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 activeTab="4"/>
  </bookViews>
  <sheets>
    <sheet name="Ejercicio" sheetId="1" r:id="rId1"/>
    <sheet name="Resumen" sheetId="6" r:id="rId2"/>
    <sheet name="Plan Fin." sheetId="8" state="hidden" r:id="rId3"/>
    <sheet name="Output" sheetId="7" r:id="rId4"/>
    <sheet name="BD Ppto" sheetId="2" r:id="rId5"/>
    <sheet name="BD Productos" sheetId="3" state="hidden" r:id="rId6"/>
    <sheet name="BD Ejercicios" sheetId="4" state="hidden" r:id="rId7"/>
    <sheet name="BD General" sheetId="5" state="hidden" r:id="rId8"/>
  </sheets>
  <definedNames>
    <definedName name="_xlnm._FilterDatabase" localSheetId="4" hidden="1">'BD Ppto'!$A$2:$AD$92</definedName>
    <definedName name="_xlnm._FilterDatabase" localSheetId="0" hidden="1">Ejercicio!$A$6:$CB$6</definedName>
    <definedName name="Ejercicios">'BD Ejercicios'!$A$3:$A$1048576</definedName>
    <definedName name="TablaEjercicios">'BD Ejercicios'!$A$3:$D$1048576</definedName>
    <definedName name="TablaPpto">'BD Ppto'!$A$3:$AD$1048576</definedName>
    <definedName name="TablaProductos">'BD Productos'!$A$2:$G$1048576</definedName>
    <definedName name="TipoCompra">'BD General'!$C$2:$C$1048576</definedName>
    <definedName name="Transaccion">'BD General'!$A$2:$A$1048576</definedName>
  </definedNames>
  <calcPr calcId="145621"/>
</workbook>
</file>

<file path=xl/calcChain.xml><?xml version="1.0" encoding="utf-8"?>
<calcChain xmlns="http://schemas.openxmlformats.org/spreadsheetml/2006/main">
  <c r="AF5" i="2" l="1"/>
  <c r="AF7" i="2"/>
  <c r="A8" i="1"/>
  <c r="B8" i="1" s="1"/>
  <c r="E8" i="1"/>
  <c r="A9" i="1"/>
  <c r="C9" i="1" s="1"/>
  <c r="B9" i="1"/>
  <c r="D9" i="1"/>
  <c r="E9" i="1"/>
  <c r="F9" i="1"/>
  <c r="A10" i="1"/>
  <c r="C10" i="1" s="1"/>
  <c r="E10" i="1"/>
  <c r="A11" i="1"/>
  <c r="B11" i="1"/>
  <c r="C11" i="1"/>
  <c r="D11" i="1"/>
  <c r="E11" i="1"/>
  <c r="F11" i="1"/>
  <c r="G11" i="1"/>
  <c r="A12" i="1"/>
  <c r="C12" i="1"/>
  <c r="E12" i="1"/>
  <c r="G12" i="1"/>
  <c r="A13" i="1"/>
  <c r="B13" i="1"/>
  <c r="C13" i="1"/>
  <c r="D13" i="1"/>
  <c r="E13" i="1"/>
  <c r="F13" i="1"/>
  <c r="G13" i="1"/>
  <c r="A14" i="1"/>
  <c r="C14" i="1"/>
  <c r="F14" i="1"/>
  <c r="A15" i="1"/>
  <c r="C15" i="1" s="1"/>
  <c r="B15" i="1"/>
  <c r="D15" i="1"/>
  <c r="E15" i="1"/>
  <c r="F15" i="1"/>
  <c r="A16" i="1"/>
  <c r="C16" i="1"/>
  <c r="E16" i="1"/>
  <c r="G16" i="1"/>
  <c r="A17" i="1"/>
  <c r="B17" i="1"/>
  <c r="C17" i="1"/>
  <c r="D17" i="1"/>
  <c r="E17" i="1"/>
  <c r="F17" i="1"/>
  <c r="G17" i="1"/>
  <c r="A18" i="1"/>
  <c r="C18" i="1"/>
  <c r="E18" i="1"/>
  <c r="G18" i="1"/>
  <c r="A19" i="1"/>
  <c r="C19" i="1" s="1"/>
  <c r="B19" i="1"/>
  <c r="D19" i="1"/>
  <c r="E19" i="1"/>
  <c r="F19" i="1"/>
  <c r="A20" i="1"/>
  <c r="C20" i="1"/>
  <c r="F20" i="1"/>
  <c r="A21" i="1"/>
  <c r="B21" i="1"/>
  <c r="C21" i="1"/>
  <c r="D21" i="1"/>
  <c r="E21" i="1"/>
  <c r="F21" i="1"/>
  <c r="G21" i="1"/>
  <c r="A22" i="1"/>
  <c r="C22" i="1" s="1"/>
  <c r="B22" i="1"/>
  <c r="D22" i="1"/>
  <c r="E22" i="1"/>
  <c r="F22" i="1"/>
  <c r="A23" i="1"/>
  <c r="C23" i="1"/>
  <c r="G23" i="1"/>
  <c r="A24" i="1"/>
  <c r="B24" i="1"/>
  <c r="C24" i="1"/>
  <c r="D24" i="1"/>
  <c r="E24" i="1"/>
  <c r="F24" i="1"/>
  <c r="G24" i="1"/>
  <c r="A25" i="1"/>
  <c r="C25" i="1"/>
  <c r="G25" i="1"/>
  <c r="A26" i="1"/>
  <c r="C26" i="1" s="1"/>
  <c r="B26" i="1"/>
  <c r="D26" i="1"/>
  <c r="E26" i="1"/>
  <c r="F26" i="1"/>
  <c r="A27" i="1"/>
  <c r="B27" i="1" s="1"/>
  <c r="C27" i="1"/>
  <c r="F27" i="1"/>
  <c r="A28" i="1"/>
  <c r="B28" i="1"/>
  <c r="C28" i="1"/>
  <c r="D28" i="1"/>
  <c r="E28" i="1"/>
  <c r="F28" i="1"/>
  <c r="G28" i="1"/>
  <c r="A29" i="1"/>
  <c r="D29" i="1"/>
  <c r="G29" i="1"/>
  <c r="A30" i="1"/>
  <c r="B30" i="1"/>
  <c r="E30" i="1"/>
  <c r="F30" i="1"/>
  <c r="A31" i="1"/>
  <c r="C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C34" i="1"/>
  <c r="E34" i="1"/>
  <c r="G34" i="1"/>
  <c r="A35" i="1"/>
  <c r="B35" i="1" s="1"/>
  <c r="D35" i="1"/>
  <c r="F35" i="1"/>
  <c r="A36" i="1"/>
  <c r="B36" i="1"/>
  <c r="C36" i="1"/>
  <c r="E36" i="1"/>
  <c r="F36" i="1"/>
  <c r="G36" i="1"/>
  <c r="A37" i="1"/>
  <c r="B37" i="1"/>
  <c r="C37" i="1"/>
  <c r="D37" i="1"/>
  <c r="E37" i="1"/>
  <c r="F37" i="1"/>
  <c r="G37" i="1"/>
  <c r="A38" i="1"/>
  <c r="C38" i="1"/>
  <c r="E38" i="1"/>
  <c r="G38" i="1"/>
  <c r="A39" i="1"/>
  <c r="D39" i="1"/>
  <c r="F39" i="1"/>
  <c r="A40" i="1"/>
  <c r="B40" i="1"/>
  <c r="C40" i="1"/>
  <c r="E40" i="1"/>
  <c r="F40" i="1"/>
  <c r="G40" i="1"/>
  <c r="A41" i="1"/>
  <c r="B41" i="1"/>
  <c r="C41" i="1"/>
  <c r="D41" i="1"/>
  <c r="E41" i="1"/>
  <c r="F41" i="1"/>
  <c r="G41" i="1"/>
  <c r="A42" i="1"/>
  <c r="C42" i="1"/>
  <c r="G42" i="1"/>
  <c r="A43" i="1"/>
  <c r="D43" i="1" s="1"/>
  <c r="F43" i="1"/>
  <c r="A44" i="1"/>
  <c r="B44" i="1" s="1"/>
  <c r="F44" i="1"/>
  <c r="G44" i="1"/>
  <c r="A45" i="1"/>
  <c r="B45" i="1"/>
  <c r="C45" i="1"/>
  <c r="D45" i="1"/>
  <c r="E45" i="1"/>
  <c r="F45" i="1"/>
  <c r="G45" i="1"/>
  <c r="A46" i="1"/>
  <c r="C46" i="1"/>
  <c r="D46" i="1"/>
  <c r="E46" i="1"/>
  <c r="G46" i="1"/>
  <c r="A47" i="1"/>
  <c r="F47" i="1" s="1"/>
  <c r="A48" i="1"/>
  <c r="F48" i="1"/>
  <c r="G48" i="1"/>
  <c r="A49" i="1"/>
  <c r="B49" i="1"/>
  <c r="C49" i="1"/>
  <c r="D49" i="1"/>
  <c r="E49" i="1"/>
  <c r="F49" i="1"/>
  <c r="G49" i="1"/>
  <c r="A50" i="1"/>
  <c r="B50" i="1"/>
  <c r="C50" i="1"/>
  <c r="E50" i="1"/>
  <c r="F50" i="1"/>
  <c r="G50" i="1"/>
  <c r="A51" i="1"/>
  <c r="D51" i="1"/>
  <c r="E51" i="1"/>
  <c r="A52" i="1"/>
  <c r="B52" i="1"/>
  <c r="E52" i="1"/>
  <c r="F52" i="1"/>
  <c r="A53" i="1"/>
  <c r="B53" i="1"/>
  <c r="C53" i="1"/>
  <c r="D53" i="1"/>
  <c r="E53" i="1"/>
  <c r="F53" i="1"/>
  <c r="G53" i="1"/>
  <c r="A54" i="1"/>
  <c r="B54" i="1" s="1"/>
  <c r="C54" i="1"/>
  <c r="D54" i="1"/>
  <c r="E54" i="1"/>
  <c r="G54" i="1"/>
  <c r="A55" i="1"/>
  <c r="D55" i="1" s="1"/>
  <c r="A56" i="1"/>
  <c r="A57" i="1"/>
  <c r="B57" i="1"/>
  <c r="C57" i="1"/>
  <c r="D57" i="1"/>
  <c r="E57" i="1"/>
  <c r="F57" i="1"/>
  <c r="G57" i="1"/>
  <c r="A58" i="1"/>
  <c r="C58" i="1"/>
  <c r="D58" i="1"/>
  <c r="E58" i="1"/>
  <c r="G58" i="1"/>
  <c r="A59" i="1"/>
  <c r="D59" i="1"/>
  <c r="E59" i="1"/>
  <c r="A60" i="1"/>
  <c r="B60" i="1"/>
  <c r="E60" i="1"/>
  <c r="G60" i="1"/>
  <c r="A61" i="1"/>
  <c r="B61" i="1"/>
  <c r="C61" i="1"/>
  <c r="D61" i="1"/>
  <c r="E61" i="1"/>
  <c r="F61" i="1"/>
  <c r="G61" i="1"/>
  <c r="A62" i="1"/>
  <c r="C62" i="1"/>
  <c r="D62" i="1"/>
  <c r="E62" i="1"/>
  <c r="G62" i="1"/>
  <c r="A63" i="1"/>
  <c r="C63" i="1"/>
  <c r="D63" i="1"/>
  <c r="E63" i="1"/>
  <c r="G63" i="1"/>
  <c r="A64" i="1"/>
  <c r="B64" i="1" s="1"/>
  <c r="D64" i="1"/>
  <c r="E64" i="1"/>
  <c r="F64" i="1"/>
  <c r="A65" i="1"/>
  <c r="B65" i="1" s="1"/>
  <c r="F65" i="1"/>
  <c r="A66" i="1"/>
  <c r="B66" i="1"/>
  <c r="C66" i="1"/>
  <c r="D66" i="1"/>
  <c r="E66" i="1"/>
  <c r="F66" i="1"/>
  <c r="G66" i="1"/>
  <c r="A67" i="1"/>
  <c r="C67" i="1"/>
  <c r="D67" i="1"/>
  <c r="E67" i="1"/>
  <c r="G67" i="1"/>
  <c r="A68" i="1"/>
  <c r="B68" i="1" s="1"/>
  <c r="D68" i="1"/>
  <c r="E68" i="1"/>
  <c r="F68" i="1"/>
  <c r="A69" i="1"/>
  <c r="E69" i="1"/>
  <c r="F69" i="1"/>
  <c r="A70" i="1"/>
  <c r="B70" i="1"/>
  <c r="C70" i="1"/>
  <c r="D70" i="1"/>
  <c r="E70" i="1"/>
  <c r="F70" i="1"/>
  <c r="G70" i="1"/>
  <c r="A71" i="1"/>
  <c r="C71" i="1"/>
  <c r="D71" i="1"/>
  <c r="E71" i="1"/>
  <c r="G71" i="1"/>
  <c r="A72" i="1"/>
  <c r="B72" i="1" s="1"/>
  <c r="D72" i="1"/>
  <c r="E72" i="1"/>
  <c r="F72" i="1"/>
  <c r="A73" i="1"/>
  <c r="B73" i="1"/>
  <c r="C73" i="1"/>
  <c r="D73" i="1"/>
  <c r="E73" i="1"/>
  <c r="F73" i="1"/>
  <c r="G73" i="1"/>
  <c r="A74" i="1"/>
  <c r="C74" i="1"/>
  <c r="D74" i="1"/>
  <c r="E74" i="1"/>
  <c r="G74" i="1"/>
  <c r="A75" i="1"/>
  <c r="B75" i="1" s="1"/>
  <c r="D75" i="1"/>
  <c r="F75" i="1"/>
  <c r="A76" i="1"/>
  <c r="C76" i="1" s="1"/>
  <c r="B76" i="1"/>
  <c r="E76" i="1"/>
  <c r="F76" i="1"/>
  <c r="G76" i="1"/>
  <c r="A77" i="1"/>
  <c r="B77" i="1"/>
  <c r="C77" i="1"/>
  <c r="D77" i="1"/>
  <c r="E77" i="1"/>
  <c r="F77" i="1"/>
  <c r="G77" i="1"/>
  <c r="A78" i="1"/>
  <c r="C78" i="1"/>
  <c r="D78" i="1"/>
  <c r="E78" i="1"/>
  <c r="G78" i="1"/>
  <c r="A79" i="1"/>
  <c r="B79" i="1" s="1"/>
  <c r="D79" i="1"/>
  <c r="F79" i="1"/>
  <c r="A80" i="1"/>
  <c r="C80" i="1" s="1"/>
  <c r="B80" i="1"/>
  <c r="E80" i="1"/>
  <c r="F80" i="1"/>
  <c r="G80" i="1"/>
  <c r="A81" i="1"/>
  <c r="B81" i="1"/>
  <c r="C81" i="1"/>
  <c r="D81" i="1"/>
  <c r="E81" i="1"/>
  <c r="F81" i="1"/>
  <c r="G81" i="1"/>
  <c r="A82" i="1"/>
  <c r="C82" i="1"/>
  <c r="D82" i="1"/>
  <c r="E82" i="1"/>
  <c r="G82" i="1"/>
  <c r="A83" i="1"/>
  <c r="B83" i="1" s="1"/>
  <c r="D83" i="1"/>
  <c r="F83" i="1"/>
  <c r="A84" i="1"/>
  <c r="C84" i="1" s="1"/>
  <c r="B84" i="1"/>
  <c r="E84" i="1"/>
  <c r="F84" i="1"/>
  <c r="G84" i="1"/>
  <c r="A85" i="1"/>
  <c r="B85" i="1"/>
  <c r="C85" i="1"/>
  <c r="D85" i="1"/>
  <c r="E85" i="1"/>
  <c r="F85" i="1"/>
  <c r="G85" i="1"/>
  <c r="A86" i="1"/>
  <c r="C86" i="1"/>
  <c r="D86" i="1"/>
  <c r="E86" i="1"/>
  <c r="G86" i="1"/>
  <c r="A87" i="1"/>
  <c r="B87" i="1" s="1"/>
  <c r="D87" i="1"/>
  <c r="F87" i="1"/>
  <c r="A88" i="1"/>
  <c r="C88" i="1" s="1"/>
  <c r="B88" i="1"/>
  <c r="E88" i="1"/>
  <c r="F88" i="1"/>
  <c r="G88" i="1"/>
  <c r="A89" i="1"/>
  <c r="B89" i="1"/>
  <c r="C89" i="1"/>
  <c r="D89" i="1"/>
  <c r="E89" i="1"/>
  <c r="F89" i="1"/>
  <c r="G89" i="1"/>
  <c r="A90" i="1"/>
  <c r="C90" i="1"/>
  <c r="D90" i="1"/>
  <c r="E90" i="1"/>
  <c r="G90" i="1"/>
  <c r="A91" i="1"/>
  <c r="D91" i="1" s="1"/>
  <c r="A92" i="1"/>
  <c r="C92" i="1" s="1"/>
  <c r="B92" i="1"/>
  <c r="E92" i="1"/>
  <c r="F92" i="1"/>
  <c r="G92" i="1"/>
  <c r="A93" i="1"/>
  <c r="B93" i="1"/>
  <c r="C93" i="1"/>
  <c r="D93" i="1"/>
  <c r="E93" i="1"/>
  <c r="F93" i="1"/>
  <c r="G93" i="1"/>
  <c r="A94" i="1"/>
  <c r="C94" i="1"/>
  <c r="D94" i="1"/>
  <c r="E94" i="1"/>
  <c r="G94" i="1"/>
  <c r="A95" i="1"/>
  <c r="D95" i="1"/>
  <c r="A96" i="1"/>
  <c r="C96" i="1" s="1"/>
  <c r="B96" i="1"/>
  <c r="E96" i="1"/>
  <c r="F96" i="1"/>
  <c r="G96" i="1"/>
  <c r="A97" i="1"/>
  <c r="B97" i="1"/>
  <c r="C97" i="1"/>
  <c r="D97" i="1"/>
  <c r="E97" i="1"/>
  <c r="F97" i="1"/>
  <c r="G97" i="1"/>
  <c r="A98" i="1"/>
  <c r="C98" i="1"/>
  <c r="D98" i="1"/>
  <c r="E98" i="1"/>
  <c r="G98" i="1"/>
  <c r="A99" i="1"/>
  <c r="C99" i="1" s="1"/>
  <c r="B99" i="1"/>
  <c r="D99" i="1"/>
  <c r="E99" i="1"/>
  <c r="F99" i="1"/>
  <c r="A100" i="1"/>
  <c r="C100" i="1" s="1"/>
  <c r="A101" i="1"/>
  <c r="B101" i="1"/>
  <c r="C101" i="1"/>
  <c r="D101" i="1"/>
  <c r="E101" i="1"/>
  <c r="F101" i="1"/>
  <c r="G101" i="1"/>
  <c r="A102" i="1"/>
  <c r="C102" i="1"/>
  <c r="D102" i="1"/>
  <c r="G102" i="1"/>
  <c r="A103" i="1"/>
  <c r="B103" i="1"/>
  <c r="D103" i="1"/>
  <c r="E103" i="1"/>
  <c r="F103" i="1"/>
  <c r="A104" i="1"/>
  <c r="E104" i="1" s="1"/>
  <c r="F104" i="1"/>
  <c r="A105" i="1"/>
  <c r="B105" i="1"/>
  <c r="C105" i="1"/>
  <c r="D105" i="1"/>
  <c r="E105" i="1"/>
  <c r="F105" i="1"/>
  <c r="G105" i="1"/>
  <c r="A106" i="1"/>
  <c r="C106" i="1"/>
  <c r="D106" i="1"/>
  <c r="G106" i="1"/>
  <c r="A107" i="1"/>
  <c r="B107" i="1"/>
  <c r="D107" i="1"/>
  <c r="E107" i="1"/>
  <c r="F107" i="1"/>
  <c r="A108" i="1"/>
  <c r="E108" i="1" s="1"/>
  <c r="A109" i="1"/>
  <c r="B109" i="1"/>
  <c r="C109" i="1"/>
  <c r="D109" i="1"/>
  <c r="E109" i="1"/>
  <c r="F109" i="1"/>
  <c r="G109" i="1"/>
  <c r="A110" i="1"/>
  <c r="B110" i="1"/>
  <c r="E110" i="1"/>
  <c r="F110" i="1"/>
  <c r="A111" i="1"/>
  <c r="D111" i="1" s="1"/>
  <c r="B111" i="1"/>
  <c r="C111" i="1"/>
  <c r="E111" i="1"/>
  <c r="F111" i="1"/>
  <c r="G111" i="1"/>
  <c r="A112" i="1"/>
  <c r="B112" i="1"/>
  <c r="C112" i="1"/>
  <c r="D112" i="1"/>
  <c r="E112" i="1"/>
  <c r="F112" i="1"/>
  <c r="G112" i="1"/>
  <c r="A113" i="1"/>
  <c r="D113" i="1"/>
  <c r="E113" i="1"/>
  <c r="A114" i="1"/>
  <c r="B114" i="1" s="1"/>
  <c r="E114" i="1"/>
  <c r="F114" i="1"/>
  <c r="A115" i="1"/>
  <c r="D115" i="1" s="1"/>
  <c r="B115" i="1"/>
  <c r="C115" i="1"/>
  <c r="E115" i="1"/>
  <c r="F115" i="1"/>
  <c r="G115" i="1"/>
  <c r="A116" i="1"/>
  <c r="B116" i="1"/>
  <c r="C116" i="1"/>
  <c r="D116" i="1"/>
  <c r="E116" i="1"/>
  <c r="F116" i="1"/>
  <c r="G116" i="1"/>
  <c r="A117" i="1"/>
  <c r="C117" i="1" s="1"/>
  <c r="G117" i="1"/>
  <c r="A118" i="1"/>
  <c r="B118" i="1"/>
  <c r="D118" i="1"/>
  <c r="E118" i="1"/>
  <c r="F118" i="1"/>
  <c r="A119" i="1"/>
  <c r="B119" i="1" s="1"/>
  <c r="C119" i="1"/>
  <c r="E119" i="1"/>
  <c r="F119" i="1"/>
  <c r="A120" i="1"/>
  <c r="B120" i="1"/>
  <c r="C120" i="1"/>
  <c r="D120" i="1"/>
  <c r="E120" i="1"/>
  <c r="F120" i="1"/>
  <c r="G120" i="1"/>
  <c r="A121" i="1"/>
  <c r="C121" i="1" s="1"/>
  <c r="G121" i="1"/>
  <c r="A122" i="1"/>
  <c r="B122" i="1"/>
  <c r="D122" i="1"/>
  <c r="E122" i="1"/>
  <c r="F122" i="1"/>
  <c r="A123" i="1"/>
  <c r="B123" i="1" s="1"/>
  <c r="C123" i="1"/>
  <c r="E123" i="1"/>
  <c r="F123" i="1"/>
  <c r="A124" i="1"/>
  <c r="B124" i="1"/>
  <c r="C124" i="1"/>
  <c r="D124" i="1"/>
  <c r="E124" i="1"/>
  <c r="F124" i="1"/>
  <c r="G124" i="1"/>
  <c r="A125" i="1"/>
  <c r="G125" i="1" s="1"/>
  <c r="A126" i="1"/>
  <c r="B126" i="1"/>
  <c r="D126" i="1"/>
  <c r="E126" i="1"/>
  <c r="F126" i="1"/>
  <c r="A127" i="1"/>
  <c r="B127" i="1" s="1"/>
  <c r="C127" i="1"/>
  <c r="E127" i="1"/>
  <c r="F127" i="1"/>
  <c r="A128" i="1"/>
  <c r="B128" i="1"/>
  <c r="C128" i="1"/>
  <c r="D128" i="1"/>
  <c r="E128" i="1"/>
  <c r="F128" i="1"/>
  <c r="G128" i="1"/>
  <c r="A129" i="1"/>
  <c r="A130" i="1"/>
  <c r="B130" i="1"/>
  <c r="D130" i="1"/>
  <c r="E130" i="1"/>
  <c r="F130" i="1"/>
  <c r="A131" i="1"/>
  <c r="B131" i="1" s="1"/>
  <c r="C131" i="1"/>
  <c r="E131" i="1"/>
  <c r="F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 s="1"/>
  <c r="C134" i="1"/>
  <c r="D134" i="1"/>
  <c r="E134" i="1"/>
  <c r="G134" i="1"/>
  <c r="A135" i="1"/>
  <c r="D135" i="1"/>
  <c r="E135" i="1"/>
  <c r="A136" i="1"/>
  <c r="B136" i="1" s="1"/>
  <c r="A137" i="1"/>
  <c r="B137" i="1"/>
  <c r="C137" i="1"/>
  <c r="D137" i="1"/>
  <c r="E137" i="1"/>
  <c r="F137" i="1"/>
  <c r="G137" i="1"/>
  <c r="A138" i="1"/>
  <c r="B138" i="1" s="1"/>
  <c r="C138" i="1"/>
  <c r="D138" i="1"/>
  <c r="E138" i="1"/>
  <c r="G138" i="1"/>
  <c r="A139" i="1"/>
  <c r="E139" i="1" s="1"/>
  <c r="D139" i="1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E136" i="1" l="1"/>
  <c r="B129" i="1"/>
  <c r="F129" i="1"/>
  <c r="D129" i="1"/>
  <c r="E129" i="1"/>
  <c r="B135" i="1"/>
  <c r="F135" i="1"/>
  <c r="C135" i="1"/>
  <c r="G135" i="1"/>
  <c r="C136" i="1"/>
  <c r="G136" i="1"/>
  <c r="D136" i="1"/>
  <c r="G129" i="1"/>
  <c r="B139" i="1"/>
  <c r="F139" i="1"/>
  <c r="C139" i="1"/>
  <c r="G139" i="1"/>
  <c r="F136" i="1"/>
  <c r="C129" i="1"/>
  <c r="B125" i="1"/>
  <c r="F125" i="1"/>
  <c r="C125" i="1"/>
  <c r="D125" i="1"/>
  <c r="E125" i="1"/>
  <c r="F138" i="1"/>
  <c r="F134" i="1"/>
  <c r="G131" i="1"/>
  <c r="C130" i="1"/>
  <c r="G130" i="1"/>
  <c r="G127" i="1"/>
  <c r="C126" i="1"/>
  <c r="G126" i="1"/>
  <c r="G123" i="1"/>
  <c r="C122" i="1"/>
  <c r="G122" i="1"/>
  <c r="E121" i="1"/>
  <c r="G119" i="1"/>
  <c r="C118" i="1"/>
  <c r="G118" i="1"/>
  <c r="E117" i="1"/>
  <c r="B113" i="1"/>
  <c r="F113" i="1"/>
  <c r="C113" i="1"/>
  <c r="G113" i="1"/>
  <c r="C110" i="1"/>
  <c r="G110" i="1"/>
  <c r="D110" i="1"/>
  <c r="F108" i="1"/>
  <c r="D131" i="1"/>
  <c r="D127" i="1"/>
  <c r="D123" i="1"/>
  <c r="D121" i="1"/>
  <c r="D119" i="1"/>
  <c r="D117" i="1"/>
  <c r="C114" i="1"/>
  <c r="G114" i="1"/>
  <c r="D114" i="1"/>
  <c r="D104" i="1"/>
  <c r="B104" i="1"/>
  <c r="G104" i="1"/>
  <c r="C104" i="1"/>
  <c r="D108" i="1"/>
  <c r="B108" i="1"/>
  <c r="G108" i="1"/>
  <c r="C108" i="1"/>
  <c r="B121" i="1"/>
  <c r="F121" i="1"/>
  <c r="B117" i="1"/>
  <c r="F117" i="1"/>
  <c r="G100" i="1"/>
  <c r="C95" i="1"/>
  <c r="G95" i="1"/>
  <c r="E95" i="1"/>
  <c r="B95" i="1"/>
  <c r="B106" i="1"/>
  <c r="F106" i="1"/>
  <c r="B102" i="1"/>
  <c r="F102" i="1"/>
  <c r="E100" i="1"/>
  <c r="F91" i="1"/>
  <c r="C107" i="1"/>
  <c r="G107" i="1"/>
  <c r="E106" i="1"/>
  <c r="C103" i="1"/>
  <c r="G103" i="1"/>
  <c r="E102" i="1"/>
  <c r="F95" i="1"/>
  <c r="B100" i="1"/>
  <c r="F100" i="1"/>
  <c r="D100" i="1"/>
  <c r="C91" i="1"/>
  <c r="G91" i="1"/>
  <c r="E91" i="1"/>
  <c r="B91" i="1"/>
  <c r="G99" i="1"/>
  <c r="B98" i="1"/>
  <c r="F98" i="1"/>
  <c r="B94" i="1"/>
  <c r="F94" i="1"/>
  <c r="B90" i="1"/>
  <c r="F90" i="1"/>
  <c r="B86" i="1"/>
  <c r="F86" i="1"/>
  <c r="B82" i="1"/>
  <c r="F82" i="1"/>
  <c r="B78" i="1"/>
  <c r="F78" i="1"/>
  <c r="B74" i="1"/>
  <c r="F74" i="1"/>
  <c r="D69" i="1"/>
  <c r="B69" i="1"/>
  <c r="G69" i="1"/>
  <c r="C69" i="1"/>
  <c r="C87" i="1"/>
  <c r="G87" i="1"/>
  <c r="C83" i="1"/>
  <c r="G83" i="1"/>
  <c r="C79" i="1"/>
  <c r="G79" i="1"/>
  <c r="C75" i="1"/>
  <c r="G75" i="1"/>
  <c r="D96" i="1"/>
  <c r="D92" i="1"/>
  <c r="D88" i="1"/>
  <c r="E87" i="1"/>
  <c r="D84" i="1"/>
  <c r="E83" i="1"/>
  <c r="D80" i="1"/>
  <c r="E79" i="1"/>
  <c r="D76" i="1"/>
  <c r="E75" i="1"/>
  <c r="E65" i="1"/>
  <c r="D60" i="1"/>
  <c r="C60" i="1"/>
  <c r="C59" i="1"/>
  <c r="G59" i="1"/>
  <c r="B59" i="1"/>
  <c r="B71" i="1"/>
  <c r="F71" i="1"/>
  <c r="B67" i="1"/>
  <c r="F67" i="1"/>
  <c r="C65" i="1"/>
  <c r="B63" i="1"/>
  <c r="F63" i="1"/>
  <c r="F60" i="1"/>
  <c r="F59" i="1"/>
  <c r="C56" i="1"/>
  <c r="G56" i="1"/>
  <c r="D56" i="1"/>
  <c r="B56" i="1"/>
  <c r="E56" i="1"/>
  <c r="F56" i="1"/>
  <c r="C72" i="1"/>
  <c r="G72" i="1"/>
  <c r="C68" i="1"/>
  <c r="G68" i="1"/>
  <c r="G65" i="1"/>
  <c r="C64" i="1"/>
  <c r="G64" i="1"/>
  <c r="D65" i="1"/>
  <c r="E55" i="1"/>
  <c r="B51" i="1"/>
  <c r="F51" i="1"/>
  <c r="C51" i="1"/>
  <c r="G51" i="1"/>
  <c r="D48" i="1"/>
  <c r="C48" i="1"/>
  <c r="B48" i="1"/>
  <c r="E48" i="1"/>
  <c r="B62" i="1"/>
  <c r="F62" i="1"/>
  <c r="B58" i="1"/>
  <c r="F58" i="1"/>
  <c r="C52" i="1"/>
  <c r="G52" i="1"/>
  <c r="D52" i="1"/>
  <c r="B55" i="1"/>
  <c r="F55" i="1"/>
  <c r="C55" i="1"/>
  <c r="G55" i="1"/>
  <c r="C47" i="1"/>
  <c r="G47" i="1"/>
  <c r="B47" i="1"/>
  <c r="D47" i="1"/>
  <c r="E47" i="1"/>
  <c r="F54" i="1"/>
  <c r="D50" i="1"/>
  <c r="E44" i="1"/>
  <c r="E43" i="1"/>
  <c r="B42" i="1"/>
  <c r="F42" i="1"/>
  <c r="D42" i="1"/>
  <c r="E42" i="1"/>
  <c r="D44" i="1"/>
  <c r="C44" i="1"/>
  <c r="C43" i="1"/>
  <c r="G43" i="1"/>
  <c r="B43" i="1"/>
  <c r="B46" i="1"/>
  <c r="F46" i="1"/>
  <c r="C39" i="1"/>
  <c r="G39" i="1"/>
  <c r="E39" i="1"/>
  <c r="B39" i="1"/>
  <c r="B38" i="1"/>
  <c r="F38" i="1"/>
  <c r="B34" i="1"/>
  <c r="F34" i="1"/>
  <c r="D31" i="1"/>
  <c r="E31" i="1"/>
  <c r="B31" i="1"/>
  <c r="G31" i="1"/>
  <c r="C35" i="1"/>
  <c r="G35" i="1"/>
  <c r="B29" i="1"/>
  <c r="F29" i="1"/>
  <c r="C29" i="1"/>
  <c r="E29" i="1"/>
  <c r="D40" i="1"/>
  <c r="D38" i="1"/>
  <c r="D36" i="1"/>
  <c r="E35" i="1"/>
  <c r="D34" i="1"/>
  <c r="F31" i="1"/>
  <c r="C30" i="1"/>
  <c r="G30" i="1"/>
  <c r="G27" i="1"/>
  <c r="B25" i="1"/>
  <c r="F25" i="1"/>
  <c r="D25" i="1"/>
  <c r="D23" i="1"/>
  <c r="B23" i="1"/>
  <c r="F23" i="1"/>
  <c r="D20" i="1"/>
  <c r="B20" i="1"/>
  <c r="G20" i="1"/>
  <c r="E20" i="1"/>
  <c r="D27" i="1"/>
  <c r="D30" i="1"/>
  <c r="E27" i="1"/>
  <c r="E25" i="1"/>
  <c r="E23" i="1"/>
  <c r="G26" i="1"/>
  <c r="G22" i="1"/>
  <c r="B18" i="1"/>
  <c r="F18" i="1"/>
  <c r="D18" i="1"/>
  <c r="D16" i="1"/>
  <c r="B16" i="1"/>
  <c r="F16" i="1"/>
  <c r="D14" i="1"/>
  <c r="B14" i="1"/>
  <c r="G14" i="1"/>
  <c r="E14" i="1"/>
  <c r="G19" i="1"/>
  <c r="G15" i="1"/>
  <c r="B12" i="1"/>
  <c r="F12" i="1"/>
  <c r="D10" i="1"/>
  <c r="B10" i="1"/>
  <c r="F10" i="1"/>
  <c r="D12" i="1"/>
  <c r="G10" i="1"/>
  <c r="D8" i="1"/>
  <c r="G8" i="1"/>
  <c r="C8" i="1"/>
  <c r="G9" i="1"/>
  <c r="F8" i="1"/>
  <c r="A7" i="1"/>
  <c r="A3" i="7" s="1"/>
  <c r="E14" i="8" l="1"/>
  <c r="E11" i="8"/>
  <c r="E8" i="8"/>
  <c r="E5" i="8"/>
  <c r="B3" i="7" l="1"/>
  <c r="H1" i="7"/>
  <c r="J1" i="7" s="1"/>
  <c r="L1" i="7" s="1"/>
  <c r="N1" i="7" l="1"/>
  <c r="P1" i="7" l="1"/>
  <c r="R1" i="7" l="1"/>
  <c r="C3" i="6"/>
  <c r="T1" i="7" l="1"/>
  <c r="V1" i="7" l="1"/>
  <c r="N6" i="1"/>
  <c r="Q6" i="1" s="1"/>
  <c r="G7" i="1"/>
  <c r="F7" i="1"/>
  <c r="E7" i="1"/>
  <c r="D7" i="1"/>
  <c r="C7" i="1"/>
  <c r="B7" i="1"/>
  <c r="X1" i="7" l="1"/>
  <c r="W6" i="1"/>
  <c r="A3" i="2"/>
  <c r="H9" i="1" l="1"/>
  <c r="I13" i="1"/>
  <c r="I16" i="1"/>
  <c r="H17" i="1"/>
  <c r="J21" i="1"/>
  <c r="H22" i="1"/>
  <c r="J24" i="1"/>
  <c r="I25" i="1"/>
  <c r="J26" i="1"/>
  <c r="I33" i="1"/>
  <c r="H34" i="1"/>
  <c r="I35" i="1"/>
  <c r="J36" i="1"/>
  <c r="H37" i="1"/>
  <c r="I39" i="1"/>
  <c r="J40" i="1"/>
  <c r="H41" i="1"/>
  <c r="H42" i="1"/>
  <c r="I46" i="1"/>
  <c r="J49" i="1"/>
  <c r="I50" i="1"/>
  <c r="I53" i="1"/>
  <c r="I55" i="1"/>
  <c r="I59" i="1"/>
  <c r="J61" i="1"/>
  <c r="H62" i="1"/>
  <c r="H66" i="1"/>
  <c r="J70" i="1"/>
  <c r="H71" i="1"/>
  <c r="J73" i="1"/>
  <c r="I74" i="1"/>
  <c r="I77" i="1"/>
  <c r="I78" i="1"/>
  <c r="J80" i="1"/>
  <c r="H81" i="1"/>
  <c r="H82" i="1"/>
  <c r="I85" i="1"/>
  <c r="H86" i="1"/>
  <c r="I9" i="1"/>
  <c r="I10" i="1"/>
  <c r="H11" i="1"/>
  <c r="J13" i="1"/>
  <c r="H15" i="1"/>
  <c r="I17" i="1"/>
  <c r="H19" i="1"/>
  <c r="I22" i="1"/>
  <c r="I27" i="1"/>
  <c r="H28" i="1"/>
  <c r="H30" i="1"/>
  <c r="I31" i="1"/>
  <c r="H32" i="1"/>
  <c r="J33" i="1"/>
  <c r="I37" i="1"/>
  <c r="I41" i="1"/>
  <c r="H45" i="1"/>
  <c r="J50" i="1"/>
  <c r="I51" i="1"/>
  <c r="J53" i="1"/>
  <c r="H54" i="1"/>
  <c r="H57" i="1"/>
  <c r="H58" i="1"/>
  <c r="J59" i="1"/>
  <c r="I62" i="1"/>
  <c r="H63" i="1"/>
  <c r="I64" i="1"/>
  <c r="I66" i="1"/>
  <c r="I8" i="1"/>
  <c r="J9" i="1"/>
  <c r="I11" i="1"/>
  <c r="I15" i="1"/>
  <c r="J17" i="1"/>
  <c r="I19" i="1"/>
  <c r="I20" i="1"/>
  <c r="H21" i="1"/>
  <c r="J22" i="1"/>
  <c r="I23" i="1"/>
  <c r="H24" i="1"/>
  <c r="H26" i="1"/>
  <c r="I28" i="1"/>
  <c r="J30" i="1"/>
  <c r="I32" i="1"/>
  <c r="J37" i="1"/>
  <c r="H38" i="1"/>
  <c r="J41" i="1"/>
  <c r="I43" i="1"/>
  <c r="I45" i="1"/>
  <c r="H49" i="1"/>
  <c r="I52" i="1"/>
  <c r="I54" i="1"/>
  <c r="I57" i="1"/>
  <c r="I58" i="1"/>
  <c r="J60" i="1"/>
  <c r="H61" i="1"/>
  <c r="J11" i="1"/>
  <c r="H12" i="1"/>
  <c r="H13" i="1"/>
  <c r="I14" i="1"/>
  <c r="J15" i="1"/>
  <c r="I18" i="1"/>
  <c r="J19" i="1"/>
  <c r="I21" i="1"/>
  <c r="I24" i="1"/>
  <c r="I26" i="1"/>
  <c r="J28" i="1"/>
  <c r="J32" i="1"/>
  <c r="H33" i="1"/>
  <c r="I36" i="1"/>
  <c r="I40" i="1"/>
  <c r="J45" i="1"/>
  <c r="H46" i="1"/>
  <c r="I49" i="1"/>
  <c r="J52" i="1"/>
  <c r="H53" i="1"/>
  <c r="H55" i="1"/>
  <c r="J57" i="1"/>
  <c r="I61" i="1"/>
  <c r="I67" i="1"/>
  <c r="I70" i="1"/>
  <c r="I73" i="1"/>
  <c r="H67" i="1"/>
  <c r="J68" i="1"/>
  <c r="J69" i="1"/>
  <c r="H70" i="1"/>
  <c r="I71" i="1"/>
  <c r="I72" i="1"/>
  <c r="H74" i="1"/>
  <c r="I75" i="1"/>
  <c r="J81" i="1"/>
  <c r="J84" i="1"/>
  <c r="H85" i="1"/>
  <c r="I86" i="1"/>
  <c r="J88" i="1"/>
  <c r="H89" i="1"/>
  <c r="I90" i="1"/>
  <c r="I94" i="1"/>
  <c r="I98" i="1"/>
  <c r="I102" i="1"/>
  <c r="I103" i="1"/>
  <c r="J105" i="1"/>
  <c r="J109" i="1"/>
  <c r="J112" i="1"/>
  <c r="I114" i="1"/>
  <c r="J115" i="1"/>
  <c r="H116" i="1"/>
  <c r="H118" i="1"/>
  <c r="J119" i="1"/>
  <c r="H120" i="1"/>
  <c r="H122" i="1"/>
  <c r="J123" i="1"/>
  <c r="H124" i="1"/>
  <c r="I126" i="1"/>
  <c r="J127" i="1"/>
  <c r="H128" i="1"/>
  <c r="J130" i="1"/>
  <c r="J131" i="1"/>
  <c r="H132" i="1"/>
  <c r="J133" i="1"/>
  <c r="H134" i="1"/>
  <c r="H135" i="1"/>
  <c r="I137" i="1"/>
  <c r="I138" i="1"/>
  <c r="I139" i="1"/>
  <c r="J66" i="1"/>
  <c r="J72" i="1"/>
  <c r="H73" i="1"/>
  <c r="H78" i="1"/>
  <c r="J85" i="1"/>
  <c r="I89" i="1"/>
  <c r="J92" i="1"/>
  <c r="H93" i="1"/>
  <c r="J96" i="1"/>
  <c r="H97" i="1"/>
  <c r="H99" i="1"/>
  <c r="I100" i="1"/>
  <c r="H101" i="1"/>
  <c r="J103" i="1"/>
  <c r="H107" i="1"/>
  <c r="I110" i="1"/>
  <c r="I111" i="1"/>
  <c r="I116" i="1"/>
  <c r="I118" i="1"/>
  <c r="I120" i="1"/>
  <c r="I122" i="1"/>
  <c r="I124" i="1"/>
  <c r="J126" i="1"/>
  <c r="I128" i="1"/>
  <c r="I132" i="1"/>
  <c r="I134" i="1"/>
  <c r="I135" i="1"/>
  <c r="J137" i="1"/>
  <c r="I63" i="1"/>
  <c r="J76" i="1"/>
  <c r="H77" i="1"/>
  <c r="I79" i="1"/>
  <c r="I82" i="1"/>
  <c r="I83" i="1"/>
  <c r="I87" i="1"/>
  <c r="J89" i="1"/>
  <c r="I93" i="1"/>
  <c r="I97" i="1"/>
  <c r="I99" i="1"/>
  <c r="I101" i="1"/>
  <c r="J104" i="1"/>
  <c r="H105" i="1"/>
  <c r="H106" i="1"/>
  <c r="I107" i="1"/>
  <c r="H109" i="1"/>
  <c r="J110" i="1"/>
  <c r="J111" i="1"/>
  <c r="H112" i="1"/>
  <c r="H113" i="1"/>
  <c r="J116" i="1"/>
  <c r="J118" i="1"/>
  <c r="J120" i="1"/>
  <c r="J122" i="1"/>
  <c r="J124" i="1"/>
  <c r="J128" i="1"/>
  <c r="H130" i="1"/>
  <c r="J132" i="1"/>
  <c r="H133" i="1"/>
  <c r="J64" i="1"/>
  <c r="I68" i="1"/>
  <c r="J77" i="1"/>
  <c r="I81" i="1"/>
  <c r="H90" i="1"/>
  <c r="J93" i="1"/>
  <c r="H94" i="1"/>
  <c r="J97" i="1"/>
  <c r="H98" i="1"/>
  <c r="J99" i="1"/>
  <c r="J101" i="1"/>
  <c r="H102" i="1"/>
  <c r="H103" i="1"/>
  <c r="I105" i="1"/>
  <c r="I106" i="1"/>
  <c r="J107" i="1"/>
  <c r="I109" i="1"/>
  <c r="I112" i="1"/>
  <c r="I113" i="1"/>
  <c r="I115" i="1"/>
  <c r="I119" i="1"/>
  <c r="I123" i="1"/>
  <c r="H126" i="1"/>
  <c r="I127" i="1"/>
  <c r="I130" i="1"/>
  <c r="I131" i="1"/>
  <c r="I133" i="1"/>
  <c r="I136" i="1"/>
  <c r="H137" i="1"/>
  <c r="H138" i="1"/>
  <c r="H139" i="1"/>
  <c r="I129" i="1"/>
  <c r="I56" i="1"/>
  <c r="J129" i="1"/>
  <c r="J136" i="1"/>
  <c r="J135" i="1"/>
  <c r="H129" i="1"/>
  <c r="J139" i="1"/>
  <c r="H125" i="1"/>
  <c r="J134" i="1"/>
  <c r="H131" i="1"/>
  <c r="H127" i="1"/>
  <c r="H123" i="1"/>
  <c r="H119" i="1"/>
  <c r="H104" i="1"/>
  <c r="I104" i="1"/>
  <c r="J114" i="1"/>
  <c r="J113" i="1"/>
  <c r="J117" i="1"/>
  <c r="J125" i="1"/>
  <c r="I125" i="1"/>
  <c r="H114" i="1"/>
  <c r="H117" i="1"/>
  <c r="H108" i="1"/>
  <c r="I108" i="1"/>
  <c r="J121" i="1"/>
  <c r="J102" i="1"/>
  <c r="H100" i="1"/>
  <c r="H136" i="1"/>
  <c r="J138" i="1"/>
  <c r="H110" i="1"/>
  <c r="I121" i="1"/>
  <c r="I117" i="1"/>
  <c r="H121" i="1"/>
  <c r="H95" i="1"/>
  <c r="H91" i="1"/>
  <c r="J108" i="1"/>
  <c r="J95" i="1"/>
  <c r="J106" i="1"/>
  <c r="H111" i="1"/>
  <c r="J98" i="1"/>
  <c r="J94" i="1"/>
  <c r="J90" i="1"/>
  <c r="H79" i="1"/>
  <c r="I76" i="1"/>
  <c r="I91" i="1"/>
  <c r="I96" i="1"/>
  <c r="I92" i="1"/>
  <c r="I88" i="1"/>
  <c r="J86" i="1"/>
  <c r="H75" i="1"/>
  <c r="H96" i="1"/>
  <c r="H88" i="1"/>
  <c r="H84" i="1"/>
  <c r="H80" i="1"/>
  <c r="H76" i="1"/>
  <c r="H60" i="1"/>
  <c r="H72" i="1"/>
  <c r="H68" i="1"/>
  <c r="H56" i="1"/>
  <c r="J51" i="1"/>
  <c r="J91" i="1"/>
  <c r="H87" i="1"/>
  <c r="I84" i="1"/>
  <c r="J82" i="1"/>
  <c r="J74" i="1"/>
  <c r="J87" i="1"/>
  <c r="J83" i="1"/>
  <c r="J79" i="1"/>
  <c r="J75" i="1"/>
  <c r="J65" i="1"/>
  <c r="J67" i="1"/>
  <c r="I65" i="1"/>
  <c r="H51" i="1"/>
  <c r="J54" i="1"/>
  <c r="I42" i="1"/>
  <c r="J46" i="1"/>
  <c r="H31" i="1"/>
  <c r="H40" i="1"/>
  <c r="I95" i="1"/>
  <c r="H115" i="1"/>
  <c r="J100" i="1"/>
  <c r="H83" i="1"/>
  <c r="I80" i="1"/>
  <c r="J78" i="1"/>
  <c r="H69" i="1"/>
  <c r="I69" i="1"/>
  <c r="H92" i="1"/>
  <c r="I60" i="1"/>
  <c r="H59" i="1"/>
  <c r="J56" i="1"/>
  <c r="H65" i="1"/>
  <c r="H48" i="1"/>
  <c r="J48" i="1"/>
  <c r="J55" i="1"/>
  <c r="H47" i="1"/>
  <c r="I44" i="1"/>
  <c r="H43" i="1"/>
  <c r="H39" i="1"/>
  <c r="J38" i="1"/>
  <c r="J34" i="1"/>
  <c r="H29" i="1"/>
  <c r="J71" i="1"/>
  <c r="J47" i="1"/>
  <c r="H50" i="1"/>
  <c r="H35" i="1"/>
  <c r="J31" i="1"/>
  <c r="H36" i="1"/>
  <c r="J23" i="1"/>
  <c r="H20" i="1"/>
  <c r="J20" i="1"/>
  <c r="H18" i="1"/>
  <c r="J12" i="1"/>
  <c r="J62" i="1"/>
  <c r="H44" i="1"/>
  <c r="J39" i="1"/>
  <c r="J29" i="1"/>
  <c r="I38" i="1"/>
  <c r="J35" i="1"/>
  <c r="J25" i="1"/>
  <c r="H23" i="1"/>
  <c r="J27" i="1"/>
  <c r="J16" i="1"/>
  <c r="J10" i="1"/>
  <c r="H8" i="1"/>
  <c r="J8" i="1"/>
  <c r="H64" i="1"/>
  <c r="J63" i="1"/>
  <c r="I47" i="1"/>
  <c r="H52" i="1"/>
  <c r="J44" i="1"/>
  <c r="I29" i="1"/>
  <c r="H27" i="1"/>
  <c r="J18" i="1"/>
  <c r="H16" i="1"/>
  <c r="H10" i="1"/>
  <c r="I12" i="1"/>
  <c r="I48" i="1"/>
  <c r="J58" i="1"/>
  <c r="J42" i="1"/>
  <c r="J43" i="1"/>
  <c r="I34" i="1"/>
  <c r="H25" i="1"/>
  <c r="I30" i="1"/>
  <c r="H14" i="1"/>
  <c r="J14" i="1"/>
  <c r="Z1" i="7"/>
  <c r="AC6" i="1"/>
  <c r="J7" i="1"/>
  <c r="I7" i="1"/>
  <c r="H7" i="1"/>
  <c r="I1" i="2"/>
  <c r="K1" i="2" s="1"/>
  <c r="M1" i="2" s="1"/>
  <c r="O1" i="2" s="1"/>
  <c r="Q1" i="2" s="1"/>
  <c r="S1" i="2" s="1"/>
  <c r="U1" i="2" s="1"/>
  <c r="W1" i="2" s="1"/>
  <c r="Y1" i="2" s="1"/>
  <c r="AA1" i="2" s="1"/>
  <c r="AC1" i="2" s="1"/>
  <c r="W52" i="1" l="1"/>
  <c r="AU52" i="1"/>
  <c r="R48" i="7" s="1"/>
  <c r="BS52" i="1"/>
  <c r="Z48" i="7" s="1"/>
  <c r="AK52" i="1"/>
  <c r="Q52" i="1"/>
  <c r="BM52" i="1"/>
  <c r="X48" i="7" s="1"/>
  <c r="AE52" i="1"/>
  <c r="BC52" i="1"/>
  <c r="CA52" i="1"/>
  <c r="BA52" i="1"/>
  <c r="T48" i="7" s="1"/>
  <c r="Y52" i="1"/>
  <c r="BU52" i="1"/>
  <c r="K52" i="1"/>
  <c r="AI52" i="1"/>
  <c r="N48" i="7" s="1"/>
  <c r="BG52" i="1"/>
  <c r="V48" i="7" s="1"/>
  <c r="M52" i="1"/>
  <c r="G48" i="7" s="1"/>
  <c r="BI52" i="1"/>
  <c r="AO52" i="1"/>
  <c r="P48" i="7" s="1"/>
  <c r="S52" i="1"/>
  <c r="AQ52" i="1"/>
  <c r="BO52" i="1"/>
  <c r="AC52" i="1"/>
  <c r="L48" i="7" s="1"/>
  <c r="BY52" i="1"/>
  <c r="AB48" i="7" s="1"/>
  <c r="AW52" i="1"/>
  <c r="M20" i="1"/>
  <c r="G16" i="7" s="1"/>
  <c r="BI20" i="1"/>
  <c r="AK20" i="1"/>
  <c r="Y20" i="1"/>
  <c r="AW20" i="1"/>
  <c r="BU20" i="1"/>
  <c r="W20" i="1"/>
  <c r="BS20" i="1"/>
  <c r="Z16" i="7" s="1"/>
  <c r="AU20" i="1"/>
  <c r="R16" i="7" s="1"/>
  <c r="AI20" i="1"/>
  <c r="N16" i="7" s="1"/>
  <c r="BG20" i="1"/>
  <c r="V16" i="7" s="1"/>
  <c r="K20" i="1"/>
  <c r="AC20" i="1"/>
  <c r="L16" i="7" s="1"/>
  <c r="BY20" i="1"/>
  <c r="AB16" i="7" s="1"/>
  <c r="BA20" i="1"/>
  <c r="T16" i="7" s="1"/>
  <c r="BO20" i="1"/>
  <c r="S20" i="1"/>
  <c r="AQ20" i="1"/>
  <c r="BC20" i="1"/>
  <c r="AE20" i="1"/>
  <c r="CA20" i="1"/>
  <c r="Q20" i="1"/>
  <c r="AO20" i="1"/>
  <c r="P16" i="7" s="1"/>
  <c r="BM20" i="1"/>
  <c r="X16" i="7" s="1"/>
  <c r="W35" i="1"/>
  <c r="AU35" i="1"/>
  <c r="BS35" i="1"/>
  <c r="Q35" i="1"/>
  <c r="AC35" i="1"/>
  <c r="BU35" i="1"/>
  <c r="AE35" i="1"/>
  <c r="BC35" i="1"/>
  <c r="CA35" i="1"/>
  <c r="AW35" i="1"/>
  <c r="BI35" i="1"/>
  <c r="AO35" i="1"/>
  <c r="K35" i="1"/>
  <c r="AI35" i="1"/>
  <c r="BG35" i="1"/>
  <c r="AK35" i="1"/>
  <c r="BM35" i="1"/>
  <c r="BY35" i="1"/>
  <c r="S35" i="1"/>
  <c r="AQ35" i="1"/>
  <c r="BO35" i="1"/>
  <c r="BA35" i="1"/>
  <c r="M35" i="1"/>
  <c r="G31" i="7" s="1"/>
  <c r="Y35" i="1"/>
  <c r="S29" i="1"/>
  <c r="BO29" i="1"/>
  <c r="AQ29" i="1"/>
  <c r="AW29" i="1"/>
  <c r="BU29" i="1"/>
  <c r="Y29" i="1"/>
  <c r="AC29" i="1"/>
  <c r="L25" i="7" s="1"/>
  <c r="BY29" i="1"/>
  <c r="AB25" i="7" s="1"/>
  <c r="BA29" i="1"/>
  <c r="T25" i="7" s="1"/>
  <c r="BS29" i="1"/>
  <c r="Z25" i="7" s="1"/>
  <c r="W29" i="1"/>
  <c r="AU29" i="1"/>
  <c r="R25" i="7" s="1"/>
  <c r="AI29" i="1"/>
  <c r="N25" i="7" s="1"/>
  <c r="K29" i="1"/>
  <c r="BG29" i="1"/>
  <c r="V25" i="7" s="1"/>
  <c r="AE29" i="1"/>
  <c r="BC29" i="1"/>
  <c r="CA29" i="1"/>
  <c r="M29" i="1"/>
  <c r="G25" i="7" s="1"/>
  <c r="BI29" i="1"/>
  <c r="AK29" i="1"/>
  <c r="Q29" i="1"/>
  <c r="AO29" i="1"/>
  <c r="P25" i="7" s="1"/>
  <c r="BM29" i="1"/>
  <c r="X25" i="7" s="1"/>
  <c r="AE43" i="1"/>
  <c r="BC43" i="1"/>
  <c r="CA43" i="1"/>
  <c r="BY43" i="1"/>
  <c r="BU43" i="1"/>
  <c r="AO43" i="1"/>
  <c r="K43" i="1"/>
  <c r="AI43" i="1"/>
  <c r="BG43" i="1"/>
  <c r="M43" i="1"/>
  <c r="G39" i="7" s="1"/>
  <c r="AW43" i="1"/>
  <c r="Q43" i="1"/>
  <c r="S43" i="1"/>
  <c r="AQ43" i="1"/>
  <c r="BO43" i="1"/>
  <c r="AC43" i="1"/>
  <c r="AK43" i="1"/>
  <c r="Y43" i="1"/>
  <c r="W43" i="1"/>
  <c r="AU43" i="1"/>
  <c r="BS43" i="1"/>
  <c r="BI43" i="1"/>
  <c r="BM43" i="1"/>
  <c r="BA43" i="1"/>
  <c r="K59" i="1"/>
  <c r="AI59" i="1"/>
  <c r="N55" i="7" s="1"/>
  <c r="BG59" i="1"/>
  <c r="V55" i="7" s="1"/>
  <c r="M59" i="1"/>
  <c r="G55" i="7" s="1"/>
  <c r="Q59" i="1"/>
  <c r="AW59" i="1"/>
  <c r="S59" i="1"/>
  <c r="AQ59" i="1"/>
  <c r="BO59" i="1"/>
  <c r="AC59" i="1"/>
  <c r="L55" i="7" s="1"/>
  <c r="Y59" i="1"/>
  <c r="AK59" i="1"/>
  <c r="W59" i="1"/>
  <c r="AU59" i="1"/>
  <c r="R55" i="7" s="1"/>
  <c r="BS59" i="1"/>
  <c r="Z55" i="7" s="1"/>
  <c r="BI59" i="1"/>
  <c r="BA59" i="1"/>
  <c r="T55" i="7" s="1"/>
  <c r="BM59" i="1"/>
  <c r="X55" i="7" s="1"/>
  <c r="AE59" i="1"/>
  <c r="BC59" i="1"/>
  <c r="CA59" i="1"/>
  <c r="BY59" i="1"/>
  <c r="AB55" i="7" s="1"/>
  <c r="AO59" i="1"/>
  <c r="P55" i="7" s="1"/>
  <c r="BU59" i="1"/>
  <c r="AC69" i="1"/>
  <c r="L65" i="7" s="1"/>
  <c r="BY69" i="1"/>
  <c r="AB65" i="7" s="1"/>
  <c r="AO69" i="1"/>
  <c r="P65" i="7" s="1"/>
  <c r="AU69" i="1"/>
  <c r="R65" i="7" s="1"/>
  <c r="BG69" i="1"/>
  <c r="V65" i="7" s="1"/>
  <c r="AQ69" i="1"/>
  <c r="BC69" i="1"/>
  <c r="S69" i="1"/>
  <c r="BO69" i="1"/>
  <c r="CA69" i="1"/>
  <c r="AE69" i="1"/>
  <c r="BM69" i="1"/>
  <c r="X65" i="7" s="1"/>
  <c r="M69" i="1"/>
  <c r="G65" i="7" s="1"/>
  <c r="BI69" i="1"/>
  <c r="Y69" i="1"/>
  <c r="BU69" i="1"/>
  <c r="Q69" i="1"/>
  <c r="BA69" i="1"/>
  <c r="T65" i="7" s="1"/>
  <c r="W69" i="1"/>
  <c r="BS69" i="1"/>
  <c r="Z65" i="7" s="1"/>
  <c r="AI69" i="1"/>
  <c r="N65" i="7" s="1"/>
  <c r="AK69" i="1"/>
  <c r="AW69" i="1"/>
  <c r="K69" i="1"/>
  <c r="AU31" i="1"/>
  <c r="W31" i="1"/>
  <c r="BS31" i="1"/>
  <c r="BO31" i="1"/>
  <c r="S31" i="1"/>
  <c r="AQ31" i="1"/>
  <c r="BA31" i="1"/>
  <c r="AC31" i="1"/>
  <c r="BY31" i="1"/>
  <c r="Q31" i="1"/>
  <c r="AO31" i="1"/>
  <c r="BM31" i="1"/>
  <c r="AE31" i="1"/>
  <c r="CA31" i="1"/>
  <c r="BC31" i="1"/>
  <c r="Y31" i="1"/>
  <c r="AW31" i="1"/>
  <c r="BU31" i="1"/>
  <c r="AK31" i="1"/>
  <c r="M31" i="1"/>
  <c r="G27" i="7" s="1"/>
  <c r="BI31" i="1"/>
  <c r="AI31" i="1"/>
  <c r="BG31" i="1"/>
  <c r="K31" i="1"/>
  <c r="W51" i="1"/>
  <c r="AU51" i="1"/>
  <c r="R47" i="7" s="1"/>
  <c r="BS51" i="1"/>
  <c r="Z47" i="7" s="1"/>
  <c r="AK51" i="1"/>
  <c r="Q51" i="1"/>
  <c r="BM51" i="1"/>
  <c r="X47" i="7" s="1"/>
  <c r="AE51" i="1"/>
  <c r="BC51" i="1"/>
  <c r="CA51" i="1"/>
  <c r="BA51" i="1"/>
  <c r="T47" i="7" s="1"/>
  <c r="Y51" i="1"/>
  <c r="BU51" i="1"/>
  <c r="K51" i="1"/>
  <c r="AI51" i="1"/>
  <c r="N47" i="7" s="1"/>
  <c r="BG51" i="1"/>
  <c r="V47" i="7" s="1"/>
  <c r="M51" i="1"/>
  <c r="G47" i="7" s="1"/>
  <c r="BI51" i="1"/>
  <c r="AO51" i="1"/>
  <c r="P47" i="7" s="1"/>
  <c r="S51" i="1"/>
  <c r="AQ51" i="1"/>
  <c r="BO51" i="1"/>
  <c r="AC51" i="1"/>
  <c r="L47" i="7" s="1"/>
  <c r="BY51" i="1"/>
  <c r="AB47" i="7" s="1"/>
  <c r="AW51" i="1"/>
  <c r="K72" i="1"/>
  <c r="AE72" i="1"/>
  <c r="CA72" i="1"/>
  <c r="BM72" i="1"/>
  <c r="BS72" i="1"/>
  <c r="AI72" i="1"/>
  <c r="S72" i="1"/>
  <c r="AK72" i="1"/>
  <c r="AQ72" i="1"/>
  <c r="AC72" i="1"/>
  <c r="BY72" i="1"/>
  <c r="AO72" i="1"/>
  <c r="W72" i="1"/>
  <c r="AU72" i="1"/>
  <c r="AW72" i="1"/>
  <c r="BC72" i="1"/>
  <c r="Q72" i="1"/>
  <c r="BO72" i="1"/>
  <c r="M72" i="1"/>
  <c r="G68" i="7" s="1"/>
  <c r="BA72" i="1"/>
  <c r="BG72" i="1"/>
  <c r="BI72" i="1"/>
  <c r="Y72" i="1"/>
  <c r="BU72" i="1"/>
  <c r="Q84" i="1"/>
  <c r="BM84" i="1"/>
  <c r="X80" i="7" s="1"/>
  <c r="BC84" i="1"/>
  <c r="S84" i="1"/>
  <c r="BO84" i="1"/>
  <c r="BA84" i="1"/>
  <c r="T80" i="7" s="1"/>
  <c r="AQ84" i="1"/>
  <c r="M84" i="1"/>
  <c r="G80" i="7" s="1"/>
  <c r="BI84" i="1"/>
  <c r="Y84" i="1"/>
  <c r="BU84" i="1"/>
  <c r="AK84" i="1"/>
  <c r="AW84" i="1"/>
  <c r="W84" i="1"/>
  <c r="BS84" i="1"/>
  <c r="Z80" i="7" s="1"/>
  <c r="AI84" i="1"/>
  <c r="N80" i="7" s="1"/>
  <c r="AU84" i="1"/>
  <c r="R80" i="7" s="1"/>
  <c r="CA84" i="1"/>
  <c r="K84" i="1"/>
  <c r="BG84" i="1"/>
  <c r="V80" i="7" s="1"/>
  <c r="AC84" i="1"/>
  <c r="L80" i="7" s="1"/>
  <c r="BY84" i="1"/>
  <c r="AB80" i="7" s="1"/>
  <c r="AO84" i="1"/>
  <c r="P80" i="7" s="1"/>
  <c r="AE84" i="1"/>
  <c r="BC121" i="1"/>
  <c r="S121" i="1"/>
  <c r="BO121" i="1"/>
  <c r="AO121" i="1"/>
  <c r="K121" i="1"/>
  <c r="BG121" i="1"/>
  <c r="Q121" i="1"/>
  <c r="BM121" i="1"/>
  <c r="AC121" i="1"/>
  <c r="BY121" i="1"/>
  <c r="AU121" i="1"/>
  <c r="AK121" i="1"/>
  <c r="W121" i="1"/>
  <c r="AI121" i="1"/>
  <c r="BU121" i="1"/>
  <c r="AW121" i="1"/>
  <c r="BI121" i="1"/>
  <c r="CA121" i="1"/>
  <c r="BS121" i="1"/>
  <c r="Y121" i="1"/>
  <c r="AQ121" i="1"/>
  <c r="M121" i="1"/>
  <c r="G117" i="7" s="1"/>
  <c r="AE121" i="1"/>
  <c r="BA121" i="1"/>
  <c r="AE114" i="1"/>
  <c r="BC114" i="1"/>
  <c r="CA114" i="1"/>
  <c r="BA114" i="1"/>
  <c r="T110" i="7" s="1"/>
  <c r="Y114" i="1"/>
  <c r="BU114" i="1"/>
  <c r="K114" i="1"/>
  <c r="AI114" i="1"/>
  <c r="N110" i="7" s="1"/>
  <c r="BG114" i="1"/>
  <c r="V110" i="7" s="1"/>
  <c r="M114" i="1"/>
  <c r="G110" i="7" s="1"/>
  <c r="BI114" i="1"/>
  <c r="AO114" i="1"/>
  <c r="P110" i="7" s="1"/>
  <c r="S114" i="1"/>
  <c r="AQ114" i="1"/>
  <c r="BO114" i="1"/>
  <c r="AC114" i="1"/>
  <c r="L110" i="7" s="1"/>
  <c r="BY114" i="1"/>
  <c r="AB110" i="7" s="1"/>
  <c r="AW114" i="1"/>
  <c r="W114" i="1"/>
  <c r="AU114" i="1"/>
  <c r="R110" i="7" s="1"/>
  <c r="BS114" i="1"/>
  <c r="Z110" i="7" s="1"/>
  <c r="AK114" i="1"/>
  <c r="Q114" i="1"/>
  <c r="BM114" i="1"/>
  <c r="X110" i="7" s="1"/>
  <c r="AI119" i="1"/>
  <c r="N115" i="7" s="1"/>
  <c r="AE119" i="1"/>
  <c r="CA119" i="1"/>
  <c r="AW119" i="1"/>
  <c r="W119" i="1"/>
  <c r="BS119" i="1"/>
  <c r="Z115" i="7" s="1"/>
  <c r="AO119" i="1"/>
  <c r="P115" i="7" s="1"/>
  <c r="AK119" i="1"/>
  <c r="K119" i="1"/>
  <c r="BG119" i="1"/>
  <c r="V115" i="7" s="1"/>
  <c r="AC119" i="1"/>
  <c r="L115" i="7" s="1"/>
  <c r="BY119" i="1"/>
  <c r="AB115" i="7" s="1"/>
  <c r="S119" i="1"/>
  <c r="BO119" i="1"/>
  <c r="AU119" i="1"/>
  <c r="R115" i="7" s="1"/>
  <c r="Q119" i="1"/>
  <c r="BM119" i="1"/>
  <c r="X115" i="7" s="1"/>
  <c r="BC119" i="1"/>
  <c r="Y119" i="1"/>
  <c r="BU119" i="1"/>
  <c r="BA119" i="1"/>
  <c r="T115" i="7" s="1"/>
  <c r="AQ119" i="1"/>
  <c r="M119" i="1"/>
  <c r="G115" i="7" s="1"/>
  <c r="BI119" i="1"/>
  <c r="K102" i="1"/>
  <c r="AC102" i="1"/>
  <c r="L98" i="7" s="1"/>
  <c r="AU102" i="1"/>
  <c r="R98" i="7" s="1"/>
  <c r="BY102" i="1"/>
  <c r="AB98" i="7" s="1"/>
  <c r="M102" i="1"/>
  <c r="G98" i="7" s="1"/>
  <c r="AE102" i="1"/>
  <c r="BI102" i="1"/>
  <c r="W98" i="7" s="1"/>
  <c r="CA102" i="1"/>
  <c r="S102" i="1"/>
  <c r="AI102" i="1"/>
  <c r="N98" i="7" s="1"/>
  <c r="BO102" i="1"/>
  <c r="Y102" i="1"/>
  <c r="AO102" i="1"/>
  <c r="P98" i="7" s="1"/>
  <c r="BU102" i="1"/>
  <c r="BS102" i="1"/>
  <c r="Z98" i="7" s="1"/>
  <c r="W102" i="1"/>
  <c r="BA102" i="1"/>
  <c r="T98" i="7" s="1"/>
  <c r="BM102" i="1"/>
  <c r="X98" i="7" s="1"/>
  <c r="Q102" i="1"/>
  <c r="AQ102" i="1"/>
  <c r="AW102" i="1"/>
  <c r="BG102" i="1"/>
  <c r="V98" i="7" s="1"/>
  <c r="AK102" i="1"/>
  <c r="BC102" i="1"/>
  <c r="M133" i="1"/>
  <c r="G129" i="7" s="1"/>
  <c r="AQ133" i="1"/>
  <c r="K133" i="1"/>
  <c r="BG133" i="1"/>
  <c r="V129" i="7" s="1"/>
  <c r="S133" i="1"/>
  <c r="BO133" i="1"/>
  <c r="AI133" i="1"/>
  <c r="N129" i="7" s="1"/>
  <c r="AE133" i="1"/>
  <c r="BS133" i="1"/>
  <c r="Z129" i="7" s="1"/>
  <c r="CA133" i="1"/>
  <c r="AU133" i="1"/>
  <c r="R129" i="7" s="1"/>
  <c r="BC133" i="1"/>
  <c r="W133" i="1"/>
  <c r="BM133" i="1"/>
  <c r="X129" i="7" s="1"/>
  <c r="AO133" i="1"/>
  <c r="P129" i="7" s="1"/>
  <c r="Q133" i="1"/>
  <c r="BI133" i="1"/>
  <c r="AK133" i="1"/>
  <c r="BY133" i="1"/>
  <c r="AB129" i="7" s="1"/>
  <c r="BA133" i="1"/>
  <c r="T129" i="7" s="1"/>
  <c r="AC133" i="1"/>
  <c r="L129" i="7" s="1"/>
  <c r="BU133" i="1"/>
  <c r="AW133" i="1"/>
  <c r="Y133" i="1"/>
  <c r="BC105" i="1"/>
  <c r="AI105" i="1"/>
  <c r="BO105" i="1"/>
  <c r="W105" i="1"/>
  <c r="S105" i="1"/>
  <c r="BS105" i="1"/>
  <c r="AC105" i="1"/>
  <c r="BA105" i="1"/>
  <c r="BY105" i="1"/>
  <c r="K105" i="1"/>
  <c r="M105" i="1"/>
  <c r="G101" i="7" s="1"/>
  <c r="AK105" i="1"/>
  <c r="BI105" i="1"/>
  <c r="AE105" i="1"/>
  <c r="AQ105" i="1"/>
  <c r="Q105" i="1"/>
  <c r="AO105" i="1"/>
  <c r="BM105" i="1"/>
  <c r="AU105" i="1"/>
  <c r="BG105" i="1"/>
  <c r="Y105" i="1"/>
  <c r="AW105" i="1"/>
  <c r="BU105" i="1"/>
  <c r="CA105" i="1"/>
  <c r="BS97" i="1"/>
  <c r="Z93" i="7" s="1"/>
  <c r="AU97" i="1"/>
  <c r="R93" i="7" s="1"/>
  <c r="CA97" i="1"/>
  <c r="AC97" i="1"/>
  <c r="L93" i="7" s="1"/>
  <c r="BA97" i="1"/>
  <c r="T93" i="7" s="1"/>
  <c r="BY97" i="1"/>
  <c r="AB93" i="7" s="1"/>
  <c r="K97" i="1"/>
  <c r="M97" i="1"/>
  <c r="G93" i="7" s="1"/>
  <c r="AK97" i="1"/>
  <c r="BI97" i="1"/>
  <c r="S97" i="1"/>
  <c r="AQ97" i="1"/>
  <c r="W97" i="1"/>
  <c r="AW97" i="1"/>
  <c r="BO97" i="1"/>
  <c r="Q97" i="1"/>
  <c r="BM97" i="1"/>
  <c r="X93" i="7" s="1"/>
  <c r="BG97" i="1"/>
  <c r="V93" i="7" s="1"/>
  <c r="AE97" i="1"/>
  <c r="Y97" i="1"/>
  <c r="BU97" i="1"/>
  <c r="BC97" i="1"/>
  <c r="AO97" i="1"/>
  <c r="P93" i="7" s="1"/>
  <c r="AI97" i="1"/>
  <c r="N93" i="7" s="1"/>
  <c r="W132" i="1"/>
  <c r="BM132" i="1"/>
  <c r="X128" i="7" s="1"/>
  <c r="AQ132" i="1"/>
  <c r="BU132" i="1"/>
  <c r="AA128" i="7" s="1"/>
  <c r="BA132" i="1"/>
  <c r="T128" i="7" s="1"/>
  <c r="BY132" i="1"/>
  <c r="AB128" i="7" s="1"/>
  <c r="K132" i="1"/>
  <c r="BI132" i="1"/>
  <c r="AC132" i="1"/>
  <c r="L128" i="7" s="1"/>
  <c r="S132" i="1"/>
  <c r="BO132" i="1"/>
  <c r="AU132" i="1"/>
  <c r="R128" i="7" s="1"/>
  <c r="M132" i="1"/>
  <c r="G128" i="7" s="1"/>
  <c r="AK132" i="1"/>
  <c r="AW132" i="1"/>
  <c r="BS132" i="1"/>
  <c r="Z128" i="7" s="1"/>
  <c r="Q132" i="1"/>
  <c r="AI132" i="1"/>
  <c r="N128" i="7" s="1"/>
  <c r="CA132" i="1"/>
  <c r="Y132" i="1"/>
  <c r="BC132" i="1"/>
  <c r="AE132" i="1"/>
  <c r="AO132" i="1"/>
  <c r="P128" i="7" s="1"/>
  <c r="BG132" i="1"/>
  <c r="V128" i="7" s="1"/>
  <c r="Y122" i="1"/>
  <c r="AC122" i="1"/>
  <c r="L118" i="7" s="1"/>
  <c r="BI122" i="1"/>
  <c r="BY122" i="1"/>
  <c r="AB118" i="7" s="1"/>
  <c r="M122" i="1"/>
  <c r="G118" i="7" s="1"/>
  <c r="Q122" i="1"/>
  <c r="BA122" i="1"/>
  <c r="T118" i="7" s="1"/>
  <c r="BU122" i="1"/>
  <c r="S122" i="1"/>
  <c r="AQ122" i="1"/>
  <c r="BO122" i="1"/>
  <c r="BM122" i="1"/>
  <c r="X118" i="7" s="1"/>
  <c r="AK122" i="1"/>
  <c r="AO122" i="1"/>
  <c r="P118" i="7" s="1"/>
  <c r="W122" i="1"/>
  <c r="AU122" i="1"/>
  <c r="R118" i="7" s="1"/>
  <c r="BS122" i="1"/>
  <c r="Z118" i="7" s="1"/>
  <c r="AW122" i="1"/>
  <c r="AE122" i="1"/>
  <c r="BC122" i="1"/>
  <c r="CA122" i="1"/>
  <c r="K122" i="1"/>
  <c r="AI122" i="1"/>
  <c r="N118" i="7" s="1"/>
  <c r="BG122" i="1"/>
  <c r="V118" i="7" s="1"/>
  <c r="S116" i="1"/>
  <c r="W116" i="1"/>
  <c r="BS116" i="1"/>
  <c r="Z112" i="7" s="1"/>
  <c r="AQ116" i="1"/>
  <c r="BC116" i="1"/>
  <c r="K116" i="1"/>
  <c r="BG116" i="1"/>
  <c r="V112" i="7" s="1"/>
  <c r="AE116" i="1"/>
  <c r="BO116" i="1"/>
  <c r="Y116" i="1"/>
  <c r="AW116" i="1"/>
  <c r="BU116" i="1"/>
  <c r="CA116" i="1"/>
  <c r="AI116" i="1"/>
  <c r="N112" i="7" s="1"/>
  <c r="AC116" i="1"/>
  <c r="L112" i="7" s="1"/>
  <c r="BA116" i="1"/>
  <c r="T112" i="7" s="1"/>
  <c r="BY116" i="1"/>
  <c r="AB112" i="7" s="1"/>
  <c r="AU116" i="1"/>
  <c r="R112" i="7" s="1"/>
  <c r="M116" i="1"/>
  <c r="G112" i="7" s="1"/>
  <c r="AK116" i="1"/>
  <c r="BI116" i="1"/>
  <c r="Q116" i="1"/>
  <c r="AO116" i="1"/>
  <c r="P112" i="7" s="1"/>
  <c r="BM116" i="1"/>
  <c r="X112" i="7" s="1"/>
  <c r="K67" i="1"/>
  <c r="M67" i="1"/>
  <c r="G63" i="7" s="1"/>
  <c r="AE67" i="1"/>
  <c r="BI67" i="1"/>
  <c r="CA67" i="1"/>
  <c r="AC67" i="1"/>
  <c r="L63" i="7" s="1"/>
  <c r="AU67" i="1"/>
  <c r="R63" i="7" s="1"/>
  <c r="BY67" i="1"/>
  <c r="AB63" i="7" s="1"/>
  <c r="AO67" i="1"/>
  <c r="P63" i="7" s="1"/>
  <c r="S67" i="1"/>
  <c r="BO67" i="1"/>
  <c r="Y67" i="1"/>
  <c r="BU67" i="1"/>
  <c r="AI67" i="1"/>
  <c r="N63" i="7" s="1"/>
  <c r="AW67" i="1"/>
  <c r="AK67" i="1"/>
  <c r="BS67" i="1"/>
  <c r="Z63" i="7" s="1"/>
  <c r="W67" i="1"/>
  <c r="BG67" i="1"/>
  <c r="V63" i="7" s="1"/>
  <c r="BM67" i="1"/>
  <c r="X63" i="7" s="1"/>
  <c r="Q67" i="1"/>
  <c r="BA67" i="1"/>
  <c r="T63" i="7" s="1"/>
  <c r="BC67" i="1"/>
  <c r="AQ67" i="1"/>
  <c r="BA13" i="1"/>
  <c r="AC13" i="1"/>
  <c r="BY13" i="1"/>
  <c r="BI13" i="1"/>
  <c r="W9" i="7" s="1"/>
  <c r="AK13" i="1"/>
  <c r="M13" i="1"/>
  <c r="G9" i="7" s="1"/>
  <c r="K13" i="1"/>
  <c r="AI13" i="1"/>
  <c r="BG13" i="1"/>
  <c r="Q13" i="1"/>
  <c r="AO13" i="1"/>
  <c r="S13" i="1"/>
  <c r="AQ13" i="1"/>
  <c r="BO13" i="1"/>
  <c r="AW13" i="1"/>
  <c r="BU13" i="1"/>
  <c r="W13" i="1"/>
  <c r="AU13" i="1"/>
  <c r="BS13" i="1"/>
  <c r="BM13" i="1"/>
  <c r="AE13" i="1"/>
  <c r="BC13" i="1"/>
  <c r="CA13" i="1"/>
  <c r="Y13" i="1"/>
  <c r="BG63" i="1"/>
  <c r="V59" i="7" s="1"/>
  <c r="AO63" i="1"/>
  <c r="P59" i="7" s="1"/>
  <c r="Q63" i="1"/>
  <c r="CA63" i="1"/>
  <c r="AU63" i="1"/>
  <c r="R59" i="7" s="1"/>
  <c r="BA63" i="1"/>
  <c r="T59" i="7" s="1"/>
  <c r="Y63" i="1"/>
  <c r="K63" i="1"/>
  <c r="BO63" i="1"/>
  <c r="BU63" i="1"/>
  <c r="AQ63" i="1"/>
  <c r="AC63" i="1"/>
  <c r="L59" i="7" s="1"/>
  <c r="M63" i="1"/>
  <c r="G59" i="7" s="1"/>
  <c r="BY63" i="1"/>
  <c r="AB59" i="7" s="1"/>
  <c r="BI63" i="1"/>
  <c r="AK63" i="1"/>
  <c r="AE63" i="1"/>
  <c r="AI63" i="1"/>
  <c r="N59" i="7" s="1"/>
  <c r="S63" i="1"/>
  <c r="BS63" i="1"/>
  <c r="Z59" i="7" s="1"/>
  <c r="W63" i="1"/>
  <c r="BM63" i="1"/>
  <c r="X59" i="7" s="1"/>
  <c r="BC63" i="1"/>
  <c r="AW63" i="1"/>
  <c r="M57" i="1"/>
  <c r="G53" i="7" s="1"/>
  <c r="K57" i="1"/>
  <c r="AI57" i="1"/>
  <c r="N53" i="7" s="1"/>
  <c r="BG57" i="1"/>
  <c r="V53" i="7" s="1"/>
  <c r="S57" i="1"/>
  <c r="AQ57" i="1"/>
  <c r="BO57" i="1"/>
  <c r="W57" i="1"/>
  <c r="AU57" i="1"/>
  <c r="R53" i="7" s="1"/>
  <c r="BS57" i="1"/>
  <c r="Z53" i="7" s="1"/>
  <c r="AE57" i="1"/>
  <c r="BC57" i="1"/>
  <c r="CA57" i="1"/>
  <c r="BI57" i="1"/>
  <c r="AK57" i="1"/>
  <c r="BY57" i="1"/>
  <c r="AB53" i="7" s="1"/>
  <c r="BA57" i="1"/>
  <c r="T53" i="7" s="1"/>
  <c r="AC57" i="1"/>
  <c r="L53" i="7" s="1"/>
  <c r="AW57" i="1"/>
  <c r="AO57" i="1"/>
  <c r="P53" i="7" s="1"/>
  <c r="BU57" i="1"/>
  <c r="Y57" i="1"/>
  <c r="BM57" i="1"/>
  <c r="X53" i="7" s="1"/>
  <c r="Q57" i="1"/>
  <c r="AU28" i="1"/>
  <c r="R24" i="7" s="1"/>
  <c r="K28" i="1"/>
  <c r="AI28" i="1"/>
  <c r="N24" i="7" s="1"/>
  <c r="BS28" i="1"/>
  <c r="Z24" i="7" s="1"/>
  <c r="S28" i="1"/>
  <c r="AQ28" i="1"/>
  <c r="CA28" i="1"/>
  <c r="W28" i="1"/>
  <c r="BC28" i="1"/>
  <c r="AE28" i="1"/>
  <c r="BG28" i="1"/>
  <c r="V24" i="7" s="1"/>
  <c r="BO28" i="1"/>
  <c r="AC28" i="1"/>
  <c r="L24" i="7" s="1"/>
  <c r="BA28" i="1"/>
  <c r="T24" i="7" s="1"/>
  <c r="BY28" i="1"/>
  <c r="AB24" i="7" s="1"/>
  <c r="M28" i="1"/>
  <c r="G24" i="7" s="1"/>
  <c r="AK28" i="1"/>
  <c r="BI28" i="1"/>
  <c r="Q28" i="1"/>
  <c r="AO28" i="1"/>
  <c r="P24" i="7" s="1"/>
  <c r="BM28" i="1"/>
  <c r="X24" i="7" s="1"/>
  <c r="Y28" i="1"/>
  <c r="AW28" i="1"/>
  <c r="BU28" i="1"/>
  <c r="AC82" i="1"/>
  <c r="L78" i="7" s="1"/>
  <c r="BO82" i="1"/>
  <c r="BI82" i="1"/>
  <c r="BY82" i="1"/>
  <c r="AB78" i="7" s="1"/>
  <c r="S82" i="1"/>
  <c r="AU82" i="1"/>
  <c r="R78" i="7" s="1"/>
  <c r="AK82" i="1"/>
  <c r="Q82" i="1"/>
  <c r="BM82" i="1"/>
  <c r="X78" i="7" s="1"/>
  <c r="AI82" i="1"/>
  <c r="N78" i="7" s="1"/>
  <c r="Y82" i="1"/>
  <c r="BU82" i="1"/>
  <c r="AQ82" i="1"/>
  <c r="W82" i="1"/>
  <c r="BS82" i="1"/>
  <c r="Z78" i="7" s="1"/>
  <c r="M82" i="1"/>
  <c r="G78" i="7" s="1"/>
  <c r="AE82" i="1"/>
  <c r="CA82" i="1"/>
  <c r="BA82" i="1"/>
  <c r="T78" i="7" s="1"/>
  <c r="AW82" i="1"/>
  <c r="AO82" i="1"/>
  <c r="P78" i="7" s="1"/>
  <c r="K82" i="1"/>
  <c r="BG82" i="1"/>
  <c r="V78" i="7" s="1"/>
  <c r="BC82" i="1"/>
  <c r="Y17" i="1"/>
  <c r="AW17" i="1"/>
  <c r="BU17" i="1"/>
  <c r="W17" i="1"/>
  <c r="AU17" i="1"/>
  <c r="R13" i="7" s="1"/>
  <c r="BS17" i="1"/>
  <c r="Z13" i="7" s="1"/>
  <c r="AC17" i="1"/>
  <c r="L13" i="7" s="1"/>
  <c r="BA17" i="1"/>
  <c r="T13" i="7" s="1"/>
  <c r="BY17" i="1"/>
  <c r="AB13" i="7" s="1"/>
  <c r="AE17" i="1"/>
  <c r="BC17" i="1"/>
  <c r="CA17" i="1"/>
  <c r="M17" i="1"/>
  <c r="G13" i="7" s="1"/>
  <c r="AK17" i="1"/>
  <c r="BI17" i="1"/>
  <c r="K17" i="1"/>
  <c r="AI17" i="1"/>
  <c r="N13" i="7" s="1"/>
  <c r="BG17" i="1"/>
  <c r="V13" i="7" s="1"/>
  <c r="Q17" i="1"/>
  <c r="AO17" i="1"/>
  <c r="P13" i="7" s="1"/>
  <c r="BM17" i="1"/>
  <c r="X13" i="7" s="1"/>
  <c r="S17" i="1"/>
  <c r="AQ17" i="1"/>
  <c r="BO17" i="1"/>
  <c r="AK27" i="1"/>
  <c r="K27" i="1"/>
  <c r="BG27" i="1"/>
  <c r="AC27" i="1"/>
  <c r="BY27" i="1"/>
  <c r="Y27" i="1"/>
  <c r="AU27" i="1"/>
  <c r="Q27" i="1"/>
  <c r="BM27" i="1"/>
  <c r="BC27" i="1"/>
  <c r="AI27" i="1"/>
  <c r="BO27" i="1"/>
  <c r="BA27" i="1"/>
  <c r="AQ27" i="1"/>
  <c r="M27" i="1"/>
  <c r="G23" i="7" s="1"/>
  <c r="BI27" i="1"/>
  <c r="S27" i="1"/>
  <c r="BU27" i="1"/>
  <c r="AE27" i="1"/>
  <c r="CA27" i="1"/>
  <c r="AW27" i="1"/>
  <c r="W27" i="1"/>
  <c r="BS27" i="1"/>
  <c r="AO27" i="1"/>
  <c r="S8" i="1"/>
  <c r="AQ8" i="1"/>
  <c r="BO8" i="1"/>
  <c r="AW8" i="1"/>
  <c r="Y8" i="1"/>
  <c r="AC8" i="1"/>
  <c r="L4" i="7" s="1"/>
  <c r="W8" i="1"/>
  <c r="AU8" i="1"/>
  <c r="R4" i="7" s="1"/>
  <c r="BS8" i="1"/>
  <c r="Z4" i="7" s="1"/>
  <c r="BM8" i="1"/>
  <c r="X4" i="7" s="1"/>
  <c r="AO8" i="1"/>
  <c r="P4" i="7" s="1"/>
  <c r="BI8" i="1"/>
  <c r="AE8" i="1"/>
  <c r="BC8" i="1"/>
  <c r="CA8" i="1"/>
  <c r="AK8" i="1"/>
  <c r="BU8" i="1"/>
  <c r="BY8" i="1"/>
  <c r="AB4" i="7" s="1"/>
  <c r="K8" i="1"/>
  <c r="AI8" i="1"/>
  <c r="N4" i="7" s="1"/>
  <c r="BG8" i="1"/>
  <c r="V4" i="7" s="1"/>
  <c r="Q8" i="1"/>
  <c r="BA8" i="1"/>
  <c r="T4" i="7" s="1"/>
  <c r="M8" i="1"/>
  <c r="G4" i="7" s="1"/>
  <c r="AQ23" i="1"/>
  <c r="AC23" i="1"/>
  <c r="L19" i="7" s="1"/>
  <c r="BY23" i="1"/>
  <c r="AB19" i="7" s="1"/>
  <c r="BC23" i="1"/>
  <c r="Y23" i="1"/>
  <c r="BU23" i="1"/>
  <c r="K23" i="1"/>
  <c r="BG23" i="1"/>
  <c r="V19" i="7" s="1"/>
  <c r="AK23" i="1"/>
  <c r="W23" i="1"/>
  <c r="BS23" i="1"/>
  <c r="Z19" i="7" s="1"/>
  <c r="AO23" i="1"/>
  <c r="P19" i="7" s="1"/>
  <c r="S23" i="1"/>
  <c r="BO23" i="1"/>
  <c r="BA23" i="1"/>
  <c r="T19" i="7" s="1"/>
  <c r="AE23" i="1"/>
  <c r="CA23" i="1"/>
  <c r="AW23" i="1"/>
  <c r="AI23" i="1"/>
  <c r="N19" i="7" s="1"/>
  <c r="M23" i="1"/>
  <c r="G19" i="7" s="1"/>
  <c r="BI23" i="1"/>
  <c r="AU23" i="1"/>
  <c r="R19" i="7" s="1"/>
  <c r="Q23" i="1"/>
  <c r="BM23" i="1"/>
  <c r="X19" i="7" s="1"/>
  <c r="Y50" i="1"/>
  <c r="AW50" i="1"/>
  <c r="BU50" i="1"/>
  <c r="AI50" i="1"/>
  <c r="N46" i="7" s="1"/>
  <c r="S50" i="1"/>
  <c r="AU50" i="1"/>
  <c r="R46" i="7" s="1"/>
  <c r="AC50" i="1"/>
  <c r="L46" i="7" s="1"/>
  <c r="BA50" i="1"/>
  <c r="T46" i="7" s="1"/>
  <c r="BY50" i="1"/>
  <c r="AQ50" i="1"/>
  <c r="M50" i="1"/>
  <c r="G46" i="7" s="1"/>
  <c r="BC50" i="1"/>
  <c r="AK50" i="1"/>
  <c r="BI50" i="1"/>
  <c r="K50" i="1"/>
  <c r="BG50" i="1"/>
  <c r="V46" i="7" s="1"/>
  <c r="W50" i="1"/>
  <c r="BS50" i="1"/>
  <c r="Z46" i="7" s="1"/>
  <c r="AO50" i="1"/>
  <c r="P46" i="7" s="1"/>
  <c r="BM50" i="1"/>
  <c r="X46" i="7" s="1"/>
  <c r="Q50" i="1"/>
  <c r="BO50" i="1"/>
  <c r="AE50" i="1"/>
  <c r="CA50" i="1"/>
  <c r="AO48" i="1"/>
  <c r="W48" i="1"/>
  <c r="K48" i="1"/>
  <c r="BY48" i="1"/>
  <c r="M48" i="1"/>
  <c r="G44" i="7" s="1"/>
  <c r="BS48" i="1"/>
  <c r="S48" i="1"/>
  <c r="BO48" i="1"/>
  <c r="AE48" i="1"/>
  <c r="AU48" i="1"/>
  <c r="AK48" i="1"/>
  <c r="BC48" i="1"/>
  <c r="Y48" i="1"/>
  <c r="BU48" i="1"/>
  <c r="BA48" i="1"/>
  <c r="BI48" i="1"/>
  <c r="BM48" i="1"/>
  <c r="AC48" i="1"/>
  <c r="AI48" i="1"/>
  <c r="Q48" i="1"/>
  <c r="BG48" i="1"/>
  <c r="AW48" i="1"/>
  <c r="CA48" i="1"/>
  <c r="AQ48" i="1"/>
  <c r="AO115" i="1"/>
  <c r="P111" i="7" s="1"/>
  <c r="AK115" i="1"/>
  <c r="K115" i="1"/>
  <c r="BG115" i="1"/>
  <c r="V111" i="7" s="1"/>
  <c r="AC115" i="1"/>
  <c r="L111" i="7" s="1"/>
  <c r="BY115" i="1"/>
  <c r="AB111" i="7" s="1"/>
  <c r="S115" i="1"/>
  <c r="BO115" i="1"/>
  <c r="AU115" i="1"/>
  <c r="R111" i="7" s="1"/>
  <c r="Q115" i="1"/>
  <c r="BM115" i="1"/>
  <c r="X111" i="7" s="1"/>
  <c r="BC115" i="1"/>
  <c r="Y115" i="1"/>
  <c r="BU115" i="1"/>
  <c r="BA115" i="1"/>
  <c r="T111" i="7" s="1"/>
  <c r="AQ115" i="1"/>
  <c r="M115" i="1"/>
  <c r="G111" i="7" s="1"/>
  <c r="BI115" i="1"/>
  <c r="AI115" i="1"/>
  <c r="N111" i="7" s="1"/>
  <c r="AE115" i="1"/>
  <c r="CA115" i="1"/>
  <c r="AW115" i="1"/>
  <c r="W115" i="1"/>
  <c r="BS115" i="1"/>
  <c r="Z111" i="7" s="1"/>
  <c r="AO60" i="1"/>
  <c r="P56" i="7" s="1"/>
  <c r="W60" i="1"/>
  <c r="K60" i="1"/>
  <c r="AW60" i="1"/>
  <c r="AK60" i="1"/>
  <c r="CA60" i="1"/>
  <c r="S60" i="1"/>
  <c r="BO60" i="1"/>
  <c r="AE60" i="1"/>
  <c r="AU60" i="1"/>
  <c r="R56" i="7" s="1"/>
  <c r="BC60" i="1"/>
  <c r="AQ60" i="1"/>
  <c r="Y60" i="1"/>
  <c r="BU60" i="1"/>
  <c r="BA60" i="1"/>
  <c r="T56" i="7" s="1"/>
  <c r="BI60" i="1"/>
  <c r="BY60" i="1"/>
  <c r="AB56" i="7" s="1"/>
  <c r="BM60" i="1"/>
  <c r="X56" i="7" s="1"/>
  <c r="AI60" i="1"/>
  <c r="N56" i="7" s="1"/>
  <c r="Q60" i="1"/>
  <c r="BG60" i="1"/>
  <c r="V56" i="7" s="1"/>
  <c r="M60" i="1"/>
  <c r="G56" i="7" s="1"/>
  <c r="AC60" i="1"/>
  <c r="L56" i="7" s="1"/>
  <c r="BS60" i="1"/>
  <c r="Z56" i="7" s="1"/>
  <c r="Q88" i="1"/>
  <c r="BM88" i="1"/>
  <c r="X84" i="7" s="1"/>
  <c r="AO88" i="1"/>
  <c r="P84" i="7" s="1"/>
  <c r="BA88" i="1"/>
  <c r="T84" i="7" s="1"/>
  <c r="BY88" i="1"/>
  <c r="AB84" i="7" s="1"/>
  <c r="AC88" i="1"/>
  <c r="L84" i="7" s="1"/>
  <c r="AQ88" i="1"/>
  <c r="S88" i="1"/>
  <c r="BO88" i="1"/>
  <c r="M88" i="1"/>
  <c r="G84" i="7" s="1"/>
  <c r="AK88" i="1"/>
  <c r="BI88" i="1"/>
  <c r="AW88" i="1"/>
  <c r="Y88" i="1"/>
  <c r="BU88" i="1"/>
  <c r="W88" i="1"/>
  <c r="AU88" i="1"/>
  <c r="R84" i="7" s="1"/>
  <c r="BS88" i="1"/>
  <c r="Z84" i="7" s="1"/>
  <c r="K88" i="1"/>
  <c r="BG88" i="1"/>
  <c r="V84" i="7" s="1"/>
  <c r="AI88" i="1"/>
  <c r="N84" i="7" s="1"/>
  <c r="AE88" i="1"/>
  <c r="BC88" i="1"/>
  <c r="CA88" i="1"/>
  <c r="W136" i="1"/>
  <c r="AU136" i="1"/>
  <c r="BS136" i="1"/>
  <c r="AO136" i="1"/>
  <c r="M136" i="1"/>
  <c r="G132" i="7" s="1"/>
  <c r="BI136" i="1"/>
  <c r="AE136" i="1"/>
  <c r="BC136" i="1"/>
  <c r="CA136" i="1"/>
  <c r="AW136" i="1"/>
  <c r="AC136" i="1"/>
  <c r="BY136" i="1"/>
  <c r="K136" i="1"/>
  <c r="AI136" i="1"/>
  <c r="BG136" i="1"/>
  <c r="Q136" i="1"/>
  <c r="BM136" i="1"/>
  <c r="AK136" i="1"/>
  <c r="S136" i="1"/>
  <c r="AQ136" i="1"/>
  <c r="BO136" i="1"/>
  <c r="Y136" i="1"/>
  <c r="BU136" i="1"/>
  <c r="BA136" i="1"/>
  <c r="AK123" i="1"/>
  <c r="K123" i="1"/>
  <c r="BG123" i="1"/>
  <c r="V119" i="7" s="1"/>
  <c r="AC123" i="1"/>
  <c r="L119" i="7" s="1"/>
  <c r="BY123" i="1"/>
  <c r="AB119" i="7" s="1"/>
  <c r="AO123" i="1"/>
  <c r="P119" i="7" s="1"/>
  <c r="AU123" i="1"/>
  <c r="R119" i="7" s="1"/>
  <c r="Q123" i="1"/>
  <c r="BM123" i="1"/>
  <c r="X119" i="7" s="1"/>
  <c r="BC123" i="1"/>
  <c r="BU123" i="1"/>
  <c r="Y123" i="1"/>
  <c r="BA123" i="1"/>
  <c r="T119" i="7" s="1"/>
  <c r="AQ123" i="1"/>
  <c r="M123" i="1"/>
  <c r="G119" i="7" s="1"/>
  <c r="BI123" i="1"/>
  <c r="AI123" i="1"/>
  <c r="N119" i="7" s="1"/>
  <c r="BO123" i="1"/>
  <c r="AE123" i="1"/>
  <c r="CA123" i="1"/>
  <c r="AW123" i="1"/>
  <c r="W123" i="1"/>
  <c r="BS123" i="1"/>
  <c r="Z119" i="7" s="1"/>
  <c r="S123" i="1"/>
  <c r="AC125" i="1"/>
  <c r="BY125" i="1"/>
  <c r="AU125" i="1"/>
  <c r="AK125" i="1"/>
  <c r="W125" i="1"/>
  <c r="BC125" i="1"/>
  <c r="AI125" i="1"/>
  <c r="Y125" i="1"/>
  <c r="BU125" i="1"/>
  <c r="AQ125" i="1"/>
  <c r="BM125" i="1"/>
  <c r="Q125" i="1"/>
  <c r="M125" i="1"/>
  <c r="G121" i="7" s="1"/>
  <c r="BI125" i="1"/>
  <c r="AE125" i="1"/>
  <c r="CA125" i="1"/>
  <c r="BA125" i="1"/>
  <c r="AW125" i="1"/>
  <c r="S125" i="1"/>
  <c r="BO125" i="1"/>
  <c r="AO125" i="1"/>
  <c r="K125" i="1"/>
  <c r="BG125" i="1"/>
  <c r="BS125" i="1"/>
  <c r="K139" i="1"/>
  <c r="AI139" i="1"/>
  <c r="BG139" i="1"/>
  <c r="AK139" i="1"/>
  <c r="S139" i="1"/>
  <c r="AQ139" i="1"/>
  <c r="BO139" i="1"/>
  <c r="W139" i="1"/>
  <c r="AU139" i="1"/>
  <c r="BS139" i="1"/>
  <c r="BI139" i="1"/>
  <c r="M139" i="1"/>
  <c r="G135" i="7" s="1"/>
  <c r="AE139" i="1"/>
  <c r="BC139" i="1"/>
  <c r="CA139" i="1"/>
  <c r="BA139" i="1"/>
  <c r="BU139" i="1"/>
  <c r="Y139" i="1"/>
  <c r="BM139" i="1"/>
  <c r="Q139" i="1"/>
  <c r="BY139" i="1"/>
  <c r="AW139" i="1"/>
  <c r="AC139" i="1"/>
  <c r="AO139" i="1"/>
  <c r="AC126" i="1"/>
  <c r="L122" i="7" s="1"/>
  <c r="BI126" i="1"/>
  <c r="BY126" i="1"/>
  <c r="AB122" i="7" s="1"/>
  <c r="M126" i="1"/>
  <c r="G122" i="7" s="1"/>
  <c r="K126" i="1"/>
  <c r="AI126" i="1"/>
  <c r="N122" i="7" s="1"/>
  <c r="BG126" i="1"/>
  <c r="V122" i="7" s="1"/>
  <c r="Y126" i="1"/>
  <c r="BA126" i="1"/>
  <c r="T122" i="7" s="1"/>
  <c r="S126" i="1"/>
  <c r="AQ126" i="1"/>
  <c r="BO126" i="1"/>
  <c r="AO126" i="1"/>
  <c r="P122" i="7" s="1"/>
  <c r="Q126" i="1"/>
  <c r="W126" i="1"/>
  <c r="AU126" i="1"/>
  <c r="R122" i="7" s="1"/>
  <c r="BS126" i="1"/>
  <c r="Z122" i="7" s="1"/>
  <c r="BU126" i="1"/>
  <c r="AW126" i="1"/>
  <c r="AE126" i="1"/>
  <c r="BC126" i="1"/>
  <c r="CA126" i="1"/>
  <c r="AK126" i="1"/>
  <c r="BM126" i="1"/>
  <c r="X122" i="7" s="1"/>
  <c r="BG94" i="1"/>
  <c r="V90" i="7" s="1"/>
  <c r="S94" i="1"/>
  <c r="BI94" i="1"/>
  <c r="AK94" i="1"/>
  <c r="AC94" i="1"/>
  <c r="L90" i="7" s="1"/>
  <c r="AE94" i="1"/>
  <c r="CA94" i="1"/>
  <c r="BC94" i="1"/>
  <c r="BY94" i="1"/>
  <c r="AB90" i="7" s="1"/>
  <c r="AO94" i="1"/>
  <c r="P90" i="7" s="1"/>
  <c r="Q94" i="1"/>
  <c r="BM94" i="1"/>
  <c r="X90" i="7" s="1"/>
  <c r="BO94" i="1"/>
  <c r="BA94" i="1"/>
  <c r="T90" i="7" s="1"/>
  <c r="AU94" i="1"/>
  <c r="R90" i="7" s="1"/>
  <c r="BS94" i="1"/>
  <c r="Z90" i="7" s="1"/>
  <c r="AI94" i="1"/>
  <c r="N90" i="7" s="1"/>
  <c r="BU94" i="1"/>
  <c r="M94" i="1"/>
  <c r="G90" i="7" s="1"/>
  <c r="AQ94" i="1"/>
  <c r="W94" i="1"/>
  <c r="K94" i="1"/>
  <c r="Y94" i="1"/>
  <c r="AW94" i="1"/>
  <c r="Q113" i="1"/>
  <c r="AK113" i="1"/>
  <c r="BI113" i="1"/>
  <c r="BY113" i="1"/>
  <c r="AB109" i="7" s="1"/>
  <c r="M113" i="1"/>
  <c r="G109" i="7" s="1"/>
  <c r="AC113" i="1"/>
  <c r="L109" i="7" s="1"/>
  <c r="BA113" i="1"/>
  <c r="T109" i="7" s="1"/>
  <c r="AW113" i="1"/>
  <c r="S113" i="1"/>
  <c r="AQ113" i="1"/>
  <c r="BO113" i="1"/>
  <c r="AO113" i="1"/>
  <c r="P109" i="7" s="1"/>
  <c r="W113" i="1"/>
  <c r="AU113" i="1"/>
  <c r="R109" i="7" s="1"/>
  <c r="BS113" i="1"/>
  <c r="Z109" i="7" s="1"/>
  <c r="BU113" i="1"/>
  <c r="Y113" i="1"/>
  <c r="AE113" i="1"/>
  <c r="BC113" i="1"/>
  <c r="CA113" i="1"/>
  <c r="BM113" i="1"/>
  <c r="X109" i="7" s="1"/>
  <c r="K113" i="1"/>
  <c r="AI113" i="1"/>
  <c r="N109" i="7" s="1"/>
  <c r="BG113" i="1"/>
  <c r="V109" i="7" s="1"/>
  <c r="Y109" i="1"/>
  <c r="AO109" i="1"/>
  <c r="BY109" i="1"/>
  <c r="M109" i="1"/>
  <c r="G105" i="7" s="1"/>
  <c r="AW109" i="1"/>
  <c r="Q109" i="1"/>
  <c r="BM109" i="1"/>
  <c r="AK109" i="1"/>
  <c r="BU109" i="1"/>
  <c r="BA109" i="1"/>
  <c r="BI109" i="1"/>
  <c r="AC109" i="1"/>
  <c r="S109" i="1"/>
  <c r="AQ109" i="1"/>
  <c r="BO109" i="1"/>
  <c r="W109" i="1"/>
  <c r="AU109" i="1"/>
  <c r="BS109" i="1"/>
  <c r="AE109" i="1"/>
  <c r="BC109" i="1"/>
  <c r="CA109" i="1"/>
  <c r="K109" i="1"/>
  <c r="AI109" i="1"/>
  <c r="BG109" i="1"/>
  <c r="AI101" i="1"/>
  <c r="N97" i="7" s="1"/>
  <c r="W101" i="1"/>
  <c r="BO101" i="1"/>
  <c r="BS101" i="1"/>
  <c r="Z97" i="7" s="1"/>
  <c r="S101" i="1"/>
  <c r="I97" i="7" s="1"/>
  <c r="BC101" i="1"/>
  <c r="U97" i="7" s="1"/>
  <c r="M101" i="1"/>
  <c r="AK101" i="1"/>
  <c r="BI101" i="1"/>
  <c r="CA101" i="1"/>
  <c r="Q101" i="1"/>
  <c r="AO101" i="1"/>
  <c r="P97" i="7" s="1"/>
  <c r="BM101" i="1"/>
  <c r="X97" i="7" s="1"/>
  <c r="BG101" i="1"/>
  <c r="V97" i="7" s="1"/>
  <c r="AU101" i="1"/>
  <c r="R97" i="7" s="1"/>
  <c r="Y101" i="1"/>
  <c r="BU101" i="1"/>
  <c r="K101" i="1"/>
  <c r="AE101" i="1"/>
  <c r="AC101" i="1"/>
  <c r="L97" i="7" s="1"/>
  <c r="BY101" i="1"/>
  <c r="AB97" i="7" s="1"/>
  <c r="AW101" i="1"/>
  <c r="BA101" i="1"/>
  <c r="T97" i="7" s="1"/>
  <c r="AQ101" i="1"/>
  <c r="Q135" i="1"/>
  <c r="AW135" i="1"/>
  <c r="BU135" i="1"/>
  <c r="Y135" i="1"/>
  <c r="BM135" i="1"/>
  <c r="K135" i="1"/>
  <c r="AI135" i="1"/>
  <c r="BG135" i="1"/>
  <c r="BY135" i="1"/>
  <c r="AC135" i="1"/>
  <c r="AO135" i="1"/>
  <c r="S135" i="1"/>
  <c r="AQ135" i="1"/>
  <c r="BO135" i="1"/>
  <c r="BI135" i="1"/>
  <c r="M135" i="1"/>
  <c r="G131" i="7" s="1"/>
  <c r="W135" i="1"/>
  <c r="AU135" i="1"/>
  <c r="BS135" i="1"/>
  <c r="BA135" i="1"/>
  <c r="AE135" i="1"/>
  <c r="BC135" i="1"/>
  <c r="CA135" i="1"/>
  <c r="AK135" i="1"/>
  <c r="S120" i="1"/>
  <c r="W120" i="1"/>
  <c r="BS120" i="1"/>
  <c r="Z116" i="7" s="1"/>
  <c r="AQ120" i="1"/>
  <c r="Q116" i="7" s="1"/>
  <c r="BC120" i="1"/>
  <c r="U116" i="7" s="1"/>
  <c r="K120" i="1"/>
  <c r="BG120" i="1"/>
  <c r="V116" i="7" s="1"/>
  <c r="CA120" i="1"/>
  <c r="AU120" i="1"/>
  <c r="R116" i="7" s="1"/>
  <c r="BO120" i="1"/>
  <c r="Q120" i="1"/>
  <c r="AO120" i="1"/>
  <c r="P116" i="7" s="1"/>
  <c r="BM120" i="1"/>
  <c r="X116" i="7" s="1"/>
  <c r="AE120" i="1"/>
  <c r="AI120" i="1"/>
  <c r="N116" i="7" s="1"/>
  <c r="Y120" i="1"/>
  <c r="AW120" i="1"/>
  <c r="BU120" i="1"/>
  <c r="AC120" i="1"/>
  <c r="L116" i="7" s="1"/>
  <c r="BA120" i="1"/>
  <c r="T116" i="7" s="1"/>
  <c r="BY120" i="1"/>
  <c r="AB116" i="7" s="1"/>
  <c r="M120" i="1"/>
  <c r="G116" i="7" s="1"/>
  <c r="AK120" i="1"/>
  <c r="BI120" i="1"/>
  <c r="BS70" i="1"/>
  <c r="AI70" i="1"/>
  <c r="BO70" i="1"/>
  <c r="Y66" i="7" s="1"/>
  <c r="BC70" i="1"/>
  <c r="M70" i="1"/>
  <c r="G66" i="7" s="1"/>
  <c r="AK70" i="1"/>
  <c r="BI70" i="1"/>
  <c r="AE70" i="1"/>
  <c r="AQ70" i="1"/>
  <c r="W70" i="1"/>
  <c r="Q70" i="1"/>
  <c r="AO70" i="1"/>
  <c r="BM70" i="1"/>
  <c r="AU70" i="1"/>
  <c r="BG70" i="1"/>
  <c r="S70" i="1"/>
  <c r="Y70" i="1"/>
  <c r="AW70" i="1"/>
  <c r="BU70" i="1"/>
  <c r="CA70" i="1"/>
  <c r="AC70" i="1"/>
  <c r="BA70" i="1"/>
  <c r="BY70" i="1"/>
  <c r="K70" i="1"/>
  <c r="K12" i="1"/>
  <c r="M12" i="1"/>
  <c r="G8" i="7" s="1"/>
  <c r="BC12" i="1"/>
  <c r="AC12" i="1"/>
  <c r="BG12" i="1"/>
  <c r="AI12" i="1"/>
  <c r="BO12" i="1"/>
  <c r="AQ12" i="1"/>
  <c r="CA12" i="1"/>
  <c r="AU12" i="1"/>
  <c r="S12" i="1"/>
  <c r="BS12" i="1"/>
  <c r="BU12" i="1"/>
  <c r="Q12" i="1"/>
  <c r="BY12" i="1"/>
  <c r="BM12" i="1"/>
  <c r="W12" i="1"/>
  <c r="BI12" i="1"/>
  <c r="AW12" i="1"/>
  <c r="Y12" i="1"/>
  <c r="BA12" i="1"/>
  <c r="AO12" i="1"/>
  <c r="AE12" i="1"/>
  <c r="AK12" i="1"/>
  <c r="Q49" i="1"/>
  <c r="BY49" i="1"/>
  <c r="M49" i="1"/>
  <c r="G45" i="7" s="1"/>
  <c r="AC49" i="1"/>
  <c r="AE49" i="1"/>
  <c r="BC49" i="1"/>
  <c r="CA49" i="1"/>
  <c r="AK49" i="1"/>
  <c r="BM49" i="1"/>
  <c r="AW49" i="1"/>
  <c r="K49" i="1"/>
  <c r="AI49" i="1"/>
  <c r="BG49" i="1"/>
  <c r="Y49" i="1"/>
  <c r="BA49" i="1"/>
  <c r="BI49" i="1"/>
  <c r="S49" i="1"/>
  <c r="BO49" i="1"/>
  <c r="W49" i="1"/>
  <c r="BS49" i="1"/>
  <c r="AQ49" i="1"/>
  <c r="AO49" i="1"/>
  <c r="AU49" i="1"/>
  <c r="BU49" i="1"/>
  <c r="M38" i="1"/>
  <c r="G34" i="7" s="1"/>
  <c r="AQ38" i="1"/>
  <c r="BY38" i="1"/>
  <c r="S38" i="1"/>
  <c r="BA38" i="1"/>
  <c r="AC38" i="1"/>
  <c r="BI38" i="1"/>
  <c r="K38" i="1"/>
  <c r="AI38" i="1"/>
  <c r="BO38" i="1"/>
  <c r="AO38" i="1"/>
  <c r="Q38" i="1"/>
  <c r="BM38" i="1"/>
  <c r="AU38" i="1"/>
  <c r="W38" i="1"/>
  <c r="BS38" i="1"/>
  <c r="Y38" i="1"/>
  <c r="AW38" i="1"/>
  <c r="AK38" i="1"/>
  <c r="AE38" i="1"/>
  <c r="BC38" i="1"/>
  <c r="BU38" i="1"/>
  <c r="CA38" i="1"/>
  <c r="BG38" i="1"/>
  <c r="K54" i="1"/>
  <c r="F50" i="7" s="1"/>
  <c r="AU54" i="1"/>
  <c r="R50" i="7" s="1"/>
  <c r="BS54" i="1"/>
  <c r="Z50" i="7" s="1"/>
  <c r="W54" i="1"/>
  <c r="BC54" i="1"/>
  <c r="CA54" i="1"/>
  <c r="AE54" i="1"/>
  <c r="BG54" i="1"/>
  <c r="V50" i="7" s="1"/>
  <c r="Q54" i="1"/>
  <c r="AO54" i="1"/>
  <c r="P50" i="7" s="1"/>
  <c r="BM54" i="1"/>
  <c r="X50" i="7" s="1"/>
  <c r="AQ54" i="1"/>
  <c r="Y54" i="1"/>
  <c r="AW54" i="1"/>
  <c r="BU54" i="1"/>
  <c r="BO54" i="1"/>
  <c r="AC54" i="1"/>
  <c r="L50" i="7" s="1"/>
  <c r="BY54" i="1"/>
  <c r="AB50" i="7" s="1"/>
  <c r="AI54" i="1"/>
  <c r="N50" i="7" s="1"/>
  <c r="AK54" i="1"/>
  <c r="S54" i="1"/>
  <c r="BA54" i="1"/>
  <c r="T50" i="7" s="1"/>
  <c r="M54" i="1"/>
  <c r="BI54" i="1"/>
  <c r="W45" i="1"/>
  <c r="AI45" i="1"/>
  <c r="BS45" i="1"/>
  <c r="AE45" i="1"/>
  <c r="CA45" i="1"/>
  <c r="Q45" i="1"/>
  <c r="AO45" i="1"/>
  <c r="BM45" i="1"/>
  <c r="AQ45" i="1"/>
  <c r="S45" i="1"/>
  <c r="Y45" i="1"/>
  <c r="AW45" i="1"/>
  <c r="BU45" i="1"/>
  <c r="BG45" i="1"/>
  <c r="BA45" i="1"/>
  <c r="M45" i="1"/>
  <c r="G41" i="7" s="1"/>
  <c r="BI45" i="1"/>
  <c r="AC45" i="1"/>
  <c r="BY45" i="1"/>
  <c r="BC45" i="1"/>
  <c r="BO45" i="1"/>
  <c r="AK45" i="1"/>
  <c r="K45" i="1"/>
  <c r="AU45" i="1"/>
  <c r="K32" i="1"/>
  <c r="M32" i="1"/>
  <c r="G28" i="7" s="1"/>
  <c r="AK32" i="1"/>
  <c r="BI32" i="1"/>
  <c r="S32" i="1"/>
  <c r="AQ32" i="1"/>
  <c r="BO32" i="1"/>
  <c r="Y32" i="1"/>
  <c r="AW32" i="1"/>
  <c r="BU32" i="1"/>
  <c r="AE32" i="1"/>
  <c r="BC32" i="1"/>
  <c r="CA32" i="1"/>
  <c r="AO32" i="1"/>
  <c r="AI32" i="1"/>
  <c r="BY32" i="1"/>
  <c r="AC32" i="1"/>
  <c r="BS32" i="1"/>
  <c r="W32" i="1"/>
  <c r="BM32" i="1"/>
  <c r="Q32" i="1"/>
  <c r="BG32" i="1"/>
  <c r="BA32" i="1"/>
  <c r="AU32" i="1"/>
  <c r="W15" i="1"/>
  <c r="AU15" i="1"/>
  <c r="R11" i="7" s="1"/>
  <c r="BS15" i="1"/>
  <c r="Z11" i="7" s="1"/>
  <c r="Y15" i="1"/>
  <c r="AW15" i="1"/>
  <c r="BU15" i="1"/>
  <c r="AE15" i="1"/>
  <c r="BC15" i="1"/>
  <c r="CA15" i="1"/>
  <c r="AC15" i="1"/>
  <c r="L11" i="7" s="1"/>
  <c r="BA15" i="1"/>
  <c r="T11" i="7" s="1"/>
  <c r="BY15" i="1"/>
  <c r="AB11" i="7" s="1"/>
  <c r="K15" i="1"/>
  <c r="AI15" i="1"/>
  <c r="N11" i="7" s="1"/>
  <c r="BG15" i="1"/>
  <c r="V11" i="7" s="1"/>
  <c r="M15" i="1"/>
  <c r="G11" i="7" s="1"/>
  <c r="AK15" i="1"/>
  <c r="BI15" i="1"/>
  <c r="S15" i="1"/>
  <c r="AQ15" i="1"/>
  <c r="BO15" i="1"/>
  <c r="Q15" i="1"/>
  <c r="AO15" i="1"/>
  <c r="P11" i="7" s="1"/>
  <c r="BM15" i="1"/>
  <c r="X11" i="7" s="1"/>
  <c r="Q81" i="1"/>
  <c r="AO81" i="1"/>
  <c r="P77" i="7" s="1"/>
  <c r="BM81" i="1"/>
  <c r="X77" i="7" s="1"/>
  <c r="AI81" i="1"/>
  <c r="N77" i="7" s="1"/>
  <c r="CA81" i="1"/>
  <c r="BC81" i="1"/>
  <c r="BS81" i="1"/>
  <c r="Z77" i="7" s="1"/>
  <c r="Y81" i="1"/>
  <c r="AW81" i="1"/>
  <c r="BU81" i="1"/>
  <c r="BO81" i="1"/>
  <c r="K81" i="1"/>
  <c r="BA81" i="1"/>
  <c r="T77" i="7" s="1"/>
  <c r="AE81" i="1"/>
  <c r="M81" i="1"/>
  <c r="G77" i="7" s="1"/>
  <c r="BI81" i="1"/>
  <c r="AU81" i="1"/>
  <c r="R77" i="7" s="1"/>
  <c r="AC81" i="1"/>
  <c r="L77" i="7" s="1"/>
  <c r="BY81" i="1"/>
  <c r="AB77" i="7" s="1"/>
  <c r="AQ81" i="1"/>
  <c r="W81" i="1"/>
  <c r="AK81" i="1"/>
  <c r="S81" i="1"/>
  <c r="BG81" i="1"/>
  <c r="V77" i="7" s="1"/>
  <c r="W66" i="1"/>
  <c r="BS66" i="1"/>
  <c r="Z62" i="7" s="1"/>
  <c r="AI66" i="1"/>
  <c r="N62" i="7" s="1"/>
  <c r="S66" i="1"/>
  <c r="BO66" i="1"/>
  <c r="BC66" i="1"/>
  <c r="Y66" i="1"/>
  <c r="AW66" i="1"/>
  <c r="BU66" i="1"/>
  <c r="AC66" i="1"/>
  <c r="L62" i="7" s="1"/>
  <c r="BA66" i="1"/>
  <c r="T62" i="7" s="1"/>
  <c r="BY66" i="1"/>
  <c r="AB62" i="7" s="1"/>
  <c r="K66" i="1"/>
  <c r="M66" i="1"/>
  <c r="G62" i="7" s="1"/>
  <c r="AK66" i="1"/>
  <c r="BI66" i="1"/>
  <c r="CA66" i="1"/>
  <c r="Q66" i="1"/>
  <c r="AO66" i="1"/>
  <c r="P62" i="7" s="1"/>
  <c r="BM66" i="1"/>
  <c r="X62" i="7" s="1"/>
  <c r="BG66" i="1"/>
  <c r="V62" i="7" s="1"/>
  <c r="AU66" i="1"/>
  <c r="R62" i="7" s="1"/>
  <c r="AQ66" i="1"/>
  <c r="AE66" i="1"/>
  <c r="M34" i="1"/>
  <c r="G30" i="7" s="1"/>
  <c r="AC34" i="1"/>
  <c r="BY34" i="1"/>
  <c r="AU34" i="1"/>
  <c r="AK34" i="1"/>
  <c r="Q34" i="1"/>
  <c r="BM34" i="1"/>
  <c r="BO34" i="1"/>
  <c r="AI34" i="1"/>
  <c r="Y34" i="1"/>
  <c r="BU34" i="1"/>
  <c r="AQ34" i="1"/>
  <c r="W34" i="1"/>
  <c r="BS34" i="1"/>
  <c r="K34" i="1"/>
  <c r="BC34" i="1"/>
  <c r="BI34" i="1"/>
  <c r="AE34" i="1"/>
  <c r="BA34" i="1"/>
  <c r="S34" i="1"/>
  <c r="AO34" i="1"/>
  <c r="BG34" i="1"/>
  <c r="CA34" i="1"/>
  <c r="AW34" i="1"/>
  <c r="M14" i="1"/>
  <c r="G10" i="7" s="1"/>
  <c r="AK14" i="1"/>
  <c r="BG14" i="1"/>
  <c r="V10" i="7" s="1"/>
  <c r="BA14" i="1"/>
  <c r="T10" i="7" s="1"/>
  <c r="AI14" i="1"/>
  <c r="N10" i="7" s="1"/>
  <c r="Q14" i="1"/>
  <c r="W14" i="1"/>
  <c r="AU14" i="1"/>
  <c r="R10" i="7" s="1"/>
  <c r="BO14" i="1"/>
  <c r="BI14" i="1"/>
  <c r="BC14" i="1"/>
  <c r="AW14" i="1"/>
  <c r="AC14" i="1"/>
  <c r="L10" i="7" s="1"/>
  <c r="S14" i="1"/>
  <c r="K14" i="1"/>
  <c r="BY14" i="1"/>
  <c r="AB10" i="7" s="1"/>
  <c r="BS14" i="1"/>
  <c r="Z10" i="7" s="1"/>
  <c r="BM14" i="1"/>
  <c r="X10" i="7" s="1"/>
  <c r="AE14" i="1"/>
  <c r="AO14" i="1"/>
  <c r="P10" i="7" s="1"/>
  <c r="AQ14" i="1"/>
  <c r="Y14" i="1"/>
  <c r="CA14" i="1"/>
  <c r="BU14" i="1"/>
  <c r="AW10" i="1"/>
  <c r="S10" i="1"/>
  <c r="BU10" i="1"/>
  <c r="AK10" i="1"/>
  <c r="BI10" i="1"/>
  <c r="BA10" i="1"/>
  <c r="T6" i="7" s="1"/>
  <c r="W10" i="1"/>
  <c r="BG10" i="1"/>
  <c r="V6" i="7" s="1"/>
  <c r="AI10" i="1"/>
  <c r="N6" i="7" s="1"/>
  <c r="Q10" i="1"/>
  <c r="AU10" i="1"/>
  <c r="R6" i="7" s="1"/>
  <c r="BS10" i="1"/>
  <c r="Z6" i="7" s="1"/>
  <c r="AE10" i="1"/>
  <c r="BM10" i="1"/>
  <c r="X6" i="7" s="1"/>
  <c r="AO10" i="1"/>
  <c r="P6" i="7" s="1"/>
  <c r="BC10" i="1"/>
  <c r="CA10" i="1"/>
  <c r="M10" i="1"/>
  <c r="G6" i="7" s="1"/>
  <c r="AQ10" i="1"/>
  <c r="K10" i="1"/>
  <c r="BO10" i="1"/>
  <c r="BY10" i="1"/>
  <c r="AB6" i="7" s="1"/>
  <c r="Y10" i="1"/>
  <c r="AC10" i="1"/>
  <c r="L6" i="7" s="1"/>
  <c r="BC18" i="1"/>
  <c r="Y18" i="1"/>
  <c r="BU18" i="1"/>
  <c r="AQ18" i="1"/>
  <c r="AC18" i="1"/>
  <c r="L14" i="7" s="1"/>
  <c r="BY18" i="1"/>
  <c r="AB14" i="7" s="1"/>
  <c r="W18" i="1"/>
  <c r="BS18" i="1"/>
  <c r="Z14" i="7" s="1"/>
  <c r="AO18" i="1"/>
  <c r="P14" i="7" s="1"/>
  <c r="K18" i="1"/>
  <c r="BG18" i="1"/>
  <c r="V14" i="7" s="1"/>
  <c r="AK18" i="1"/>
  <c r="AE18" i="1"/>
  <c r="CA18" i="1"/>
  <c r="AW18" i="1"/>
  <c r="S18" i="1"/>
  <c r="BO18" i="1"/>
  <c r="BA18" i="1"/>
  <c r="T14" i="7" s="1"/>
  <c r="AU18" i="1"/>
  <c r="R14" i="7" s="1"/>
  <c r="Q18" i="1"/>
  <c r="BM18" i="1"/>
  <c r="X14" i="7" s="1"/>
  <c r="AI18" i="1"/>
  <c r="N14" i="7" s="1"/>
  <c r="M18" i="1"/>
  <c r="G14" i="7" s="1"/>
  <c r="BI18" i="1"/>
  <c r="Q36" i="1"/>
  <c r="BM36" i="1"/>
  <c r="X32" i="7" s="1"/>
  <c r="BC36" i="1"/>
  <c r="S36" i="1"/>
  <c r="BO36" i="1"/>
  <c r="BA36" i="1"/>
  <c r="T32" i="7" s="1"/>
  <c r="AQ36" i="1"/>
  <c r="M36" i="1"/>
  <c r="G32" i="7" s="1"/>
  <c r="BI36" i="1"/>
  <c r="Y36" i="1"/>
  <c r="BU36" i="1"/>
  <c r="AK36" i="1"/>
  <c r="AW36" i="1"/>
  <c r="W36" i="1"/>
  <c r="BS36" i="1"/>
  <c r="Z32" i="7" s="1"/>
  <c r="AI36" i="1"/>
  <c r="N32" i="7" s="1"/>
  <c r="AU36" i="1"/>
  <c r="R32" i="7" s="1"/>
  <c r="CA36" i="1"/>
  <c r="K36" i="1"/>
  <c r="BG36" i="1"/>
  <c r="V32" i="7" s="1"/>
  <c r="AC36" i="1"/>
  <c r="L32" i="7" s="1"/>
  <c r="BY36" i="1"/>
  <c r="AB32" i="7" s="1"/>
  <c r="AO36" i="1"/>
  <c r="P32" i="7" s="1"/>
  <c r="AE36" i="1"/>
  <c r="AE47" i="1"/>
  <c r="BC47" i="1"/>
  <c r="CA47" i="1"/>
  <c r="BY47" i="1"/>
  <c r="AB43" i="7" s="1"/>
  <c r="AO47" i="1"/>
  <c r="P43" i="7" s="1"/>
  <c r="BM47" i="1"/>
  <c r="X43" i="7" s="1"/>
  <c r="K47" i="1"/>
  <c r="AI47" i="1"/>
  <c r="N43" i="7" s="1"/>
  <c r="BG47" i="1"/>
  <c r="V43" i="7" s="1"/>
  <c r="M47" i="1"/>
  <c r="G43" i="7" s="1"/>
  <c r="Q47" i="1"/>
  <c r="BU47" i="1"/>
  <c r="S47" i="1"/>
  <c r="AQ47" i="1"/>
  <c r="BO47" i="1"/>
  <c r="AC47" i="1"/>
  <c r="L43" i="7" s="1"/>
  <c r="Y47" i="1"/>
  <c r="AW47" i="1"/>
  <c r="W47" i="1"/>
  <c r="AU47" i="1"/>
  <c r="R43" i="7" s="1"/>
  <c r="BS47" i="1"/>
  <c r="Z43" i="7" s="1"/>
  <c r="BI47" i="1"/>
  <c r="BA47" i="1"/>
  <c r="T43" i="7" s="1"/>
  <c r="AK47" i="1"/>
  <c r="AW65" i="1"/>
  <c r="W65" i="1"/>
  <c r="BS65" i="1"/>
  <c r="Z61" i="7" s="1"/>
  <c r="AI65" i="1"/>
  <c r="N61" i="7" s="1"/>
  <c r="AE65" i="1"/>
  <c r="CA65" i="1"/>
  <c r="K65" i="1"/>
  <c r="BG65" i="1"/>
  <c r="V61" i="7" s="1"/>
  <c r="AC65" i="1"/>
  <c r="L61" i="7" s="1"/>
  <c r="BY65" i="1"/>
  <c r="AB61" i="7" s="1"/>
  <c r="AO65" i="1"/>
  <c r="P61" i="7" s="1"/>
  <c r="AK65" i="1"/>
  <c r="Q65" i="1"/>
  <c r="BM65" i="1"/>
  <c r="X61" i="7" s="1"/>
  <c r="BC65" i="1"/>
  <c r="S65" i="1"/>
  <c r="BO65" i="1"/>
  <c r="AU65" i="1"/>
  <c r="R61" i="7" s="1"/>
  <c r="AQ65" i="1"/>
  <c r="M65" i="1"/>
  <c r="G61" i="7" s="1"/>
  <c r="BI65" i="1"/>
  <c r="Y65" i="1"/>
  <c r="BU65" i="1"/>
  <c r="BA65" i="1"/>
  <c r="T61" i="7" s="1"/>
  <c r="Q92" i="1"/>
  <c r="BM92" i="1"/>
  <c r="X88" i="7" s="1"/>
  <c r="AO92" i="1"/>
  <c r="P88" i="7" s="1"/>
  <c r="W92" i="1"/>
  <c r="AU92" i="1"/>
  <c r="R88" i="7" s="1"/>
  <c r="BS92" i="1"/>
  <c r="Z88" i="7" s="1"/>
  <c r="AQ92" i="1"/>
  <c r="S92" i="1"/>
  <c r="BO92" i="1"/>
  <c r="BC92" i="1"/>
  <c r="CA92" i="1"/>
  <c r="AE92" i="1"/>
  <c r="AW92" i="1"/>
  <c r="Y92" i="1"/>
  <c r="BU92" i="1"/>
  <c r="BY92" i="1"/>
  <c r="AB88" i="7" s="1"/>
  <c r="AC92" i="1"/>
  <c r="L88" i="7" s="1"/>
  <c r="BA92" i="1"/>
  <c r="T88" i="7" s="1"/>
  <c r="K92" i="1"/>
  <c r="BG92" i="1"/>
  <c r="V88" i="7" s="1"/>
  <c r="AI92" i="1"/>
  <c r="N88" i="7" s="1"/>
  <c r="M92" i="1"/>
  <c r="G88" i="7" s="1"/>
  <c r="AK92" i="1"/>
  <c r="BI92" i="1"/>
  <c r="AE56" i="1"/>
  <c r="BC56" i="1"/>
  <c r="CA56" i="1"/>
  <c r="BA56" i="1"/>
  <c r="T52" i="7" s="1"/>
  <c r="AW56" i="1"/>
  <c r="BU56" i="1"/>
  <c r="S56" i="1"/>
  <c r="AQ56" i="1"/>
  <c r="BO56" i="1"/>
  <c r="AC56" i="1"/>
  <c r="L52" i="7" s="1"/>
  <c r="BY56" i="1"/>
  <c r="AB52" i="7" s="1"/>
  <c r="BM56" i="1"/>
  <c r="X52" i="7" s="1"/>
  <c r="AI56" i="1"/>
  <c r="N52" i="7" s="1"/>
  <c r="M56" i="1"/>
  <c r="G52" i="7" s="1"/>
  <c r="Y56" i="1"/>
  <c r="AU56" i="1"/>
  <c r="R52" i="7" s="1"/>
  <c r="AK56" i="1"/>
  <c r="AO56" i="1"/>
  <c r="P52" i="7" s="1"/>
  <c r="K56" i="1"/>
  <c r="BG56" i="1"/>
  <c r="V52" i="7" s="1"/>
  <c r="BI56" i="1"/>
  <c r="W56" i="1"/>
  <c r="BS56" i="1"/>
  <c r="Z52" i="7" s="1"/>
  <c r="Q56" i="1"/>
  <c r="AK76" i="1"/>
  <c r="Q76" i="1"/>
  <c r="BM76" i="1"/>
  <c r="X72" i="7" s="1"/>
  <c r="BC76" i="1"/>
  <c r="S76" i="1"/>
  <c r="BO76" i="1"/>
  <c r="AU76" i="1"/>
  <c r="R72" i="7" s="1"/>
  <c r="AQ76" i="1"/>
  <c r="M76" i="1"/>
  <c r="G72" i="7" s="1"/>
  <c r="BI76" i="1"/>
  <c r="Y76" i="1"/>
  <c r="BU76" i="1"/>
  <c r="BA76" i="1"/>
  <c r="T72" i="7" s="1"/>
  <c r="AW76" i="1"/>
  <c r="W76" i="1"/>
  <c r="BS76" i="1"/>
  <c r="Z72" i="7" s="1"/>
  <c r="AI76" i="1"/>
  <c r="N72" i="7" s="1"/>
  <c r="CA76" i="1"/>
  <c r="AE76" i="1"/>
  <c r="K76" i="1"/>
  <c r="BG76" i="1"/>
  <c r="V72" i="7" s="1"/>
  <c r="AC76" i="1"/>
  <c r="L72" i="7" s="1"/>
  <c r="BY76" i="1"/>
  <c r="AB72" i="7" s="1"/>
  <c r="AO76" i="1"/>
  <c r="P72" i="7" s="1"/>
  <c r="Q96" i="1"/>
  <c r="BM96" i="1"/>
  <c r="X92" i="7" s="1"/>
  <c r="AO96" i="1"/>
  <c r="P92" i="7" s="1"/>
  <c r="AU96" i="1"/>
  <c r="R92" i="7" s="1"/>
  <c r="BS96" i="1"/>
  <c r="Z92" i="7" s="1"/>
  <c r="W96" i="1"/>
  <c r="AQ96" i="1"/>
  <c r="S96" i="1"/>
  <c r="BO96" i="1"/>
  <c r="CA96" i="1"/>
  <c r="AE96" i="1"/>
  <c r="BC96" i="1"/>
  <c r="AW96" i="1"/>
  <c r="Y96" i="1"/>
  <c r="BU96" i="1"/>
  <c r="AC96" i="1"/>
  <c r="L92" i="7" s="1"/>
  <c r="BA96" i="1"/>
  <c r="T92" i="7" s="1"/>
  <c r="BY96" i="1"/>
  <c r="AB92" i="7" s="1"/>
  <c r="K96" i="1"/>
  <c r="BG96" i="1"/>
  <c r="V92" i="7" s="1"/>
  <c r="AI96" i="1"/>
  <c r="N92" i="7" s="1"/>
  <c r="AK96" i="1"/>
  <c r="BI96" i="1"/>
  <c r="M96" i="1"/>
  <c r="G92" i="7" s="1"/>
  <c r="AE79" i="1"/>
  <c r="BC79" i="1"/>
  <c r="CA79" i="1"/>
  <c r="AW79" i="1"/>
  <c r="BI79" i="1"/>
  <c r="BU79" i="1"/>
  <c r="K79" i="1"/>
  <c r="AI79" i="1"/>
  <c r="N75" i="7" s="1"/>
  <c r="BG79" i="1"/>
  <c r="V75" i="7" s="1"/>
  <c r="AK79" i="1"/>
  <c r="BM79" i="1"/>
  <c r="X75" i="7" s="1"/>
  <c r="BY79" i="1"/>
  <c r="AB75" i="7" s="1"/>
  <c r="S79" i="1"/>
  <c r="AQ79" i="1"/>
  <c r="BO79" i="1"/>
  <c r="BA79" i="1"/>
  <c r="T75" i="7" s="1"/>
  <c r="M79" i="1"/>
  <c r="G75" i="7" s="1"/>
  <c r="AO79" i="1"/>
  <c r="P75" i="7" s="1"/>
  <c r="W79" i="1"/>
  <c r="AU79" i="1"/>
  <c r="R75" i="7" s="1"/>
  <c r="BS79" i="1"/>
  <c r="Z75" i="7" s="1"/>
  <c r="Q79" i="1"/>
  <c r="AC79" i="1"/>
  <c r="L75" i="7" s="1"/>
  <c r="Y79" i="1"/>
  <c r="M111" i="1"/>
  <c r="G107" i="7" s="1"/>
  <c r="AK111" i="1"/>
  <c r="BI111" i="1"/>
  <c r="W111" i="1"/>
  <c r="Q111" i="1"/>
  <c r="AW111" i="1"/>
  <c r="BY111" i="1"/>
  <c r="AB107" i="7" s="1"/>
  <c r="BS111" i="1"/>
  <c r="Z107" i="7" s="1"/>
  <c r="AI111" i="1"/>
  <c r="N107" i="7" s="1"/>
  <c r="Y111" i="1"/>
  <c r="BA111" i="1"/>
  <c r="T107" i="7" s="1"/>
  <c r="AE111" i="1"/>
  <c r="CA111" i="1"/>
  <c r="AQ111" i="1"/>
  <c r="AC111" i="1"/>
  <c r="L107" i="7" s="1"/>
  <c r="BM111" i="1"/>
  <c r="X107" i="7" s="1"/>
  <c r="AU111" i="1"/>
  <c r="R107" i="7" s="1"/>
  <c r="K111" i="1"/>
  <c r="BG111" i="1"/>
  <c r="V107" i="7" s="1"/>
  <c r="AO111" i="1"/>
  <c r="P107" i="7" s="1"/>
  <c r="BU111" i="1"/>
  <c r="BC111" i="1"/>
  <c r="S111" i="1"/>
  <c r="BO111" i="1"/>
  <c r="K91" i="1"/>
  <c r="AI91" i="1"/>
  <c r="BG91" i="1"/>
  <c r="AK91" i="1"/>
  <c r="BI91" i="1"/>
  <c r="Q91" i="1"/>
  <c r="S91" i="1"/>
  <c r="AQ91" i="1"/>
  <c r="BO91" i="1"/>
  <c r="BA91" i="1"/>
  <c r="BY91" i="1"/>
  <c r="AW91" i="1"/>
  <c r="W91" i="1"/>
  <c r="AU91" i="1"/>
  <c r="BS91" i="1"/>
  <c r="M91" i="1"/>
  <c r="G87" i="7" s="1"/>
  <c r="BM91" i="1"/>
  <c r="AO91" i="1"/>
  <c r="AE91" i="1"/>
  <c r="BC91" i="1"/>
  <c r="CA91" i="1"/>
  <c r="AC91" i="1"/>
  <c r="Y91" i="1"/>
  <c r="BU91" i="1"/>
  <c r="Y100" i="1"/>
  <c r="BU100" i="1"/>
  <c r="AQ100" i="1"/>
  <c r="AC100" i="1"/>
  <c r="L96" i="7" s="1"/>
  <c r="BY100" i="1"/>
  <c r="AB96" i="7" s="1"/>
  <c r="BC100" i="1"/>
  <c r="AO100" i="1"/>
  <c r="P96" i="7" s="1"/>
  <c r="K100" i="1"/>
  <c r="BG100" i="1"/>
  <c r="V96" i="7" s="1"/>
  <c r="AK100" i="1"/>
  <c r="W100" i="1"/>
  <c r="BS100" i="1"/>
  <c r="Z96" i="7" s="1"/>
  <c r="AW100" i="1"/>
  <c r="S100" i="1"/>
  <c r="BO100" i="1"/>
  <c r="BA100" i="1"/>
  <c r="T96" i="7" s="1"/>
  <c r="AE100" i="1"/>
  <c r="CA100" i="1"/>
  <c r="Q100" i="1"/>
  <c r="BM100" i="1"/>
  <c r="X96" i="7" s="1"/>
  <c r="AI100" i="1"/>
  <c r="N96" i="7" s="1"/>
  <c r="M100" i="1"/>
  <c r="G96" i="7" s="1"/>
  <c r="BI100" i="1"/>
  <c r="AU100" i="1"/>
  <c r="R96" i="7" s="1"/>
  <c r="AC108" i="1"/>
  <c r="BY108" i="1"/>
  <c r="AO108" i="1"/>
  <c r="BA108" i="1"/>
  <c r="AK108" i="1"/>
  <c r="AW108" i="1"/>
  <c r="BC108" i="1"/>
  <c r="S108" i="1"/>
  <c r="BO108" i="1"/>
  <c r="K108" i="1"/>
  <c r="AU108" i="1"/>
  <c r="BG108" i="1"/>
  <c r="M108" i="1"/>
  <c r="G104" i="7" s="1"/>
  <c r="BI108" i="1"/>
  <c r="Y108" i="1"/>
  <c r="BU108" i="1"/>
  <c r="AQ108" i="1"/>
  <c r="CA108" i="1"/>
  <c r="W108" i="1"/>
  <c r="BS108" i="1"/>
  <c r="AI108" i="1"/>
  <c r="AE108" i="1"/>
  <c r="BM108" i="1"/>
  <c r="Q108" i="1"/>
  <c r="AK127" i="1"/>
  <c r="K127" i="1"/>
  <c r="BG127" i="1"/>
  <c r="V123" i="7" s="1"/>
  <c r="AC127" i="1"/>
  <c r="L123" i="7" s="1"/>
  <c r="BY127" i="1"/>
  <c r="AB123" i="7" s="1"/>
  <c r="AI127" i="1"/>
  <c r="N123" i="7" s="1"/>
  <c r="AU127" i="1"/>
  <c r="R123" i="7" s="1"/>
  <c r="Q127" i="1"/>
  <c r="BM127" i="1"/>
  <c r="X123" i="7" s="1"/>
  <c r="BC127" i="1"/>
  <c r="Y127" i="1"/>
  <c r="S127" i="1"/>
  <c r="BA127" i="1"/>
  <c r="T123" i="7" s="1"/>
  <c r="AQ127" i="1"/>
  <c r="M127" i="1"/>
  <c r="G123" i="7" s="1"/>
  <c r="BI127" i="1"/>
  <c r="BO127" i="1"/>
  <c r="AO127" i="1"/>
  <c r="P123" i="7" s="1"/>
  <c r="AE127" i="1"/>
  <c r="CA127" i="1"/>
  <c r="AW127" i="1"/>
  <c r="W127" i="1"/>
  <c r="BS127" i="1"/>
  <c r="Z123" i="7" s="1"/>
  <c r="BU127" i="1"/>
  <c r="AE138" i="1"/>
  <c r="BC138" i="1"/>
  <c r="CA138" i="1"/>
  <c r="K138" i="1"/>
  <c r="AI138" i="1"/>
  <c r="BG138" i="1"/>
  <c r="S138" i="1"/>
  <c r="AQ138" i="1"/>
  <c r="Q134" i="7" s="1"/>
  <c r="BO138" i="1"/>
  <c r="Y134" i="7" s="1"/>
  <c r="W138" i="1"/>
  <c r="AU138" i="1"/>
  <c r="BS138" i="1"/>
  <c r="M138" i="1"/>
  <c r="G134" i="7" s="1"/>
  <c r="AK138" i="1"/>
  <c r="BI138" i="1"/>
  <c r="Q138" i="1"/>
  <c r="AO138" i="1"/>
  <c r="BM138" i="1"/>
  <c r="Y138" i="1"/>
  <c r="AW138" i="1"/>
  <c r="BU138" i="1"/>
  <c r="AC138" i="1"/>
  <c r="BA138" i="1"/>
  <c r="BY138" i="1"/>
  <c r="AO130" i="1"/>
  <c r="P126" i="7" s="1"/>
  <c r="Y130" i="1"/>
  <c r="BU130" i="1"/>
  <c r="BY130" i="1"/>
  <c r="AB126" i="7" s="1"/>
  <c r="AC130" i="1"/>
  <c r="L126" i="7" s="1"/>
  <c r="BI130" i="1"/>
  <c r="M130" i="1"/>
  <c r="G126" i="7" s="1"/>
  <c r="AE130" i="1"/>
  <c r="BC130" i="1"/>
  <c r="CA130" i="1"/>
  <c r="AW130" i="1"/>
  <c r="S130" i="1"/>
  <c r="AU130" i="1"/>
  <c r="R126" i="7" s="1"/>
  <c r="AK130" i="1"/>
  <c r="W130" i="1"/>
  <c r="BG130" i="1"/>
  <c r="V126" i="7" s="1"/>
  <c r="BA130" i="1"/>
  <c r="T126" i="7" s="1"/>
  <c r="AI130" i="1"/>
  <c r="N126" i="7" s="1"/>
  <c r="BO130" i="1"/>
  <c r="Q130" i="1"/>
  <c r="K130" i="1"/>
  <c r="AQ130" i="1"/>
  <c r="BS130" i="1"/>
  <c r="Z126" i="7" s="1"/>
  <c r="BM130" i="1"/>
  <c r="X126" i="7" s="1"/>
  <c r="W112" i="1"/>
  <c r="S112" i="1"/>
  <c r="BO112" i="1"/>
  <c r="AI112" i="1"/>
  <c r="N108" i="7" s="1"/>
  <c r="K112" i="1"/>
  <c r="AQ112" i="1"/>
  <c r="Q108" i="7" s="1"/>
  <c r="BG112" i="1"/>
  <c r="V108" i="7" s="1"/>
  <c r="BS112" i="1"/>
  <c r="Z108" i="7" s="1"/>
  <c r="BC112" i="1"/>
  <c r="M112" i="1"/>
  <c r="G108" i="7" s="1"/>
  <c r="AK112" i="1"/>
  <c r="BI112" i="1"/>
  <c r="AU112" i="1"/>
  <c r="R108" i="7" s="1"/>
  <c r="Q112" i="1"/>
  <c r="AO112" i="1"/>
  <c r="P108" i="7" s="1"/>
  <c r="BM112" i="1"/>
  <c r="X108" i="7" s="1"/>
  <c r="CA112" i="1"/>
  <c r="AE112" i="1"/>
  <c r="Y112" i="1"/>
  <c r="AW112" i="1"/>
  <c r="BU112" i="1"/>
  <c r="AC112" i="1"/>
  <c r="L108" i="7" s="1"/>
  <c r="BA112" i="1"/>
  <c r="T108" i="7" s="1"/>
  <c r="BY112" i="1"/>
  <c r="AB108" i="7" s="1"/>
  <c r="E6" i="8"/>
  <c r="AE93" i="1"/>
  <c r="AU93" i="1"/>
  <c r="R89" i="7" s="1"/>
  <c r="BS93" i="1"/>
  <c r="Z89" i="7" s="1"/>
  <c r="W93" i="1"/>
  <c r="CA93" i="1"/>
  <c r="BC93" i="1"/>
  <c r="M93" i="1"/>
  <c r="G89" i="7" s="1"/>
  <c r="AK93" i="1"/>
  <c r="BI93" i="1"/>
  <c r="S93" i="1"/>
  <c r="AQ93" i="1"/>
  <c r="Q93" i="1"/>
  <c r="AO93" i="1"/>
  <c r="P89" i="7" s="1"/>
  <c r="BM93" i="1"/>
  <c r="X89" i="7" s="1"/>
  <c r="AI93" i="1"/>
  <c r="N89" i="7" s="1"/>
  <c r="BG93" i="1"/>
  <c r="V89" i="7" s="1"/>
  <c r="AC93" i="1"/>
  <c r="L89" i="7" s="1"/>
  <c r="BY93" i="1"/>
  <c r="AB89" i="7" s="1"/>
  <c r="AW93" i="1"/>
  <c r="BO93" i="1"/>
  <c r="BA93" i="1"/>
  <c r="T89" i="7" s="1"/>
  <c r="K93" i="1"/>
  <c r="Y93" i="1"/>
  <c r="BU93" i="1"/>
  <c r="AC78" i="1"/>
  <c r="L74" i="7" s="1"/>
  <c r="BI78" i="1"/>
  <c r="AI78" i="1"/>
  <c r="N74" i="7" s="1"/>
  <c r="BO78" i="1"/>
  <c r="M78" i="1"/>
  <c r="G74" i="7" s="1"/>
  <c r="BY78" i="1"/>
  <c r="AB74" i="7" s="1"/>
  <c r="S78" i="1"/>
  <c r="AO78" i="1"/>
  <c r="P74" i="7" s="1"/>
  <c r="K78" i="1"/>
  <c r="BG78" i="1"/>
  <c r="V74" i="7" s="1"/>
  <c r="BC78" i="1"/>
  <c r="AU78" i="1"/>
  <c r="R74" i="7" s="1"/>
  <c r="AK78" i="1"/>
  <c r="Q78" i="1"/>
  <c r="BM78" i="1"/>
  <c r="X74" i="7" s="1"/>
  <c r="AE78" i="1"/>
  <c r="BA78" i="1"/>
  <c r="T74" i="7" s="1"/>
  <c r="BU78" i="1"/>
  <c r="W78" i="1"/>
  <c r="CA78" i="1"/>
  <c r="AW78" i="1"/>
  <c r="Y78" i="1"/>
  <c r="AQ78" i="1"/>
  <c r="BS78" i="1"/>
  <c r="Z74" i="7" s="1"/>
  <c r="K134" i="1"/>
  <c r="CA134" i="1"/>
  <c r="AE134" i="1"/>
  <c r="AU134" i="1"/>
  <c r="BS134" i="1"/>
  <c r="BC134" i="1"/>
  <c r="BG134" i="1"/>
  <c r="W134" i="1"/>
  <c r="AQ134" i="1"/>
  <c r="AI134" i="1"/>
  <c r="BO134" i="1"/>
  <c r="S134" i="1"/>
  <c r="M134" i="1"/>
  <c r="G130" i="7" s="1"/>
  <c r="AK134" i="1"/>
  <c r="BI134" i="1"/>
  <c r="Q134" i="1"/>
  <c r="AO134" i="1"/>
  <c r="BM134" i="1"/>
  <c r="Y134" i="1"/>
  <c r="AW134" i="1"/>
  <c r="BU134" i="1"/>
  <c r="AC134" i="1"/>
  <c r="BA134" i="1"/>
  <c r="BY134" i="1"/>
  <c r="S124" i="1"/>
  <c r="I120" i="7" s="1"/>
  <c r="W124" i="1"/>
  <c r="BS124" i="1"/>
  <c r="Z120" i="7" s="1"/>
  <c r="AQ124" i="1"/>
  <c r="BC124" i="1"/>
  <c r="K124" i="1"/>
  <c r="BG124" i="1"/>
  <c r="V120" i="7" s="1"/>
  <c r="AE124" i="1"/>
  <c r="AC124" i="1"/>
  <c r="L120" i="7" s="1"/>
  <c r="BA124" i="1"/>
  <c r="T120" i="7" s="1"/>
  <c r="BY124" i="1"/>
  <c r="AB120" i="7" s="1"/>
  <c r="BO124" i="1"/>
  <c r="M124" i="1"/>
  <c r="AK124" i="1"/>
  <c r="BI124" i="1"/>
  <c r="CA124" i="1"/>
  <c r="AI124" i="1"/>
  <c r="N120" i="7" s="1"/>
  <c r="Q124" i="1"/>
  <c r="AO124" i="1"/>
  <c r="P120" i="7" s="1"/>
  <c r="BM124" i="1"/>
  <c r="X120" i="7" s="1"/>
  <c r="AU124" i="1"/>
  <c r="R120" i="7" s="1"/>
  <c r="Y124" i="1"/>
  <c r="AW124" i="1"/>
  <c r="BU124" i="1"/>
  <c r="W85" i="1"/>
  <c r="BS85" i="1"/>
  <c r="Z81" i="7" s="1"/>
  <c r="BC85" i="1"/>
  <c r="M85" i="1"/>
  <c r="G81" i="7" s="1"/>
  <c r="AK85" i="1"/>
  <c r="BI85" i="1"/>
  <c r="S85" i="1"/>
  <c r="AU85" i="1"/>
  <c r="R81" i="7" s="1"/>
  <c r="BG85" i="1"/>
  <c r="V81" i="7" s="1"/>
  <c r="Q85" i="1"/>
  <c r="AO85" i="1"/>
  <c r="P81" i="7" s="1"/>
  <c r="BM85" i="1"/>
  <c r="X81" i="7" s="1"/>
  <c r="AI85" i="1"/>
  <c r="N81" i="7" s="1"/>
  <c r="CA85" i="1"/>
  <c r="AC85" i="1"/>
  <c r="L81" i="7" s="1"/>
  <c r="BY85" i="1"/>
  <c r="AB81" i="7" s="1"/>
  <c r="AQ85" i="1"/>
  <c r="AW85" i="1"/>
  <c r="BO85" i="1"/>
  <c r="BA85" i="1"/>
  <c r="T81" i="7" s="1"/>
  <c r="AE85" i="1"/>
  <c r="Y85" i="1"/>
  <c r="BU85" i="1"/>
  <c r="K85" i="1"/>
  <c r="Y74" i="1"/>
  <c r="BO74" i="1"/>
  <c r="BY74" i="1"/>
  <c r="S74" i="1"/>
  <c r="AC74" i="1"/>
  <c r="AI74" i="1"/>
  <c r="BI74" i="1"/>
  <c r="M74" i="1"/>
  <c r="G70" i="7" s="1"/>
  <c r="BC74" i="1"/>
  <c r="AQ74" i="1"/>
  <c r="CA74" i="1"/>
  <c r="AE74" i="1"/>
  <c r="AW74" i="1"/>
  <c r="AK74" i="1"/>
  <c r="BU74" i="1"/>
  <c r="BS74" i="1"/>
  <c r="W74" i="1"/>
  <c r="BG74" i="1"/>
  <c r="K74" i="1"/>
  <c r="AU74" i="1"/>
  <c r="BM74" i="1"/>
  <c r="Q74" i="1"/>
  <c r="BA74" i="1"/>
  <c r="AO74" i="1"/>
  <c r="K55" i="1"/>
  <c r="AI55" i="1"/>
  <c r="N51" i="7" s="1"/>
  <c r="BG55" i="1"/>
  <c r="V51" i="7" s="1"/>
  <c r="Q55" i="1"/>
  <c r="BM55" i="1"/>
  <c r="X51" i="7" s="1"/>
  <c r="AK55" i="1"/>
  <c r="S55" i="1"/>
  <c r="AQ55" i="1"/>
  <c r="BO55" i="1"/>
  <c r="Y55" i="1"/>
  <c r="BU55" i="1"/>
  <c r="BA55" i="1"/>
  <c r="T51" i="7" s="1"/>
  <c r="W55" i="1"/>
  <c r="AU55" i="1"/>
  <c r="R51" i="7" s="1"/>
  <c r="BS55" i="1"/>
  <c r="Z51" i="7" s="1"/>
  <c r="AO55" i="1"/>
  <c r="P51" i="7" s="1"/>
  <c r="M55" i="1"/>
  <c r="G51" i="7" s="1"/>
  <c r="BI55" i="1"/>
  <c r="AW55" i="1"/>
  <c r="AE55" i="1"/>
  <c r="AC55" i="1"/>
  <c r="L51" i="7" s="1"/>
  <c r="BC55" i="1"/>
  <c r="BY55" i="1"/>
  <c r="AB51" i="7" s="1"/>
  <c r="CA55" i="1"/>
  <c r="K46" i="1"/>
  <c r="BO46" i="1"/>
  <c r="AE46" i="1"/>
  <c r="BU46" i="1"/>
  <c r="AK46" i="1"/>
  <c r="CA46" i="1"/>
  <c r="AQ46" i="1"/>
  <c r="BG46" i="1"/>
  <c r="V42" i="7" s="1"/>
  <c r="AC46" i="1"/>
  <c r="L42" i="7" s="1"/>
  <c r="AO46" i="1"/>
  <c r="P42" i="7" s="1"/>
  <c r="BA46" i="1"/>
  <c r="T42" i="7" s="1"/>
  <c r="Q46" i="1"/>
  <c r="BM46" i="1"/>
  <c r="X42" i="7" s="1"/>
  <c r="AI46" i="1"/>
  <c r="N42" i="7" s="1"/>
  <c r="AU46" i="1"/>
  <c r="R42" i="7" s="1"/>
  <c r="W46" i="1"/>
  <c r="BS46" i="1"/>
  <c r="Z42" i="7" s="1"/>
  <c r="Y46" i="1"/>
  <c r="AW46" i="1"/>
  <c r="BY46" i="1"/>
  <c r="AB42" i="7" s="1"/>
  <c r="S46" i="1"/>
  <c r="BC46" i="1"/>
  <c r="M46" i="1"/>
  <c r="G42" i="7" s="1"/>
  <c r="BI46" i="1"/>
  <c r="BG33" i="1"/>
  <c r="BC33" i="1"/>
  <c r="U29" i="7" s="1"/>
  <c r="BS33" i="1"/>
  <c r="AU33" i="1"/>
  <c r="CA33" i="1"/>
  <c r="BO33" i="1"/>
  <c r="AC33" i="1"/>
  <c r="BA33" i="1"/>
  <c r="BY33" i="1"/>
  <c r="AE33" i="1"/>
  <c r="M33" i="1"/>
  <c r="G29" i="7" s="1"/>
  <c r="AK33" i="1"/>
  <c r="BI33" i="1"/>
  <c r="K33" i="1"/>
  <c r="AI33" i="1"/>
  <c r="Q33" i="1"/>
  <c r="AO33" i="1"/>
  <c r="BM33" i="1"/>
  <c r="S33" i="1"/>
  <c r="AQ33" i="1"/>
  <c r="Y33" i="1"/>
  <c r="AW33" i="1"/>
  <c r="BU33" i="1"/>
  <c r="W33" i="1"/>
  <c r="AO26" i="1"/>
  <c r="AK26" i="1"/>
  <c r="BY26" i="1"/>
  <c r="BI26" i="1"/>
  <c r="AC26" i="1"/>
  <c r="BA26" i="1"/>
  <c r="BM26" i="1"/>
  <c r="K26" i="1"/>
  <c r="AI26" i="1"/>
  <c r="BG26" i="1"/>
  <c r="M26" i="1"/>
  <c r="G22" i="7" s="1"/>
  <c r="S26" i="1"/>
  <c r="AQ26" i="1"/>
  <c r="BO26" i="1"/>
  <c r="Q26" i="1"/>
  <c r="AW26" i="1"/>
  <c r="W26" i="1"/>
  <c r="AU26" i="1"/>
  <c r="BS26" i="1"/>
  <c r="Y26" i="1"/>
  <c r="BU26" i="1"/>
  <c r="AE26" i="1"/>
  <c r="BC26" i="1"/>
  <c r="CA26" i="1"/>
  <c r="W21" i="1"/>
  <c r="AQ21" i="1"/>
  <c r="BO21" i="1"/>
  <c r="S21" i="1"/>
  <c r="AW21" i="1"/>
  <c r="BU21" i="1"/>
  <c r="AE21" i="1"/>
  <c r="BC21" i="1"/>
  <c r="CA21" i="1"/>
  <c r="AK21" i="1"/>
  <c r="BI21" i="1"/>
  <c r="BA21" i="1"/>
  <c r="T17" i="7" s="1"/>
  <c r="BS21" i="1"/>
  <c r="Z17" i="7" s="1"/>
  <c r="AO21" i="1"/>
  <c r="P17" i="7" s="1"/>
  <c r="BG21" i="1"/>
  <c r="V17" i="7" s="1"/>
  <c r="BY21" i="1"/>
  <c r="AB17" i="7" s="1"/>
  <c r="AC21" i="1"/>
  <c r="L17" i="7" s="1"/>
  <c r="AU21" i="1"/>
  <c r="R17" i="7" s="1"/>
  <c r="BM21" i="1"/>
  <c r="X17" i="7" s="1"/>
  <c r="K21" i="1"/>
  <c r="AI21" i="1"/>
  <c r="N17" i="7" s="1"/>
  <c r="M21" i="1"/>
  <c r="G17" i="7" s="1"/>
  <c r="Q21" i="1"/>
  <c r="Y21" i="1"/>
  <c r="AC86" i="1"/>
  <c r="L82" i="7" s="1"/>
  <c r="BO86" i="1"/>
  <c r="Y86" i="1"/>
  <c r="BU86" i="1"/>
  <c r="AQ86" i="1"/>
  <c r="W86" i="1"/>
  <c r="BS86" i="1"/>
  <c r="Z82" i="7" s="1"/>
  <c r="BY86" i="1"/>
  <c r="AB82" i="7" s="1"/>
  <c r="AE86" i="1"/>
  <c r="CA86" i="1"/>
  <c r="BA86" i="1"/>
  <c r="T82" i="7" s="1"/>
  <c r="AW86" i="1"/>
  <c r="AI86" i="1"/>
  <c r="N82" i="7" s="1"/>
  <c r="AO86" i="1"/>
  <c r="P82" i="7" s="1"/>
  <c r="BG86" i="1"/>
  <c r="V82" i="7" s="1"/>
  <c r="AU86" i="1"/>
  <c r="R82" i="7" s="1"/>
  <c r="Q86" i="1"/>
  <c r="BI86" i="1"/>
  <c r="M86" i="1"/>
  <c r="G82" i="7" s="1"/>
  <c r="K86" i="1"/>
  <c r="BC86" i="1"/>
  <c r="S86" i="1"/>
  <c r="AK86" i="1"/>
  <c r="BM86" i="1"/>
  <c r="X82" i="7" s="1"/>
  <c r="S62" i="1"/>
  <c r="AI62" i="1"/>
  <c r="N58" i="7" s="1"/>
  <c r="AQ62" i="1"/>
  <c r="BI62" i="1"/>
  <c r="Y62" i="1"/>
  <c r="AK62" i="1"/>
  <c r="AU62" i="1"/>
  <c r="R58" i="7" s="1"/>
  <c r="BO62" i="1"/>
  <c r="K62" i="1"/>
  <c r="AC62" i="1"/>
  <c r="L58" i="7" s="1"/>
  <c r="M62" i="1"/>
  <c r="G58" i="7" s="1"/>
  <c r="AE62" i="1"/>
  <c r="AO62" i="1"/>
  <c r="P58" i="7" s="1"/>
  <c r="BG62" i="1"/>
  <c r="V58" i="7" s="1"/>
  <c r="CA62" i="1"/>
  <c r="BS62" i="1"/>
  <c r="Z58" i="7" s="1"/>
  <c r="BA62" i="1"/>
  <c r="T58" i="7" s="1"/>
  <c r="Q62" i="1"/>
  <c r="BM62" i="1"/>
  <c r="X58" i="7" s="1"/>
  <c r="W62" i="1"/>
  <c r="BU62" i="1"/>
  <c r="AW62" i="1"/>
  <c r="BY62" i="1"/>
  <c r="AB58" i="7" s="1"/>
  <c r="BC62" i="1"/>
  <c r="K42" i="1"/>
  <c r="AQ42" i="1"/>
  <c r="Q38" i="7" s="1"/>
  <c r="M42" i="1"/>
  <c r="G38" i="7" s="1"/>
  <c r="BA42" i="1"/>
  <c r="W42" i="1"/>
  <c r="BM42" i="1"/>
  <c r="AI42" i="1"/>
  <c r="CA42" i="1"/>
  <c r="AC38" i="7" s="1"/>
  <c r="BS42" i="1"/>
  <c r="AK42" i="1"/>
  <c r="Q42" i="1"/>
  <c r="BO42" i="1"/>
  <c r="AO42" i="1"/>
  <c r="BC42" i="1"/>
  <c r="BG42" i="1"/>
  <c r="AU42" i="1"/>
  <c r="BI42" i="1"/>
  <c r="AC42" i="1"/>
  <c r="Y42" i="1"/>
  <c r="AE42" i="1"/>
  <c r="BY42" i="1"/>
  <c r="BU42" i="1"/>
  <c r="AW42" i="1"/>
  <c r="S42" i="1"/>
  <c r="BC37" i="1"/>
  <c r="BS37" i="1"/>
  <c r="W37" i="1"/>
  <c r="Y37" i="1"/>
  <c r="AW37" i="1"/>
  <c r="BU37" i="1"/>
  <c r="BO37" i="1"/>
  <c r="BG37" i="1"/>
  <c r="CA37" i="1"/>
  <c r="AC37" i="1"/>
  <c r="BA37" i="1"/>
  <c r="BY37" i="1"/>
  <c r="AE37" i="1"/>
  <c r="AU37" i="1"/>
  <c r="AK37" i="1"/>
  <c r="S37" i="1"/>
  <c r="AO37" i="1"/>
  <c r="AI37" i="1"/>
  <c r="M37" i="1"/>
  <c r="G33" i="7" s="1"/>
  <c r="BI37" i="1"/>
  <c r="K37" i="1"/>
  <c r="Q37" i="1"/>
  <c r="BM37" i="1"/>
  <c r="AQ37" i="1"/>
  <c r="S22" i="1"/>
  <c r="AQ22" i="1"/>
  <c r="BO22" i="1"/>
  <c r="Q22" i="1"/>
  <c r="AO22" i="1"/>
  <c r="P18" i="7" s="1"/>
  <c r="BM22" i="1"/>
  <c r="X18" i="7" s="1"/>
  <c r="W22" i="1"/>
  <c r="AU22" i="1"/>
  <c r="R18" i="7" s="1"/>
  <c r="BS22" i="1"/>
  <c r="Z18" i="7" s="1"/>
  <c r="Y22" i="1"/>
  <c r="AW22" i="1"/>
  <c r="BU22" i="1"/>
  <c r="AE22" i="1"/>
  <c r="BC22" i="1"/>
  <c r="CA22" i="1"/>
  <c r="AC22" i="1"/>
  <c r="L18" i="7" s="1"/>
  <c r="BA22" i="1"/>
  <c r="T18" i="7" s="1"/>
  <c r="BY22" i="1"/>
  <c r="AB18" i="7" s="1"/>
  <c r="K22" i="1"/>
  <c r="AI22" i="1"/>
  <c r="N18" i="7" s="1"/>
  <c r="BG22" i="1"/>
  <c r="V18" i="7" s="1"/>
  <c r="M22" i="1"/>
  <c r="G18" i="7" s="1"/>
  <c r="AK22" i="1"/>
  <c r="BI22" i="1"/>
  <c r="AQ25" i="1"/>
  <c r="AC25" i="1"/>
  <c r="L21" i="7" s="1"/>
  <c r="BY25" i="1"/>
  <c r="AB21" i="7" s="1"/>
  <c r="BC25" i="1"/>
  <c r="Y25" i="1"/>
  <c r="BU25" i="1"/>
  <c r="K25" i="1"/>
  <c r="BG25" i="1"/>
  <c r="V21" i="7" s="1"/>
  <c r="AK25" i="1"/>
  <c r="W25" i="1"/>
  <c r="BS25" i="1"/>
  <c r="Z21" i="7" s="1"/>
  <c r="AO25" i="1"/>
  <c r="P21" i="7" s="1"/>
  <c r="S25" i="1"/>
  <c r="BO25" i="1"/>
  <c r="BA25" i="1"/>
  <c r="T21" i="7" s="1"/>
  <c r="AE25" i="1"/>
  <c r="CA25" i="1"/>
  <c r="AW25" i="1"/>
  <c r="AI25" i="1"/>
  <c r="N21" i="7" s="1"/>
  <c r="M25" i="1"/>
  <c r="G21" i="7" s="1"/>
  <c r="BI25" i="1"/>
  <c r="AU25" i="1"/>
  <c r="R21" i="7" s="1"/>
  <c r="Q25" i="1"/>
  <c r="BM25" i="1"/>
  <c r="X21" i="7" s="1"/>
  <c r="BC16" i="1"/>
  <c r="Y16" i="1"/>
  <c r="BU16" i="1"/>
  <c r="AQ16" i="1"/>
  <c r="AC16" i="1"/>
  <c r="L12" i="7" s="1"/>
  <c r="BY16" i="1"/>
  <c r="AB12" i="7" s="1"/>
  <c r="W16" i="1"/>
  <c r="BS16" i="1"/>
  <c r="Z12" i="7" s="1"/>
  <c r="AO16" i="1"/>
  <c r="P12" i="7" s="1"/>
  <c r="K16" i="1"/>
  <c r="BG16" i="1"/>
  <c r="V12" i="7" s="1"/>
  <c r="AK16" i="1"/>
  <c r="AE16" i="1"/>
  <c r="CA16" i="1"/>
  <c r="AW16" i="1"/>
  <c r="S16" i="1"/>
  <c r="BO16" i="1"/>
  <c r="BA16" i="1"/>
  <c r="T12" i="7" s="1"/>
  <c r="AU16" i="1"/>
  <c r="R12" i="7" s="1"/>
  <c r="Q16" i="1"/>
  <c r="BM16" i="1"/>
  <c r="X12" i="7" s="1"/>
  <c r="AI16" i="1"/>
  <c r="N12" i="7" s="1"/>
  <c r="M16" i="1"/>
  <c r="G12" i="7" s="1"/>
  <c r="BI16" i="1"/>
  <c r="W64" i="1"/>
  <c r="AU64" i="1"/>
  <c r="R60" i="7" s="1"/>
  <c r="BS64" i="1"/>
  <c r="Z60" i="7" s="1"/>
  <c r="Q64" i="1"/>
  <c r="AC64" i="1"/>
  <c r="L60" i="7" s="1"/>
  <c r="AO64" i="1"/>
  <c r="P60" i="7" s="1"/>
  <c r="AE64" i="1"/>
  <c r="BC64" i="1"/>
  <c r="CA64" i="1"/>
  <c r="AW64" i="1"/>
  <c r="BI64" i="1"/>
  <c r="BU64" i="1"/>
  <c r="K64" i="1"/>
  <c r="AI64" i="1"/>
  <c r="N60" i="7" s="1"/>
  <c r="BG64" i="1"/>
  <c r="V60" i="7" s="1"/>
  <c r="AK64" i="1"/>
  <c r="BM64" i="1"/>
  <c r="X60" i="7" s="1"/>
  <c r="BY64" i="1"/>
  <c r="AB60" i="7" s="1"/>
  <c r="S64" i="1"/>
  <c r="AQ64" i="1"/>
  <c r="BO64" i="1"/>
  <c r="BA64" i="1"/>
  <c r="T60" i="7" s="1"/>
  <c r="M64" i="1"/>
  <c r="G60" i="7" s="1"/>
  <c r="Y64" i="1"/>
  <c r="S44" i="1"/>
  <c r="BO44" i="1"/>
  <c r="BC44" i="1"/>
  <c r="AQ44" i="1"/>
  <c r="Q44" i="1"/>
  <c r="BG44" i="1"/>
  <c r="Y44" i="1"/>
  <c r="BU44" i="1"/>
  <c r="BY44" i="1"/>
  <c r="BM44" i="1"/>
  <c r="W44" i="1"/>
  <c r="K44" i="1"/>
  <c r="AI44" i="1"/>
  <c r="M44" i="1"/>
  <c r="G40" i="7" s="1"/>
  <c r="AC44" i="1"/>
  <c r="BS44" i="1"/>
  <c r="AE44" i="1"/>
  <c r="AU44" i="1"/>
  <c r="AO44" i="1"/>
  <c r="AW44" i="1"/>
  <c r="AK44" i="1"/>
  <c r="CA44" i="1"/>
  <c r="BA44" i="1"/>
  <c r="BI44" i="1"/>
  <c r="W39" i="1"/>
  <c r="AU39" i="1"/>
  <c r="R35" i="7" s="1"/>
  <c r="BS39" i="1"/>
  <c r="Z35" i="7" s="1"/>
  <c r="M39" i="1"/>
  <c r="G35" i="7" s="1"/>
  <c r="BM39" i="1"/>
  <c r="X35" i="7" s="1"/>
  <c r="Q39" i="1"/>
  <c r="AE39" i="1"/>
  <c r="BC39" i="1"/>
  <c r="CA39" i="1"/>
  <c r="AC39" i="1"/>
  <c r="L35" i="7" s="1"/>
  <c r="Y39" i="1"/>
  <c r="AO39" i="1"/>
  <c r="P35" i="7" s="1"/>
  <c r="K39" i="1"/>
  <c r="AI39" i="1"/>
  <c r="N35" i="7" s="1"/>
  <c r="BG39" i="1"/>
  <c r="V35" i="7" s="1"/>
  <c r="AK39" i="1"/>
  <c r="BI39" i="1"/>
  <c r="AW39" i="1"/>
  <c r="S39" i="1"/>
  <c r="AQ39" i="1"/>
  <c r="BO39" i="1"/>
  <c r="BA39" i="1"/>
  <c r="T35" i="7" s="1"/>
  <c r="BY39" i="1"/>
  <c r="AB35" i="7" s="1"/>
  <c r="BU39" i="1"/>
  <c r="K83" i="1"/>
  <c r="AI83" i="1"/>
  <c r="N79" i="7" s="1"/>
  <c r="BG83" i="1"/>
  <c r="V79" i="7" s="1"/>
  <c r="AK83" i="1"/>
  <c r="BM83" i="1"/>
  <c r="X79" i="7" s="1"/>
  <c r="BY83" i="1"/>
  <c r="AB79" i="7" s="1"/>
  <c r="S83" i="1"/>
  <c r="AQ83" i="1"/>
  <c r="BO83" i="1"/>
  <c r="BA83" i="1"/>
  <c r="T79" i="7" s="1"/>
  <c r="M83" i="1"/>
  <c r="G79" i="7" s="1"/>
  <c r="AO83" i="1"/>
  <c r="P79" i="7" s="1"/>
  <c r="W83" i="1"/>
  <c r="AU83" i="1"/>
  <c r="R79" i="7" s="1"/>
  <c r="BS83" i="1"/>
  <c r="Z79" i="7" s="1"/>
  <c r="Q83" i="1"/>
  <c r="AC83" i="1"/>
  <c r="L79" i="7" s="1"/>
  <c r="Y83" i="1"/>
  <c r="AE83" i="1"/>
  <c r="BC83" i="1"/>
  <c r="CA83" i="1"/>
  <c r="AW83" i="1"/>
  <c r="BI83" i="1"/>
  <c r="BU83" i="1"/>
  <c r="Q40" i="1"/>
  <c r="BM40" i="1"/>
  <c r="CA40" i="1"/>
  <c r="AC40" i="1"/>
  <c r="M40" i="1"/>
  <c r="G36" i="7" s="1"/>
  <c r="Y40" i="1"/>
  <c r="AQ40" i="1"/>
  <c r="W40" i="1"/>
  <c r="AI40" i="1"/>
  <c r="AU40" i="1"/>
  <c r="AE40" i="1"/>
  <c r="BA40" i="1"/>
  <c r="AW40" i="1"/>
  <c r="AK40" i="1"/>
  <c r="BC40" i="1"/>
  <c r="BO40" i="1"/>
  <c r="AO40" i="1"/>
  <c r="BS40" i="1"/>
  <c r="K40" i="1"/>
  <c r="BG40" i="1"/>
  <c r="BU40" i="1"/>
  <c r="S40" i="1"/>
  <c r="BY40" i="1"/>
  <c r="BI40" i="1"/>
  <c r="S87" i="1"/>
  <c r="AQ87" i="1"/>
  <c r="BO87" i="1"/>
  <c r="BA87" i="1"/>
  <c r="T83" i="7" s="1"/>
  <c r="M87" i="1"/>
  <c r="G83" i="7" s="1"/>
  <c r="Y87" i="1"/>
  <c r="AE87" i="1"/>
  <c r="BC87" i="1"/>
  <c r="CA87" i="1"/>
  <c r="AW87" i="1"/>
  <c r="BI87" i="1"/>
  <c r="AO87" i="1"/>
  <c r="P83" i="7" s="1"/>
  <c r="W87" i="1"/>
  <c r="BS87" i="1"/>
  <c r="Z83" i="7" s="1"/>
  <c r="AC87" i="1"/>
  <c r="L83" i="7" s="1"/>
  <c r="AI87" i="1"/>
  <c r="N83" i="7" s="1"/>
  <c r="AK87" i="1"/>
  <c r="BY87" i="1"/>
  <c r="AB83" i="7" s="1"/>
  <c r="AU87" i="1"/>
  <c r="R83" i="7" s="1"/>
  <c r="Q87" i="1"/>
  <c r="BU87" i="1"/>
  <c r="K87" i="1"/>
  <c r="BG87" i="1"/>
  <c r="V83" i="7" s="1"/>
  <c r="BM87" i="1"/>
  <c r="X83" i="7" s="1"/>
  <c r="K68" i="1"/>
  <c r="AI68" i="1"/>
  <c r="N64" i="7" s="1"/>
  <c r="BG68" i="1"/>
  <c r="V64" i="7" s="1"/>
  <c r="Q68" i="1"/>
  <c r="AC68" i="1"/>
  <c r="L64" i="7" s="1"/>
  <c r="BU68" i="1"/>
  <c r="S68" i="1"/>
  <c r="AQ68" i="1"/>
  <c r="BO68" i="1"/>
  <c r="AW68" i="1"/>
  <c r="BI68" i="1"/>
  <c r="BA68" i="1"/>
  <c r="T64" i="7" s="1"/>
  <c r="W68" i="1"/>
  <c r="AU68" i="1"/>
  <c r="R64" i="7" s="1"/>
  <c r="BS68" i="1"/>
  <c r="Z64" i="7" s="1"/>
  <c r="BM68" i="1"/>
  <c r="X64" i="7" s="1"/>
  <c r="BY68" i="1"/>
  <c r="AB64" i="7" s="1"/>
  <c r="Y68" i="1"/>
  <c r="AE68" i="1"/>
  <c r="BC68" i="1"/>
  <c r="CA68" i="1"/>
  <c r="M68" i="1"/>
  <c r="G64" i="7" s="1"/>
  <c r="AO68" i="1"/>
  <c r="P64" i="7" s="1"/>
  <c r="AK68" i="1"/>
  <c r="Q80" i="1"/>
  <c r="BM80" i="1"/>
  <c r="X76" i="7" s="1"/>
  <c r="BC80" i="1"/>
  <c r="S80" i="1"/>
  <c r="BO80" i="1"/>
  <c r="BA80" i="1"/>
  <c r="T76" i="7" s="1"/>
  <c r="AQ80" i="1"/>
  <c r="M80" i="1"/>
  <c r="G76" i="7" s="1"/>
  <c r="BI80" i="1"/>
  <c r="Y80" i="1"/>
  <c r="BU80" i="1"/>
  <c r="AK80" i="1"/>
  <c r="AW80" i="1"/>
  <c r="W80" i="1"/>
  <c r="BS80" i="1"/>
  <c r="Z76" i="7" s="1"/>
  <c r="AI80" i="1"/>
  <c r="N76" i="7" s="1"/>
  <c r="AU80" i="1"/>
  <c r="R76" i="7" s="1"/>
  <c r="CA80" i="1"/>
  <c r="K80" i="1"/>
  <c r="BG80" i="1"/>
  <c r="V76" i="7" s="1"/>
  <c r="AC80" i="1"/>
  <c r="L76" i="7" s="1"/>
  <c r="BY80" i="1"/>
  <c r="AB76" i="7" s="1"/>
  <c r="AO80" i="1"/>
  <c r="P76" i="7" s="1"/>
  <c r="AE80" i="1"/>
  <c r="W75" i="1"/>
  <c r="AU75" i="1"/>
  <c r="BS75" i="1"/>
  <c r="BU75" i="1"/>
  <c r="AW75" i="1"/>
  <c r="BI75" i="1"/>
  <c r="AE75" i="1"/>
  <c r="BC75" i="1"/>
  <c r="CA75" i="1"/>
  <c r="AK75" i="1"/>
  <c r="BM75" i="1"/>
  <c r="BY75" i="1"/>
  <c r="K75" i="1"/>
  <c r="AI75" i="1"/>
  <c r="BG75" i="1"/>
  <c r="Y75" i="1"/>
  <c r="BA75" i="1"/>
  <c r="M75" i="1"/>
  <c r="G71" i="7" s="1"/>
  <c r="S75" i="1"/>
  <c r="AQ75" i="1"/>
  <c r="BO75" i="1"/>
  <c r="AO75" i="1"/>
  <c r="Q75" i="1"/>
  <c r="AC75" i="1"/>
  <c r="K95" i="1"/>
  <c r="AI95" i="1"/>
  <c r="N91" i="7" s="1"/>
  <c r="BG95" i="1"/>
  <c r="V91" i="7" s="1"/>
  <c r="AK95" i="1"/>
  <c r="BI95" i="1"/>
  <c r="AW95" i="1"/>
  <c r="S95" i="1"/>
  <c r="AQ95" i="1"/>
  <c r="BO95" i="1"/>
  <c r="BA95" i="1"/>
  <c r="T91" i="7" s="1"/>
  <c r="BY95" i="1"/>
  <c r="AB91" i="7" s="1"/>
  <c r="AO95" i="1"/>
  <c r="P91" i="7" s="1"/>
  <c r="W95" i="1"/>
  <c r="AU95" i="1"/>
  <c r="R91" i="7" s="1"/>
  <c r="BS95" i="1"/>
  <c r="Z91" i="7" s="1"/>
  <c r="M95" i="1"/>
  <c r="G91" i="7" s="1"/>
  <c r="Y95" i="1"/>
  <c r="BU95" i="1"/>
  <c r="AE95" i="1"/>
  <c r="BC95" i="1"/>
  <c r="CA95" i="1"/>
  <c r="AC95" i="1"/>
  <c r="L91" i="7" s="1"/>
  <c r="Q95" i="1"/>
  <c r="BM95" i="1"/>
  <c r="X91" i="7" s="1"/>
  <c r="K110" i="1"/>
  <c r="AI110" i="1"/>
  <c r="N106" i="7" s="1"/>
  <c r="BG110" i="1"/>
  <c r="V106" i="7" s="1"/>
  <c r="M110" i="1"/>
  <c r="G106" i="7" s="1"/>
  <c r="BI110" i="1"/>
  <c r="AO110" i="1"/>
  <c r="P106" i="7" s="1"/>
  <c r="S110" i="1"/>
  <c r="AQ110" i="1"/>
  <c r="BO110" i="1"/>
  <c r="AC110" i="1"/>
  <c r="L106" i="7" s="1"/>
  <c r="BY110" i="1"/>
  <c r="AW110" i="1"/>
  <c r="W110" i="1"/>
  <c r="AU110" i="1"/>
  <c r="R106" i="7" s="1"/>
  <c r="BS110" i="1"/>
  <c r="Z106" i="7" s="1"/>
  <c r="AK110" i="1"/>
  <c r="Q110" i="1"/>
  <c r="BM110" i="1"/>
  <c r="X106" i="7" s="1"/>
  <c r="AE110" i="1"/>
  <c r="BC110" i="1"/>
  <c r="CA110" i="1"/>
  <c r="BA110" i="1"/>
  <c r="T106" i="7" s="1"/>
  <c r="Y110" i="1"/>
  <c r="BU110" i="1"/>
  <c r="W117" i="1"/>
  <c r="BS117" i="1"/>
  <c r="Z113" i="7" s="1"/>
  <c r="AI117" i="1"/>
  <c r="N113" i="7" s="1"/>
  <c r="Y117" i="1"/>
  <c r="BU117" i="1"/>
  <c r="AQ117" i="1"/>
  <c r="Q117" i="1"/>
  <c r="M117" i="1"/>
  <c r="G113" i="7" s="1"/>
  <c r="BO117" i="1"/>
  <c r="AU117" i="1"/>
  <c r="R113" i="7" s="1"/>
  <c r="BA117" i="1"/>
  <c r="T113" i="7" s="1"/>
  <c r="AW117" i="1"/>
  <c r="S117" i="1"/>
  <c r="BY117" i="1"/>
  <c r="AB113" i="7" s="1"/>
  <c r="CA117" i="1"/>
  <c r="BG117" i="1"/>
  <c r="V113" i="7" s="1"/>
  <c r="BC117" i="1"/>
  <c r="AC117" i="1"/>
  <c r="L113" i="7" s="1"/>
  <c r="AE117" i="1"/>
  <c r="K117" i="1"/>
  <c r="BM117" i="1"/>
  <c r="X113" i="7" s="1"/>
  <c r="BI117" i="1"/>
  <c r="AO117" i="1"/>
  <c r="P113" i="7" s="1"/>
  <c r="AK117" i="1"/>
  <c r="BC104" i="1"/>
  <c r="S104" i="1"/>
  <c r="BO104" i="1"/>
  <c r="BG104" i="1"/>
  <c r="AQ104" i="1"/>
  <c r="CA104" i="1"/>
  <c r="M104" i="1"/>
  <c r="G100" i="7" s="1"/>
  <c r="BI104" i="1"/>
  <c r="Y104" i="1"/>
  <c r="BU104" i="1"/>
  <c r="AE104" i="1"/>
  <c r="BM104" i="1"/>
  <c r="W104" i="1"/>
  <c r="BS104" i="1"/>
  <c r="AI104" i="1"/>
  <c r="Q104" i="1"/>
  <c r="BA104" i="1"/>
  <c r="AK104" i="1"/>
  <c r="AC104" i="1"/>
  <c r="BY104" i="1"/>
  <c r="AO104" i="1"/>
  <c r="AW104" i="1"/>
  <c r="K104" i="1"/>
  <c r="AU104" i="1"/>
  <c r="Q131" i="1"/>
  <c r="BM131" i="1"/>
  <c r="X127" i="7" s="1"/>
  <c r="BC131" i="1"/>
  <c r="AE131" i="1"/>
  <c r="BO131" i="1"/>
  <c r="S131" i="1"/>
  <c r="AQ131" i="1"/>
  <c r="M131" i="1"/>
  <c r="G127" i="7" s="1"/>
  <c r="BI131" i="1"/>
  <c r="BA131" i="1"/>
  <c r="T127" i="7" s="1"/>
  <c r="AK131" i="1"/>
  <c r="AO131" i="1"/>
  <c r="P127" i="7" s="1"/>
  <c r="AW131" i="1"/>
  <c r="W131" i="1"/>
  <c r="BS131" i="1"/>
  <c r="Z127" i="7" s="1"/>
  <c r="Y131" i="1"/>
  <c r="AU131" i="1"/>
  <c r="R127" i="7" s="1"/>
  <c r="BU131" i="1"/>
  <c r="K131" i="1"/>
  <c r="BG131" i="1"/>
  <c r="V127" i="7" s="1"/>
  <c r="AC131" i="1"/>
  <c r="L127" i="7" s="1"/>
  <c r="BY131" i="1"/>
  <c r="AB127" i="7" s="1"/>
  <c r="AI131" i="1"/>
  <c r="N127" i="7" s="1"/>
  <c r="CA131" i="1"/>
  <c r="Y129" i="1"/>
  <c r="BU129" i="1"/>
  <c r="AQ129" i="1"/>
  <c r="AI129" i="1"/>
  <c r="N125" i="7" s="1"/>
  <c r="AW129" i="1"/>
  <c r="BI129" i="1"/>
  <c r="AE129" i="1"/>
  <c r="CA129" i="1"/>
  <c r="BA129" i="1"/>
  <c r="T125" i="7" s="1"/>
  <c r="BO129" i="1"/>
  <c r="BS129" i="1"/>
  <c r="Z125" i="7" s="1"/>
  <c r="W129" i="1"/>
  <c r="AO129" i="1"/>
  <c r="P125" i="7" s="1"/>
  <c r="K129" i="1"/>
  <c r="BG129" i="1"/>
  <c r="V125" i="7" s="1"/>
  <c r="BY129" i="1"/>
  <c r="AB125" i="7" s="1"/>
  <c r="S129" i="1"/>
  <c r="BC129" i="1"/>
  <c r="AU129" i="1"/>
  <c r="R125" i="7" s="1"/>
  <c r="AK129" i="1"/>
  <c r="M129" i="1"/>
  <c r="G125" i="7" s="1"/>
  <c r="Q129" i="1"/>
  <c r="AC129" i="1"/>
  <c r="L125" i="7" s="1"/>
  <c r="BM129" i="1"/>
  <c r="X125" i="7" s="1"/>
  <c r="M137" i="1"/>
  <c r="G133" i="7" s="1"/>
  <c r="W137" i="1"/>
  <c r="AU137" i="1"/>
  <c r="BS137" i="1"/>
  <c r="AE137" i="1"/>
  <c r="BC137" i="1"/>
  <c r="CA137" i="1"/>
  <c r="AC133" i="7" s="1"/>
  <c r="K137" i="1"/>
  <c r="AI137" i="1"/>
  <c r="BG137" i="1"/>
  <c r="S137" i="1"/>
  <c r="AQ137" i="1"/>
  <c r="BO137" i="1"/>
  <c r="BI137" i="1"/>
  <c r="AK137" i="1"/>
  <c r="BY137" i="1"/>
  <c r="BA137" i="1"/>
  <c r="AC137" i="1"/>
  <c r="BU137" i="1"/>
  <c r="AW137" i="1"/>
  <c r="Y137" i="1"/>
  <c r="BM137" i="1"/>
  <c r="AO137" i="1"/>
  <c r="Q137" i="1"/>
  <c r="AO103" i="1"/>
  <c r="P99" i="7" s="1"/>
  <c r="BA103" i="1"/>
  <c r="T99" i="7" s="1"/>
  <c r="Y103" i="1"/>
  <c r="BI103" i="1"/>
  <c r="AC103" i="1"/>
  <c r="L99" i="7" s="1"/>
  <c r="BY103" i="1"/>
  <c r="AB99" i="7" s="1"/>
  <c r="BU103" i="1"/>
  <c r="M103" i="1"/>
  <c r="G99" i="7" s="1"/>
  <c r="AK103" i="1"/>
  <c r="K103" i="1"/>
  <c r="AI103" i="1"/>
  <c r="N99" i="7" s="1"/>
  <c r="BG103" i="1"/>
  <c r="V99" i="7" s="1"/>
  <c r="Q103" i="1"/>
  <c r="S103" i="1"/>
  <c r="AQ103" i="1"/>
  <c r="BO103" i="1"/>
  <c r="BC103" i="1"/>
  <c r="W103" i="1"/>
  <c r="BS103" i="1"/>
  <c r="Z99" i="7" s="1"/>
  <c r="BM103" i="1"/>
  <c r="X99" i="7" s="1"/>
  <c r="AE103" i="1"/>
  <c r="CA103" i="1"/>
  <c r="AW103" i="1"/>
  <c r="AU103" i="1"/>
  <c r="R99" i="7" s="1"/>
  <c r="BA98" i="1"/>
  <c r="T94" i="7" s="1"/>
  <c r="BG98" i="1"/>
  <c r="V94" i="7" s="1"/>
  <c r="S98" i="1"/>
  <c r="BI98" i="1"/>
  <c r="AC98" i="1"/>
  <c r="L94" i="7" s="1"/>
  <c r="BO98" i="1"/>
  <c r="AK98" i="1"/>
  <c r="BY98" i="1"/>
  <c r="AB94" i="7" s="1"/>
  <c r="AQ98" i="1"/>
  <c r="BU98" i="1"/>
  <c r="BM98" i="1"/>
  <c r="X94" i="7" s="1"/>
  <c r="K98" i="1"/>
  <c r="AE98" i="1"/>
  <c r="W98" i="1"/>
  <c r="BS98" i="1"/>
  <c r="Z94" i="7" s="1"/>
  <c r="AO98" i="1"/>
  <c r="P94" i="7" s="1"/>
  <c r="AW98" i="1"/>
  <c r="BC98" i="1"/>
  <c r="AU98" i="1"/>
  <c r="R94" i="7" s="1"/>
  <c r="Q98" i="1"/>
  <c r="CA98" i="1"/>
  <c r="AI98" i="1"/>
  <c r="N94" i="7" s="1"/>
  <c r="Y98" i="1"/>
  <c r="M98" i="1"/>
  <c r="G94" i="7" s="1"/>
  <c r="S90" i="1"/>
  <c r="AK90" i="1"/>
  <c r="O86" i="7" s="1"/>
  <c r="BG90" i="1"/>
  <c r="V86" i="7" s="1"/>
  <c r="BY90" i="1"/>
  <c r="AB86" i="7" s="1"/>
  <c r="AO90" i="1"/>
  <c r="P86" i="7" s="1"/>
  <c r="Q90" i="1"/>
  <c r="BM90" i="1"/>
  <c r="X86" i="7" s="1"/>
  <c r="BO90" i="1"/>
  <c r="BA90" i="1"/>
  <c r="T86" i="7" s="1"/>
  <c r="AU90" i="1"/>
  <c r="R86" i="7" s="1"/>
  <c r="K90" i="1"/>
  <c r="AC90" i="1"/>
  <c r="L86" i="7" s="1"/>
  <c r="Y90" i="1"/>
  <c r="W90" i="1"/>
  <c r="Z90" i="1" s="1"/>
  <c r="AE90" i="1"/>
  <c r="AW90" i="1"/>
  <c r="AI90" i="1"/>
  <c r="N86" i="7" s="1"/>
  <c r="BU90" i="1"/>
  <c r="BC90" i="1"/>
  <c r="M90" i="1"/>
  <c r="G86" i="7" s="1"/>
  <c r="AQ90" i="1"/>
  <c r="BI90" i="1"/>
  <c r="CA90" i="1"/>
  <c r="BS90" i="1"/>
  <c r="Z86" i="7" s="1"/>
  <c r="AC106" i="1"/>
  <c r="AE106" i="1"/>
  <c r="AO106" i="1"/>
  <c r="BU106" i="1"/>
  <c r="BI106" i="1"/>
  <c r="M106" i="1"/>
  <c r="G102" i="7" s="1"/>
  <c r="S106" i="1"/>
  <c r="BO106" i="1"/>
  <c r="CA106" i="1"/>
  <c r="AI106" i="1"/>
  <c r="AU106" i="1"/>
  <c r="BA106" i="1"/>
  <c r="AW106" i="1"/>
  <c r="Y106" i="1"/>
  <c r="BY106" i="1"/>
  <c r="K106" i="1"/>
  <c r="BG106" i="1"/>
  <c r="BC106" i="1"/>
  <c r="Q106" i="1"/>
  <c r="W106" i="1"/>
  <c r="AK106" i="1"/>
  <c r="BM106" i="1"/>
  <c r="AQ106" i="1"/>
  <c r="BS106" i="1"/>
  <c r="W77" i="1"/>
  <c r="BC77" i="1"/>
  <c r="BS77" i="1"/>
  <c r="Z73" i="7" s="1"/>
  <c r="M77" i="1"/>
  <c r="G73" i="7" s="1"/>
  <c r="AK77" i="1"/>
  <c r="BI77" i="1"/>
  <c r="S77" i="1"/>
  <c r="AU77" i="1"/>
  <c r="R73" i="7" s="1"/>
  <c r="BG77" i="1"/>
  <c r="V73" i="7" s="1"/>
  <c r="Q77" i="1"/>
  <c r="AO77" i="1"/>
  <c r="P73" i="7" s="1"/>
  <c r="BM77" i="1"/>
  <c r="X73" i="7" s="1"/>
  <c r="AI77" i="1"/>
  <c r="N73" i="7" s="1"/>
  <c r="CA77" i="1"/>
  <c r="Y77" i="1"/>
  <c r="AW77" i="1"/>
  <c r="BU77" i="1"/>
  <c r="BO77" i="1"/>
  <c r="K77" i="1"/>
  <c r="AC77" i="1"/>
  <c r="L73" i="7" s="1"/>
  <c r="BA77" i="1"/>
  <c r="T73" i="7" s="1"/>
  <c r="BY77" i="1"/>
  <c r="AB73" i="7" s="1"/>
  <c r="AE77" i="1"/>
  <c r="AQ77" i="1"/>
  <c r="BI107" i="1"/>
  <c r="M107" i="1"/>
  <c r="G103" i="7" s="1"/>
  <c r="BA107" i="1"/>
  <c r="Y107" i="1"/>
  <c r="BU107" i="1"/>
  <c r="AK107" i="1"/>
  <c r="AO107" i="1"/>
  <c r="AC107" i="1"/>
  <c r="BY107" i="1"/>
  <c r="AE107" i="1"/>
  <c r="BC107" i="1"/>
  <c r="CA107" i="1"/>
  <c r="BM107" i="1"/>
  <c r="K107" i="1"/>
  <c r="AI107" i="1"/>
  <c r="BG107" i="1"/>
  <c r="AW107" i="1"/>
  <c r="S107" i="1"/>
  <c r="BO107" i="1"/>
  <c r="W107" i="1"/>
  <c r="BS107" i="1"/>
  <c r="Q107" i="1"/>
  <c r="AQ107" i="1"/>
  <c r="AU107" i="1"/>
  <c r="AC99" i="1"/>
  <c r="L95" i="7" s="1"/>
  <c r="BA99" i="1"/>
  <c r="T95" i="7" s="1"/>
  <c r="BY99" i="1"/>
  <c r="AB95" i="7" s="1"/>
  <c r="AE99" i="1"/>
  <c r="BC99" i="1"/>
  <c r="CA99" i="1"/>
  <c r="M99" i="1"/>
  <c r="G95" i="7" s="1"/>
  <c r="AK99" i="1"/>
  <c r="BI99" i="1"/>
  <c r="K99" i="1"/>
  <c r="AI99" i="1"/>
  <c r="N95" i="7" s="1"/>
  <c r="BG99" i="1"/>
  <c r="V95" i="7" s="1"/>
  <c r="Y99" i="1"/>
  <c r="BU99" i="1"/>
  <c r="AU99" i="1"/>
  <c r="R95" i="7" s="1"/>
  <c r="AO99" i="1"/>
  <c r="P95" i="7" s="1"/>
  <c r="S99" i="1"/>
  <c r="BO99" i="1"/>
  <c r="AW99" i="1"/>
  <c r="W99" i="1"/>
  <c r="BS99" i="1"/>
  <c r="Z95" i="7" s="1"/>
  <c r="Q99" i="1"/>
  <c r="BM99" i="1"/>
  <c r="X95" i="7" s="1"/>
  <c r="AQ99" i="1"/>
  <c r="BC73" i="1"/>
  <c r="S73" i="1"/>
  <c r="I69" i="7" s="1"/>
  <c r="BS73" i="1"/>
  <c r="W73" i="1"/>
  <c r="AQ73" i="1"/>
  <c r="AU73" i="1"/>
  <c r="Q73" i="1"/>
  <c r="AO73" i="1"/>
  <c r="BM73" i="1"/>
  <c r="K73" i="1"/>
  <c r="AE73" i="1"/>
  <c r="BO73" i="1"/>
  <c r="Y73" i="1"/>
  <c r="AW73" i="1"/>
  <c r="BU73" i="1"/>
  <c r="AI73" i="1"/>
  <c r="AC73" i="1"/>
  <c r="BA73" i="1"/>
  <c r="BY73" i="1"/>
  <c r="BG73" i="1"/>
  <c r="CA73" i="1"/>
  <c r="M73" i="1"/>
  <c r="AK73" i="1"/>
  <c r="BI73" i="1"/>
  <c r="S128" i="1"/>
  <c r="I124" i="7" s="1"/>
  <c r="W128" i="1"/>
  <c r="Z128" i="1" s="1"/>
  <c r="AQ128" i="1"/>
  <c r="BG128" i="1"/>
  <c r="V124" i="7" s="1"/>
  <c r="K128" i="1"/>
  <c r="BS128" i="1"/>
  <c r="Z124" i="7" s="1"/>
  <c r="BC128" i="1"/>
  <c r="CA128" i="1"/>
  <c r="AC128" i="1"/>
  <c r="L124" i="7" s="1"/>
  <c r="BA128" i="1"/>
  <c r="T124" i="7" s="1"/>
  <c r="BY128" i="1"/>
  <c r="AB124" i="7" s="1"/>
  <c r="AU128" i="1"/>
  <c r="R124" i="7" s="1"/>
  <c r="BO128" i="1"/>
  <c r="M128" i="1"/>
  <c r="AK128" i="1"/>
  <c r="BI128" i="1"/>
  <c r="AE128" i="1"/>
  <c r="AI128" i="1"/>
  <c r="N124" i="7" s="1"/>
  <c r="Q128" i="1"/>
  <c r="AO128" i="1"/>
  <c r="P124" i="7" s="1"/>
  <c r="BM128" i="1"/>
  <c r="X124" i="7" s="1"/>
  <c r="Y128" i="1"/>
  <c r="AW128" i="1"/>
  <c r="BU128" i="1"/>
  <c r="Y118" i="1"/>
  <c r="AC118" i="1"/>
  <c r="Z118" i="1" s="1"/>
  <c r="AA118" i="1" s="1"/>
  <c r="BI118" i="1"/>
  <c r="BY118" i="1"/>
  <c r="M118" i="1"/>
  <c r="G114" i="7" s="1"/>
  <c r="BM118" i="1"/>
  <c r="AW118" i="1"/>
  <c r="BA118" i="1"/>
  <c r="AO118" i="1"/>
  <c r="W118" i="1"/>
  <c r="AU118" i="1"/>
  <c r="BS118" i="1"/>
  <c r="Q118" i="1"/>
  <c r="AK118" i="1"/>
  <c r="AE118" i="1"/>
  <c r="BC118" i="1"/>
  <c r="CA118" i="1"/>
  <c r="K118" i="1"/>
  <c r="AI118" i="1"/>
  <c r="BG118" i="1"/>
  <c r="BU118" i="1"/>
  <c r="BO118" i="1"/>
  <c r="S118" i="1"/>
  <c r="AQ118" i="1"/>
  <c r="AE89" i="1"/>
  <c r="M85" i="7" s="1"/>
  <c r="BC89" i="1"/>
  <c r="CA89" i="1"/>
  <c r="AU89" i="1"/>
  <c r="R85" i="7" s="1"/>
  <c r="BS89" i="1"/>
  <c r="Z85" i="7" s="1"/>
  <c r="W89" i="1"/>
  <c r="Z89" i="1" s="1"/>
  <c r="M89" i="1"/>
  <c r="G85" i="7" s="1"/>
  <c r="AK89" i="1"/>
  <c r="BI89" i="1"/>
  <c r="S89" i="1"/>
  <c r="AQ89" i="1"/>
  <c r="Q89" i="1"/>
  <c r="AO89" i="1"/>
  <c r="P85" i="7" s="1"/>
  <c r="BM89" i="1"/>
  <c r="X85" i="7" s="1"/>
  <c r="AI89" i="1"/>
  <c r="N85" i="7" s="1"/>
  <c r="BG89" i="1"/>
  <c r="V85" i="7" s="1"/>
  <c r="BA89" i="1"/>
  <c r="T85" i="7" s="1"/>
  <c r="K89" i="1"/>
  <c r="Y89" i="1"/>
  <c r="BU89" i="1"/>
  <c r="AC89" i="1"/>
  <c r="L85" i="7" s="1"/>
  <c r="BY89" i="1"/>
  <c r="AB85" i="7" s="1"/>
  <c r="AW89" i="1"/>
  <c r="BO89" i="1"/>
  <c r="M53" i="1"/>
  <c r="G49" i="7" s="1"/>
  <c r="AQ53" i="1"/>
  <c r="BC53" i="1"/>
  <c r="S53" i="1"/>
  <c r="BO53" i="1"/>
  <c r="AE53" i="1"/>
  <c r="CA53" i="1"/>
  <c r="AC49" i="7" s="1"/>
  <c r="AI53" i="1"/>
  <c r="N49" i="7" s="1"/>
  <c r="BS53" i="1"/>
  <c r="Z49" i="7" s="1"/>
  <c r="K53" i="1"/>
  <c r="AU53" i="1"/>
  <c r="R49" i="7" s="1"/>
  <c r="W53" i="1"/>
  <c r="BG53" i="1"/>
  <c r="V49" i="7" s="1"/>
  <c r="BM53" i="1"/>
  <c r="X49" i="7" s="1"/>
  <c r="AO53" i="1"/>
  <c r="P49" i="7" s="1"/>
  <c r="Q53" i="1"/>
  <c r="BI53" i="1"/>
  <c r="AK53" i="1"/>
  <c r="AW53" i="1"/>
  <c r="BY53" i="1"/>
  <c r="AB49" i="7" s="1"/>
  <c r="AC53" i="1"/>
  <c r="L49" i="7" s="1"/>
  <c r="BU53" i="1"/>
  <c r="Y53" i="1"/>
  <c r="BA53" i="1"/>
  <c r="T49" i="7" s="1"/>
  <c r="BO61" i="1"/>
  <c r="W61" i="1"/>
  <c r="Z61" i="1" s="1"/>
  <c r="BS61" i="1"/>
  <c r="Z57" i="7" s="1"/>
  <c r="AE61" i="1"/>
  <c r="CA61" i="1"/>
  <c r="AI61" i="1"/>
  <c r="N57" i="7" s="1"/>
  <c r="AC61" i="1"/>
  <c r="L57" i="7" s="1"/>
  <c r="BA61" i="1"/>
  <c r="T57" i="7" s="1"/>
  <c r="BY61" i="1"/>
  <c r="AB57" i="7" s="1"/>
  <c r="M61" i="1"/>
  <c r="G57" i="7" s="1"/>
  <c r="AK61" i="1"/>
  <c r="BI61" i="1"/>
  <c r="K61" i="1"/>
  <c r="AU61" i="1"/>
  <c r="R57" i="7" s="1"/>
  <c r="Q61" i="1"/>
  <c r="AO61" i="1"/>
  <c r="P57" i="7" s="1"/>
  <c r="BM61" i="1"/>
  <c r="X57" i="7" s="1"/>
  <c r="AQ61" i="1"/>
  <c r="S61" i="1"/>
  <c r="Y61" i="1"/>
  <c r="AW61" i="1"/>
  <c r="BU61" i="1"/>
  <c r="BG61" i="1"/>
  <c r="V57" i="7" s="1"/>
  <c r="BC61" i="1"/>
  <c r="Q24" i="1"/>
  <c r="AO24" i="1"/>
  <c r="BM24" i="1"/>
  <c r="S24" i="1"/>
  <c r="AQ24" i="1"/>
  <c r="BO24" i="1"/>
  <c r="Y24" i="1"/>
  <c r="AW24" i="1"/>
  <c r="BU24" i="1"/>
  <c r="W24" i="1"/>
  <c r="Z24" i="1" s="1"/>
  <c r="AA24" i="1" s="1"/>
  <c r="AU24" i="1"/>
  <c r="BS24" i="1"/>
  <c r="AC24" i="1"/>
  <c r="BA24" i="1"/>
  <c r="BY24" i="1"/>
  <c r="AE24" i="1"/>
  <c r="BC24" i="1"/>
  <c r="CA24" i="1"/>
  <c r="M24" i="1"/>
  <c r="G20" i="7" s="1"/>
  <c r="AK24" i="1"/>
  <c r="BI24" i="1"/>
  <c r="K24" i="1"/>
  <c r="AI24" i="1"/>
  <c r="BG24" i="1"/>
  <c r="E3" i="8"/>
  <c r="Q58" i="1"/>
  <c r="M58" i="1"/>
  <c r="G54" i="7" s="1"/>
  <c r="AE58" i="1"/>
  <c r="AQ58" i="1"/>
  <c r="BI58" i="1"/>
  <c r="CA58" i="1"/>
  <c r="S58" i="1"/>
  <c r="AI58" i="1"/>
  <c r="N54" i="7" s="1"/>
  <c r="AU58" i="1"/>
  <c r="R54" i="7" s="1"/>
  <c r="BO58" i="1"/>
  <c r="Y58" i="1"/>
  <c r="AK58" i="1"/>
  <c r="BA58" i="1"/>
  <c r="T54" i="7" s="1"/>
  <c r="BU58" i="1"/>
  <c r="K58" i="1"/>
  <c r="AC58" i="1"/>
  <c r="L54" i="7" s="1"/>
  <c r="AO58" i="1"/>
  <c r="P54" i="7" s="1"/>
  <c r="BG58" i="1"/>
  <c r="V54" i="7" s="1"/>
  <c r="BY58" i="1"/>
  <c r="AB54" i="7" s="1"/>
  <c r="BM58" i="1"/>
  <c r="X54" i="7" s="1"/>
  <c r="BC58" i="1"/>
  <c r="W58" i="1"/>
  <c r="BS58" i="1"/>
  <c r="Z54" i="7" s="1"/>
  <c r="AW58" i="1"/>
  <c r="BA30" i="1"/>
  <c r="BI30" i="1"/>
  <c r="W26" i="7" s="1"/>
  <c r="AC30" i="1"/>
  <c r="M30" i="1"/>
  <c r="G26" i="7" s="1"/>
  <c r="AK30" i="1"/>
  <c r="W30" i="1"/>
  <c r="Z30" i="1" s="1"/>
  <c r="AA30" i="1" s="1"/>
  <c r="AU30" i="1"/>
  <c r="BS30" i="1"/>
  <c r="BU30" i="1"/>
  <c r="AE30" i="1"/>
  <c r="BC30" i="1"/>
  <c r="CA30" i="1"/>
  <c r="Q30" i="1"/>
  <c r="BY30" i="1"/>
  <c r="K30" i="1"/>
  <c r="AI30" i="1"/>
  <c r="BG30" i="1"/>
  <c r="Y30" i="1"/>
  <c r="AW30" i="1"/>
  <c r="S30" i="1"/>
  <c r="AQ30" i="1"/>
  <c r="BO30" i="1"/>
  <c r="AO30" i="1"/>
  <c r="BM30" i="1"/>
  <c r="Y19" i="1"/>
  <c r="AC19" i="1"/>
  <c r="BA19" i="1"/>
  <c r="BY19" i="1"/>
  <c r="BI19" i="1"/>
  <c r="AK19" i="1"/>
  <c r="M19" i="1"/>
  <c r="G15" i="7" s="1"/>
  <c r="AO19" i="1"/>
  <c r="S19" i="1"/>
  <c r="AQ19" i="1"/>
  <c r="BO19" i="1"/>
  <c r="W19" i="1"/>
  <c r="AU19" i="1"/>
  <c r="BS19" i="1"/>
  <c r="BM19" i="1"/>
  <c r="AE19" i="1"/>
  <c r="BC19" i="1"/>
  <c r="CA19" i="1"/>
  <c r="AW19" i="1"/>
  <c r="BU19" i="1"/>
  <c r="K19" i="1"/>
  <c r="AI19" i="1"/>
  <c r="BG19" i="1"/>
  <c r="Q19" i="1"/>
  <c r="W11" i="1"/>
  <c r="AE11" i="1"/>
  <c r="M7" i="7" s="1"/>
  <c r="BC11" i="1"/>
  <c r="CA11" i="1"/>
  <c r="E4" i="8" s="1"/>
  <c r="BS11" i="1"/>
  <c r="Z7" i="7" s="1"/>
  <c r="AU11" i="1"/>
  <c r="R7" i="7" s="1"/>
  <c r="M11" i="1"/>
  <c r="G7" i="7" s="1"/>
  <c r="AK11" i="1"/>
  <c r="BI11" i="1"/>
  <c r="S11" i="1"/>
  <c r="AQ11" i="1"/>
  <c r="Q11" i="1"/>
  <c r="AO11" i="1"/>
  <c r="P7" i="7" s="1"/>
  <c r="BM11" i="1"/>
  <c r="X7" i="7" s="1"/>
  <c r="AI11" i="1"/>
  <c r="N7" i="7" s="1"/>
  <c r="BG11" i="1"/>
  <c r="V7" i="7" s="1"/>
  <c r="Y11" i="1"/>
  <c r="AW11" i="1"/>
  <c r="BU11" i="1"/>
  <c r="BO11" i="1"/>
  <c r="AC11" i="1"/>
  <c r="L7" i="7" s="1"/>
  <c r="BA11" i="1"/>
  <c r="T7" i="7" s="1"/>
  <c r="BY11" i="1"/>
  <c r="K11" i="1"/>
  <c r="AE71" i="1"/>
  <c r="AC71" i="1"/>
  <c r="L67" i="7" s="1"/>
  <c r="CA71" i="1"/>
  <c r="Y71" i="1"/>
  <c r="BO71" i="1"/>
  <c r="S71" i="1"/>
  <c r="AU71" i="1"/>
  <c r="R67" i="7" s="1"/>
  <c r="BI71" i="1"/>
  <c r="M71" i="1"/>
  <c r="G67" i="7" s="1"/>
  <c r="BY71" i="1"/>
  <c r="AB67" i="7" s="1"/>
  <c r="AI71" i="1"/>
  <c r="N67" i="7" s="1"/>
  <c r="AK71" i="1"/>
  <c r="Q71" i="1"/>
  <c r="BM71" i="1"/>
  <c r="X67" i="7" s="1"/>
  <c r="AQ71" i="1"/>
  <c r="W71" i="1"/>
  <c r="BS71" i="1"/>
  <c r="Z67" i="7" s="1"/>
  <c r="BU71" i="1"/>
  <c r="BA71" i="1"/>
  <c r="T67" i="7" s="1"/>
  <c r="AW71" i="1"/>
  <c r="AO71" i="1"/>
  <c r="P67" i="7" s="1"/>
  <c r="K71" i="1"/>
  <c r="BG71" i="1"/>
  <c r="V67" i="7" s="1"/>
  <c r="BC71" i="1"/>
  <c r="E9" i="8"/>
  <c r="AE41" i="1"/>
  <c r="BC41" i="1"/>
  <c r="W41" i="1"/>
  <c r="K41" i="1"/>
  <c r="BS41" i="1"/>
  <c r="AQ41" i="1"/>
  <c r="CA41" i="1"/>
  <c r="AU41" i="1"/>
  <c r="BG41" i="1"/>
  <c r="AC41" i="1"/>
  <c r="BA41" i="1"/>
  <c r="BY41" i="1"/>
  <c r="M41" i="1"/>
  <c r="G37" i="7" s="1"/>
  <c r="AK41" i="1"/>
  <c r="BI41" i="1"/>
  <c r="S41" i="1"/>
  <c r="AO41" i="1"/>
  <c r="AI41" i="1"/>
  <c r="AW41" i="1"/>
  <c r="BO41" i="1"/>
  <c r="Q41" i="1"/>
  <c r="BM41" i="1"/>
  <c r="Y41" i="1"/>
  <c r="BU41" i="1"/>
  <c r="K9" i="1"/>
  <c r="BI9" i="1"/>
  <c r="AK9" i="1"/>
  <c r="M9" i="1"/>
  <c r="G5" i="7" s="1"/>
  <c r="BG9" i="1"/>
  <c r="V5" i="7" s="1"/>
  <c r="AI9" i="1"/>
  <c r="N5" i="7" s="1"/>
  <c r="BY9" i="1"/>
  <c r="AB5" i="7" s="1"/>
  <c r="BA9" i="1"/>
  <c r="T5" i="7" s="1"/>
  <c r="AC9" i="1"/>
  <c r="L5" i="7" s="1"/>
  <c r="CA9" i="1"/>
  <c r="BC9" i="1"/>
  <c r="AE9" i="1"/>
  <c r="AD9" i="1" s="1"/>
  <c r="BU9" i="1"/>
  <c r="AW9" i="1"/>
  <c r="Y9" i="1"/>
  <c r="BS9" i="1"/>
  <c r="Z5" i="7" s="1"/>
  <c r="AU9" i="1"/>
  <c r="R5" i="7" s="1"/>
  <c r="W9" i="1"/>
  <c r="BM9" i="1"/>
  <c r="X5" i="7" s="1"/>
  <c r="AO9" i="1"/>
  <c r="P5" i="7" s="1"/>
  <c r="Q9" i="1"/>
  <c r="BO9" i="1"/>
  <c r="AQ9" i="1"/>
  <c r="S9" i="1"/>
  <c r="Z113" i="1"/>
  <c r="AD94" i="1"/>
  <c r="AD71" i="1"/>
  <c r="AD67" i="1"/>
  <c r="AD113" i="1"/>
  <c r="Z74" i="1"/>
  <c r="AA74" i="1" s="1"/>
  <c r="AD62" i="1"/>
  <c r="AD130" i="1"/>
  <c r="AD102" i="1"/>
  <c r="AD63" i="1"/>
  <c r="Z98" i="1"/>
  <c r="Z94" i="1"/>
  <c r="AD86" i="1"/>
  <c r="Z71" i="1"/>
  <c r="Z21" i="1"/>
  <c r="Z32" i="1"/>
  <c r="AA32" i="1" s="1"/>
  <c r="AD21" i="1"/>
  <c r="AD46" i="1"/>
  <c r="AD82" i="1"/>
  <c r="AD122" i="1"/>
  <c r="AD17" i="1"/>
  <c r="AD28" i="1"/>
  <c r="Z107" i="1"/>
  <c r="AA107" i="1" s="1"/>
  <c r="AD78" i="1"/>
  <c r="Z46" i="1"/>
  <c r="Z130" i="1"/>
  <c r="AD15" i="1"/>
  <c r="Z17" i="1"/>
  <c r="AD53" i="1"/>
  <c r="AD77" i="1"/>
  <c r="AD126" i="1"/>
  <c r="Z82" i="1"/>
  <c r="Z15" i="1"/>
  <c r="Z28" i="1"/>
  <c r="Z53" i="1"/>
  <c r="Z77" i="1"/>
  <c r="AD97" i="1"/>
  <c r="AD98" i="1"/>
  <c r="Z26" i="1"/>
  <c r="AA26" i="1" s="1"/>
  <c r="Z34" i="1"/>
  <c r="AA34" i="1" s="1"/>
  <c r="Z19" i="1"/>
  <c r="AA19" i="1" s="1"/>
  <c r="Z62" i="1"/>
  <c r="AD103" i="1"/>
  <c r="Z106" i="1"/>
  <c r="AA106" i="1" s="1"/>
  <c r="Z97" i="1"/>
  <c r="Z120" i="1"/>
  <c r="Z57" i="1"/>
  <c r="AD55" i="1"/>
  <c r="Z81" i="1"/>
  <c r="Z116" i="1"/>
  <c r="AD133" i="1"/>
  <c r="Z9" i="1"/>
  <c r="AD57" i="1"/>
  <c r="Z99" i="1"/>
  <c r="Z134" i="1"/>
  <c r="AA134" i="1" s="1"/>
  <c r="Z41" i="1"/>
  <c r="AA41" i="1" s="1"/>
  <c r="AD99" i="1"/>
  <c r="Z112" i="1"/>
  <c r="AD120" i="1"/>
  <c r="Z105" i="1"/>
  <c r="AA105" i="1" s="1"/>
  <c r="Z37" i="1"/>
  <c r="AA37" i="1" s="1"/>
  <c r="Z45" i="1"/>
  <c r="AA45" i="1" s="1"/>
  <c r="Z55" i="1"/>
  <c r="Z103" i="1"/>
  <c r="AD81" i="1"/>
  <c r="AD112" i="1"/>
  <c r="AD116" i="1"/>
  <c r="Z133" i="1"/>
  <c r="Z22" i="1"/>
  <c r="Z66" i="1"/>
  <c r="Z78" i="1"/>
  <c r="Z132" i="1"/>
  <c r="Z63" i="1"/>
  <c r="Z85" i="1"/>
  <c r="AD89" i="1"/>
  <c r="Z124" i="1"/>
  <c r="AD128" i="1"/>
  <c r="Z138" i="1"/>
  <c r="AA138" i="1" s="1"/>
  <c r="AD22" i="1"/>
  <c r="AD66" i="1"/>
  <c r="AD101" i="1"/>
  <c r="Z122" i="1"/>
  <c r="Z13" i="1"/>
  <c r="AA13" i="1" s="1"/>
  <c r="AD61" i="1"/>
  <c r="Z86" i="1"/>
  <c r="AD93" i="1"/>
  <c r="Z49" i="1"/>
  <c r="AA49" i="1" s="1"/>
  <c r="Z70" i="1"/>
  <c r="AA70" i="1" s="1"/>
  <c r="Z101" i="1"/>
  <c r="Z137" i="1"/>
  <c r="AA137" i="1" s="1"/>
  <c r="Z33" i="1"/>
  <c r="AA33" i="1" s="1"/>
  <c r="Z54" i="1"/>
  <c r="Z73" i="1"/>
  <c r="AA73" i="1" s="1"/>
  <c r="Z93" i="1"/>
  <c r="Z102" i="1"/>
  <c r="Z139" i="1"/>
  <c r="AA139" i="1" s="1"/>
  <c r="Z38" i="1"/>
  <c r="AA38" i="1" s="1"/>
  <c r="Z67" i="1"/>
  <c r="Z109" i="1"/>
  <c r="AA109" i="1" s="1"/>
  <c r="AD132" i="1"/>
  <c r="Z12" i="1"/>
  <c r="AA12" i="1" s="1"/>
  <c r="Z42" i="1"/>
  <c r="AA42" i="1" s="1"/>
  <c r="AD54" i="1"/>
  <c r="AD90" i="1"/>
  <c r="AD85" i="1"/>
  <c r="AD124" i="1"/>
  <c r="Z135" i="1"/>
  <c r="AA135" i="1" s="1"/>
  <c r="Z126" i="1"/>
  <c r="AD56" i="1"/>
  <c r="AD29" i="1"/>
  <c r="Z110" i="1"/>
  <c r="AD50" i="1"/>
  <c r="AD39" i="1"/>
  <c r="Z119" i="1"/>
  <c r="AD95" i="1"/>
  <c r="Z83" i="1"/>
  <c r="AD88" i="1"/>
  <c r="AD64" i="1"/>
  <c r="AD20" i="1"/>
  <c r="AD127" i="1"/>
  <c r="AD123" i="1"/>
  <c r="Z100" i="1"/>
  <c r="Z14" i="1"/>
  <c r="AD10" i="1"/>
  <c r="Z129" i="1"/>
  <c r="Z108" i="1"/>
  <c r="AA108" i="1" s="1"/>
  <c r="Z18" i="1"/>
  <c r="AD117" i="1"/>
  <c r="Z79" i="1"/>
  <c r="Z136" i="1"/>
  <c r="AA136" i="1" s="1"/>
  <c r="AD110" i="1"/>
  <c r="Z27" i="1"/>
  <c r="AA27" i="1" s="1"/>
  <c r="AD83" i="1"/>
  <c r="Z88" i="1"/>
  <c r="Z35" i="1"/>
  <c r="AA35" i="1" s="1"/>
  <c r="AD100" i="1"/>
  <c r="Z8" i="1"/>
  <c r="Z59" i="1"/>
  <c r="AA59" i="1" s="1"/>
  <c r="AD14" i="1"/>
  <c r="Z111" i="1"/>
  <c r="AA111" i="1" s="1"/>
  <c r="Z87" i="1"/>
  <c r="Z36" i="1"/>
  <c r="AD76" i="1"/>
  <c r="AD60" i="1"/>
  <c r="AD129" i="1"/>
  <c r="AD18" i="1"/>
  <c r="AD69" i="1"/>
  <c r="Z43" i="1"/>
  <c r="AA43" i="1" s="1"/>
  <c r="AD79" i="1"/>
  <c r="AD92" i="1"/>
  <c r="Z40" i="1"/>
  <c r="AA40" i="1" s="1"/>
  <c r="Z72" i="1"/>
  <c r="AA72" i="1" s="1"/>
  <c r="Z25" i="1"/>
  <c r="AD8" i="1"/>
  <c r="AD59" i="1"/>
  <c r="AD87" i="1"/>
  <c r="Z56" i="1"/>
  <c r="Z29" i="1"/>
  <c r="Z69" i="1"/>
  <c r="Z31" i="1"/>
  <c r="AA31" i="1" s="1"/>
  <c r="Z92" i="1"/>
  <c r="Z50" i="1"/>
  <c r="Z39" i="1"/>
  <c r="AD119" i="1"/>
  <c r="Z95" i="1"/>
  <c r="Z104" i="1"/>
  <c r="AA104" i="1" s="1"/>
  <c r="Z64" i="1"/>
  <c r="Z20" i="1"/>
  <c r="Z127" i="1"/>
  <c r="Z123" i="1"/>
  <c r="AD25" i="1"/>
  <c r="Z10" i="1"/>
  <c r="Z84" i="1"/>
  <c r="AD131" i="1"/>
  <c r="AD68" i="1"/>
  <c r="AD47" i="1"/>
  <c r="Z114" i="1"/>
  <c r="AD16" i="1"/>
  <c r="Z115" i="1"/>
  <c r="AD36" i="1"/>
  <c r="AD80" i="1"/>
  <c r="Z76" i="1"/>
  <c r="Z60" i="1"/>
  <c r="Z68" i="1"/>
  <c r="Z51" i="1"/>
  <c r="AD65" i="1"/>
  <c r="Z80" i="1"/>
  <c r="Z91" i="1"/>
  <c r="AA91" i="1" s="1"/>
  <c r="AD52" i="1"/>
  <c r="AD51" i="1"/>
  <c r="Z23" i="1"/>
  <c r="AD96" i="1"/>
  <c r="Z65" i="1"/>
  <c r="Z125" i="1"/>
  <c r="AA125" i="1" s="1"/>
  <c r="Z75" i="1"/>
  <c r="AA75" i="1" s="1"/>
  <c r="Z44" i="1"/>
  <c r="AA44" i="1" s="1"/>
  <c r="AD111" i="1"/>
  <c r="AD84" i="1"/>
  <c r="Z131" i="1"/>
  <c r="Z52" i="1"/>
  <c r="Z47" i="1"/>
  <c r="AD23" i="1"/>
  <c r="AD114" i="1"/>
  <c r="Z96" i="1"/>
  <c r="Z16" i="1"/>
  <c r="Z121" i="1"/>
  <c r="AA121" i="1" s="1"/>
  <c r="AD115" i="1"/>
  <c r="Z48" i="1"/>
  <c r="AA48" i="1" s="1"/>
  <c r="E13" i="8"/>
  <c r="AB1" i="7"/>
  <c r="AI6" i="1"/>
  <c r="BS7" i="1"/>
  <c r="Z3" i="7" s="1"/>
  <c r="Y7" i="1"/>
  <c r="M7" i="1"/>
  <c r="AE7" i="1"/>
  <c r="AO7" i="1"/>
  <c r="P3" i="7" s="1"/>
  <c r="AK7" i="1"/>
  <c r="O3" i="7" s="1"/>
  <c r="BG7" i="1"/>
  <c r="K7" i="1"/>
  <c r="BY7" i="1"/>
  <c r="Q7" i="1"/>
  <c r="H3" i="7" s="1"/>
  <c r="AC7" i="1"/>
  <c r="L3" i="7" s="1"/>
  <c r="W7" i="1"/>
  <c r="J3" i="7" s="1"/>
  <c r="AU7" i="1"/>
  <c r="R3" i="7" s="1"/>
  <c r="CA7" i="1"/>
  <c r="E12" i="8" s="1"/>
  <c r="BI7" i="1"/>
  <c r="BU7" i="1"/>
  <c r="BO7" i="1"/>
  <c r="Y3" i="7" s="1"/>
  <c r="BM7" i="1"/>
  <c r="X3" i="7" s="1"/>
  <c r="AI7" i="1"/>
  <c r="N3" i="7" s="1"/>
  <c r="S7" i="1"/>
  <c r="I3" i="7" s="1"/>
  <c r="AQ7" i="1"/>
  <c r="Q3" i="7" s="1"/>
  <c r="BC7" i="1"/>
  <c r="U3" i="7" s="1"/>
  <c r="BA7" i="1"/>
  <c r="T3" i="7" s="1"/>
  <c r="AW7" i="1"/>
  <c r="AB3" i="7"/>
  <c r="V3" i="7"/>
  <c r="S3" i="7"/>
  <c r="G3" i="7"/>
  <c r="C7" i="6"/>
  <c r="C6" i="6"/>
  <c r="E6" i="6"/>
  <c r="C8" i="6"/>
  <c r="E7" i="6"/>
  <c r="E8" i="6"/>
  <c r="C9" i="6"/>
  <c r="E9" i="6"/>
  <c r="Z117" i="1" l="1"/>
  <c r="Z11" i="1"/>
  <c r="Z58" i="1"/>
  <c r="AD58" i="1"/>
  <c r="Q5" i="7"/>
  <c r="AN9" i="1"/>
  <c r="S37" i="7"/>
  <c r="AT41" i="1"/>
  <c r="AC37" i="7"/>
  <c r="BX41" i="1"/>
  <c r="AB71" i="1"/>
  <c r="M67" i="7"/>
  <c r="AB11" i="1"/>
  <c r="AA11" i="1" s="1"/>
  <c r="V11" i="1"/>
  <c r="K7" i="7"/>
  <c r="J7" i="7"/>
  <c r="X11" i="1"/>
  <c r="T11" i="1"/>
  <c r="U11" i="1" s="1"/>
  <c r="AD11" i="1"/>
  <c r="BL9" i="1"/>
  <c r="Y5" i="7"/>
  <c r="J5" i="7"/>
  <c r="X9" i="1"/>
  <c r="T9" i="1"/>
  <c r="AT9" i="1"/>
  <c r="S5" i="7"/>
  <c r="BX9" i="1"/>
  <c r="AC5" i="7"/>
  <c r="W5" i="7"/>
  <c r="BF9" i="1"/>
  <c r="BN41" i="1"/>
  <c r="X37" i="7"/>
  <c r="AJ41" i="1"/>
  <c r="N37" i="7"/>
  <c r="AH41" i="1"/>
  <c r="O37" i="7"/>
  <c r="AD41" i="1"/>
  <c r="L37" i="7"/>
  <c r="Q37" i="7"/>
  <c r="AN41" i="1"/>
  <c r="U37" i="7"/>
  <c r="AZ41" i="1"/>
  <c r="U67" i="7"/>
  <c r="AZ71" i="1"/>
  <c r="AT71" i="1"/>
  <c r="S67" i="7"/>
  <c r="J67" i="7"/>
  <c r="T71" i="1"/>
  <c r="X71" i="1"/>
  <c r="AH71" i="1"/>
  <c r="O67" i="7"/>
  <c r="W67" i="7"/>
  <c r="BF71" i="1"/>
  <c r="V71" i="1"/>
  <c r="K67" i="7"/>
  <c r="L11" i="1"/>
  <c r="F7" i="7"/>
  <c r="BL11" i="1"/>
  <c r="Y7" i="7"/>
  <c r="H7" i="7"/>
  <c r="N11" i="1"/>
  <c r="R11" i="1"/>
  <c r="AH11" i="1"/>
  <c r="O7" i="7"/>
  <c r="AC7" i="7"/>
  <c r="BX11" i="1"/>
  <c r="R19" i="1"/>
  <c r="H15" i="7"/>
  <c r="N19" i="1"/>
  <c r="O19" i="1" s="1"/>
  <c r="AA15" i="7"/>
  <c r="BR19" i="1"/>
  <c r="AB19" i="1"/>
  <c r="M15" i="7"/>
  <c r="J15" i="7"/>
  <c r="X19" i="1"/>
  <c r="T19" i="1"/>
  <c r="U19" i="1" s="1"/>
  <c r="P15" i="7"/>
  <c r="AP19" i="1"/>
  <c r="BZ19" i="1"/>
  <c r="AB15" i="7"/>
  <c r="BN30" i="1"/>
  <c r="X26" i="7"/>
  <c r="P30" i="1"/>
  <c r="I26" i="7"/>
  <c r="AJ30" i="1"/>
  <c r="N26" i="7"/>
  <c r="BX30" i="1"/>
  <c r="AC26" i="7"/>
  <c r="Z26" i="7"/>
  <c r="BT30" i="1"/>
  <c r="S54" i="7"/>
  <c r="AT58" i="1"/>
  <c r="AH58" i="1"/>
  <c r="O54" i="7"/>
  <c r="AN58" i="1"/>
  <c r="Q54" i="7"/>
  <c r="L24" i="1"/>
  <c r="F20" i="7"/>
  <c r="BX24" i="1"/>
  <c r="AC20" i="7"/>
  <c r="BB24" i="1"/>
  <c r="T20" i="7"/>
  <c r="J20" i="7"/>
  <c r="X24" i="1"/>
  <c r="T24" i="1"/>
  <c r="U24" i="1" s="1"/>
  <c r="BL24" i="1"/>
  <c r="Y20" i="7"/>
  <c r="AP24" i="1"/>
  <c r="P20" i="7"/>
  <c r="AA57" i="7"/>
  <c r="BR61" i="1"/>
  <c r="AN61" i="1"/>
  <c r="Q57" i="7"/>
  <c r="J57" i="7"/>
  <c r="X61" i="1"/>
  <c r="T61" i="1"/>
  <c r="BX53" i="1"/>
  <c r="AA49" i="7"/>
  <c r="BR53" i="1"/>
  <c r="O49" i="7"/>
  <c r="AH53" i="1"/>
  <c r="L53" i="1"/>
  <c r="F49" i="7"/>
  <c r="M49" i="7"/>
  <c r="AB53" i="1"/>
  <c r="Q49" i="7"/>
  <c r="AN53" i="1"/>
  <c r="L89" i="1"/>
  <c r="F85" i="7"/>
  <c r="P89" i="1"/>
  <c r="I85" i="7"/>
  <c r="J85" i="7"/>
  <c r="T89" i="1"/>
  <c r="X89" i="1"/>
  <c r="U85" i="7"/>
  <c r="AZ89" i="1"/>
  <c r="Y114" i="7"/>
  <c r="BL118" i="1"/>
  <c r="L118" i="1"/>
  <c r="F114" i="7"/>
  <c r="AH118" i="1"/>
  <c r="O114" i="7"/>
  <c r="J114" i="7"/>
  <c r="X118" i="1"/>
  <c r="T118" i="1"/>
  <c r="U118" i="1" s="1"/>
  <c r="BN118" i="1"/>
  <c r="X114" i="7"/>
  <c r="AD118" i="1"/>
  <c r="L114" i="7"/>
  <c r="V128" i="1"/>
  <c r="K124" i="7"/>
  <c r="P128" i="1"/>
  <c r="G124" i="7"/>
  <c r="J124" i="7"/>
  <c r="T128" i="1"/>
  <c r="U128" i="1" s="1"/>
  <c r="X128" i="1"/>
  <c r="P73" i="1"/>
  <c r="G69" i="7"/>
  <c r="T69" i="7"/>
  <c r="BB73" i="1"/>
  <c r="S69" i="7"/>
  <c r="AT73" i="1"/>
  <c r="L73" i="1"/>
  <c r="F69" i="7"/>
  <c r="R69" i="7"/>
  <c r="AV73" i="1"/>
  <c r="H95" i="7"/>
  <c r="N99" i="1"/>
  <c r="R99" i="1"/>
  <c r="BL99" i="1"/>
  <c r="Y95" i="7"/>
  <c r="BR99" i="1"/>
  <c r="AA95" i="7"/>
  <c r="L99" i="1"/>
  <c r="F95" i="7"/>
  <c r="AC95" i="7"/>
  <c r="BX99" i="1"/>
  <c r="R107" i="1"/>
  <c r="H103" i="7"/>
  <c r="N107" i="1"/>
  <c r="O107" i="1" s="1"/>
  <c r="P107" i="1"/>
  <c r="I103" i="7"/>
  <c r="L107" i="1"/>
  <c r="F103" i="7"/>
  <c r="AB107" i="1"/>
  <c r="M103" i="7"/>
  <c r="O103" i="7"/>
  <c r="AH107" i="1"/>
  <c r="BL77" i="1"/>
  <c r="Y73" i="7"/>
  <c r="AC73" i="7"/>
  <c r="BX77" i="1"/>
  <c r="H73" i="7"/>
  <c r="N77" i="1"/>
  <c r="R77" i="1"/>
  <c r="BF77" i="1"/>
  <c r="W73" i="7"/>
  <c r="U73" i="7"/>
  <c r="AZ77" i="1"/>
  <c r="X102" i="7"/>
  <c r="BN106" i="1"/>
  <c r="AZ106" i="1"/>
  <c r="U102" i="7"/>
  <c r="V106" i="1"/>
  <c r="K102" i="7"/>
  <c r="AJ106" i="1"/>
  <c r="N102" i="7"/>
  <c r="M102" i="7"/>
  <c r="AB106" i="1"/>
  <c r="BF90" i="1"/>
  <c r="W86" i="7"/>
  <c r="AA86" i="7"/>
  <c r="BR90" i="1"/>
  <c r="J86" i="7"/>
  <c r="X90" i="1"/>
  <c r="T90" i="1"/>
  <c r="H86" i="7"/>
  <c r="R90" i="1"/>
  <c r="N90" i="1"/>
  <c r="AZ98" i="1"/>
  <c r="U94" i="7"/>
  <c r="J94" i="7"/>
  <c r="X98" i="1"/>
  <c r="T98" i="1"/>
  <c r="AA94" i="7"/>
  <c r="BR98" i="1"/>
  <c r="Y94" i="7"/>
  <c r="BL98" i="1"/>
  <c r="BX103" i="1"/>
  <c r="AC99" i="7"/>
  <c r="J99" i="7"/>
  <c r="X103" i="1"/>
  <c r="T103" i="1"/>
  <c r="P103" i="1"/>
  <c r="I99" i="7"/>
  <c r="L103" i="1"/>
  <c r="F99" i="7"/>
  <c r="BN137" i="1"/>
  <c r="X133" i="7"/>
  <c r="AD137" i="1"/>
  <c r="L133" i="7"/>
  <c r="BF137" i="1"/>
  <c r="W133" i="7"/>
  <c r="V133" i="7"/>
  <c r="BH137" i="1"/>
  <c r="U133" i="7"/>
  <c r="AZ137" i="1"/>
  <c r="J133" i="7"/>
  <c r="X137" i="1"/>
  <c r="T137" i="1"/>
  <c r="U137" i="1" s="1"/>
  <c r="H125" i="7"/>
  <c r="R129" i="1"/>
  <c r="N129" i="1"/>
  <c r="O129" i="1" s="1"/>
  <c r="AZ129" i="1"/>
  <c r="U125" i="7"/>
  <c r="L129" i="1"/>
  <c r="F125" i="7"/>
  <c r="BL129" i="1"/>
  <c r="Y125" i="7"/>
  <c r="W125" i="7"/>
  <c r="BF129" i="1"/>
  <c r="BR129" i="1"/>
  <c r="AA125" i="7"/>
  <c r="BR131" i="1"/>
  <c r="AA127" i="7"/>
  <c r="J127" i="7"/>
  <c r="T131" i="1"/>
  <c r="X131" i="1"/>
  <c r="P131" i="1"/>
  <c r="I127" i="7"/>
  <c r="AT104" i="1"/>
  <c r="S100" i="7"/>
  <c r="O100" i="7"/>
  <c r="AH104" i="1"/>
  <c r="Z100" i="7"/>
  <c r="BT104" i="1"/>
  <c r="AA100" i="7"/>
  <c r="BR104" i="1"/>
  <c r="BX104" i="1"/>
  <c r="AC100" i="7"/>
  <c r="P104" i="1"/>
  <c r="I100" i="7"/>
  <c r="BF117" i="1"/>
  <c r="W113" i="7"/>
  <c r="AN117" i="1"/>
  <c r="Q113" i="7"/>
  <c r="BR95" i="1"/>
  <c r="AA91" i="7"/>
  <c r="AT95" i="1"/>
  <c r="S91" i="7"/>
  <c r="AP75" i="1"/>
  <c r="P71" i="7"/>
  <c r="N71" i="7"/>
  <c r="AJ75" i="1"/>
  <c r="AH75" i="1"/>
  <c r="O71" i="7"/>
  <c r="BF75" i="1"/>
  <c r="W71" i="7"/>
  <c r="AV75" i="1"/>
  <c r="R71" i="7"/>
  <c r="BX80" i="1"/>
  <c r="AC76" i="7"/>
  <c r="J76" i="7"/>
  <c r="T80" i="1"/>
  <c r="X80" i="1"/>
  <c r="V80" i="1"/>
  <c r="K76" i="7"/>
  <c r="V68" i="1"/>
  <c r="K64" i="7"/>
  <c r="AT68" i="1"/>
  <c r="S64" i="7"/>
  <c r="AA64" i="7"/>
  <c r="BR68" i="1"/>
  <c r="F83" i="7"/>
  <c r="L87" i="1"/>
  <c r="S83" i="7"/>
  <c r="AT87" i="1"/>
  <c r="V87" i="1"/>
  <c r="K83" i="7"/>
  <c r="Q83" i="7"/>
  <c r="AN87" i="1"/>
  <c r="P40" i="1"/>
  <c r="I36" i="7"/>
  <c r="BT40" i="1"/>
  <c r="Z36" i="7"/>
  <c r="AH40" i="1"/>
  <c r="O36" i="7"/>
  <c r="AV40" i="1"/>
  <c r="R36" i="7"/>
  <c r="K36" i="7"/>
  <c r="V40" i="1"/>
  <c r="BN40" i="1"/>
  <c r="X36" i="7"/>
  <c r="S79" i="7"/>
  <c r="AT83" i="1"/>
  <c r="V83" i="1"/>
  <c r="K79" i="7"/>
  <c r="AT39" i="1"/>
  <c r="S35" i="7"/>
  <c r="R39" i="1"/>
  <c r="H35" i="7"/>
  <c r="N39" i="1"/>
  <c r="O39" i="1" s="1"/>
  <c r="BX44" i="1"/>
  <c r="AC40" i="7"/>
  <c r="AV44" i="1"/>
  <c r="R40" i="7"/>
  <c r="BN44" i="1"/>
  <c r="X40" i="7"/>
  <c r="BH44" i="1"/>
  <c r="V40" i="7"/>
  <c r="BL44" i="1"/>
  <c r="Y40" i="7"/>
  <c r="AT64" i="1"/>
  <c r="S60" i="7"/>
  <c r="BX16" i="1"/>
  <c r="AC12" i="7"/>
  <c r="F12" i="7"/>
  <c r="L16" i="1"/>
  <c r="V16" i="1"/>
  <c r="K12" i="7"/>
  <c r="AT25" i="1"/>
  <c r="S21" i="7"/>
  <c r="BL25" i="1"/>
  <c r="Y21" i="7"/>
  <c r="J21" i="7"/>
  <c r="X25" i="1"/>
  <c r="T25" i="1"/>
  <c r="AA21" i="7"/>
  <c r="BR25" i="1"/>
  <c r="U18" i="7"/>
  <c r="AZ22" i="1"/>
  <c r="K18" i="7"/>
  <c r="V22" i="1"/>
  <c r="Q18" i="7"/>
  <c r="AN22" i="1"/>
  <c r="R37" i="1"/>
  <c r="H33" i="7"/>
  <c r="N37" i="1"/>
  <c r="O37" i="1" s="1"/>
  <c r="AJ37" i="1"/>
  <c r="N33" i="7"/>
  <c r="AV37" i="1"/>
  <c r="R33" i="7"/>
  <c r="AD37" i="1"/>
  <c r="L33" i="7"/>
  <c r="AA33" i="7"/>
  <c r="BR37" i="1"/>
  <c r="BT37" i="1"/>
  <c r="Z33" i="7"/>
  <c r="BX42" i="1"/>
  <c r="AA38" i="7"/>
  <c r="BR42" i="1"/>
  <c r="AD42" i="1"/>
  <c r="L38" i="7"/>
  <c r="AZ42" i="1"/>
  <c r="U38" i="7"/>
  <c r="AN42" i="1"/>
  <c r="O38" i="7"/>
  <c r="AH42" i="1"/>
  <c r="X38" i="7"/>
  <c r="BN42" i="1"/>
  <c r="AT62" i="1"/>
  <c r="S58" i="7"/>
  <c r="H58" i="7"/>
  <c r="N62" i="1"/>
  <c r="R62" i="1"/>
  <c r="AH62" i="1"/>
  <c r="O58" i="7"/>
  <c r="I82" i="7"/>
  <c r="P86" i="1"/>
  <c r="BF86" i="1"/>
  <c r="W82" i="7"/>
  <c r="BX86" i="1"/>
  <c r="AC82" i="7"/>
  <c r="J82" i="7"/>
  <c r="T86" i="1"/>
  <c r="X86" i="1"/>
  <c r="Y82" i="7"/>
  <c r="BL86" i="1"/>
  <c r="O17" i="7"/>
  <c r="AH21" i="1"/>
  <c r="AA17" i="7"/>
  <c r="BR21" i="1"/>
  <c r="AN21" i="1"/>
  <c r="Q17" i="7"/>
  <c r="M22" i="7"/>
  <c r="AB26" i="1"/>
  <c r="AV26" i="1"/>
  <c r="R22" i="7"/>
  <c r="BL26" i="1"/>
  <c r="Y22" i="7"/>
  <c r="BH26" i="1"/>
  <c r="V22" i="7"/>
  <c r="BB26" i="1"/>
  <c r="T22" i="7"/>
  <c r="O22" i="7"/>
  <c r="AH26" i="1"/>
  <c r="AZ33" i="1"/>
  <c r="AT33" i="1"/>
  <c r="S29" i="7"/>
  <c r="BN33" i="1"/>
  <c r="X29" i="7"/>
  <c r="L33" i="1"/>
  <c r="F29" i="7"/>
  <c r="AB33" i="1"/>
  <c r="M29" i="7"/>
  <c r="Y29" i="7"/>
  <c r="BL33" i="1"/>
  <c r="AZ46" i="1"/>
  <c r="U42" i="7"/>
  <c r="K42" i="7"/>
  <c r="V46" i="1"/>
  <c r="BX46" i="1"/>
  <c r="AC42" i="7"/>
  <c r="Y42" i="7"/>
  <c r="BL46" i="1"/>
  <c r="AZ55" i="1"/>
  <c r="U51" i="7"/>
  <c r="W51" i="7"/>
  <c r="BF55" i="1"/>
  <c r="V55" i="1"/>
  <c r="K51" i="7"/>
  <c r="AH55" i="1"/>
  <c r="O51" i="7"/>
  <c r="R74" i="1"/>
  <c r="H70" i="7"/>
  <c r="N74" i="1"/>
  <c r="O74" i="1" s="1"/>
  <c r="V70" i="7"/>
  <c r="BH74" i="1"/>
  <c r="AH74" i="1"/>
  <c r="O70" i="7"/>
  <c r="AN74" i="1"/>
  <c r="Q70" i="7"/>
  <c r="AJ74" i="1"/>
  <c r="N70" i="7"/>
  <c r="Y70" i="7"/>
  <c r="BL74" i="1"/>
  <c r="K81" i="7"/>
  <c r="V85" i="1"/>
  <c r="S81" i="7"/>
  <c r="AT85" i="1"/>
  <c r="AC81" i="7"/>
  <c r="BX85" i="1"/>
  <c r="H81" i="7"/>
  <c r="N85" i="1"/>
  <c r="R85" i="1"/>
  <c r="BF85" i="1"/>
  <c r="W81" i="7"/>
  <c r="V124" i="1"/>
  <c r="K120" i="7"/>
  <c r="H120" i="7"/>
  <c r="R124" i="1"/>
  <c r="N124" i="1"/>
  <c r="AH124" i="1"/>
  <c r="O120" i="7"/>
  <c r="F120" i="7"/>
  <c r="L124" i="1"/>
  <c r="J120" i="7"/>
  <c r="T124" i="1"/>
  <c r="U124" i="1" s="1"/>
  <c r="X124" i="1"/>
  <c r="AD134" i="1"/>
  <c r="L130" i="7"/>
  <c r="BN134" i="1"/>
  <c r="X130" i="7"/>
  <c r="AH134" i="1"/>
  <c r="O130" i="7"/>
  <c r="N130" i="7"/>
  <c r="AJ134" i="1"/>
  <c r="U130" i="7"/>
  <c r="AZ134" i="1"/>
  <c r="AC130" i="7"/>
  <c r="BX134" i="1"/>
  <c r="K74" i="7"/>
  <c r="V78" i="1"/>
  <c r="BR78" i="1"/>
  <c r="AA74" i="7"/>
  <c r="H74" i="7"/>
  <c r="R78" i="1"/>
  <c r="N78" i="1"/>
  <c r="W74" i="7"/>
  <c r="BF78" i="1"/>
  <c r="L93" i="1"/>
  <c r="F89" i="7"/>
  <c r="P93" i="1"/>
  <c r="I89" i="7"/>
  <c r="U89" i="7"/>
  <c r="AZ93" i="1"/>
  <c r="AT112" i="1"/>
  <c r="S108" i="7"/>
  <c r="W108" i="7"/>
  <c r="BF112" i="1"/>
  <c r="H126" i="7"/>
  <c r="N130" i="1"/>
  <c r="R130" i="1"/>
  <c r="P130" i="1"/>
  <c r="I126" i="7"/>
  <c r="AB130" i="1"/>
  <c r="M126" i="7"/>
  <c r="BZ138" i="1"/>
  <c r="AB134" i="7"/>
  <c r="AT138" i="1"/>
  <c r="S134" i="7"/>
  <c r="H134" i="7"/>
  <c r="R138" i="1"/>
  <c r="N138" i="1"/>
  <c r="O138" i="1" s="1"/>
  <c r="BT138" i="1"/>
  <c r="Z134" i="7"/>
  <c r="L138" i="1"/>
  <c r="F134" i="7"/>
  <c r="AA123" i="7"/>
  <c r="BR127" i="1"/>
  <c r="BX127" i="1"/>
  <c r="AC123" i="7"/>
  <c r="BF127" i="1"/>
  <c r="W123" i="7"/>
  <c r="P127" i="1"/>
  <c r="I123" i="7"/>
  <c r="H123" i="7"/>
  <c r="N127" i="1"/>
  <c r="R127" i="1"/>
  <c r="H104" i="7"/>
  <c r="R108" i="1"/>
  <c r="N108" i="1"/>
  <c r="O108" i="1" s="1"/>
  <c r="Z104" i="7"/>
  <c r="BT108" i="1"/>
  <c r="BR108" i="1"/>
  <c r="AA104" i="7"/>
  <c r="V104" i="7"/>
  <c r="BH108" i="1"/>
  <c r="I104" i="7"/>
  <c r="P108" i="1"/>
  <c r="BB108" i="1"/>
  <c r="T104" i="7"/>
  <c r="F96" i="7"/>
  <c r="L100" i="1"/>
  <c r="AA87" i="7"/>
  <c r="BR91" i="1"/>
  <c r="U87" i="7"/>
  <c r="AZ91" i="1"/>
  <c r="AT91" i="1"/>
  <c r="S87" i="7"/>
  <c r="AN91" i="1"/>
  <c r="Q87" i="7"/>
  <c r="O87" i="7"/>
  <c r="AH91" i="1"/>
  <c r="Y107" i="7"/>
  <c r="BL111" i="1"/>
  <c r="AB111" i="1"/>
  <c r="M107" i="7"/>
  <c r="J107" i="7"/>
  <c r="T111" i="1"/>
  <c r="U111" i="1" s="1"/>
  <c r="X111" i="1"/>
  <c r="V79" i="1"/>
  <c r="K75" i="7"/>
  <c r="AT79" i="1"/>
  <c r="S75" i="7"/>
  <c r="AZ96" i="1"/>
  <c r="U92" i="7"/>
  <c r="P96" i="1"/>
  <c r="I92" i="7"/>
  <c r="L76" i="1"/>
  <c r="F72" i="7"/>
  <c r="BR76" i="1"/>
  <c r="AA72" i="7"/>
  <c r="AN76" i="1"/>
  <c r="Q72" i="7"/>
  <c r="U72" i="7"/>
  <c r="AZ76" i="1"/>
  <c r="H52" i="7"/>
  <c r="N56" i="1"/>
  <c r="R56" i="1"/>
  <c r="AN56" i="1"/>
  <c r="Q52" i="7"/>
  <c r="BF92" i="1"/>
  <c r="W88" i="7"/>
  <c r="M88" i="7"/>
  <c r="AB92" i="1"/>
  <c r="AA92" i="1" s="1"/>
  <c r="I88" i="7"/>
  <c r="P92" i="1"/>
  <c r="J88" i="7"/>
  <c r="T92" i="1"/>
  <c r="X92" i="1"/>
  <c r="P65" i="1"/>
  <c r="I61" i="7"/>
  <c r="O61" i="7"/>
  <c r="AH65" i="1"/>
  <c r="O43" i="7"/>
  <c r="AH47" i="1"/>
  <c r="BR47" i="1"/>
  <c r="AA43" i="7"/>
  <c r="AB36" i="1"/>
  <c r="M32" i="7"/>
  <c r="AH36" i="1"/>
  <c r="O32" i="7"/>
  <c r="P36" i="1"/>
  <c r="I32" i="7"/>
  <c r="BF18" i="1"/>
  <c r="W14" i="7"/>
  <c r="H14" i="7"/>
  <c r="N18" i="1"/>
  <c r="O18" i="1" s="1"/>
  <c r="R18" i="1"/>
  <c r="P18" i="1"/>
  <c r="I14" i="7"/>
  <c r="AH18" i="1"/>
  <c r="O14" i="7"/>
  <c r="AN18" i="1"/>
  <c r="Q14" i="7"/>
  <c r="L10" i="1"/>
  <c r="F6" i="7"/>
  <c r="AZ10" i="1"/>
  <c r="U6" i="7"/>
  <c r="AH10" i="1"/>
  <c r="O6" i="7"/>
  <c r="BR14" i="1"/>
  <c r="AA10" i="7"/>
  <c r="AT14" i="1"/>
  <c r="S10" i="7"/>
  <c r="AT34" i="1"/>
  <c r="S30" i="7"/>
  <c r="P34" i="1"/>
  <c r="I30" i="7"/>
  <c r="U30" i="7"/>
  <c r="AZ34" i="1"/>
  <c r="Q30" i="7"/>
  <c r="AN34" i="1"/>
  <c r="BL34" i="1"/>
  <c r="Y30" i="7"/>
  <c r="AV34" i="1"/>
  <c r="R30" i="7"/>
  <c r="AB66" i="1"/>
  <c r="M62" i="7"/>
  <c r="BF66" i="1"/>
  <c r="W62" i="7"/>
  <c r="S62" i="7"/>
  <c r="AT66" i="1"/>
  <c r="I62" i="7"/>
  <c r="P66" i="1"/>
  <c r="AN81" i="1"/>
  <c r="Q77" i="7"/>
  <c r="W77" i="7"/>
  <c r="BF81" i="1"/>
  <c r="L81" i="1"/>
  <c r="F77" i="7"/>
  <c r="K77" i="7"/>
  <c r="V81" i="1"/>
  <c r="AN15" i="1"/>
  <c r="Q11" i="7"/>
  <c r="AZ15" i="1"/>
  <c r="U11" i="7"/>
  <c r="V15" i="1"/>
  <c r="K11" i="7"/>
  <c r="R28" i="7"/>
  <c r="AV32" i="1"/>
  <c r="X28" i="7"/>
  <c r="BN32" i="1"/>
  <c r="BZ32" i="1"/>
  <c r="AB28" i="7"/>
  <c r="U28" i="7"/>
  <c r="AZ32" i="1"/>
  <c r="V32" i="1"/>
  <c r="K28" i="7"/>
  <c r="BF32" i="1"/>
  <c r="W28" i="7"/>
  <c r="AV45" i="1"/>
  <c r="R41" i="7"/>
  <c r="AZ45" i="1"/>
  <c r="U41" i="7"/>
  <c r="S41" i="7"/>
  <c r="AT45" i="1"/>
  <c r="BN45" i="1"/>
  <c r="X41" i="7"/>
  <c r="AB45" i="1"/>
  <c r="M41" i="7"/>
  <c r="BF54" i="1"/>
  <c r="W50" i="7"/>
  <c r="AH54" i="1"/>
  <c r="O50" i="7"/>
  <c r="Y50" i="7"/>
  <c r="BL54" i="1"/>
  <c r="Q50" i="7"/>
  <c r="AN54" i="1"/>
  <c r="J50" i="7"/>
  <c r="T54" i="1"/>
  <c r="X54" i="1"/>
  <c r="V34" i="7"/>
  <c r="BH38" i="1"/>
  <c r="M34" i="7"/>
  <c r="AB38" i="1"/>
  <c r="Z34" i="7"/>
  <c r="BT38" i="1"/>
  <c r="H34" i="7"/>
  <c r="R38" i="1"/>
  <c r="N38" i="1"/>
  <c r="O38" i="1" s="1"/>
  <c r="L38" i="1"/>
  <c r="F34" i="7"/>
  <c r="P38" i="1"/>
  <c r="I34" i="7"/>
  <c r="AA45" i="7"/>
  <c r="BR49" i="1"/>
  <c r="BT49" i="1"/>
  <c r="Z45" i="7"/>
  <c r="W45" i="7"/>
  <c r="BF49" i="1"/>
  <c r="AJ49" i="1"/>
  <c r="N45" i="7"/>
  <c r="AH49" i="1"/>
  <c r="O45" i="7"/>
  <c r="L45" i="7"/>
  <c r="AD49" i="1"/>
  <c r="AH12" i="1"/>
  <c r="O8" i="7"/>
  <c r="V12" i="1"/>
  <c r="K8" i="7"/>
  <c r="BN12" i="1"/>
  <c r="X8" i="7"/>
  <c r="Z8" i="7"/>
  <c r="BT12" i="1"/>
  <c r="AN12" i="1"/>
  <c r="Q8" i="7"/>
  <c r="L8" i="7"/>
  <c r="AD12" i="1"/>
  <c r="L70" i="1"/>
  <c r="F66" i="7"/>
  <c r="BX70" i="1"/>
  <c r="AC66" i="7"/>
  <c r="I66" i="7"/>
  <c r="P70" i="1"/>
  <c r="AP70" i="1"/>
  <c r="P66" i="7"/>
  <c r="AB70" i="1"/>
  <c r="M66" i="7"/>
  <c r="AZ70" i="1"/>
  <c r="U66" i="7"/>
  <c r="BF120" i="1"/>
  <c r="W116" i="7"/>
  <c r="V120" i="1"/>
  <c r="K116" i="7"/>
  <c r="AC116" i="7"/>
  <c r="BX120" i="1"/>
  <c r="AH135" i="1"/>
  <c r="O131" i="7"/>
  <c r="BB135" i="1"/>
  <c r="T131" i="7"/>
  <c r="P135" i="1"/>
  <c r="I131" i="7"/>
  <c r="V131" i="7"/>
  <c r="BH135" i="1"/>
  <c r="K131" i="7"/>
  <c r="V135" i="1"/>
  <c r="AN101" i="1"/>
  <c r="Q97" i="7"/>
  <c r="V101" i="1"/>
  <c r="K97" i="7"/>
  <c r="O97" i="7"/>
  <c r="AH101" i="1"/>
  <c r="V105" i="7"/>
  <c r="BH109" i="1"/>
  <c r="AZ109" i="1"/>
  <c r="U105" i="7"/>
  <c r="J105" i="7"/>
  <c r="X109" i="1"/>
  <c r="T109" i="1"/>
  <c r="U109" i="1" s="1"/>
  <c r="L105" i="7"/>
  <c r="AD109" i="1"/>
  <c r="O105" i="7"/>
  <c r="AH109" i="1"/>
  <c r="BX113" i="1"/>
  <c r="AC109" i="7"/>
  <c r="AA109" i="7"/>
  <c r="BR113" i="1"/>
  <c r="S109" i="7"/>
  <c r="AT113" i="1"/>
  <c r="AT94" i="1"/>
  <c r="S90" i="7"/>
  <c r="Q90" i="7"/>
  <c r="AN94" i="1"/>
  <c r="AZ94" i="1"/>
  <c r="U90" i="7"/>
  <c r="O90" i="7"/>
  <c r="AH94" i="1"/>
  <c r="AB126" i="1"/>
  <c r="M122" i="7"/>
  <c r="BL126" i="1"/>
  <c r="Y122" i="7"/>
  <c r="K122" i="7"/>
  <c r="V126" i="1"/>
  <c r="AP139" i="1"/>
  <c r="P135" i="7"/>
  <c r="R139" i="1"/>
  <c r="H135" i="7"/>
  <c r="N139" i="1"/>
  <c r="O139" i="1" s="1"/>
  <c r="T135" i="7"/>
  <c r="BB139" i="1"/>
  <c r="X139" i="1"/>
  <c r="J135" i="7"/>
  <c r="T139" i="1"/>
  <c r="U139" i="1" s="1"/>
  <c r="AH139" i="1"/>
  <c r="O135" i="7"/>
  <c r="BT125" i="1"/>
  <c r="Z121" i="7"/>
  <c r="BL125" i="1"/>
  <c r="Y121" i="7"/>
  <c r="BX125" i="1"/>
  <c r="AC121" i="7"/>
  <c r="R125" i="1"/>
  <c r="H121" i="7"/>
  <c r="N125" i="1"/>
  <c r="O125" i="1" s="1"/>
  <c r="V125" i="1"/>
  <c r="K121" i="7"/>
  <c r="O121" i="7"/>
  <c r="AH125" i="1"/>
  <c r="P123" i="1"/>
  <c r="I119" i="7"/>
  <c r="AC119" i="7"/>
  <c r="BX123" i="1"/>
  <c r="BF123" i="1"/>
  <c r="W119" i="7"/>
  <c r="V123" i="1"/>
  <c r="K119" i="7"/>
  <c r="H119" i="7"/>
  <c r="R123" i="1"/>
  <c r="N123" i="1"/>
  <c r="BB136" i="1"/>
  <c r="T132" i="7"/>
  <c r="AN136" i="1"/>
  <c r="Q132" i="7"/>
  <c r="R136" i="1"/>
  <c r="H132" i="7"/>
  <c r="N136" i="1"/>
  <c r="O136" i="1" s="1"/>
  <c r="BZ136" i="1"/>
  <c r="AB132" i="7"/>
  <c r="AZ136" i="1"/>
  <c r="U132" i="7"/>
  <c r="AP136" i="1"/>
  <c r="P132" i="7"/>
  <c r="AC84" i="7"/>
  <c r="BX88" i="1"/>
  <c r="J84" i="7"/>
  <c r="X88" i="1"/>
  <c r="T88" i="1"/>
  <c r="BF88" i="1"/>
  <c r="W84" i="7"/>
  <c r="P88" i="1"/>
  <c r="I84" i="7"/>
  <c r="H56" i="7"/>
  <c r="N60" i="1"/>
  <c r="R60" i="1"/>
  <c r="BF60" i="1"/>
  <c r="W56" i="7"/>
  <c r="AN60" i="1"/>
  <c r="Q56" i="7"/>
  <c r="BL60" i="1"/>
  <c r="Y56" i="7"/>
  <c r="AT60" i="1"/>
  <c r="S56" i="7"/>
  <c r="AB115" i="1"/>
  <c r="M111" i="7"/>
  <c r="Q111" i="7"/>
  <c r="AN115" i="1"/>
  <c r="U111" i="7"/>
  <c r="AZ115" i="1"/>
  <c r="BL115" i="1"/>
  <c r="Y111" i="7"/>
  <c r="AN48" i="1"/>
  <c r="Q44" i="7"/>
  <c r="R48" i="1"/>
  <c r="H44" i="7"/>
  <c r="N48" i="1"/>
  <c r="O48" i="1" s="1"/>
  <c r="W44" i="7"/>
  <c r="BF48" i="1"/>
  <c r="U44" i="7"/>
  <c r="AZ48" i="1"/>
  <c r="Y44" i="7"/>
  <c r="BL48" i="1"/>
  <c r="BZ48" i="1"/>
  <c r="AB44" i="7"/>
  <c r="BX50" i="1"/>
  <c r="AC46" i="7"/>
  <c r="AZ50" i="1"/>
  <c r="U46" i="7"/>
  <c r="AB23" i="1"/>
  <c r="M19" i="7"/>
  <c r="AZ23" i="1"/>
  <c r="U19" i="7"/>
  <c r="AH8" i="1"/>
  <c r="O4" i="7"/>
  <c r="BF8" i="1"/>
  <c r="W4" i="7"/>
  <c r="AT8" i="1"/>
  <c r="S4" i="7"/>
  <c r="AP27" i="1"/>
  <c r="P23" i="7"/>
  <c r="BX27" i="1"/>
  <c r="AC23" i="7"/>
  <c r="W23" i="7"/>
  <c r="BF27" i="1"/>
  <c r="BL27" i="1"/>
  <c r="Y23" i="7"/>
  <c r="H23" i="7"/>
  <c r="R27" i="1"/>
  <c r="N27" i="1"/>
  <c r="O27" i="1" s="1"/>
  <c r="AD27" i="1"/>
  <c r="L23" i="7"/>
  <c r="BL17" i="1"/>
  <c r="Y13" i="7"/>
  <c r="L17" i="1"/>
  <c r="F13" i="7"/>
  <c r="BX17" i="1"/>
  <c r="AC13" i="7"/>
  <c r="J13" i="7"/>
  <c r="X17" i="1"/>
  <c r="T17" i="1"/>
  <c r="AZ82" i="1"/>
  <c r="U78" i="7"/>
  <c r="AT82" i="1"/>
  <c r="S78" i="7"/>
  <c r="BR82" i="1"/>
  <c r="AA78" i="7"/>
  <c r="H78" i="7"/>
  <c r="N82" i="1"/>
  <c r="R82" i="1"/>
  <c r="AA24" i="7"/>
  <c r="BR28" i="1"/>
  <c r="Y24" i="7"/>
  <c r="BL28" i="1"/>
  <c r="J24" i="7"/>
  <c r="T28" i="1"/>
  <c r="X28" i="1"/>
  <c r="H53" i="7"/>
  <c r="R57" i="1"/>
  <c r="N57" i="1"/>
  <c r="U53" i="7"/>
  <c r="AZ57" i="1"/>
  <c r="J53" i="7"/>
  <c r="T57" i="1"/>
  <c r="X57" i="1"/>
  <c r="AT63" i="1"/>
  <c r="S59" i="7"/>
  <c r="AH63" i="1"/>
  <c r="O59" i="7"/>
  <c r="L63" i="1"/>
  <c r="F59" i="7"/>
  <c r="AC59" i="7"/>
  <c r="BX63" i="1"/>
  <c r="K9" i="7"/>
  <c r="V13" i="1"/>
  <c r="BN13" i="1"/>
  <c r="X9" i="7"/>
  <c r="BR13" i="1"/>
  <c r="AA9" i="7"/>
  <c r="P13" i="1"/>
  <c r="I9" i="7"/>
  <c r="AJ13" i="1"/>
  <c r="N9" i="7"/>
  <c r="Q63" i="7"/>
  <c r="AN67" i="1"/>
  <c r="AH67" i="1"/>
  <c r="O63" i="7"/>
  <c r="K63" i="7"/>
  <c r="V67" i="1"/>
  <c r="W63" i="7"/>
  <c r="BF67" i="1"/>
  <c r="AH116" i="1"/>
  <c r="O112" i="7"/>
  <c r="BR116" i="1"/>
  <c r="AA112" i="7"/>
  <c r="AB116" i="1"/>
  <c r="M112" i="7"/>
  <c r="Q112" i="7"/>
  <c r="AN116" i="1"/>
  <c r="AZ122" i="1"/>
  <c r="U118" i="7"/>
  <c r="AA118" i="7"/>
  <c r="BR122" i="1"/>
  <c r="K128" i="7"/>
  <c r="V132" i="1"/>
  <c r="W128" i="7"/>
  <c r="BF132" i="1"/>
  <c r="V97" i="1"/>
  <c r="K93" i="7"/>
  <c r="H93" i="7"/>
  <c r="N97" i="1"/>
  <c r="R97" i="1"/>
  <c r="Q93" i="7"/>
  <c r="AN97" i="1"/>
  <c r="BX105" i="1"/>
  <c r="AC101" i="7"/>
  <c r="V101" i="7"/>
  <c r="BH105" i="1"/>
  <c r="H101" i="7"/>
  <c r="R105" i="1"/>
  <c r="N105" i="1"/>
  <c r="O105" i="1" s="1"/>
  <c r="O101" i="7"/>
  <c r="AH105" i="1"/>
  <c r="T101" i="7"/>
  <c r="BB105" i="1"/>
  <c r="X105" i="1"/>
  <c r="J101" i="7"/>
  <c r="T105" i="1"/>
  <c r="U105" i="1" s="1"/>
  <c r="V133" i="1"/>
  <c r="K129" i="7"/>
  <c r="H129" i="7"/>
  <c r="N133" i="1"/>
  <c r="R133" i="1"/>
  <c r="U129" i="7"/>
  <c r="AZ133" i="1"/>
  <c r="M129" i="7"/>
  <c r="AB133" i="1"/>
  <c r="AA133" i="1" s="1"/>
  <c r="BF102" i="1"/>
  <c r="AZ102" i="1"/>
  <c r="U98" i="7"/>
  <c r="AN102" i="1"/>
  <c r="Q98" i="7"/>
  <c r="J98" i="7"/>
  <c r="T102" i="1"/>
  <c r="X102" i="1"/>
  <c r="K98" i="7"/>
  <c r="V102" i="1"/>
  <c r="BX102" i="1"/>
  <c r="AC98" i="7"/>
  <c r="BF119" i="1"/>
  <c r="W115" i="7"/>
  <c r="AA115" i="7"/>
  <c r="BR119" i="1"/>
  <c r="H115" i="7"/>
  <c r="N119" i="1"/>
  <c r="R119" i="1"/>
  <c r="AH119" i="1"/>
  <c r="O115" i="7"/>
  <c r="S115" i="7"/>
  <c r="AT119" i="1"/>
  <c r="T117" i="7"/>
  <c r="BB121" i="1"/>
  <c r="K117" i="7"/>
  <c r="V121" i="1"/>
  <c r="S117" i="7"/>
  <c r="AT121" i="1"/>
  <c r="O117" i="7"/>
  <c r="AH121" i="1"/>
  <c r="X117" i="7"/>
  <c r="BN121" i="1"/>
  <c r="AP121" i="1"/>
  <c r="P117" i="7"/>
  <c r="AB84" i="1"/>
  <c r="AA84" i="1" s="1"/>
  <c r="M80" i="7"/>
  <c r="AH84" i="1"/>
  <c r="O80" i="7"/>
  <c r="P84" i="1"/>
  <c r="I80" i="7"/>
  <c r="BR72" i="1"/>
  <c r="AA68" i="7"/>
  <c r="BB72" i="1"/>
  <c r="T68" i="7"/>
  <c r="AZ72" i="1"/>
  <c r="U68" i="7"/>
  <c r="P68" i="7"/>
  <c r="AP72" i="1"/>
  <c r="O68" i="7"/>
  <c r="AH72" i="1"/>
  <c r="X68" i="7"/>
  <c r="BN72" i="1"/>
  <c r="AT51" i="1"/>
  <c r="S47" i="7"/>
  <c r="AN51" i="1"/>
  <c r="Q47" i="7"/>
  <c r="AA47" i="7"/>
  <c r="BR51" i="1"/>
  <c r="AZ51" i="1"/>
  <c r="U47" i="7"/>
  <c r="AH51" i="1"/>
  <c r="O47" i="7"/>
  <c r="L31" i="1"/>
  <c r="F27" i="7"/>
  <c r="K27" i="7"/>
  <c r="V31" i="1"/>
  <c r="BN31" i="1"/>
  <c r="X27" i="7"/>
  <c r="AD31" i="1"/>
  <c r="L27" i="7"/>
  <c r="Y27" i="7"/>
  <c r="BL31" i="1"/>
  <c r="L69" i="1"/>
  <c r="F65" i="7"/>
  <c r="BR69" i="1"/>
  <c r="AA65" i="7"/>
  <c r="P69" i="1"/>
  <c r="I65" i="7"/>
  <c r="AA55" i="7"/>
  <c r="BR59" i="1"/>
  <c r="U55" i="7"/>
  <c r="AZ59" i="1"/>
  <c r="BF59" i="1"/>
  <c r="W55" i="7"/>
  <c r="O55" i="7"/>
  <c r="AH59" i="1"/>
  <c r="AN59" i="1"/>
  <c r="Q55" i="7"/>
  <c r="T39" i="7"/>
  <c r="BB43" i="1"/>
  <c r="R39" i="7"/>
  <c r="AV43" i="1"/>
  <c r="AD43" i="1"/>
  <c r="L39" i="7"/>
  <c r="R43" i="1"/>
  <c r="H39" i="7"/>
  <c r="N43" i="1"/>
  <c r="O43" i="1" s="1"/>
  <c r="N39" i="7"/>
  <c r="AJ43" i="1"/>
  <c r="BZ43" i="1"/>
  <c r="AB39" i="7"/>
  <c r="W25" i="7"/>
  <c r="BF29" i="1"/>
  <c r="AB29" i="1"/>
  <c r="M25" i="7"/>
  <c r="S25" i="7"/>
  <c r="AT29" i="1"/>
  <c r="V35" i="1"/>
  <c r="K31" i="7"/>
  <c r="Q31" i="7"/>
  <c r="AN35" i="1"/>
  <c r="O31" i="7"/>
  <c r="AH35" i="1"/>
  <c r="AP35" i="1"/>
  <c r="P31" i="7"/>
  <c r="AZ35" i="1"/>
  <c r="U31" i="7"/>
  <c r="H31" i="7"/>
  <c r="R35" i="1"/>
  <c r="N35" i="1"/>
  <c r="O35" i="1" s="1"/>
  <c r="M16" i="7"/>
  <c r="AB20" i="1"/>
  <c r="Y16" i="7"/>
  <c r="BL20" i="1"/>
  <c r="F16" i="7"/>
  <c r="L20" i="1"/>
  <c r="K16" i="7"/>
  <c r="V20" i="1"/>
  <c r="AT52" i="1"/>
  <c r="S48" i="7"/>
  <c r="AN52" i="1"/>
  <c r="Q48" i="7"/>
  <c r="BR52" i="1"/>
  <c r="AA48" i="7"/>
  <c r="AZ52" i="1"/>
  <c r="U48" i="7"/>
  <c r="AH52" i="1"/>
  <c r="O48" i="7"/>
  <c r="AA29" i="1"/>
  <c r="AA36" i="1"/>
  <c r="AA66" i="1"/>
  <c r="V41" i="1"/>
  <c r="K37" i="7"/>
  <c r="BB41" i="1"/>
  <c r="T37" i="7"/>
  <c r="BL71" i="1"/>
  <c r="Y67" i="7"/>
  <c r="AA116" i="1"/>
  <c r="AA53" i="1"/>
  <c r="BR9" i="1"/>
  <c r="AA5" i="7"/>
  <c r="F5" i="7"/>
  <c r="L9" i="1"/>
  <c r="AP41" i="1"/>
  <c r="P37" i="7"/>
  <c r="BH41" i="1"/>
  <c r="V37" i="7"/>
  <c r="M37" i="7"/>
  <c r="AB41" i="1"/>
  <c r="AB7" i="7"/>
  <c r="AN11" i="1"/>
  <c r="Q7" i="7"/>
  <c r="U7" i="7"/>
  <c r="AZ11" i="1"/>
  <c r="AT19" i="1"/>
  <c r="S15" i="7"/>
  <c r="BL19" i="1"/>
  <c r="Y15" i="7"/>
  <c r="BB19" i="1"/>
  <c r="T15" i="7"/>
  <c r="AT30" i="1"/>
  <c r="S26" i="7"/>
  <c r="BF30" i="1"/>
  <c r="U26" i="7"/>
  <c r="AZ30" i="1"/>
  <c r="AD30" i="1"/>
  <c r="L26" i="7"/>
  <c r="F54" i="7"/>
  <c r="L58" i="1"/>
  <c r="K54" i="7"/>
  <c r="V58" i="1"/>
  <c r="P58" i="1"/>
  <c r="I54" i="7"/>
  <c r="M54" i="7"/>
  <c r="AB58" i="1"/>
  <c r="AA58" i="1" s="1"/>
  <c r="BF24" i="1"/>
  <c r="W20" i="7"/>
  <c r="L20" i="7"/>
  <c r="AD24" i="1"/>
  <c r="Q20" i="7"/>
  <c r="AN24" i="1"/>
  <c r="L61" i="1"/>
  <c r="F57" i="7"/>
  <c r="AC57" i="7"/>
  <c r="BX61" i="1"/>
  <c r="Y49" i="7"/>
  <c r="BL53" i="1"/>
  <c r="BF89" i="1"/>
  <c r="W85" i="7"/>
  <c r="BR118" i="1"/>
  <c r="AA114" i="7"/>
  <c r="BX118" i="1"/>
  <c r="AC114" i="7"/>
  <c r="R118" i="1"/>
  <c r="H114" i="7"/>
  <c r="N118" i="1"/>
  <c r="O118" i="1" s="1"/>
  <c r="AP118" i="1"/>
  <c r="P114" i="7"/>
  <c r="K114" i="7"/>
  <c r="V118" i="1"/>
  <c r="M124" i="7"/>
  <c r="AB128" i="1"/>
  <c r="AA128" i="1" s="1"/>
  <c r="BL128" i="1"/>
  <c r="Y124" i="7"/>
  <c r="F124" i="7"/>
  <c r="L128" i="1"/>
  <c r="AC69" i="7"/>
  <c r="BX73" i="1"/>
  <c r="L69" i="7"/>
  <c r="AD73" i="1"/>
  <c r="V73" i="1"/>
  <c r="K69" i="7"/>
  <c r="X69" i="7"/>
  <c r="BN73" i="1"/>
  <c r="AN73" i="1"/>
  <c r="Q69" i="7"/>
  <c r="U69" i="7"/>
  <c r="AZ73" i="1"/>
  <c r="P99" i="1"/>
  <c r="I95" i="7"/>
  <c r="V99" i="1"/>
  <c r="K95" i="7"/>
  <c r="BF99" i="1"/>
  <c r="W95" i="7"/>
  <c r="U95" i="7"/>
  <c r="AZ99" i="1"/>
  <c r="BT107" i="1"/>
  <c r="Z103" i="7"/>
  <c r="AT107" i="1"/>
  <c r="S103" i="7"/>
  <c r="BN107" i="1"/>
  <c r="X103" i="7"/>
  <c r="BZ107" i="1"/>
  <c r="AB103" i="7"/>
  <c r="AA103" i="7"/>
  <c r="BR107" i="1"/>
  <c r="W103" i="7"/>
  <c r="BF107" i="1"/>
  <c r="AA73" i="7"/>
  <c r="BR77" i="1"/>
  <c r="AH77" i="1"/>
  <c r="O73" i="7"/>
  <c r="J73" i="7"/>
  <c r="X77" i="1"/>
  <c r="T77" i="1"/>
  <c r="O102" i="7"/>
  <c r="AH106" i="1"/>
  <c r="V102" i="7"/>
  <c r="BH106" i="1"/>
  <c r="S102" i="7"/>
  <c r="AT106" i="1"/>
  <c r="BX106" i="1"/>
  <c r="AC102" i="7"/>
  <c r="W102" i="7"/>
  <c r="BF106" i="1"/>
  <c r="L102" i="7"/>
  <c r="AD106" i="1"/>
  <c r="AN90" i="1"/>
  <c r="Q86" i="7"/>
  <c r="K86" i="7"/>
  <c r="V90" i="1"/>
  <c r="I86" i="7"/>
  <c r="P90" i="1"/>
  <c r="BX98" i="1"/>
  <c r="AC94" i="7"/>
  <c r="AT98" i="1"/>
  <c r="S94" i="7"/>
  <c r="AB98" i="1"/>
  <c r="M94" i="7"/>
  <c r="AN98" i="1"/>
  <c r="Q94" i="7"/>
  <c r="M99" i="7"/>
  <c r="AB103" i="1"/>
  <c r="U99" i="7"/>
  <c r="AZ103" i="1"/>
  <c r="H99" i="7"/>
  <c r="R103" i="1"/>
  <c r="N103" i="1"/>
  <c r="O103" i="1" s="1"/>
  <c r="O99" i="7"/>
  <c r="AH103" i="1"/>
  <c r="V137" i="1"/>
  <c r="K133" i="7"/>
  <c r="BB137" i="1"/>
  <c r="T133" i="7"/>
  <c r="Y133" i="7"/>
  <c r="BL137" i="1"/>
  <c r="N133" i="7"/>
  <c r="AJ137" i="1"/>
  <c r="M133" i="7"/>
  <c r="AB137" i="1"/>
  <c r="P129" i="1"/>
  <c r="I125" i="7"/>
  <c r="AT129" i="1"/>
  <c r="S125" i="7"/>
  <c r="V129" i="1"/>
  <c r="K125" i="7"/>
  <c r="AT131" i="1"/>
  <c r="S127" i="7"/>
  <c r="BF131" i="1"/>
  <c r="W127" i="7"/>
  <c r="Y127" i="7"/>
  <c r="BL131" i="1"/>
  <c r="H127" i="7"/>
  <c r="R131" i="1"/>
  <c r="N131" i="1"/>
  <c r="O131" i="1" s="1"/>
  <c r="AP104" i="1"/>
  <c r="P100" i="7"/>
  <c r="BB104" i="1"/>
  <c r="T100" i="7"/>
  <c r="X104" i="1"/>
  <c r="J100" i="7"/>
  <c r="T104" i="1"/>
  <c r="U104" i="1" s="1"/>
  <c r="V104" i="1"/>
  <c r="K100" i="7"/>
  <c r="AN104" i="1"/>
  <c r="Q100" i="7"/>
  <c r="AZ104" i="1"/>
  <c r="U100" i="7"/>
  <c r="U113" i="7"/>
  <c r="AZ117" i="1"/>
  <c r="P117" i="1"/>
  <c r="I113" i="7"/>
  <c r="Y113" i="7"/>
  <c r="BL117" i="1"/>
  <c r="BR117" i="1"/>
  <c r="AA113" i="7"/>
  <c r="J113" i="7"/>
  <c r="T117" i="1"/>
  <c r="X117" i="1"/>
  <c r="BX110" i="1"/>
  <c r="AC106" i="7"/>
  <c r="H106" i="7"/>
  <c r="N110" i="1"/>
  <c r="R110" i="1"/>
  <c r="J106" i="7"/>
  <c r="X110" i="1"/>
  <c r="T110" i="1"/>
  <c r="BL110" i="1"/>
  <c r="Y106" i="7"/>
  <c r="BF110" i="1"/>
  <c r="W106" i="7"/>
  <c r="L110" i="1"/>
  <c r="F106" i="7"/>
  <c r="BX95" i="1"/>
  <c r="AC91" i="7"/>
  <c r="V95" i="1"/>
  <c r="K91" i="7"/>
  <c r="J91" i="7"/>
  <c r="X95" i="1"/>
  <c r="T95" i="1"/>
  <c r="U95" i="1" s="1"/>
  <c r="BL95" i="1"/>
  <c r="Y91" i="7"/>
  <c r="W91" i="7"/>
  <c r="BF95" i="1"/>
  <c r="L95" i="1"/>
  <c r="F91" i="7"/>
  <c r="Y71" i="7"/>
  <c r="BL75" i="1"/>
  <c r="BB75" i="1"/>
  <c r="T71" i="7"/>
  <c r="L75" i="1"/>
  <c r="F71" i="7"/>
  <c r="BX75" i="1"/>
  <c r="AC71" i="7"/>
  <c r="S71" i="7"/>
  <c r="AT75" i="1"/>
  <c r="J71" i="7"/>
  <c r="X75" i="1"/>
  <c r="T75" i="1"/>
  <c r="U75" i="1" s="1"/>
  <c r="AT80" i="1"/>
  <c r="S76" i="7"/>
  <c r="BF80" i="1"/>
  <c r="W76" i="7"/>
  <c r="Y76" i="7"/>
  <c r="BL80" i="1"/>
  <c r="H76" i="7"/>
  <c r="R80" i="1"/>
  <c r="N80" i="1"/>
  <c r="BX68" i="1"/>
  <c r="AC64" i="7"/>
  <c r="J64" i="7"/>
  <c r="X68" i="1"/>
  <c r="T68" i="1"/>
  <c r="U68" i="1" s="1"/>
  <c r="BL68" i="1"/>
  <c r="Y64" i="7"/>
  <c r="L68" i="1"/>
  <c r="F64" i="7"/>
  <c r="BR87" i="1"/>
  <c r="AA83" i="7"/>
  <c r="O83" i="7"/>
  <c r="AH87" i="1"/>
  <c r="J83" i="7"/>
  <c r="X87" i="1"/>
  <c r="T87" i="1"/>
  <c r="U87" i="1" s="1"/>
  <c r="BX87" i="1"/>
  <c r="AC83" i="7"/>
  <c r="P87" i="1"/>
  <c r="I83" i="7"/>
  <c r="AA36" i="7"/>
  <c r="BR40" i="1"/>
  <c r="AP40" i="1"/>
  <c r="P36" i="7"/>
  <c r="AT40" i="1"/>
  <c r="S36" i="7"/>
  <c r="AJ40" i="1"/>
  <c r="N36" i="7"/>
  <c r="H36" i="7"/>
  <c r="R40" i="1"/>
  <c r="N40" i="1"/>
  <c r="O40" i="1" s="1"/>
  <c r="BX83" i="1"/>
  <c r="AC79" i="7"/>
  <c r="J79" i="7"/>
  <c r="X83" i="1"/>
  <c r="T83" i="1"/>
  <c r="U83" i="1" s="1"/>
  <c r="BL83" i="1"/>
  <c r="Y79" i="7"/>
  <c r="F79" i="7"/>
  <c r="L83" i="1"/>
  <c r="BL39" i="1"/>
  <c r="Y35" i="7"/>
  <c r="BF39" i="1"/>
  <c r="W35" i="7"/>
  <c r="L39" i="1"/>
  <c r="F35" i="7"/>
  <c r="BX39" i="1"/>
  <c r="AC35" i="7"/>
  <c r="X39" i="1"/>
  <c r="J35" i="7"/>
  <c r="T39" i="1"/>
  <c r="U39" i="1" s="1"/>
  <c r="O40" i="7"/>
  <c r="AH44" i="1"/>
  <c r="AB44" i="1"/>
  <c r="M40" i="7"/>
  <c r="AJ44" i="1"/>
  <c r="N40" i="7"/>
  <c r="BZ44" i="1"/>
  <c r="AB40" i="7"/>
  <c r="H40" i="7"/>
  <c r="R44" i="1"/>
  <c r="N44" i="1"/>
  <c r="O44" i="1" s="1"/>
  <c r="I40" i="7"/>
  <c r="P44" i="1"/>
  <c r="BL64" i="1"/>
  <c r="Y60" i="7"/>
  <c r="L64" i="1"/>
  <c r="F60" i="7"/>
  <c r="BX64" i="1"/>
  <c r="AC60" i="7"/>
  <c r="J60" i="7"/>
  <c r="T64" i="1"/>
  <c r="X64" i="1"/>
  <c r="Y12" i="7"/>
  <c r="BL16" i="1"/>
  <c r="M12" i="7"/>
  <c r="AB16" i="1"/>
  <c r="AA16" i="1" s="1"/>
  <c r="AZ16" i="1"/>
  <c r="U12" i="7"/>
  <c r="BF25" i="1"/>
  <c r="W21" i="7"/>
  <c r="AC21" i="7"/>
  <c r="BX25" i="1"/>
  <c r="P25" i="1"/>
  <c r="I21" i="7"/>
  <c r="AH25" i="1"/>
  <c r="O21" i="7"/>
  <c r="V25" i="1"/>
  <c r="K21" i="7"/>
  <c r="Q21" i="7"/>
  <c r="AN25" i="1"/>
  <c r="M18" i="7"/>
  <c r="AB22" i="1"/>
  <c r="I18" i="7"/>
  <c r="P22" i="1"/>
  <c r="L37" i="1"/>
  <c r="F33" i="7"/>
  <c r="AP37" i="1"/>
  <c r="P33" i="7"/>
  <c r="AB37" i="1"/>
  <c r="M33" i="7"/>
  <c r="BX37" i="1"/>
  <c r="AC33" i="7"/>
  <c r="S33" i="7"/>
  <c r="AT37" i="1"/>
  <c r="U33" i="7"/>
  <c r="AZ37" i="1"/>
  <c r="AB38" i="7"/>
  <c r="BZ42" i="1"/>
  <c r="BF42" i="1"/>
  <c r="W38" i="7"/>
  <c r="P38" i="7"/>
  <c r="AP42" i="1"/>
  <c r="Z38" i="7"/>
  <c r="BT42" i="1"/>
  <c r="X42" i="1"/>
  <c r="J38" i="7"/>
  <c r="T42" i="1"/>
  <c r="U42" i="1" s="1"/>
  <c r="L42" i="1"/>
  <c r="F38" i="7"/>
  <c r="BR62" i="1"/>
  <c r="AA58" i="7"/>
  <c r="L62" i="1"/>
  <c r="F58" i="7"/>
  <c r="V62" i="1"/>
  <c r="K58" i="7"/>
  <c r="I58" i="7"/>
  <c r="P62" i="1"/>
  <c r="AZ86" i="1"/>
  <c r="U82" i="7"/>
  <c r="H82" i="7"/>
  <c r="R86" i="1"/>
  <c r="N86" i="1"/>
  <c r="O86" i="1" s="1"/>
  <c r="AB86" i="1"/>
  <c r="AA86" i="1" s="1"/>
  <c r="M82" i="7"/>
  <c r="AN86" i="1"/>
  <c r="Q82" i="7"/>
  <c r="BX21" i="1"/>
  <c r="AC17" i="7"/>
  <c r="S17" i="7"/>
  <c r="AT21" i="1"/>
  <c r="J17" i="7"/>
  <c r="X21" i="1"/>
  <c r="T21" i="1"/>
  <c r="BR26" i="1"/>
  <c r="AA22" i="7"/>
  <c r="X26" i="1"/>
  <c r="J22" i="7"/>
  <c r="T26" i="1"/>
  <c r="U26" i="1" s="1"/>
  <c r="AN26" i="1"/>
  <c r="Q22" i="7"/>
  <c r="N22" i="7"/>
  <c r="AJ26" i="1"/>
  <c r="AD26" i="1"/>
  <c r="L22" i="7"/>
  <c r="AP26" i="1"/>
  <c r="P22" i="7"/>
  <c r="V33" i="1"/>
  <c r="K29" i="7"/>
  <c r="P29" i="7"/>
  <c r="AP33" i="1"/>
  <c r="W29" i="7"/>
  <c r="BF33" i="1"/>
  <c r="AB29" i="7"/>
  <c r="BZ33" i="1"/>
  <c r="AC29" i="7"/>
  <c r="BX33" i="1"/>
  <c r="BH33" i="1"/>
  <c r="V29" i="7"/>
  <c r="P46" i="1"/>
  <c r="I42" i="7"/>
  <c r="O42" i="7"/>
  <c r="AH46" i="1"/>
  <c r="F42" i="7"/>
  <c r="L46" i="1"/>
  <c r="J51" i="7"/>
  <c r="T55" i="1"/>
  <c r="U55" i="1" s="1"/>
  <c r="X55" i="1"/>
  <c r="BL55" i="1"/>
  <c r="Y51" i="7"/>
  <c r="L55" i="1"/>
  <c r="F51" i="7"/>
  <c r="BN74" i="1"/>
  <c r="X70" i="7"/>
  <c r="J70" i="7"/>
  <c r="X74" i="1"/>
  <c r="T74" i="1"/>
  <c r="U74" i="1" s="1"/>
  <c r="AT74" i="1"/>
  <c r="S70" i="7"/>
  <c r="U70" i="7"/>
  <c r="AZ74" i="1"/>
  <c r="L70" i="7"/>
  <c r="AD74" i="1"/>
  <c r="K70" i="7"/>
  <c r="V74" i="1"/>
  <c r="AB85" i="1"/>
  <c r="M81" i="7"/>
  <c r="AN85" i="1"/>
  <c r="Q81" i="7"/>
  <c r="O81" i="7"/>
  <c r="AH85" i="1"/>
  <c r="J81" i="7"/>
  <c r="X85" i="1"/>
  <c r="T85" i="1"/>
  <c r="U85" i="1" s="1"/>
  <c r="P124" i="1"/>
  <c r="G120" i="7"/>
  <c r="U120" i="7"/>
  <c r="AZ124" i="1"/>
  <c r="BR134" i="1"/>
  <c r="AA130" i="7"/>
  <c r="AP134" i="1"/>
  <c r="P130" i="7"/>
  <c r="AN134" i="1"/>
  <c r="Q130" i="7"/>
  <c r="BT134" i="1"/>
  <c r="Z130" i="7"/>
  <c r="L134" i="1"/>
  <c r="F130" i="7"/>
  <c r="S74" i="7"/>
  <c r="AT78" i="1"/>
  <c r="AH78" i="1"/>
  <c r="O74" i="7"/>
  <c r="L78" i="1"/>
  <c r="F74" i="7"/>
  <c r="BF93" i="1"/>
  <c r="W89" i="7"/>
  <c r="AC89" i="7"/>
  <c r="BX93" i="1"/>
  <c r="M89" i="7"/>
  <c r="AB93" i="1"/>
  <c r="K108" i="7"/>
  <c r="V112" i="1"/>
  <c r="AN112" i="1"/>
  <c r="AH112" i="1"/>
  <c r="O108" i="7"/>
  <c r="Y108" i="7"/>
  <c r="BL112" i="1"/>
  <c r="BL130" i="1"/>
  <c r="Y126" i="7"/>
  <c r="J126" i="7"/>
  <c r="X130" i="1"/>
  <c r="T130" i="1"/>
  <c r="S126" i="7"/>
  <c r="AT130" i="1"/>
  <c r="BR130" i="1"/>
  <c r="AA126" i="7"/>
  <c r="BB138" i="1"/>
  <c r="T134" i="7"/>
  <c r="V138" i="1"/>
  <c r="K134" i="7"/>
  <c r="BL138" i="1"/>
  <c r="BF138" i="1"/>
  <c r="W134" i="7"/>
  <c r="AV138" i="1"/>
  <c r="R134" i="7"/>
  <c r="I134" i="7"/>
  <c r="P138" i="1"/>
  <c r="AC134" i="7"/>
  <c r="BX138" i="1"/>
  <c r="M123" i="7"/>
  <c r="AB127" i="1"/>
  <c r="AA127" i="1" s="1"/>
  <c r="K123" i="7"/>
  <c r="V127" i="1"/>
  <c r="BN108" i="1"/>
  <c r="X104" i="7"/>
  <c r="X108" i="1"/>
  <c r="J104" i="7"/>
  <c r="T108" i="1"/>
  <c r="U108" i="1" s="1"/>
  <c r="V108" i="1"/>
  <c r="K104" i="7"/>
  <c r="AV108" i="1"/>
  <c r="R104" i="7"/>
  <c r="AZ108" i="1"/>
  <c r="U104" i="7"/>
  <c r="P104" i="7"/>
  <c r="AP108" i="1"/>
  <c r="BF100" i="1"/>
  <c r="W96" i="7"/>
  <c r="H96" i="7"/>
  <c r="N100" i="1"/>
  <c r="R100" i="1"/>
  <c r="BL100" i="1"/>
  <c r="Y96" i="7"/>
  <c r="J96" i="7"/>
  <c r="T100" i="1"/>
  <c r="X100" i="1"/>
  <c r="AN100" i="1"/>
  <c r="Q96" i="7"/>
  <c r="V91" i="1"/>
  <c r="K87" i="7"/>
  <c r="AB91" i="1"/>
  <c r="M87" i="7"/>
  <c r="BT91" i="1"/>
  <c r="Z87" i="7"/>
  <c r="BZ91" i="1"/>
  <c r="AB87" i="7"/>
  <c r="P91" i="1"/>
  <c r="I87" i="7"/>
  <c r="BH91" i="1"/>
  <c r="V87" i="7"/>
  <c r="P111" i="1"/>
  <c r="I107" i="7"/>
  <c r="W107" i="7"/>
  <c r="BF111" i="1"/>
  <c r="J75" i="7"/>
  <c r="X79" i="1"/>
  <c r="T79" i="1"/>
  <c r="U79" i="1" s="1"/>
  <c r="BL79" i="1"/>
  <c r="Y75" i="7"/>
  <c r="L79" i="1"/>
  <c r="F75" i="7"/>
  <c r="BX79" i="1"/>
  <c r="AC75" i="7"/>
  <c r="BF96" i="1"/>
  <c r="W92" i="7"/>
  <c r="L96" i="1"/>
  <c r="F92" i="7"/>
  <c r="AA92" i="7"/>
  <c r="BR96" i="1"/>
  <c r="AB96" i="1"/>
  <c r="AA96" i="1" s="1"/>
  <c r="M92" i="7"/>
  <c r="AN96" i="1"/>
  <c r="Q92" i="7"/>
  <c r="M72" i="7"/>
  <c r="AB76" i="1"/>
  <c r="J72" i="7"/>
  <c r="T76" i="1"/>
  <c r="U76" i="1" s="1"/>
  <c r="X76" i="1"/>
  <c r="V76" i="1"/>
  <c r="K72" i="7"/>
  <c r="L56" i="1"/>
  <c r="F52" i="7"/>
  <c r="K52" i="7"/>
  <c r="V56" i="1"/>
  <c r="P56" i="1"/>
  <c r="I52" i="7"/>
  <c r="BX56" i="1"/>
  <c r="AC52" i="7"/>
  <c r="O88" i="7"/>
  <c r="AH92" i="1"/>
  <c r="F88" i="7"/>
  <c r="L92" i="1"/>
  <c r="BR92" i="1"/>
  <c r="AA88" i="7"/>
  <c r="BX92" i="1"/>
  <c r="AC88" i="7"/>
  <c r="AN92" i="1"/>
  <c r="Q88" i="7"/>
  <c r="BR65" i="1"/>
  <c r="AA61" i="7"/>
  <c r="AN65" i="1"/>
  <c r="Q61" i="7"/>
  <c r="AZ65" i="1"/>
  <c r="U61" i="7"/>
  <c r="L65" i="1"/>
  <c r="F61" i="7"/>
  <c r="J43" i="7"/>
  <c r="T47" i="1"/>
  <c r="X47" i="1"/>
  <c r="Y43" i="7"/>
  <c r="BL47" i="1"/>
  <c r="H43" i="7"/>
  <c r="R47" i="1"/>
  <c r="N47" i="1"/>
  <c r="F43" i="7"/>
  <c r="L47" i="1"/>
  <c r="BX47" i="1"/>
  <c r="AC43" i="7"/>
  <c r="F32" i="7"/>
  <c r="L36" i="1"/>
  <c r="BR36" i="1"/>
  <c r="AA32" i="7"/>
  <c r="AN36" i="1"/>
  <c r="Q32" i="7"/>
  <c r="AZ36" i="1"/>
  <c r="U32" i="7"/>
  <c r="AT18" i="1"/>
  <c r="S14" i="7"/>
  <c r="J14" i="7"/>
  <c r="X18" i="1"/>
  <c r="T18" i="1"/>
  <c r="BR18" i="1"/>
  <c r="AA14" i="7"/>
  <c r="V10" i="1"/>
  <c r="K6" i="7"/>
  <c r="AN10" i="1"/>
  <c r="Q6" i="7"/>
  <c r="J6" i="7"/>
  <c r="X10" i="1"/>
  <c r="T10" i="1"/>
  <c r="U10" i="1" s="1"/>
  <c r="BR10" i="1"/>
  <c r="AA6" i="7"/>
  <c r="BX14" i="1"/>
  <c r="AC10" i="7"/>
  <c r="AB14" i="1"/>
  <c r="M10" i="7"/>
  <c r="F10" i="7"/>
  <c r="L14" i="1"/>
  <c r="U10" i="7"/>
  <c r="AZ14" i="1"/>
  <c r="J10" i="7"/>
  <c r="X14" i="1"/>
  <c r="T14" i="1"/>
  <c r="BX34" i="1"/>
  <c r="AC30" i="7"/>
  <c r="BB34" i="1"/>
  <c r="T30" i="7"/>
  <c r="L34" i="1"/>
  <c r="F30" i="7"/>
  <c r="AA30" i="7"/>
  <c r="BR34" i="1"/>
  <c r="BN34" i="1"/>
  <c r="X30" i="7"/>
  <c r="BZ34" i="1"/>
  <c r="AB30" i="7"/>
  <c r="Q62" i="7"/>
  <c r="AN66" i="1"/>
  <c r="AH66" i="1"/>
  <c r="O62" i="7"/>
  <c r="V66" i="1"/>
  <c r="K62" i="7"/>
  <c r="P81" i="1"/>
  <c r="I77" i="7"/>
  <c r="BL81" i="1"/>
  <c r="Y77" i="7"/>
  <c r="P15" i="1"/>
  <c r="I11" i="7"/>
  <c r="AB15" i="1"/>
  <c r="AA15" i="1" s="1"/>
  <c r="M11" i="7"/>
  <c r="T28" i="7"/>
  <c r="BB32" i="1"/>
  <c r="J28" i="7"/>
  <c r="X32" i="1"/>
  <c r="T32" i="1"/>
  <c r="U32" i="1" s="1"/>
  <c r="N28" i="7"/>
  <c r="AJ32" i="1"/>
  <c r="M28" i="7"/>
  <c r="AB32" i="1"/>
  <c r="Y28" i="7"/>
  <c r="BL32" i="1"/>
  <c r="AH32" i="1"/>
  <c r="O28" i="7"/>
  <c r="L45" i="1"/>
  <c r="F41" i="7"/>
  <c r="BZ45" i="1"/>
  <c r="AB41" i="7"/>
  <c r="T41" i="7"/>
  <c r="BB45" i="1"/>
  <c r="V45" i="1"/>
  <c r="K41" i="7"/>
  <c r="AP45" i="1"/>
  <c r="P41" i="7"/>
  <c r="Z41" i="7"/>
  <c r="BT45" i="1"/>
  <c r="L54" i="1"/>
  <c r="G50" i="7"/>
  <c r="AA50" i="7"/>
  <c r="BR54" i="1"/>
  <c r="M50" i="7"/>
  <c r="AB54" i="1"/>
  <c r="AC34" i="7"/>
  <c r="BX38" i="1"/>
  <c r="AH38" i="1"/>
  <c r="O34" i="7"/>
  <c r="X38" i="1"/>
  <c r="J34" i="7"/>
  <c r="T38" i="1"/>
  <c r="U38" i="1" s="1"/>
  <c r="P34" i="7"/>
  <c r="AP38" i="1"/>
  <c r="W34" i="7"/>
  <c r="BF38" i="1"/>
  <c r="BZ38" i="1"/>
  <c r="AB34" i="7"/>
  <c r="AV49" i="1"/>
  <c r="R45" i="7"/>
  <c r="J45" i="7"/>
  <c r="X49" i="1"/>
  <c r="T49" i="1"/>
  <c r="U49" i="1" s="1"/>
  <c r="BB49" i="1"/>
  <c r="T45" i="7"/>
  <c r="L49" i="1"/>
  <c r="F45" i="7"/>
  <c r="BX49" i="1"/>
  <c r="AC45" i="7"/>
  <c r="M8" i="7"/>
  <c r="AB12" i="1"/>
  <c r="AT12" i="1"/>
  <c r="S8" i="7"/>
  <c r="AB8" i="7"/>
  <c r="BZ12" i="1"/>
  <c r="P12" i="1"/>
  <c r="I8" i="7"/>
  <c r="Y8" i="7"/>
  <c r="BL12" i="1"/>
  <c r="U8" i="7"/>
  <c r="AZ12" i="1"/>
  <c r="BZ70" i="1"/>
  <c r="AB66" i="7"/>
  <c r="BR70" i="1"/>
  <c r="AA66" i="7"/>
  <c r="BH70" i="1"/>
  <c r="V66" i="7"/>
  <c r="R70" i="1"/>
  <c r="H66" i="7"/>
  <c r="N70" i="1"/>
  <c r="O70" i="1" s="1"/>
  <c r="BL70" i="1"/>
  <c r="W66" i="7"/>
  <c r="BF70" i="1"/>
  <c r="AN120" i="1"/>
  <c r="AH120" i="1"/>
  <c r="O116" i="7"/>
  <c r="H116" i="7"/>
  <c r="R120" i="1"/>
  <c r="N120" i="1"/>
  <c r="BX135" i="1"/>
  <c r="AC131" i="7"/>
  <c r="BT135" i="1"/>
  <c r="Z131" i="7"/>
  <c r="BF135" i="1"/>
  <c r="W131" i="7"/>
  <c r="AP135" i="1"/>
  <c r="P131" i="7"/>
  <c r="N131" i="7"/>
  <c r="AJ135" i="1"/>
  <c r="AA131" i="7"/>
  <c r="BR135" i="1"/>
  <c r="AB101" i="1"/>
  <c r="M97" i="7"/>
  <c r="H97" i="7"/>
  <c r="R101" i="1"/>
  <c r="N101" i="1"/>
  <c r="P101" i="1"/>
  <c r="G97" i="7"/>
  <c r="Y97" i="7"/>
  <c r="BL101" i="1"/>
  <c r="N105" i="7"/>
  <c r="AJ109" i="1"/>
  <c r="AB109" i="1"/>
  <c r="M105" i="7"/>
  <c r="BL109" i="1"/>
  <c r="Y105" i="7"/>
  <c r="W105" i="7"/>
  <c r="BF109" i="1"/>
  <c r="X105" i="7"/>
  <c r="BN109" i="1"/>
  <c r="AB105" i="7"/>
  <c r="BZ109" i="1"/>
  <c r="U109" i="7"/>
  <c r="AZ113" i="1"/>
  <c r="BL113" i="1"/>
  <c r="Y109" i="7"/>
  <c r="W109" i="7"/>
  <c r="BF113" i="1"/>
  <c r="V94" i="1"/>
  <c r="K90" i="7"/>
  <c r="H90" i="7"/>
  <c r="N94" i="1"/>
  <c r="R94" i="1"/>
  <c r="BX94" i="1"/>
  <c r="AC90" i="7"/>
  <c r="W90" i="7"/>
  <c r="BF94" i="1"/>
  <c r="AH126" i="1"/>
  <c r="O122" i="7"/>
  <c r="AT126" i="1"/>
  <c r="S122" i="7"/>
  <c r="J122" i="7"/>
  <c r="X126" i="1"/>
  <c r="T126" i="1"/>
  <c r="U126" i="1" s="1"/>
  <c r="Q122" i="7"/>
  <c r="AN126" i="1"/>
  <c r="L135" i="7"/>
  <c r="AD139" i="1"/>
  <c r="X135" i="7"/>
  <c r="BN139" i="1"/>
  <c r="AC135" i="7"/>
  <c r="BX139" i="1"/>
  <c r="BF139" i="1"/>
  <c r="W135" i="7"/>
  <c r="Y135" i="7"/>
  <c r="BL139" i="1"/>
  <c r="BH139" i="1"/>
  <c r="V135" i="7"/>
  <c r="V121" i="7"/>
  <c r="BH125" i="1"/>
  <c r="I121" i="7"/>
  <c r="P125" i="1"/>
  <c r="AB125" i="1"/>
  <c r="M121" i="7"/>
  <c r="BN125" i="1"/>
  <c r="X121" i="7"/>
  <c r="AJ125" i="1"/>
  <c r="N121" i="7"/>
  <c r="AV125" i="1"/>
  <c r="R121" i="7"/>
  <c r="AB123" i="1"/>
  <c r="AA123" i="1" s="1"/>
  <c r="M119" i="7"/>
  <c r="BR123" i="1"/>
  <c r="AA119" i="7"/>
  <c r="BR136" i="1"/>
  <c r="AA132" i="7"/>
  <c r="P136" i="1"/>
  <c r="I132" i="7"/>
  <c r="BH136" i="1"/>
  <c r="V132" i="7"/>
  <c r="L132" i="7"/>
  <c r="AD136" i="1"/>
  <c r="M132" i="7"/>
  <c r="AB136" i="1"/>
  <c r="BT136" i="1"/>
  <c r="Z132" i="7"/>
  <c r="AZ88" i="1"/>
  <c r="U84" i="7"/>
  <c r="F84" i="7"/>
  <c r="L88" i="1"/>
  <c r="BR88" i="1"/>
  <c r="AA84" i="7"/>
  <c r="AH88" i="1"/>
  <c r="O84" i="7"/>
  <c r="AN88" i="1"/>
  <c r="Q84" i="7"/>
  <c r="U56" i="7"/>
  <c r="AZ60" i="1"/>
  <c r="P60" i="1"/>
  <c r="I56" i="7"/>
  <c r="F56" i="7"/>
  <c r="L60" i="1"/>
  <c r="J111" i="7"/>
  <c r="X115" i="1"/>
  <c r="T115" i="1"/>
  <c r="P115" i="1"/>
  <c r="I111" i="7"/>
  <c r="L115" i="1"/>
  <c r="F111" i="7"/>
  <c r="BX48" i="1"/>
  <c r="AC44" i="7"/>
  <c r="AJ48" i="1"/>
  <c r="N44" i="7"/>
  <c r="T44" i="7"/>
  <c r="BB48" i="1"/>
  <c r="AH48" i="1"/>
  <c r="O44" i="7"/>
  <c r="P48" i="1"/>
  <c r="I44" i="7"/>
  <c r="L48" i="1"/>
  <c r="F44" i="7"/>
  <c r="AB50" i="1"/>
  <c r="M46" i="7"/>
  <c r="L50" i="1"/>
  <c r="F46" i="7"/>
  <c r="AA46" i="7"/>
  <c r="BR50" i="1"/>
  <c r="H19" i="7"/>
  <c r="R23" i="1"/>
  <c r="N23" i="1"/>
  <c r="F19" i="7"/>
  <c r="L23" i="1"/>
  <c r="L8" i="1"/>
  <c r="F4" i="7"/>
  <c r="AC4" i="7"/>
  <c r="BX8" i="1"/>
  <c r="J4" i="7"/>
  <c r="X8" i="1"/>
  <c r="T8" i="1"/>
  <c r="BL8" i="1"/>
  <c r="Y4" i="7"/>
  <c r="BT27" i="1"/>
  <c r="Z23" i="7"/>
  <c r="AB27" i="1"/>
  <c r="M23" i="7"/>
  <c r="AJ27" i="1"/>
  <c r="N23" i="7"/>
  <c r="AV27" i="1"/>
  <c r="R23" i="7"/>
  <c r="BH27" i="1"/>
  <c r="V23" i="7"/>
  <c r="AN17" i="1"/>
  <c r="Q13" i="7"/>
  <c r="H13" i="7"/>
  <c r="N17" i="1"/>
  <c r="R17" i="1"/>
  <c r="W13" i="7"/>
  <c r="BF17" i="1"/>
  <c r="AZ17" i="1"/>
  <c r="U13" i="7"/>
  <c r="AA13" i="7"/>
  <c r="BR17" i="1"/>
  <c r="K78" i="7"/>
  <c r="V82" i="1"/>
  <c r="O78" i="7"/>
  <c r="AH82" i="1"/>
  <c r="W78" i="7"/>
  <c r="BF82" i="1"/>
  <c r="S24" i="7"/>
  <c r="AT28" i="1"/>
  <c r="H24" i="7"/>
  <c r="R28" i="1"/>
  <c r="N28" i="1"/>
  <c r="AC24" i="7"/>
  <c r="BX28" i="1"/>
  <c r="S53" i="7"/>
  <c r="AT57" i="1"/>
  <c r="O53" i="7"/>
  <c r="AH57" i="1"/>
  <c r="M53" i="7"/>
  <c r="AB57" i="1"/>
  <c r="AA57" i="1" s="1"/>
  <c r="Y53" i="7"/>
  <c r="BL57" i="1"/>
  <c r="AZ63" i="1"/>
  <c r="U59" i="7"/>
  <c r="P63" i="1"/>
  <c r="I59" i="7"/>
  <c r="W59" i="7"/>
  <c r="BF63" i="1"/>
  <c r="Q59" i="7"/>
  <c r="AN63" i="1"/>
  <c r="K59" i="7"/>
  <c r="V63" i="1"/>
  <c r="H59" i="7"/>
  <c r="N63" i="1"/>
  <c r="O63" i="1" s="1"/>
  <c r="R63" i="1"/>
  <c r="AC9" i="7"/>
  <c r="BX13" i="1"/>
  <c r="BT13" i="1"/>
  <c r="Z9" i="7"/>
  <c r="S9" i="7"/>
  <c r="AT13" i="1"/>
  <c r="AP13" i="1"/>
  <c r="P9" i="7"/>
  <c r="L13" i="1"/>
  <c r="F9" i="7"/>
  <c r="BZ13" i="1"/>
  <c r="AB9" i="7"/>
  <c r="U63" i="7"/>
  <c r="AZ67" i="1"/>
  <c r="AT67" i="1"/>
  <c r="S63" i="7"/>
  <c r="BL67" i="1"/>
  <c r="Y63" i="7"/>
  <c r="AB67" i="1"/>
  <c r="AA67" i="1" s="1"/>
  <c r="M63" i="7"/>
  <c r="AT116" i="1"/>
  <c r="S112" i="7"/>
  <c r="AB122" i="1"/>
  <c r="M118" i="7"/>
  <c r="J118" i="7"/>
  <c r="X122" i="1"/>
  <c r="T122" i="1"/>
  <c r="BL122" i="1"/>
  <c r="Y118" i="7"/>
  <c r="W118" i="7"/>
  <c r="BF122" i="1"/>
  <c r="BX132" i="1"/>
  <c r="AC128" i="7"/>
  <c r="AT132" i="1"/>
  <c r="S128" i="7"/>
  <c r="BR132" i="1"/>
  <c r="BL132" i="1"/>
  <c r="Y128" i="7"/>
  <c r="F128" i="7"/>
  <c r="L132" i="1"/>
  <c r="Q128" i="7"/>
  <c r="AN132" i="1"/>
  <c r="AB97" i="1"/>
  <c r="AA97" i="1" s="1"/>
  <c r="M93" i="7"/>
  <c r="BL97" i="1"/>
  <c r="Y93" i="7"/>
  <c r="I93" i="7"/>
  <c r="P97" i="1"/>
  <c r="L97" i="1"/>
  <c r="F93" i="7"/>
  <c r="AC93" i="7"/>
  <c r="BX97" i="1"/>
  <c r="BR105" i="1"/>
  <c r="AA101" i="7"/>
  <c r="R101" i="7"/>
  <c r="AV105" i="1"/>
  <c r="AN105" i="1"/>
  <c r="Q101" i="7"/>
  <c r="L101" i="7"/>
  <c r="AD105" i="1"/>
  <c r="Y101" i="7"/>
  <c r="BL105" i="1"/>
  <c r="AT133" i="1"/>
  <c r="S129" i="7"/>
  <c r="L133" i="1"/>
  <c r="F129" i="7"/>
  <c r="AH102" i="1"/>
  <c r="O98" i="7"/>
  <c r="H98" i="7"/>
  <c r="R102" i="1"/>
  <c r="N102" i="1"/>
  <c r="Y98" i="7"/>
  <c r="BL102" i="1"/>
  <c r="V119" i="1"/>
  <c r="K115" i="7"/>
  <c r="BX119" i="1"/>
  <c r="AC115" i="7"/>
  <c r="H110" i="7"/>
  <c r="R114" i="1"/>
  <c r="N114" i="1"/>
  <c r="J110" i="7"/>
  <c r="T114" i="1"/>
  <c r="X114" i="1"/>
  <c r="BL114" i="1"/>
  <c r="Y110" i="7"/>
  <c r="BF114" i="1"/>
  <c r="W110" i="7"/>
  <c r="L114" i="1"/>
  <c r="F110" i="7"/>
  <c r="BX114" i="1"/>
  <c r="AC110" i="7"/>
  <c r="M117" i="7"/>
  <c r="AB121" i="1"/>
  <c r="Z117" i="7"/>
  <c r="BT121" i="1"/>
  <c r="BR121" i="1"/>
  <c r="AA117" i="7"/>
  <c r="AV121" i="1"/>
  <c r="R117" i="7"/>
  <c r="R121" i="1"/>
  <c r="H117" i="7"/>
  <c r="N121" i="1"/>
  <c r="O121" i="1" s="1"/>
  <c r="BL121" i="1"/>
  <c r="Y117" i="7"/>
  <c r="F80" i="7"/>
  <c r="L84" i="1"/>
  <c r="BR84" i="1"/>
  <c r="AA80" i="7"/>
  <c r="AN84" i="1"/>
  <c r="Q80" i="7"/>
  <c r="AZ84" i="1"/>
  <c r="U80" i="7"/>
  <c r="V72" i="1"/>
  <c r="K68" i="7"/>
  <c r="S68" i="7"/>
  <c r="AT72" i="1"/>
  <c r="BZ72" i="1"/>
  <c r="AB68" i="7"/>
  <c r="P72" i="1"/>
  <c r="I68" i="7"/>
  <c r="BX72" i="1"/>
  <c r="AC68" i="7"/>
  <c r="P51" i="1"/>
  <c r="I47" i="7"/>
  <c r="V51" i="1"/>
  <c r="K47" i="7"/>
  <c r="AB51" i="1"/>
  <c r="AA51" i="1" s="1"/>
  <c r="M47" i="7"/>
  <c r="V27" i="7"/>
  <c r="BH31" i="1"/>
  <c r="AH31" i="1"/>
  <c r="O27" i="7"/>
  <c r="AZ31" i="1"/>
  <c r="U27" i="7"/>
  <c r="AP31" i="1"/>
  <c r="P27" i="7"/>
  <c r="BB31" i="1"/>
  <c r="T27" i="7"/>
  <c r="BT31" i="1"/>
  <c r="Z27" i="7"/>
  <c r="AT69" i="1"/>
  <c r="S65" i="7"/>
  <c r="J65" i="7"/>
  <c r="T69" i="1"/>
  <c r="X69" i="1"/>
  <c r="K65" i="7"/>
  <c r="V69" i="1"/>
  <c r="AB69" i="1"/>
  <c r="M65" i="7"/>
  <c r="AZ69" i="1"/>
  <c r="U65" i="7"/>
  <c r="M55" i="7"/>
  <c r="AB59" i="1"/>
  <c r="V59" i="1"/>
  <c r="K55" i="7"/>
  <c r="P59" i="1"/>
  <c r="I55" i="7"/>
  <c r="BN43" i="1"/>
  <c r="X39" i="7"/>
  <c r="X43" i="1"/>
  <c r="J39" i="7"/>
  <c r="T43" i="1"/>
  <c r="U43" i="1" s="1"/>
  <c r="BL43" i="1"/>
  <c r="Y39" i="7"/>
  <c r="S39" i="7"/>
  <c r="AT43" i="1"/>
  <c r="L43" i="1"/>
  <c r="F39" i="7"/>
  <c r="BX43" i="1"/>
  <c r="AC39" i="7"/>
  <c r="J25" i="7"/>
  <c r="T29" i="1"/>
  <c r="X29" i="1"/>
  <c r="AN29" i="1"/>
  <c r="Q25" i="7"/>
  <c r="I31" i="7"/>
  <c r="P35" i="1"/>
  <c r="BH35" i="1"/>
  <c r="V31" i="7"/>
  <c r="BF35" i="1"/>
  <c r="W31" i="7"/>
  <c r="AB35" i="1"/>
  <c r="M31" i="7"/>
  <c r="BT35" i="1"/>
  <c r="Z31" i="7"/>
  <c r="AZ20" i="1"/>
  <c r="U16" i="7"/>
  <c r="J16" i="7"/>
  <c r="T20" i="1"/>
  <c r="U20" i="1" s="1"/>
  <c r="X20" i="1"/>
  <c r="AH20" i="1"/>
  <c r="O16" i="7"/>
  <c r="P52" i="1"/>
  <c r="I48" i="7"/>
  <c r="K48" i="7"/>
  <c r="V52" i="1"/>
  <c r="AB52" i="1"/>
  <c r="M48" i="7"/>
  <c r="AA76" i="1"/>
  <c r="AA85" i="1"/>
  <c r="AA103" i="1"/>
  <c r="AA71" i="1"/>
  <c r="V9" i="1"/>
  <c r="K5" i="7"/>
  <c r="AZ9" i="1"/>
  <c r="U5" i="7"/>
  <c r="BF41" i="1"/>
  <c r="W37" i="7"/>
  <c r="J37" i="7"/>
  <c r="X41" i="1"/>
  <c r="T41" i="1"/>
  <c r="U41" i="1" s="1"/>
  <c r="AA52" i="1"/>
  <c r="AA20" i="1"/>
  <c r="H5" i="7"/>
  <c r="R9" i="1"/>
  <c r="N9" i="1"/>
  <c r="R41" i="1"/>
  <c r="H37" i="7"/>
  <c r="N41" i="1"/>
  <c r="O41" i="1" s="1"/>
  <c r="BT41" i="1"/>
  <c r="Z37" i="7"/>
  <c r="Q67" i="7"/>
  <c r="AN71" i="1"/>
  <c r="BX71" i="1"/>
  <c r="AC67" i="7"/>
  <c r="BR11" i="1"/>
  <c r="AA7" i="7"/>
  <c r="V15" i="7"/>
  <c r="BH19" i="1"/>
  <c r="X15" i="7"/>
  <c r="BN19" i="1"/>
  <c r="AP30" i="1"/>
  <c r="P26" i="7"/>
  <c r="F26" i="7"/>
  <c r="L30" i="1"/>
  <c r="R26" i="7"/>
  <c r="AV30" i="1"/>
  <c r="AZ24" i="1"/>
  <c r="U20" i="7"/>
  <c r="AA20" i="7"/>
  <c r="BR24" i="1"/>
  <c r="R24" i="1"/>
  <c r="H20" i="7"/>
  <c r="N24" i="1"/>
  <c r="O24" i="1" s="1"/>
  <c r="S57" i="7"/>
  <c r="AT61" i="1"/>
  <c r="Y57" i="7"/>
  <c r="BL61" i="1"/>
  <c r="BF53" i="1"/>
  <c r="W49" i="7"/>
  <c r="AA23" i="1"/>
  <c r="AA115" i="1"/>
  <c r="AA69" i="1"/>
  <c r="AA14" i="1"/>
  <c r="AA126" i="1"/>
  <c r="AA93" i="1"/>
  <c r="AA54" i="1"/>
  <c r="AA101" i="1"/>
  <c r="AA22" i="1"/>
  <c r="AA130" i="1"/>
  <c r="AA98" i="1"/>
  <c r="I5" i="7"/>
  <c r="P9" i="1"/>
  <c r="AB9" i="1"/>
  <c r="M5" i="7"/>
  <c r="BR41" i="1"/>
  <c r="AA37" i="7"/>
  <c r="Y37" i="7"/>
  <c r="BL41" i="1"/>
  <c r="P41" i="1"/>
  <c r="I37" i="7"/>
  <c r="BZ41" i="1"/>
  <c r="AB37" i="7"/>
  <c r="R37" i="7"/>
  <c r="AV41" i="1"/>
  <c r="L41" i="1"/>
  <c r="F37" i="7"/>
  <c r="E10" i="8"/>
  <c r="L71" i="1"/>
  <c r="F67" i="7"/>
  <c r="AA67" i="7"/>
  <c r="BR71" i="1"/>
  <c r="P71" i="1"/>
  <c r="I67" i="7"/>
  <c r="AT11" i="1"/>
  <c r="S7" i="7"/>
  <c r="P11" i="1"/>
  <c r="I7" i="7"/>
  <c r="N15" i="7"/>
  <c r="AJ19" i="1"/>
  <c r="BX19" i="1"/>
  <c r="AC15" i="7"/>
  <c r="Z15" i="7"/>
  <c r="BT19" i="1"/>
  <c r="AN19" i="1"/>
  <c r="Q15" i="7"/>
  <c r="O15" i="7"/>
  <c r="AH19" i="1"/>
  <c r="L15" i="7"/>
  <c r="AD19" i="1"/>
  <c r="BL30" i="1"/>
  <c r="Y26" i="7"/>
  <c r="V30" i="1"/>
  <c r="K26" i="7"/>
  <c r="AB26" i="7"/>
  <c r="BZ30" i="1"/>
  <c r="M26" i="7"/>
  <c r="AB30" i="1"/>
  <c r="X30" i="1"/>
  <c r="J26" i="7"/>
  <c r="T30" i="1"/>
  <c r="U30" i="1" s="1"/>
  <c r="J54" i="7"/>
  <c r="X58" i="1"/>
  <c r="T58" i="1"/>
  <c r="U58" i="1" s="1"/>
  <c r="AA54" i="7"/>
  <c r="BR58" i="1"/>
  <c r="BL58" i="1"/>
  <c r="Y54" i="7"/>
  <c r="AC54" i="7"/>
  <c r="BX58" i="1"/>
  <c r="V20" i="7"/>
  <c r="BH24" i="1"/>
  <c r="AH24" i="1"/>
  <c r="O20" i="7"/>
  <c r="AB24" i="1"/>
  <c r="M20" i="7"/>
  <c r="BT24" i="1"/>
  <c r="Z20" i="7"/>
  <c r="S20" i="7"/>
  <c r="AT24" i="1"/>
  <c r="P24" i="1"/>
  <c r="I20" i="7"/>
  <c r="U57" i="7"/>
  <c r="AZ61" i="1"/>
  <c r="K57" i="7"/>
  <c r="V61" i="1"/>
  <c r="W57" i="7"/>
  <c r="BF61" i="1"/>
  <c r="M57" i="7"/>
  <c r="AB61" i="1"/>
  <c r="AA61" i="1" s="1"/>
  <c r="H49" i="7"/>
  <c r="R53" i="1"/>
  <c r="N53" i="1"/>
  <c r="J49" i="7"/>
  <c r="T53" i="1"/>
  <c r="X53" i="1"/>
  <c r="I49" i="7"/>
  <c r="P53" i="1"/>
  <c r="Y85" i="7"/>
  <c r="BL89" i="1"/>
  <c r="AA85" i="7"/>
  <c r="BR89" i="1"/>
  <c r="H85" i="7"/>
  <c r="R89" i="1"/>
  <c r="N89" i="1"/>
  <c r="O89" i="1" s="1"/>
  <c r="AH89" i="1"/>
  <c r="O85" i="7"/>
  <c r="AN118" i="1"/>
  <c r="Q114" i="7"/>
  <c r="V114" i="7"/>
  <c r="BH118" i="1"/>
  <c r="U114" i="7"/>
  <c r="AZ118" i="1"/>
  <c r="Z114" i="7"/>
  <c r="BT118" i="1"/>
  <c r="BB118" i="1"/>
  <c r="T114" i="7"/>
  <c r="BZ118" i="1"/>
  <c r="AB114" i="7"/>
  <c r="BR128" i="1"/>
  <c r="AA124" i="7"/>
  <c r="BF128" i="1"/>
  <c r="W124" i="7"/>
  <c r="AC124" i="7"/>
  <c r="BX128" i="1"/>
  <c r="BF73" i="1"/>
  <c r="W69" i="7"/>
  <c r="V69" i="7"/>
  <c r="BH73" i="1"/>
  <c r="N69" i="7"/>
  <c r="AJ73" i="1"/>
  <c r="Y69" i="7"/>
  <c r="BL73" i="1"/>
  <c r="AP73" i="1"/>
  <c r="P69" i="7"/>
  <c r="J69" i="7"/>
  <c r="X73" i="1"/>
  <c r="T73" i="1"/>
  <c r="U73" i="1" s="1"/>
  <c r="AN99" i="1"/>
  <c r="Q95" i="7"/>
  <c r="J95" i="7"/>
  <c r="X99" i="1"/>
  <c r="T99" i="1"/>
  <c r="U99" i="1" s="1"/>
  <c r="AH99" i="1"/>
  <c r="O95" i="7"/>
  <c r="M95" i="7"/>
  <c r="AB99" i="1"/>
  <c r="AA99" i="1" s="1"/>
  <c r="R103" i="7"/>
  <c r="AV107" i="1"/>
  <c r="X107" i="1"/>
  <c r="J103" i="7"/>
  <c r="T107" i="1"/>
  <c r="U107" i="1" s="1"/>
  <c r="V103" i="7"/>
  <c r="BH107" i="1"/>
  <c r="BX107" i="1"/>
  <c r="AC103" i="7"/>
  <c r="AD107" i="1"/>
  <c r="L103" i="7"/>
  <c r="K103" i="7"/>
  <c r="V107" i="1"/>
  <c r="Q73" i="7"/>
  <c r="AN77" i="1"/>
  <c r="S73" i="7"/>
  <c r="AT77" i="1"/>
  <c r="BT106" i="1"/>
  <c r="Z102" i="7"/>
  <c r="X106" i="1"/>
  <c r="J102" i="7"/>
  <c r="T106" i="1"/>
  <c r="U106" i="1" s="1"/>
  <c r="F102" i="7"/>
  <c r="L106" i="1"/>
  <c r="BB106" i="1"/>
  <c r="T102" i="7"/>
  <c r="BL106" i="1"/>
  <c r="Y102" i="7"/>
  <c r="AA102" i="7"/>
  <c r="BR106" i="1"/>
  <c r="S86" i="7"/>
  <c r="AT90" i="1"/>
  <c r="BL90" i="1"/>
  <c r="Y86" i="7"/>
  <c r="H94" i="7"/>
  <c r="R98" i="1"/>
  <c r="N98" i="1"/>
  <c r="F94" i="7"/>
  <c r="L98" i="1"/>
  <c r="W94" i="7"/>
  <c r="BF98" i="1"/>
  <c r="BL103" i="1"/>
  <c r="Y99" i="7"/>
  <c r="W99" i="7"/>
  <c r="BF103" i="1"/>
  <c r="R137" i="1"/>
  <c r="H133" i="7"/>
  <c r="N137" i="1"/>
  <c r="O137" i="1" s="1"/>
  <c r="S133" i="7"/>
  <c r="AT137" i="1"/>
  <c r="BZ137" i="1"/>
  <c r="AB133" i="7"/>
  <c r="Q133" i="7"/>
  <c r="AN137" i="1"/>
  <c r="L137" i="1"/>
  <c r="F133" i="7"/>
  <c r="Z133" i="7"/>
  <c r="BT137" i="1"/>
  <c r="AH129" i="1"/>
  <c r="O125" i="7"/>
  <c r="J125" i="7"/>
  <c r="X129" i="1"/>
  <c r="T129" i="1"/>
  <c r="U129" i="1" s="1"/>
  <c r="BX129" i="1"/>
  <c r="AC125" i="7"/>
  <c r="AC127" i="7"/>
  <c r="BX131" i="1"/>
  <c r="V131" i="1"/>
  <c r="K127" i="7"/>
  <c r="AB131" i="1"/>
  <c r="AA131" i="1" s="1"/>
  <c r="M127" i="7"/>
  <c r="AV104" i="1"/>
  <c r="R100" i="7"/>
  <c r="BZ104" i="1"/>
  <c r="AB100" i="7"/>
  <c r="H100" i="7"/>
  <c r="R104" i="1"/>
  <c r="N104" i="1"/>
  <c r="O104" i="1" s="1"/>
  <c r="X100" i="7"/>
  <c r="BN104" i="1"/>
  <c r="W100" i="7"/>
  <c r="BF104" i="1"/>
  <c r="BH104" i="1"/>
  <c r="V100" i="7"/>
  <c r="O113" i="7"/>
  <c r="AH117" i="1"/>
  <c r="L117" i="1"/>
  <c r="F113" i="7"/>
  <c r="AT117" i="1"/>
  <c r="S113" i="7"/>
  <c r="V117" i="1"/>
  <c r="K113" i="7"/>
  <c r="BR110" i="1"/>
  <c r="AA106" i="7"/>
  <c r="U106" i="7"/>
  <c r="AZ110" i="1"/>
  <c r="AH110" i="1"/>
  <c r="O106" i="7"/>
  <c r="AT110" i="1"/>
  <c r="S106" i="7"/>
  <c r="AN110" i="1"/>
  <c r="Q106" i="7"/>
  <c r="AZ95" i="1"/>
  <c r="U91" i="7"/>
  <c r="AN95" i="1"/>
  <c r="Q91" i="7"/>
  <c r="AH95" i="1"/>
  <c r="O91" i="7"/>
  <c r="AD75" i="1"/>
  <c r="L71" i="7"/>
  <c r="AN75" i="1"/>
  <c r="Q71" i="7"/>
  <c r="K71" i="7"/>
  <c r="V75" i="1"/>
  <c r="BZ75" i="1"/>
  <c r="AB71" i="7"/>
  <c r="AZ75" i="1"/>
  <c r="U71" i="7"/>
  <c r="BR75" i="1"/>
  <c r="AA71" i="7"/>
  <c r="AB80" i="1"/>
  <c r="AA80" i="1" s="1"/>
  <c r="M76" i="7"/>
  <c r="AH80" i="1"/>
  <c r="O76" i="7"/>
  <c r="P80" i="1"/>
  <c r="I76" i="7"/>
  <c r="AH68" i="1"/>
  <c r="O64" i="7"/>
  <c r="U64" i="7"/>
  <c r="AZ68" i="1"/>
  <c r="AN68" i="1"/>
  <c r="Q64" i="7"/>
  <c r="H64" i="7"/>
  <c r="N68" i="1"/>
  <c r="R68" i="1"/>
  <c r="H83" i="7"/>
  <c r="N87" i="1"/>
  <c r="O87" i="1" s="1"/>
  <c r="R87" i="1"/>
  <c r="U83" i="7"/>
  <c r="AZ87" i="1"/>
  <c r="BF40" i="1"/>
  <c r="W36" i="7"/>
  <c r="BH40" i="1"/>
  <c r="V36" i="7"/>
  <c r="BL40" i="1"/>
  <c r="Y36" i="7"/>
  <c r="BB40" i="1"/>
  <c r="T36" i="7"/>
  <c r="X40" i="1"/>
  <c r="J36" i="7"/>
  <c r="T40" i="1"/>
  <c r="U40" i="1" s="1"/>
  <c r="AD40" i="1"/>
  <c r="L36" i="7"/>
  <c r="AA79" i="7"/>
  <c r="BR83" i="1"/>
  <c r="U79" i="7"/>
  <c r="AZ83" i="1"/>
  <c r="H79" i="7"/>
  <c r="R83" i="1"/>
  <c r="N83" i="1"/>
  <c r="Q79" i="7"/>
  <c r="AN83" i="1"/>
  <c r="O79" i="7"/>
  <c r="AH83" i="1"/>
  <c r="BR39" i="1"/>
  <c r="AA35" i="7"/>
  <c r="Q35" i="7"/>
  <c r="AN39" i="1"/>
  <c r="AH39" i="1"/>
  <c r="O35" i="7"/>
  <c r="AZ39" i="1"/>
  <c r="U35" i="7"/>
  <c r="BF44" i="1"/>
  <c r="W40" i="7"/>
  <c r="AT44" i="1"/>
  <c r="S40" i="7"/>
  <c r="BT44" i="1"/>
  <c r="Z40" i="7"/>
  <c r="L44" i="1"/>
  <c r="F40" i="7"/>
  <c r="BR44" i="1"/>
  <c r="AA40" i="7"/>
  <c r="AN44" i="1"/>
  <c r="Q40" i="7"/>
  <c r="V64" i="1"/>
  <c r="K60" i="7"/>
  <c r="AN64" i="1"/>
  <c r="Q60" i="7"/>
  <c r="AH64" i="1"/>
  <c r="O60" i="7"/>
  <c r="BR64" i="1"/>
  <c r="AA60" i="7"/>
  <c r="AZ64" i="1"/>
  <c r="U60" i="7"/>
  <c r="H60" i="7"/>
  <c r="R64" i="1"/>
  <c r="N64" i="1"/>
  <c r="BF16" i="1"/>
  <c r="W12" i="7"/>
  <c r="H12" i="7"/>
  <c r="R16" i="1"/>
  <c r="N16" i="1"/>
  <c r="P16" i="1"/>
  <c r="I12" i="7"/>
  <c r="AH16" i="1"/>
  <c r="O12" i="7"/>
  <c r="AN16" i="1"/>
  <c r="Q12" i="7"/>
  <c r="AB25" i="1"/>
  <c r="AA25" i="1" s="1"/>
  <c r="M21" i="7"/>
  <c r="U21" i="7"/>
  <c r="AZ25" i="1"/>
  <c r="BF22" i="1"/>
  <c r="W18" i="7"/>
  <c r="AA18" i="7"/>
  <c r="BR22" i="1"/>
  <c r="H18" i="7"/>
  <c r="N22" i="1"/>
  <c r="O22" i="1" s="1"/>
  <c r="R22" i="1"/>
  <c r="AN37" i="1"/>
  <c r="Q33" i="7"/>
  <c r="BF37" i="1"/>
  <c r="W33" i="7"/>
  <c r="P37" i="1"/>
  <c r="I33" i="7"/>
  <c r="BZ37" i="1"/>
  <c r="AB33" i="7"/>
  <c r="V33" i="7"/>
  <c r="BH37" i="1"/>
  <c r="V37" i="1"/>
  <c r="K33" i="7"/>
  <c r="P42" i="1"/>
  <c r="I38" i="7"/>
  <c r="M38" i="7"/>
  <c r="AB42" i="1"/>
  <c r="AV42" i="1"/>
  <c r="R38" i="7"/>
  <c r="Y38" i="7"/>
  <c r="BL42" i="1"/>
  <c r="T38" i="7"/>
  <c r="BB42" i="1"/>
  <c r="AZ62" i="1"/>
  <c r="U58" i="7"/>
  <c r="J58" i="7"/>
  <c r="X62" i="1"/>
  <c r="T62" i="1"/>
  <c r="U62" i="1" s="1"/>
  <c r="M58" i="7"/>
  <c r="AB62" i="1"/>
  <c r="AA62" i="1" s="1"/>
  <c r="Y58" i="7"/>
  <c r="BL62" i="1"/>
  <c r="W58" i="7"/>
  <c r="BF62" i="1"/>
  <c r="L86" i="1"/>
  <c r="F82" i="7"/>
  <c r="S82" i="7"/>
  <c r="AT86" i="1"/>
  <c r="BR86" i="1"/>
  <c r="AA82" i="7"/>
  <c r="K17" i="7"/>
  <c r="V21" i="1"/>
  <c r="F17" i="7"/>
  <c r="L21" i="1"/>
  <c r="AZ21" i="1"/>
  <c r="U17" i="7"/>
  <c r="I17" i="7"/>
  <c r="P21" i="1"/>
  <c r="AC22" i="7"/>
  <c r="BX26" i="1"/>
  <c r="K22" i="7"/>
  <c r="V26" i="1"/>
  <c r="S22" i="7"/>
  <c r="AT26" i="1"/>
  <c r="I22" i="7"/>
  <c r="P26" i="1"/>
  <c r="L26" i="1"/>
  <c r="F22" i="7"/>
  <c r="W22" i="7"/>
  <c r="BF26" i="1"/>
  <c r="X33" i="1"/>
  <c r="J29" i="7"/>
  <c r="T33" i="1"/>
  <c r="U33" i="1" s="1"/>
  <c r="AN33" i="1"/>
  <c r="Q29" i="7"/>
  <c r="R33" i="1"/>
  <c r="H29" i="7"/>
  <c r="N33" i="1"/>
  <c r="O33" i="1" s="1"/>
  <c r="AH33" i="1"/>
  <c r="O29" i="7"/>
  <c r="BB33" i="1"/>
  <c r="T29" i="7"/>
  <c r="AV33" i="1"/>
  <c r="R29" i="7"/>
  <c r="W42" i="7"/>
  <c r="BF46" i="1"/>
  <c r="J42" i="7"/>
  <c r="T46" i="1"/>
  <c r="U46" i="1" s="1"/>
  <c r="X46" i="1"/>
  <c r="H42" i="7"/>
  <c r="R46" i="1"/>
  <c r="N46" i="1"/>
  <c r="O46" i="1" s="1"/>
  <c r="AA42" i="7"/>
  <c r="BR46" i="1"/>
  <c r="AC51" i="7"/>
  <c r="BX55" i="1"/>
  <c r="M51" i="7"/>
  <c r="AB55" i="1"/>
  <c r="AA55" i="1" s="1"/>
  <c r="AN55" i="1"/>
  <c r="Q51" i="7"/>
  <c r="H51" i="7"/>
  <c r="R55" i="1"/>
  <c r="N55" i="1"/>
  <c r="AP74" i="1"/>
  <c r="P70" i="7"/>
  <c r="AV74" i="1"/>
  <c r="R70" i="7"/>
  <c r="Z70" i="7"/>
  <c r="BT74" i="1"/>
  <c r="M70" i="7"/>
  <c r="AB74" i="1"/>
  <c r="I70" i="7"/>
  <c r="P74" i="1"/>
  <c r="L85" i="1"/>
  <c r="F81" i="7"/>
  <c r="BR124" i="1"/>
  <c r="AA120" i="7"/>
  <c r="BX124" i="1"/>
  <c r="AC120" i="7"/>
  <c r="BL124" i="1"/>
  <c r="Y120" i="7"/>
  <c r="AB124" i="1"/>
  <c r="AA124" i="1" s="1"/>
  <c r="M120" i="7"/>
  <c r="Q120" i="7"/>
  <c r="AN124" i="1"/>
  <c r="BZ134" i="1"/>
  <c r="AB130" i="7"/>
  <c r="AT134" i="1"/>
  <c r="S130" i="7"/>
  <c r="H130" i="7"/>
  <c r="R134" i="1"/>
  <c r="N134" i="1"/>
  <c r="O134" i="1" s="1"/>
  <c r="P134" i="1"/>
  <c r="I130" i="7"/>
  <c r="X134" i="1"/>
  <c r="J130" i="7"/>
  <c r="T134" i="1"/>
  <c r="U134" i="1" s="1"/>
  <c r="AV134" i="1"/>
  <c r="R130" i="7"/>
  <c r="BX78" i="1"/>
  <c r="AC74" i="7"/>
  <c r="M74" i="7"/>
  <c r="AB78" i="1"/>
  <c r="AA78" i="1" s="1"/>
  <c r="Y74" i="7"/>
  <c r="BL78" i="1"/>
  <c r="AA89" i="7"/>
  <c r="BR93" i="1"/>
  <c r="BL93" i="1"/>
  <c r="Y89" i="7"/>
  <c r="H89" i="7"/>
  <c r="R93" i="1"/>
  <c r="N93" i="1"/>
  <c r="O93" i="1" s="1"/>
  <c r="AH93" i="1"/>
  <c r="O89" i="7"/>
  <c r="J89" i="7"/>
  <c r="X93" i="1"/>
  <c r="T93" i="1"/>
  <c r="M108" i="7"/>
  <c r="AB112" i="1"/>
  <c r="AA112" i="1" s="1"/>
  <c r="H108" i="7"/>
  <c r="N112" i="1"/>
  <c r="R112" i="1"/>
  <c r="I108" i="7"/>
  <c r="P112" i="1"/>
  <c r="Q126" i="7"/>
  <c r="AN130" i="1"/>
  <c r="O126" i="7"/>
  <c r="AH130" i="1"/>
  <c r="BX130" i="1"/>
  <c r="AC126" i="7"/>
  <c r="W126" i="7"/>
  <c r="BF130" i="1"/>
  <c r="K126" i="7"/>
  <c r="V130" i="1"/>
  <c r="AD138" i="1"/>
  <c r="L134" i="7"/>
  <c r="X134" i="7"/>
  <c r="BN138" i="1"/>
  <c r="AN138" i="1"/>
  <c r="AH138" i="1"/>
  <c r="O134" i="7"/>
  <c r="X138" i="1"/>
  <c r="J134" i="7"/>
  <c r="T138" i="1"/>
  <c r="U138" i="1" s="1"/>
  <c r="BH138" i="1"/>
  <c r="V134" i="7"/>
  <c r="U134" i="7"/>
  <c r="AZ138" i="1"/>
  <c r="J123" i="7"/>
  <c r="T127" i="1"/>
  <c r="U127" i="1" s="1"/>
  <c r="X127" i="1"/>
  <c r="Q123" i="7"/>
  <c r="AN127" i="1"/>
  <c r="AZ127" i="1"/>
  <c r="U123" i="7"/>
  <c r="F123" i="7"/>
  <c r="L127" i="1"/>
  <c r="M104" i="7"/>
  <c r="AB108" i="1"/>
  <c r="BX108" i="1"/>
  <c r="AC104" i="7"/>
  <c r="BF108" i="1"/>
  <c r="W104" i="7"/>
  <c r="F104" i="7"/>
  <c r="L108" i="1"/>
  <c r="AT108" i="1"/>
  <c r="S104" i="7"/>
  <c r="BZ108" i="1"/>
  <c r="AB104" i="7"/>
  <c r="AC96" i="7"/>
  <c r="BX100" i="1"/>
  <c r="P100" i="1"/>
  <c r="I96" i="7"/>
  <c r="AH100" i="1"/>
  <c r="O96" i="7"/>
  <c r="AZ100" i="1"/>
  <c r="U96" i="7"/>
  <c r="AA96" i="7"/>
  <c r="BR100" i="1"/>
  <c r="L87" i="7"/>
  <c r="AD91" i="1"/>
  <c r="AP91" i="1"/>
  <c r="P87" i="7"/>
  <c r="AV91" i="1"/>
  <c r="R87" i="7"/>
  <c r="BB91" i="1"/>
  <c r="T87" i="7"/>
  <c r="H87" i="7"/>
  <c r="R91" i="1"/>
  <c r="N91" i="1"/>
  <c r="O91" i="1" s="1"/>
  <c r="N87" i="7"/>
  <c r="AJ91" i="1"/>
  <c r="U107" i="7"/>
  <c r="AZ111" i="1"/>
  <c r="L111" i="1"/>
  <c r="F107" i="7"/>
  <c r="AN111" i="1"/>
  <c r="Q107" i="7"/>
  <c r="V111" i="1"/>
  <c r="K107" i="7"/>
  <c r="AT111" i="1"/>
  <c r="S107" i="7"/>
  <c r="AH111" i="1"/>
  <c r="O107" i="7"/>
  <c r="H75" i="7"/>
  <c r="N79" i="1"/>
  <c r="R79" i="1"/>
  <c r="Q75" i="7"/>
  <c r="AN79" i="1"/>
  <c r="AH79" i="1"/>
  <c r="O75" i="7"/>
  <c r="BR79" i="1"/>
  <c r="AA75" i="7"/>
  <c r="AZ79" i="1"/>
  <c r="U75" i="7"/>
  <c r="AH96" i="1"/>
  <c r="O92" i="7"/>
  <c r="V96" i="1"/>
  <c r="K92" i="7"/>
  <c r="BX96" i="1"/>
  <c r="AC92" i="7"/>
  <c r="J92" i="7"/>
  <c r="X96" i="1"/>
  <c r="T96" i="1"/>
  <c r="BX76" i="1"/>
  <c r="AC72" i="7"/>
  <c r="S72" i="7"/>
  <c r="AT76" i="1"/>
  <c r="BF76" i="1"/>
  <c r="W72" i="7"/>
  <c r="Y72" i="7"/>
  <c r="BL76" i="1"/>
  <c r="H72" i="7"/>
  <c r="R76" i="1"/>
  <c r="N76" i="1"/>
  <c r="J52" i="7"/>
  <c r="T56" i="1"/>
  <c r="U56" i="1" s="1"/>
  <c r="X56" i="1"/>
  <c r="AA52" i="7"/>
  <c r="BR56" i="1"/>
  <c r="AZ56" i="1"/>
  <c r="U52" i="7"/>
  <c r="V92" i="1"/>
  <c r="K88" i="7"/>
  <c r="U88" i="7"/>
  <c r="AZ92" i="1"/>
  <c r="V65" i="1"/>
  <c r="K61" i="7"/>
  <c r="BX65" i="1"/>
  <c r="AC61" i="7"/>
  <c r="J61" i="7"/>
  <c r="X65" i="1"/>
  <c r="T65" i="1"/>
  <c r="U65" i="1" s="1"/>
  <c r="BF47" i="1"/>
  <c r="W43" i="7"/>
  <c r="AT47" i="1"/>
  <c r="S43" i="7"/>
  <c r="AN47" i="1"/>
  <c r="Q43" i="7"/>
  <c r="AZ47" i="1"/>
  <c r="U43" i="7"/>
  <c r="BX36" i="1"/>
  <c r="AC32" i="7"/>
  <c r="J32" i="7"/>
  <c r="X36" i="1"/>
  <c r="T36" i="1"/>
  <c r="V36" i="1"/>
  <c r="K32" i="7"/>
  <c r="BX18" i="1"/>
  <c r="AC14" i="7"/>
  <c r="L18" i="1"/>
  <c r="F14" i="7"/>
  <c r="V18" i="1"/>
  <c r="K14" i="7"/>
  <c r="H6" i="7"/>
  <c r="N10" i="1"/>
  <c r="R10" i="1"/>
  <c r="P10" i="1"/>
  <c r="I6" i="7"/>
  <c r="V14" i="1"/>
  <c r="K10" i="7"/>
  <c r="P14" i="1"/>
  <c r="I10" i="7"/>
  <c r="BF14" i="1"/>
  <c r="W10" i="7"/>
  <c r="H10" i="7"/>
  <c r="R14" i="1"/>
  <c r="N14" i="1"/>
  <c r="AH14" i="1"/>
  <c r="O10" i="7"/>
  <c r="V30" i="7"/>
  <c r="BH34" i="1"/>
  <c r="AB34" i="1"/>
  <c r="M30" i="7"/>
  <c r="Z30" i="7"/>
  <c r="BT34" i="1"/>
  <c r="K30" i="7"/>
  <c r="V34" i="1"/>
  <c r="R34" i="1"/>
  <c r="H30" i="7"/>
  <c r="N34" i="1"/>
  <c r="O34" i="1" s="1"/>
  <c r="L30" i="7"/>
  <c r="AD34" i="1"/>
  <c r="H62" i="7"/>
  <c r="R66" i="1"/>
  <c r="N66" i="1"/>
  <c r="O66" i="1" s="1"/>
  <c r="U62" i="7"/>
  <c r="AZ66" i="1"/>
  <c r="O77" i="7"/>
  <c r="AH81" i="1"/>
  <c r="AB81" i="1"/>
  <c r="AA81" i="1" s="1"/>
  <c r="M77" i="7"/>
  <c r="AA77" i="7"/>
  <c r="BR81" i="1"/>
  <c r="AZ81" i="1"/>
  <c r="U77" i="7"/>
  <c r="H11" i="7"/>
  <c r="R15" i="1"/>
  <c r="N15" i="1"/>
  <c r="O15" i="1" s="1"/>
  <c r="BF15" i="1"/>
  <c r="W11" i="7"/>
  <c r="BR15" i="1"/>
  <c r="AA11" i="7"/>
  <c r="BH32" i="1"/>
  <c r="V28" i="7"/>
  <c r="Z28" i="7"/>
  <c r="BT32" i="1"/>
  <c r="P28" i="7"/>
  <c r="AP32" i="1"/>
  <c r="BR32" i="1"/>
  <c r="AA28" i="7"/>
  <c r="AN32" i="1"/>
  <c r="Q28" i="7"/>
  <c r="AH45" i="1"/>
  <c r="O41" i="7"/>
  <c r="AD45" i="1"/>
  <c r="L41" i="7"/>
  <c r="BH45" i="1"/>
  <c r="V41" i="7"/>
  <c r="P45" i="1"/>
  <c r="I41" i="7"/>
  <c r="R45" i="1"/>
  <c r="H41" i="7"/>
  <c r="N45" i="1"/>
  <c r="O45" i="1" s="1"/>
  <c r="AJ45" i="1"/>
  <c r="N41" i="7"/>
  <c r="AT54" i="1"/>
  <c r="S50" i="7"/>
  <c r="AC50" i="7"/>
  <c r="BX54" i="1"/>
  <c r="BR38" i="1"/>
  <c r="AA34" i="7"/>
  <c r="AT38" i="1"/>
  <c r="S34" i="7"/>
  <c r="R34" i="7"/>
  <c r="AV38" i="1"/>
  <c r="BL38" i="1"/>
  <c r="Y34" i="7"/>
  <c r="AD38" i="1"/>
  <c r="L34" i="7"/>
  <c r="Q34" i="7"/>
  <c r="AN38" i="1"/>
  <c r="P45" i="7"/>
  <c r="AP49" i="1"/>
  <c r="BL49" i="1"/>
  <c r="Y45" i="7"/>
  <c r="V49" i="1"/>
  <c r="K45" i="7"/>
  <c r="AT49" i="1"/>
  <c r="S45" i="7"/>
  <c r="AZ49" i="1"/>
  <c r="U45" i="7"/>
  <c r="AB45" i="7"/>
  <c r="BZ49" i="1"/>
  <c r="AP12" i="1"/>
  <c r="P8" i="7"/>
  <c r="BF12" i="1"/>
  <c r="W8" i="7"/>
  <c r="H8" i="7"/>
  <c r="R12" i="1"/>
  <c r="N12" i="1"/>
  <c r="O12" i="1" s="1"/>
  <c r="R8" i="7"/>
  <c r="AV12" i="1"/>
  <c r="AJ12" i="1"/>
  <c r="N8" i="7"/>
  <c r="T66" i="7"/>
  <c r="BB70" i="1"/>
  <c r="AT70" i="1"/>
  <c r="S66" i="7"/>
  <c r="AV70" i="1"/>
  <c r="R66" i="7"/>
  <c r="X70" i="1"/>
  <c r="J66" i="7"/>
  <c r="T70" i="1"/>
  <c r="U70" i="1" s="1"/>
  <c r="AH70" i="1"/>
  <c r="O66" i="7"/>
  <c r="N66" i="7"/>
  <c r="AJ70" i="1"/>
  <c r="BR120" i="1"/>
  <c r="AA116" i="7"/>
  <c r="AB120" i="1"/>
  <c r="AA120" i="1" s="1"/>
  <c r="M116" i="7"/>
  <c r="BL120" i="1"/>
  <c r="Y116" i="7"/>
  <c r="F116" i="7"/>
  <c r="L120" i="1"/>
  <c r="J116" i="7"/>
  <c r="X120" i="1"/>
  <c r="T120" i="1"/>
  <c r="U120" i="1" s="1"/>
  <c r="AZ135" i="1"/>
  <c r="U131" i="7"/>
  <c r="AV135" i="1"/>
  <c r="R131" i="7"/>
  <c r="Y131" i="7"/>
  <c r="BL135" i="1"/>
  <c r="L131" i="7"/>
  <c r="AD135" i="1"/>
  <c r="L135" i="1"/>
  <c r="F131" i="7"/>
  <c r="S131" i="7"/>
  <c r="AT135" i="1"/>
  <c r="AZ101" i="1"/>
  <c r="S97" i="7"/>
  <c r="AT101" i="1"/>
  <c r="L101" i="1"/>
  <c r="F97" i="7"/>
  <c r="BX101" i="1"/>
  <c r="AC97" i="7"/>
  <c r="J97" i="7"/>
  <c r="X101" i="1"/>
  <c r="T101" i="1"/>
  <c r="U101" i="1" s="1"/>
  <c r="L109" i="1"/>
  <c r="F105" i="7"/>
  <c r="Z105" i="7"/>
  <c r="BT109" i="1"/>
  <c r="AN109" i="1"/>
  <c r="Q105" i="7"/>
  <c r="T105" i="7"/>
  <c r="BB109" i="1"/>
  <c r="H105" i="7"/>
  <c r="R109" i="1"/>
  <c r="N109" i="1"/>
  <c r="O109" i="1" s="1"/>
  <c r="P105" i="7"/>
  <c r="AP109" i="1"/>
  <c r="L113" i="1"/>
  <c r="F109" i="7"/>
  <c r="AB113" i="1"/>
  <c r="AA113" i="1" s="1"/>
  <c r="M109" i="7"/>
  <c r="AN113" i="1"/>
  <c r="Q109" i="7"/>
  <c r="AH113" i="1"/>
  <c r="O109" i="7"/>
  <c r="L94" i="1"/>
  <c r="F90" i="7"/>
  <c r="BR94" i="1"/>
  <c r="AA90" i="7"/>
  <c r="AB94" i="1"/>
  <c r="AA94" i="1" s="1"/>
  <c r="M90" i="7"/>
  <c r="I90" i="7"/>
  <c r="P94" i="1"/>
  <c r="BX126" i="1"/>
  <c r="AC122" i="7"/>
  <c r="BR126" i="1"/>
  <c r="AA122" i="7"/>
  <c r="H122" i="7"/>
  <c r="N126" i="1"/>
  <c r="R126" i="1"/>
  <c r="P126" i="1"/>
  <c r="I122" i="7"/>
  <c r="W122" i="7"/>
  <c r="BF126" i="1"/>
  <c r="AT139" i="1"/>
  <c r="S135" i="7"/>
  <c r="K135" i="7"/>
  <c r="V139" i="1"/>
  <c r="U135" i="7"/>
  <c r="AZ139" i="1"/>
  <c r="BT139" i="1"/>
  <c r="Z135" i="7"/>
  <c r="AN139" i="1"/>
  <c r="Q135" i="7"/>
  <c r="N135" i="7"/>
  <c r="AJ139" i="1"/>
  <c r="L125" i="1"/>
  <c r="F121" i="7"/>
  <c r="AT125" i="1"/>
  <c r="S121" i="7"/>
  <c r="BF125" i="1"/>
  <c r="W121" i="7"/>
  <c r="AN125" i="1"/>
  <c r="Q121" i="7"/>
  <c r="U121" i="7"/>
  <c r="AZ125" i="1"/>
  <c r="AB121" i="7"/>
  <c r="BZ125" i="1"/>
  <c r="J119" i="7"/>
  <c r="X123" i="1"/>
  <c r="T123" i="1"/>
  <c r="U123" i="1" s="1"/>
  <c r="BL123" i="1"/>
  <c r="Y119" i="7"/>
  <c r="Q119" i="7"/>
  <c r="AN123" i="1"/>
  <c r="AZ123" i="1"/>
  <c r="U119" i="7"/>
  <c r="F119" i="7"/>
  <c r="L123" i="1"/>
  <c r="V136" i="1"/>
  <c r="K132" i="7"/>
  <c r="AH136" i="1"/>
  <c r="O132" i="7"/>
  <c r="AJ136" i="1"/>
  <c r="N132" i="7"/>
  <c r="AT136" i="1"/>
  <c r="S132" i="7"/>
  <c r="BF136" i="1"/>
  <c r="W132" i="7"/>
  <c r="AV136" i="1"/>
  <c r="R132" i="7"/>
  <c r="M84" i="7"/>
  <c r="AB88" i="1"/>
  <c r="AA88" i="1" s="1"/>
  <c r="V88" i="1"/>
  <c r="K84" i="7"/>
  <c r="AA56" i="7"/>
  <c r="BR60" i="1"/>
  <c r="BX60" i="1"/>
  <c r="AC56" i="7"/>
  <c r="J56" i="7"/>
  <c r="X60" i="1"/>
  <c r="T60" i="1"/>
  <c r="AT115" i="1"/>
  <c r="S111" i="7"/>
  <c r="BF115" i="1"/>
  <c r="W111" i="7"/>
  <c r="BR115" i="1"/>
  <c r="AA111" i="7"/>
  <c r="H111" i="7"/>
  <c r="R115" i="1"/>
  <c r="N115" i="1"/>
  <c r="O115" i="1" s="1"/>
  <c r="AH115" i="1"/>
  <c r="O111" i="7"/>
  <c r="AT48" i="1"/>
  <c r="S44" i="7"/>
  <c r="L44" i="7"/>
  <c r="AD48" i="1"/>
  <c r="AA44" i="7"/>
  <c r="BR48" i="1"/>
  <c r="R44" i="7"/>
  <c r="AV48" i="1"/>
  <c r="BT48" i="1"/>
  <c r="Z44" i="7"/>
  <c r="X48" i="1"/>
  <c r="J44" i="7"/>
  <c r="T48" i="1"/>
  <c r="U48" i="1" s="1"/>
  <c r="BL50" i="1"/>
  <c r="Y46" i="7"/>
  <c r="BF50" i="1"/>
  <c r="W46" i="7"/>
  <c r="AN50" i="1"/>
  <c r="Q46" i="7"/>
  <c r="AT50" i="1"/>
  <c r="S46" i="7"/>
  <c r="AT23" i="1"/>
  <c r="S19" i="7"/>
  <c r="BL23" i="1"/>
  <c r="Y19" i="7"/>
  <c r="J19" i="7"/>
  <c r="T23" i="1"/>
  <c r="X23" i="1"/>
  <c r="BR23" i="1"/>
  <c r="AA19" i="7"/>
  <c r="H4" i="7"/>
  <c r="N8" i="1"/>
  <c r="R8" i="1"/>
  <c r="AZ8" i="1"/>
  <c r="U4" i="7"/>
  <c r="AN8" i="1"/>
  <c r="Q4" i="7"/>
  <c r="X27" i="1"/>
  <c r="J23" i="7"/>
  <c r="T27" i="1"/>
  <c r="U27" i="1" s="1"/>
  <c r="AA23" i="7"/>
  <c r="BR27" i="1"/>
  <c r="AN27" i="1"/>
  <c r="Q23" i="7"/>
  <c r="U23" i="7"/>
  <c r="AZ27" i="1"/>
  <c r="V27" i="1"/>
  <c r="K23" i="7"/>
  <c r="L27" i="1"/>
  <c r="F23" i="7"/>
  <c r="P17" i="1"/>
  <c r="I13" i="7"/>
  <c r="O13" i="7"/>
  <c r="AH17" i="1"/>
  <c r="AB17" i="1"/>
  <c r="AA17" i="1" s="1"/>
  <c r="M13" i="7"/>
  <c r="AT17" i="1"/>
  <c r="S13" i="7"/>
  <c r="F78" i="7"/>
  <c r="L82" i="1"/>
  <c r="BX82" i="1"/>
  <c r="AC78" i="7"/>
  <c r="J78" i="7"/>
  <c r="T82" i="1"/>
  <c r="U82" i="1" s="1"/>
  <c r="X82" i="1"/>
  <c r="Y78" i="7"/>
  <c r="BL82" i="1"/>
  <c r="K24" i="7"/>
  <c r="V28" i="1"/>
  <c r="W24" i="7"/>
  <c r="BF28" i="1"/>
  <c r="M24" i="7"/>
  <c r="AB28" i="1"/>
  <c r="AA28" i="1" s="1"/>
  <c r="Q24" i="7"/>
  <c r="AN28" i="1"/>
  <c r="F24" i="7"/>
  <c r="L28" i="1"/>
  <c r="K53" i="7"/>
  <c r="V57" i="1"/>
  <c r="W53" i="7"/>
  <c r="BF57" i="1"/>
  <c r="Q53" i="7"/>
  <c r="AN57" i="1"/>
  <c r="L57" i="1"/>
  <c r="F53" i="7"/>
  <c r="BR63" i="1"/>
  <c r="AA59" i="7"/>
  <c r="BF13" i="1"/>
  <c r="U9" i="7"/>
  <c r="AZ13" i="1"/>
  <c r="AV13" i="1"/>
  <c r="R9" i="7"/>
  <c r="BL13" i="1"/>
  <c r="Y9" i="7"/>
  <c r="R13" i="1"/>
  <c r="H9" i="7"/>
  <c r="N13" i="1"/>
  <c r="O13" i="1" s="1"/>
  <c r="AD13" i="1"/>
  <c r="L9" i="7"/>
  <c r="J63" i="7"/>
  <c r="T67" i="1"/>
  <c r="U67" i="1" s="1"/>
  <c r="X67" i="1"/>
  <c r="P67" i="1"/>
  <c r="I63" i="7"/>
  <c r="H112" i="7"/>
  <c r="N116" i="1"/>
  <c r="R116" i="1"/>
  <c r="K112" i="7"/>
  <c r="V116" i="1"/>
  <c r="F112" i="7"/>
  <c r="L116" i="1"/>
  <c r="J112" i="7"/>
  <c r="T116" i="1"/>
  <c r="U116" i="1" s="1"/>
  <c r="X116" i="1"/>
  <c r="L122" i="1"/>
  <c r="F118" i="7"/>
  <c r="S118" i="7"/>
  <c r="AT122" i="1"/>
  <c r="AN122" i="1"/>
  <c r="Q118" i="7"/>
  <c r="H118" i="7"/>
  <c r="N122" i="1"/>
  <c r="R122" i="1"/>
  <c r="M128" i="7"/>
  <c r="AB132" i="1"/>
  <c r="AA132" i="1" s="1"/>
  <c r="AH132" i="1"/>
  <c r="O128" i="7"/>
  <c r="P132" i="1"/>
  <c r="I128" i="7"/>
  <c r="U93" i="7"/>
  <c r="AZ97" i="1"/>
  <c r="AT97" i="1"/>
  <c r="S93" i="7"/>
  <c r="BF97" i="1"/>
  <c r="W93" i="7"/>
  <c r="S101" i="7"/>
  <c r="AT105" i="1"/>
  <c r="X101" i="7"/>
  <c r="BN105" i="1"/>
  <c r="M101" i="7"/>
  <c r="AB105" i="1"/>
  <c r="L105" i="1"/>
  <c r="F101" i="7"/>
  <c r="BT105" i="1"/>
  <c r="Z101" i="7"/>
  <c r="N101" i="7"/>
  <c r="AJ105" i="1"/>
  <c r="BR133" i="1"/>
  <c r="AA129" i="7"/>
  <c r="AH133" i="1"/>
  <c r="O129" i="7"/>
  <c r="AC129" i="7"/>
  <c r="BX133" i="1"/>
  <c r="Y129" i="7"/>
  <c r="BL133" i="1"/>
  <c r="Q129" i="7"/>
  <c r="AN133" i="1"/>
  <c r="BR102" i="1"/>
  <c r="AA98" i="7"/>
  <c r="AB102" i="1"/>
  <c r="AA102" i="1" s="1"/>
  <c r="M98" i="7"/>
  <c r="AN119" i="1"/>
  <c r="Q115" i="7"/>
  <c r="AZ119" i="1"/>
  <c r="U115" i="7"/>
  <c r="BL119" i="1"/>
  <c r="Y115" i="7"/>
  <c r="M115" i="7"/>
  <c r="AB119" i="1"/>
  <c r="AA119" i="1" s="1"/>
  <c r="AH114" i="1"/>
  <c r="O110" i="7"/>
  <c r="AT114" i="1"/>
  <c r="S110" i="7"/>
  <c r="Q110" i="7"/>
  <c r="AN114" i="1"/>
  <c r="BR114" i="1"/>
  <c r="AA110" i="7"/>
  <c r="AZ114" i="1"/>
  <c r="U110" i="7"/>
  <c r="BX121" i="1"/>
  <c r="AC117" i="7"/>
  <c r="AJ121" i="1"/>
  <c r="N117" i="7"/>
  <c r="AB117" i="7"/>
  <c r="BZ121" i="1"/>
  <c r="BH121" i="1"/>
  <c r="V117" i="7"/>
  <c r="P121" i="1"/>
  <c r="I117" i="7"/>
  <c r="BX84" i="1"/>
  <c r="AC80" i="7"/>
  <c r="J80" i="7"/>
  <c r="T84" i="1"/>
  <c r="U84" i="1" s="1"/>
  <c r="X84" i="1"/>
  <c r="V84" i="1"/>
  <c r="K80" i="7"/>
  <c r="BF72" i="1"/>
  <c r="W68" i="7"/>
  <c r="BL72" i="1"/>
  <c r="Y68" i="7"/>
  <c r="AV72" i="1"/>
  <c r="R68" i="7"/>
  <c r="L68" i="7"/>
  <c r="AD72" i="1"/>
  <c r="N68" i="7"/>
  <c r="AJ72" i="1"/>
  <c r="M68" i="7"/>
  <c r="AB72" i="1"/>
  <c r="AJ31" i="1"/>
  <c r="N27" i="7"/>
  <c r="AA27" i="7"/>
  <c r="BR31" i="1"/>
  <c r="AC27" i="7"/>
  <c r="BX31" i="1"/>
  <c r="R31" i="1"/>
  <c r="H27" i="7"/>
  <c r="N31" i="1"/>
  <c r="O31" i="1" s="1"/>
  <c r="Q27" i="7"/>
  <c r="AN31" i="1"/>
  <c r="J27" i="7"/>
  <c r="X31" i="1"/>
  <c r="T31" i="1"/>
  <c r="U31" i="1" s="1"/>
  <c r="AH69" i="1"/>
  <c r="O65" i="7"/>
  <c r="BF69" i="1"/>
  <c r="W65" i="7"/>
  <c r="BX69" i="1"/>
  <c r="AC65" i="7"/>
  <c r="Q65" i="7"/>
  <c r="AN69" i="1"/>
  <c r="S55" i="7"/>
  <c r="AT59" i="1"/>
  <c r="W39" i="7"/>
  <c r="BF43" i="1"/>
  <c r="V43" i="1"/>
  <c r="K39" i="7"/>
  <c r="AN43" i="1"/>
  <c r="Q39" i="7"/>
  <c r="P39" i="7"/>
  <c r="AP43" i="1"/>
  <c r="U39" i="7"/>
  <c r="AZ43" i="1"/>
  <c r="H25" i="7"/>
  <c r="R29" i="1"/>
  <c r="N29" i="1"/>
  <c r="BX29" i="1"/>
  <c r="AC25" i="7"/>
  <c r="L29" i="1"/>
  <c r="F25" i="7"/>
  <c r="K25" i="7"/>
  <c r="V29" i="1"/>
  <c r="Y25" i="7"/>
  <c r="BL29" i="1"/>
  <c r="T31" i="7"/>
  <c r="BB35" i="1"/>
  <c r="AB31" i="7"/>
  <c r="BZ35" i="1"/>
  <c r="N31" i="7"/>
  <c r="AJ35" i="1"/>
  <c r="AT35" i="1"/>
  <c r="S31" i="7"/>
  <c r="AA31" i="7"/>
  <c r="BR35" i="1"/>
  <c r="R31" i="7"/>
  <c r="AV35" i="1"/>
  <c r="H16" i="7"/>
  <c r="N20" i="1"/>
  <c r="R20" i="1"/>
  <c r="Q16" i="7"/>
  <c r="AN20" i="1"/>
  <c r="AA16" i="7"/>
  <c r="BR20" i="1"/>
  <c r="W16" i="7"/>
  <c r="BF20" i="1"/>
  <c r="AA50" i="1"/>
  <c r="AA122" i="1"/>
  <c r="AA9" i="1"/>
  <c r="AH9" i="1"/>
  <c r="O5" i="7"/>
  <c r="H67" i="7"/>
  <c r="N71" i="1"/>
  <c r="O71" i="1" s="1"/>
  <c r="R71" i="1"/>
  <c r="BF11" i="1"/>
  <c r="W7" i="7"/>
  <c r="L19" i="1"/>
  <c r="F15" i="7"/>
  <c r="AZ19" i="1"/>
  <c r="U15" i="7"/>
  <c r="R15" i="7"/>
  <c r="AV19" i="1"/>
  <c r="P19" i="1"/>
  <c r="I15" i="7"/>
  <c r="W15" i="7"/>
  <c r="BF19" i="1"/>
  <c r="K15" i="7"/>
  <c r="V19" i="1"/>
  <c r="Q26" i="7"/>
  <c r="AN30" i="1"/>
  <c r="V26" i="7"/>
  <c r="BH30" i="1"/>
  <c r="R30" i="1"/>
  <c r="H26" i="7"/>
  <c r="N30" i="1"/>
  <c r="O30" i="1" s="1"/>
  <c r="BR30" i="1"/>
  <c r="AA26" i="7"/>
  <c r="AH30" i="1"/>
  <c r="O26" i="7"/>
  <c r="T26" i="7"/>
  <c r="BB30" i="1"/>
  <c r="U54" i="7"/>
  <c r="AZ58" i="1"/>
  <c r="W54" i="7"/>
  <c r="BF58" i="1"/>
  <c r="H54" i="7"/>
  <c r="N58" i="1"/>
  <c r="O58" i="1" s="1"/>
  <c r="R58" i="1"/>
  <c r="AJ24" i="1"/>
  <c r="N20" i="7"/>
  <c r="AB20" i="7"/>
  <c r="BZ24" i="1"/>
  <c r="R20" i="7"/>
  <c r="AV24" i="1"/>
  <c r="K20" i="7"/>
  <c r="V24" i="1"/>
  <c r="BN24" i="1"/>
  <c r="X20" i="7"/>
  <c r="P61" i="1"/>
  <c r="I57" i="7"/>
  <c r="H57" i="7"/>
  <c r="R61" i="1"/>
  <c r="N61" i="1"/>
  <c r="O61" i="1" s="1"/>
  <c r="AH61" i="1"/>
  <c r="O57" i="7"/>
  <c r="K49" i="7"/>
  <c r="V53" i="1"/>
  <c r="S49" i="7"/>
  <c r="AT53" i="1"/>
  <c r="U49" i="7"/>
  <c r="AZ53" i="1"/>
  <c r="S85" i="7"/>
  <c r="AT89" i="1"/>
  <c r="AB89" i="1"/>
  <c r="AA89" i="1" s="1"/>
  <c r="K85" i="7"/>
  <c r="V89" i="1"/>
  <c r="AN89" i="1"/>
  <c r="Q85" i="7"/>
  <c r="AC85" i="7"/>
  <c r="BX89" i="1"/>
  <c r="I114" i="7"/>
  <c r="P118" i="1"/>
  <c r="N114" i="7"/>
  <c r="AJ118" i="1"/>
  <c r="AB118" i="1"/>
  <c r="M114" i="7"/>
  <c r="R114" i="7"/>
  <c r="AV118" i="1"/>
  <c r="AT118" i="1"/>
  <c r="S114" i="7"/>
  <c r="W114" i="7"/>
  <c r="BF118" i="1"/>
  <c r="AT128" i="1"/>
  <c r="S124" i="7"/>
  <c r="H124" i="7"/>
  <c r="N128" i="1"/>
  <c r="O128" i="1" s="1"/>
  <c r="R128" i="1"/>
  <c r="O124" i="7"/>
  <c r="AH128" i="1"/>
  <c r="U124" i="7"/>
  <c r="AZ128" i="1"/>
  <c r="Q124" i="7"/>
  <c r="AN128" i="1"/>
  <c r="O69" i="7"/>
  <c r="AH73" i="1"/>
  <c r="AB69" i="7"/>
  <c r="BZ73" i="1"/>
  <c r="AA69" i="7"/>
  <c r="BR73" i="1"/>
  <c r="M69" i="7"/>
  <c r="AB73" i="1"/>
  <c r="H69" i="7"/>
  <c r="R73" i="1"/>
  <c r="N73" i="1"/>
  <c r="O73" i="1" s="1"/>
  <c r="BT73" i="1"/>
  <c r="Z69" i="7"/>
  <c r="S95" i="7"/>
  <c r="AT99" i="1"/>
  <c r="AN107" i="1"/>
  <c r="Q103" i="7"/>
  <c r="BL107" i="1"/>
  <c r="Y103" i="7"/>
  <c r="AJ107" i="1"/>
  <c r="N103" i="7"/>
  <c r="U103" i="7"/>
  <c r="AZ107" i="1"/>
  <c r="AP107" i="1"/>
  <c r="P103" i="7"/>
  <c r="T103" i="7"/>
  <c r="BB107" i="1"/>
  <c r="M73" i="7"/>
  <c r="AB77" i="1"/>
  <c r="AA77" i="1" s="1"/>
  <c r="F73" i="7"/>
  <c r="L77" i="1"/>
  <c r="K73" i="7"/>
  <c r="V77" i="1"/>
  <c r="I73" i="7"/>
  <c r="AD73" i="7" s="1"/>
  <c r="P77" i="1"/>
  <c r="AN106" i="1"/>
  <c r="Q102" i="7"/>
  <c r="R106" i="1"/>
  <c r="H102" i="7"/>
  <c r="N106" i="1"/>
  <c r="O106" i="1" s="1"/>
  <c r="BZ106" i="1"/>
  <c r="AB102" i="7"/>
  <c r="AV106" i="1"/>
  <c r="R102" i="7"/>
  <c r="I102" i="7"/>
  <c r="P106" i="1"/>
  <c r="P102" i="7"/>
  <c r="AP106" i="1"/>
  <c r="BX90" i="1"/>
  <c r="AC86" i="7"/>
  <c r="U86" i="7"/>
  <c r="AZ90" i="1"/>
  <c r="AH90" i="1"/>
  <c r="M86" i="7"/>
  <c r="AB90" i="1"/>
  <c r="AA90" i="1" s="1"/>
  <c r="L90" i="1"/>
  <c r="F86" i="7"/>
  <c r="V98" i="1"/>
  <c r="K94" i="7"/>
  <c r="O94" i="7"/>
  <c r="AH98" i="1"/>
  <c r="I94" i="7"/>
  <c r="P98" i="1"/>
  <c r="AT103" i="1"/>
  <c r="S99" i="7"/>
  <c r="AN103" i="1"/>
  <c r="Q99" i="7"/>
  <c r="AA99" i="7"/>
  <c r="BR103" i="1"/>
  <c r="K99" i="7"/>
  <c r="V103" i="1"/>
  <c r="AP137" i="1"/>
  <c r="P133" i="7"/>
  <c r="BX137" i="1"/>
  <c r="BR137" i="1"/>
  <c r="AA133" i="7"/>
  <c r="AH137" i="1"/>
  <c r="O133" i="7"/>
  <c r="P137" i="1"/>
  <c r="I133" i="7"/>
  <c r="R133" i="7"/>
  <c r="AV137" i="1"/>
  <c r="M125" i="7"/>
  <c r="AB129" i="1"/>
  <c r="AA129" i="1" s="1"/>
  <c r="AN129" i="1"/>
  <c r="Q125" i="7"/>
  <c r="L131" i="1"/>
  <c r="F127" i="7"/>
  <c r="AH131" i="1"/>
  <c r="O127" i="7"/>
  <c r="Q127" i="7"/>
  <c r="AN131" i="1"/>
  <c r="U127" i="7"/>
  <c r="AZ131" i="1"/>
  <c r="L104" i="1"/>
  <c r="F100" i="7"/>
  <c r="AD104" i="1"/>
  <c r="L100" i="7"/>
  <c r="AJ104" i="1"/>
  <c r="N100" i="7"/>
  <c r="AB104" i="1"/>
  <c r="M100" i="7"/>
  <c r="BL104" i="1"/>
  <c r="Y100" i="7"/>
  <c r="AB117" i="1"/>
  <c r="AA117" i="1" s="1"/>
  <c r="M113" i="7"/>
  <c r="BX117" i="1"/>
  <c r="AC113" i="7"/>
  <c r="H113" i="7"/>
  <c r="N117" i="1"/>
  <c r="O117" i="1" s="1"/>
  <c r="R117" i="1"/>
  <c r="V110" i="1"/>
  <c r="K106" i="7"/>
  <c r="AB110" i="1"/>
  <c r="AA110" i="1" s="1"/>
  <c r="M106" i="7"/>
  <c r="AB106" i="7"/>
  <c r="P110" i="1"/>
  <c r="I106" i="7"/>
  <c r="H91" i="7"/>
  <c r="R95" i="1"/>
  <c r="N95" i="1"/>
  <c r="AB95" i="1"/>
  <c r="AA95" i="1" s="1"/>
  <c r="M91" i="7"/>
  <c r="P95" i="1"/>
  <c r="I91" i="7"/>
  <c r="R75" i="1"/>
  <c r="H71" i="7"/>
  <c r="N75" i="1"/>
  <c r="O75" i="1" s="1"/>
  <c r="P75" i="1"/>
  <c r="I71" i="7"/>
  <c r="BH75" i="1"/>
  <c r="V71" i="7"/>
  <c r="BN75" i="1"/>
  <c r="X71" i="7"/>
  <c r="AB75" i="1"/>
  <c r="M71" i="7"/>
  <c r="Z71" i="7"/>
  <c r="BT75" i="1"/>
  <c r="F76" i="7"/>
  <c r="L80" i="1"/>
  <c r="BR80" i="1"/>
  <c r="AA76" i="7"/>
  <c r="AN80" i="1"/>
  <c r="Q76" i="7"/>
  <c r="U76" i="7"/>
  <c r="AZ80" i="1"/>
  <c r="AB68" i="1"/>
  <c r="AA68" i="1" s="1"/>
  <c r="M64" i="7"/>
  <c r="BF68" i="1"/>
  <c r="W64" i="7"/>
  <c r="P68" i="1"/>
  <c r="I64" i="7"/>
  <c r="BF87" i="1"/>
  <c r="W83" i="7"/>
  <c r="AB87" i="1"/>
  <c r="AA87" i="1" s="1"/>
  <c r="M83" i="7"/>
  <c r="BL87" i="1"/>
  <c r="Y83" i="7"/>
  <c r="AB36" i="7"/>
  <c r="BZ40" i="1"/>
  <c r="F36" i="7"/>
  <c r="L40" i="1"/>
  <c r="AZ40" i="1"/>
  <c r="U36" i="7"/>
  <c r="AB40" i="1"/>
  <c r="M36" i="7"/>
  <c r="AN40" i="1"/>
  <c r="Q36" i="7"/>
  <c r="AC36" i="7"/>
  <c r="BX40" i="1"/>
  <c r="BF83" i="1"/>
  <c r="W79" i="7"/>
  <c r="AB83" i="1"/>
  <c r="AA83" i="1" s="1"/>
  <c r="M79" i="7"/>
  <c r="P83" i="1"/>
  <c r="I79" i="7"/>
  <c r="P39" i="1"/>
  <c r="I35" i="7"/>
  <c r="K35" i="7"/>
  <c r="V39" i="1"/>
  <c r="AB39" i="1"/>
  <c r="AA39" i="1" s="1"/>
  <c r="M35" i="7"/>
  <c r="T40" i="7"/>
  <c r="BB44" i="1"/>
  <c r="P40" i="7"/>
  <c r="AP44" i="1"/>
  <c r="AD44" i="1"/>
  <c r="L40" i="7"/>
  <c r="X44" i="1"/>
  <c r="J40" i="7"/>
  <c r="T44" i="1"/>
  <c r="U44" i="1" s="1"/>
  <c r="V44" i="1"/>
  <c r="K40" i="7"/>
  <c r="U40" i="7"/>
  <c r="AZ44" i="1"/>
  <c r="P64" i="1"/>
  <c r="I60" i="7"/>
  <c r="BF64" i="1"/>
  <c r="W60" i="7"/>
  <c r="AB64" i="1"/>
  <c r="AA64" i="1" s="1"/>
  <c r="M60" i="7"/>
  <c r="S12" i="7"/>
  <c r="AT16" i="1"/>
  <c r="J12" i="7"/>
  <c r="X16" i="1"/>
  <c r="T16" i="1"/>
  <c r="U16" i="1" s="1"/>
  <c r="BR16" i="1"/>
  <c r="AA12" i="7"/>
  <c r="H21" i="7"/>
  <c r="R25" i="1"/>
  <c r="N25" i="1"/>
  <c r="O25" i="1" s="1"/>
  <c r="L25" i="1"/>
  <c r="F21" i="7"/>
  <c r="AD21" i="7" s="1"/>
  <c r="AH22" i="1"/>
  <c r="O18" i="7"/>
  <c r="L22" i="1"/>
  <c r="F18" i="7"/>
  <c r="AC18" i="7"/>
  <c r="BX22" i="1"/>
  <c r="AT22" i="1"/>
  <c r="S18" i="7"/>
  <c r="J18" i="7"/>
  <c r="T22" i="1"/>
  <c r="U22" i="1" s="1"/>
  <c r="X22" i="1"/>
  <c r="Y18" i="7"/>
  <c r="BL22" i="1"/>
  <c r="BN37" i="1"/>
  <c r="X33" i="7"/>
  <c r="AH37" i="1"/>
  <c r="O33" i="7"/>
  <c r="BB37" i="1"/>
  <c r="T33" i="7"/>
  <c r="BL37" i="1"/>
  <c r="Y33" i="7"/>
  <c r="J33" i="7"/>
  <c r="X37" i="1"/>
  <c r="T37" i="1"/>
  <c r="U37" i="1" s="1"/>
  <c r="AT42" i="1"/>
  <c r="S38" i="7"/>
  <c r="V42" i="1"/>
  <c r="K38" i="7"/>
  <c r="V38" i="7"/>
  <c r="BH42" i="1"/>
  <c r="H38" i="7"/>
  <c r="R42" i="1"/>
  <c r="N42" i="1"/>
  <c r="O42" i="1" s="1"/>
  <c r="AJ42" i="1"/>
  <c r="N38" i="7"/>
  <c r="AC58" i="7"/>
  <c r="BX62" i="1"/>
  <c r="AN62" i="1"/>
  <c r="Q58" i="7"/>
  <c r="AH86" i="1"/>
  <c r="O82" i="7"/>
  <c r="V86" i="1"/>
  <c r="K82" i="7"/>
  <c r="H17" i="7"/>
  <c r="R21" i="1"/>
  <c r="N21" i="1"/>
  <c r="O21" i="1" s="1"/>
  <c r="W17" i="7"/>
  <c r="BF21" i="1"/>
  <c r="M17" i="7"/>
  <c r="AB21" i="1"/>
  <c r="AA21" i="1" s="1"/>
  <c r="BL21" i="1"/>
  <c r="Y17" i="7"/>
  <c r="U22" i="7"/>
  <c r="AZ26" i="1"/>
  <c r="Z22" i="7"/>
  <c r="BT26" i="1"/>
  <c r="H22" i="7"/>
  <c r="R26" i="1"/>
  <c r="N26" i="1"/>
  <c r="O26" i="1" s="1"/>
  <c r="X22" i="7"/>
  <c r="BN26" i="1"/>
  <c r="BZ26" i="1"/>
  <c r="AB22" i="7"/>
  <c r="BR33" i="1"/>
  <c r="AA29" i="7"/>
  <c r="P33" i="1"/>
  <c r="I29" i="7"/>
  <c r="AJ33" i="1"/>
  <c r="N29" i="7"/>
  <c r="L29" i="7"/>
  <c r="AD33" i="1"/>
  <c r="Z29" i="7"/>
  <c r="BT33" i="1"/>
  <c r="AT46" i="1"/>
  <c r="S42" i="7"/>
  <c r="AN46" i="1"/>
  <c r="Q42" i="7"/>
  <c r="M42" i="7"/>
  <c r="AB46" i="1"/>
  <c r="AA46" i="1" s="1"/>
  <c r="AT55" i="1"/>
  <c r="S51" i="7"/>
  <c r="BR55" i="1"/>
  <c r="AA51" i="7"/>
  <c r="P55" i="1"/>
  <c r="I51" i="7"/>
  <c r="BB74" i="1"/>
  <c r="T70" i="7"/>
  <c r="L74" i="1"/>
  <c r="F70" i="7"/>
  <c r="BR74" i="1"/>
  <c r="AA70" i="7"/>
  <c r="AC70" i="7"/>
  <c r="BX74" i="1"/>
  <c r="W70" i="7"/>
  <c r="BF74" i="1"/>
  <c r="AB70" i="7"/>
  <c r="BZ74" i="1"/>
  <c r="AA81" i="7"/>
  <c r="BR85" i="1"/>
  <c r="BL85" i="1"/>
  <c r="Y81" i="7"/>
  <c r="P85" i="1"/>
  <c r="I81" i="7"/>
  <c r="U81" i="7"/>
  <c r="AZ85" i="1"/>
  <c r="AT124" i="1"/>
  <c r="S120" i="7"/>
  <c r="BF124" i="1"/>
  <c r="W120" i="7"/>
  <c r="BB134" i="1"/>
  <c r="T130" i="7"/>
  <c r="K130" i="7"/>
  <c r="V134" i="1"/>
  <c r="BF134" i="1"/>
  <c r="W130" i="7"/>
  <c r="Y130" i="7"/>
  <c r="BL134" i="1"/>
  <c r="V130" i="7"/>
  <c r="BH134" i="1"/>
  <c r="M130" i="7"/>
  <c r="AB134" i="1"/>
  <c r="Q74" i="7"/>
  <c r="AN78" i="1"/>
  <c r="J74" i="7"/>
  <c r="T78" i="1"/>
  <c r="U78" i="1" s="1"/>
  <c r="X78" i="1"/>
  <c r="AZ78" i="1"/>
  <c r="U74" i="7"/>
  <c r="P78" i="1"/>
  <c r="I74" i="7"/>
  <c r="K89" i="7"/>
  <c r="V93" i="1"/>
  <c r="S89" i="7"/>
  <c r="AT93" i="1"/>
  <c r="AN93" i="1"/>
  <c r="Q89" i="7"/>
  <c r="E7" i="8"/>
  <c r="AA108" i="7"/>
  <c r="BR112" i="1"/>
  <c r="BX112" i="1"/>
  <c r="AC108" i="7"/>
  <c r="AZ112" i="1"/>
  <c r="U108" i="7"/>
  <c r="L112" i="1"/>
  <c r="F108" i="7"/>
  <c r="J108" i="7"/>
  <c r="T112" i="1"/>
  <c r="U112" i="1" s="1"/>
  <c r="X112" i="1"/>
  <c r="L130" i="1"/>
  <c r="F126" i="7"/>
  <c r="U126" i="7"/>
  <c r="AZ130" i="1"/>
  <c r="BR138" i="1"/>
  <c r="AA134" i="7"/>
  <c r="AP138" i="1"/>
  <c r="P134" i="7"/>
  <c r="AJ138" i="1"/>
  <c r="N134" i="7"/>
  <c r="M134" i="7"/>
  <c r="AB138" i="1"/>
  <c r="S123" i="7"/>
  <c r="AT127" i="1"/>
  <c r="Y123" i="7"/>
  <c r="BL127" i="1"/>
  <c r="AH127" i="1"/>
  <c r="O123" i="7"/>
  <c r="AJ108" i="1"/>
  <c r="N104" i="7"/>
  <c r="AN108" i="1"/>
  <c r="Q104" i="7"/>
  <c r="BL108" i="1"/>
  <c r="Y104" i="7"/>
  <c r="O104" i="7"/>
  <c r="AH108" i="1"/>
  <c r="L104" i="7"/>
  <c r="AD108" i="1"/>
  <c r="AB100" i="1"/>
  <c r="AA100" i="1" s="1"/>
  <c r="M96" i="7"/>
  <c r="AT100" i="1"/>
  <c r="S96" i="7"/>
  <c r="V100" i="1"/>
  <c r="K96" i="7"/>
  <c r="BX91" i="1"/>
  <c r="AC87" i="7"/>
  <c r="BN91" i="1"/>
  <c r="X87" i="7"/>
  <c r="X91" i="1"/>
  <c r="J87" i="7"/>
  <c r="T91" i="1"/>
  <c r="U91" i="1" s="1"/>
  <c r="BL91" i="1"/>
  <c r="Y87" i="7"/>
  <c r="BF91" i="1"/>
  <c r="W87" i="7"/>
  <c r="L91" i="1"/>
  <c r="F87" i="7"/>
  <c r="BR111" i="1"/>
  <c r="AA107" i="7"/>
  <c r="BX111" i="1"/>
  <c r="AC107" i="7"/>
  <c r="H107" i="7"/>
  <c r="R111" i="1"/>
  <c r="N111" i="1"/>
  <c r="O111" i="1" s="1"/>
  <c r="P79" i="1"/>
  <c r="I75" i="7"/>
  <c r="BF79" i="1"/>
  <c r="W75" i="7"/>
  <c r="AB79" i="1"/>
  <c r="AA79" i="1" s="1"/>
  <c r="M75" i="7"/>
  <c r="S92" i="7"/>
  <c r="AT96" i="1"/>
  <c r="BL96" i="1"/>
  <c r="Y92" i="7"/>
  <c r="H92" i="7"/>
  <c r="N96" i="1"/>
  <c r="O96" i="1" s="1"/>
  <c r="R96" i="1"/>
  <c r="P76" i="1"/>
  <c r="I72" i="7"/>
  <c r="O72" i="7"/>
  <c r="AH76" i="1"/>
  <c r="BF56" i="1"/>
  <c r="W52" i="7"/>
  <c r="AH56" i="1"/>
  <c r="O52" i="7"/>
  <c r="BL56" i="1"/>
  <c r="Y52" i="7"/>
  <c r="AT56" i="1"/>
  <c r="S52" i="7"/>
  <c r="AB56" i="1"/>
  <c r="AA56" i="1" s="1"/>
  <c r="M52" i="7"/>
  <c r="AT92" i="1"/>
  <c r="S88" i="7"/>
  <c r="BL92" i="1"/>
  <c r="Y88" i="7"/>
  <c r="H88" i="7"/>
  <c r="N92" i="1"/>
  <c r="O92" i="1" s="1"/>
  <c r="R92" i="1"/>
  <c r="BF65" i="1"/>
  <c r="W61" i="7"/>
  <c r="BL65" i="1"/>
  <c r="Y61" i="7"/>
  <c r="H61" i="7"/>
  <c r="N65" i="1"/>
  <c r="O65" i="1" s="1"/>
  <c r="R65" i="1"/>
  <c r="AB65" i="1"/>
  <c r="AA65" i="1" s="1"/>
  <c r="M61" i="7"/>
  <c r="S61" i="7"/>
  <c r="AT65" i="1"/>
  <c r="V47" i="1"/>
  <c r="K43" i="7"/>
  <c r="I43" i="7"/>
  <c r="P47" i="1"/>
  <c r="AB47" i="1"/>
  <c r="AA47" i="1" s="1"/>
  <c r="M43" i="7"/>
  <c r="AT36" i="1"/>
  <c r="S32" i="7"/>
  <c r="BF36" i="1"/>
  <c r="W32" i="7"/>
  <c r="BL36" i="1"/>
  <c r="Y32" i="7"/>
  <c r="H32" i="7"/>
  <c r="R36" i="1"/>
  <c r="N36" i="1"/>
  <c r="O36" i="1" s="1"/>
  <c r="BL18" i="1"/>
  <c r="Y14" i="7"/>
  <c r="AB18" i="1"/>
  <c r="AA18" i="1" s="1"/>
  <c r="M14" i="7"/>
  <c r="AZ18" i="1"/>
  <c r="U14" i="7"/>
  <c r="BL10" i="1"/>
  <c r="Y6" i="7"/>
  <c r="AC6" i="7"/>
  <c r="BX10" i="1"/>
  <c r="AB10" i="1"/>
  <c r="AA10" i="1" s="1"/>
  <c r="M6" i="7"/>
  <c r="BF10" i="1"/>
  <c r="W6" i="7"/>
  <c r="AT10" i="1"/>
  <c r="S6" i="7"/>
  <c r="AN14" i="1"/>
  <c r="Q10" i="7"/>
  <c r="Y10" i="7"/>
  <c r="BL14" i="1"/>
  <c r="P30" i="7"/>
  <c r="AP34" i="1"/>
  <c r="BF34" i="1"/>
  <c r="W30" i="7"/>
  <c r="X34" i="1"/>
  <c r="J30" i="7"/>
  <c r="T34" i="1"/>
  <c r="U34" i="1" s="1"/>
  <c r="N30" i="7"/>
  <c r="AJ34" i="1"/>
  <c r="AH34" i="1"/>
  <c r="O30" i="7"/>
  <c r="BX66" i="1"/>
  <c r="AC62" i="7"/>
  <c r="L66" i="1"/>
  <c r="F62" i="7"/>
  <c r="BR66" i="1"/>
  <c r="AA62" i="7"/>
  <c r="Y62" i="7"/>
  <c r="BL66" i="1"/>
  <c r="J62" i="7"/>
  <c r="X66" i="1"/>
  <c r="T66" i="1"/>
  <c r="U66" i="1" s="1"/>
  <c r="J77" i="7"/>
  <c r="T81" i="1"/>
  <c r="U81" i="1" s="1"/>
  <c r="X81" i="1"/>
  <c r="S77" i="7"/>
  <c r="AT81" i="1"/>
  <c r="BX81" i="1"/>
  <c r="AC77" i="7"/>
  <c r="H77" i="7"/>
  <c r="N81" i="1"/>
  <c r="O81" i="1" s="1"/>
  <c r="R81" i="1"/>
  <c r="BL15" i="1"/>
  <c r="Y11" i="7"/>
  <c r="O11" i="7"/>
  <c r="AH15" i="1"/>
  <c r="L15" i="1"/>
  <c r="F11" i="7"/>
  <c r="AC11" i="7"/>
  <c r="BX15" i="1"/>
  <c r="AT15" i="1"/>
  <c r="S11" i="7"/>
  <c r="J11" i="7"/>
  <c r="T15" i="1"/>
  <c r="U15" i="1" s="1"/>
  <c r="X15" i="1"/>
  <c r="H28" i="7"/>
  <c r="R32" i="1"/>
  <c r="N32" i="1"/>
  <c r="O32" i="1" s="1"/>
  <c r="AD32" i="1"/>
  <c r="L28" i="7"/>
  <c r="AC28" i="7"/>
  <c r="BX32" i="1"/>
  <c r="AT32" i="1"/>
  <c r="S28" i="7"/>
  <c r="I28" i="7"/>
  <c r="P32" i="1"/>
  <c r="L32" i="1"/>
  <c r="F28" i="7"/>
  <c r="Y41" i="7"/>
  <c r="BL45" i="1"/>
  <c r="BF45" i="1"/>
  <c r="W41" i="7"/>
  <c r="BR45" i="1"/>
  <c r="AA41" i="7"/>
  <c r="AN45" i="1"/>
  <c r="Q41" i="7"/>
  <c r="AC41" i="7"/>
  <c r="BX45" i="1"/>
  <c r="J41" i="7"/>
  <c r="X45" i="1"/>
  <c r="T45" i="1"/>
  <c r="U45" i="1" s="1"/>
  <c r="I50" i="7"/>
  <c r="P54" i="1"/>
  <c r="K50" i="7"/>
  <c r="V54" i="1"/>
  <c r="H50" i="7"/>
  <c r="N54" i="1"/>
  <c r="O54" i="1" s="1"/>
  <c r="R54" i="1"/>
  <c r="U50" i="7"/>
  <c r="AD50" i="7" s="1"/>
  <c r="AZ54" i="1"/>
  <c r="U34" i="7"/>
  <c r="AZ38" i="1"/>
  <c r="V38" i="1"/>
  <c r="K34" i="7"/>
  <c r="BN38" i="1"/>
  <c r="X34" i="7"/>
  <c r="AJ38" i="1"/>
  <c r="N34" i="7"/>
  <c r="BB38" i="1"/>
  <c r="T34" i="7"/>
  <c r="AN49" i="1"/>
  <c r="Q45" i="7"/>
  <c r="P49" i="1"/>
  <c r="I45" i="7"/>
  <c r="BH49" i="1"/>
  <c r="V45" i="7"/>
  <c r="X45" i="7"/>
  <c r="BN49" i="1"/>
  <c r="M45" i="7"/>
  <c r="AB49" i="1"/>
  <c r="H45" i="7"/>
  <c r="R49" i="1"/>
  <c r="N49" i="1"/>
  <c r="O49" i="1" s="1"/>
  <c r="T8" i="7"/>
  <c r="BB12" i="1"/>
  <c r="X12" i="1"/>
  <c r="J8" i="7"/>
  <c r="T12" i="1"/>
  <c r="U12" i="1" s="1"/>
  <c r="BR12" i="1"/>
  <c r="AA8" i="7"/>
  <c r="AC8" i="7"/>
  <c r="BX12" i="1"/>
  <c r="BH12" i="1"/>
  <c r="V8" i="7"/>
  <c r="L12" i="1"/>
  <c r="F8" i="7"/>
  <c r="AD70" i="1"/>
  <c r="L66" i="7"/>
  <c r="V70" i="1"/>
  <c r="K66" i="7"/>
  <c r="BN70" i="1"/>
  <c r="X66" i="7"/>
  <c r="Q66" i="7"/>
  <c r="AN70" i="1"/>
  <c r="Z66" i="7"/>
  <c r="BT70" i="1"/>
  <c r="AZ120" i="1"/>
  <c r="AT120" i="1"/>
  <c r="S116" i="7"/>
  <c r="I116" i="7"/>
  <c r="P120" i="1"/>
  <c r="AB135" i="1"/>
  <c r="M131" i="7"/>
  <c r="X135" i="1"/>
  <c r="J131" i="7"/>
  <c r="T135" i="1"/>
  <c r="U135" i="1" s="1"/>
  <c r="AN135" i="1"/>
  <c r="Q131" i="7"/>
  <c r="AB131" i="7"/>
  <c r="BZ135" i="1"/>
  <c r="X131" i="7"/>
  <c r="BN135" i="1"/>
  <c r="R135" i="1"/>
  <c r="H131" i="7"/>
  <c r="N135" i="1"/>
  <c r="O135" i="1" s="1"/>
  <c r="BR101" i="1"/>
  <c r="AA97" i="7"/>
  <c r="BF101" i="1"/>
  <c r="W97" i="7"/>
  <c r="BX109" i="1"/>
  <c r="AC105" i="7"/>
  <c r="R105" i="7"/>
  <c r="AV109" i="1"/>
  <c r="P109" i="1"/>
  <c r="I105" i="7"/>
  <c r="AA105" i="7"/>
  <c r="BR109" i="1"/>
  <c r="S105" i="7"/>
  <c r="AT109" i="1"/>
  <c r="K105" i="7"/>
  <c r="V109" i="1"/>
  <c r="K109" i="7"/>
  <c r="V113" i="1"/>
  <c r="J109" i="7"/>
  <c r="T113" i="1"/>
  <c r="U113" i="1" s="1"/>
  <c r="X113" i="1"/>
  <c r="P113" i="1"/>
  <c r="I109" i="7"/>
  <c r="H109" i="7"/>
  <c r="N113" i="1"/>
  <c r="O113" i="1" s="1"/>
  <c r="R113" i="1"/>
  <c r="J90" i="7"/>
  <c r="T94" i="1"/>
  <c r="U94" i="1" s="1"/>
  <c r="X94" i="1"/>
  <c r="BL94" i="1"/>
  <c r="Y90" i="7"/>
  <c r="U122" i="7"/>
  <c r="AZ126" i="1"/>
  <c r="L126" i="1"/>
  <c r="F122" i="7"/>
  <c r="AD122" i="7" s="1"/>
  <c r="AB135" i="7"/>
  <c r="BZ139" i="1"/>
  <c r="AA135" i="7"/>
  <c r="BR139" i="1"/>
  <c r="M135" i="7"/>
  <c r="AB139" i="1"/>
  <c r="R135" i="7"/>
  <c r="AV139" i="1"/>
  <c r="P139" i="1"/>
  <c r="I135" i="7"/>
  <c r="L139" i="1"/>
  <c r="F135" i="7"/>
  <c r="P121" i="7"/>
  <c r="AP125" i="1"/>
  <c r="BB125" i="1"/>
  <c r="T121" i="7"/>
  <c r="BR125" i="1"/>
  <c r="AA121" i="7"/>
  <c r="X125" i="1"/>
  <c r="J121" i="7"/>
  <c r="T125" i="1"/>
  <c r="U125" i="1" s="1"/>
  <c r="AD125" i="1"/>
  <c r="L121" i="7"/>
  <c r="AT123" i="1"/>
  <c r="S119" i="7"/>
  <c r="AH123" i="1"/>
  <c r="O119" i="7"/>
  <c r="BL136" i="1"/>
  <c r="Y132" i="7"/>
  <c r="BN136" i="1"/>
  <c r="X132" i="7"/>
  <c r="L136" i="1"/>
  <c r="F132" i="7"/>
  <c r="AC132" i="7"/>
  <c r="BX136" i="1"/>
  <c r="X136" i="1"/>
  <c r="J132" i="7"/>
  <c r="T136" i="1"/>
  <c r="U136" i="1" s="1"/>
  <c r="AT88" i="1"/>
  <c r="S84" i="7"/>
  <c r="BL88" i="1"/>
  <c r="Y84" i="7"/>
  <c r="H84" i="7"/>
  <c r="R88" i="1"/>
  <c r="N88" i="1"/>
  <c r="O88" i="1" s="1"/>
  <c r="V60" i="1"/>
  <c r="K56" i="7"/>
  <c r="AB60" i="1"/>
  <c r="AA60" i="1" s="1"/>
  <c r="M56" i="7"/>
  <c r="O56" i="7"/>
  <c r="AH60" i="1"/>
  <c r="BX115" i="1"/>
  <c r="AC111" i="7"/>
  <c r="V115" i="1"/>
  <c r="K111" i="7"/>
  <c r="BH48" i="1"/>
  <c r="V44" i="7"/>
  <c r="X44" i="7"/>
  <c r="BN48" i="1"/>
  <c r="K44" i="7"/>
  <c r="V48" i="1"/>
  <c r="AB48" i="1"/>
  <c r="M44" i="7"/>
  <c r="AP48" i="1"/>
  <c r="P44" i="7"/>
  <c r="H46" i="7"/>
  <c r="N50" i="1"/>
  <c r="R50" i="1"/>
  <c r="J46" i="7"/>
  <c r="T50" i="1"/>
  <c r="X50" i="1"/>
  <c r="AH50" i="1"/>
  <c r="O46" i="7"/>
  <c r="AB46" i="7"/>
  <c r="P50" i="1"/>
  <c r="I46" i="7"/>
  <c r="K46" i="7"/>
  <c r="V50" i="1"/>
  <c r="BF23" i="1"/>
  <c r="W19" i="7"/>
  <c r="BX23" i="1"/>
  <c r="AC19" i="7"/>
  <c r="I19" i="7"/>
  <c r="P23" i="1"/>
  <c r="AH23" i="1"/>
  <c r="O19" i="7"/>
  <c r="V23" i="1"/>
  <c r="K19" i="7"/>
  <c r="AN23" i="1"/>
  <c r="Q19" i="7"/>
  <c r="AA4" i="7"/>
  <c r="BR8" i="1"/>
  <c r="M4" i="7"/>
  <c r="AB8" i="1"/>
  <c r="AA8" i="1" s="1"/>
  <c r="V8" i="1"/>
  <c r="K4" i="7"/>
  <c r="P8" i="1"/>
  <c r="I4" i="7"/>
  <c r="AT27" i="1"/>
  <c r="S23" i="7"/>
  <c r="P27" i="1"/>
  <c r="I23" i="7"/>
  <c r="T23" i="7"/>
  <c r="BB27" i="1"/>
  <c r="BN27" i="1"/>
  <c r="X23" i="7"/>
  <c r="BZ27" i="1"/>
  <c r="AB23" i="7"/>
  <c r="AH27" i="1"/>
  <c r="O23" i="7"/>
  <c r="K13" i="7"/>
  <c r="V17" i="1"/>
  <c r="AB82" i="1"/>
  <c r="AA82" i="1" s="1"/>
  <c r="M78" i="7"/>
  <c r="AN82" i="1"/>
  <c r="Q78" i="7"/>
  <c r="P82" i="1"/>
  <c r="I78" i="7"/>
  <c r="O24" i="7"/>
  <c r="AH28" i="1"/>
  <c r="U24" i="7"/>
  <c r="AZ28" i="1"/>
  <c r="I24" i="7"/>
  <c r="P28" i="1"/>
  <c r="AA53" i="7"/>
  <c r="BR57" i="1"/>
  <c r="AC53" i="7"/>
  <c r="BX57" i="1"/>
  <c r="P57" i="1"/>
  <c r="I53" i="7"/>
  <c r="J59" i="7"/>
  <c r="T63" i="1"/>
  <c r="U63" i="1" s="1"/>
  <c r="X63" i="1"/>
  <c r="AB63" i="1"/>
  <c r="AA63" i="1" s="1"/>
  <c r="M59" i="7"/>
  <c r="BL63" i="1"/>
  <c r="Y59" i="7"/>
  <c r="M9" i="7"/>
  <c r="AB13" i="1"/>
  <c r="X13" i="1"/>
  <c r="J9" i="7"/>
  <c r="T13" i="1"/>
  <c r="U13" i="1" s="1"/>
  <c r="AN13" i="1"/>
  <c r="Q9" i="7"/>
  <c r="BH13" i="1"/>
  <c r="V9" i="7"/>
  <c r="O9" i="7"/>
  <c r="AH13" i="1"/>
  <c r="BB13" i="1"/>
  <c r="T9" i="7"/>
  <c r="H63" i="7"/>
  <c r="R67" i="1"/>
  <c r="N67" i="1"/>
  <c r="O67" i="1" s="1"/>
  <c r="AA63" i="7"/>
  <c r="BR67" i="1"/>
  <c r="BX67" i="1"/>
  <c r="AC63" i="7"/>
  <c r="F63" i="7"/>
  <c r="L67" i="1"/>
  <c r="BF116" i="1"/>
  <c r="W112" i="7"/>
  <c r="BX116" i="1"/>
  <c r="AC112" i="7"/>
  <c r="BL116" i="1"/>
  <c r="Y112" i="7"/>
  <c r="U112" i="7"/>
  <c r="AZ116" i="1"/>
  <c r="I112" i="7"/>
  <c r="P116" i="1"/>
  <c r="BX122" i="1"/>
  <c r="AC118" i="7"/>
  <c r="O118" i="7"/>
  <c r="AH122" i="1"/>
  <c r="P122" i="1"/>
  <c r="I118" i="7"/>
  <c r="K118" i="7"/>
  <c r="V122" i="1"/>
  <c r="AZ132" i="1"/>
  <c r="U128" i="7"/>
  <c r="H128" i="7"/>
  <c r="N132" i="1"/>
  <c r="O132" i="1" s="1"/>
  <c r="R132" i="1"/>
  <c r="J128" i="7"/>
  <c r="X132" i="1"/>
  <c r="T132" i="1"/>
  <c r="U132" i="1" s="1"/>
  <c r="AA93" i="7"/>
  <c r="BR97" i="1"/>
  <c r="J93" i="7"/>
  <c r="T97" i="1"/>
  <c r="U97" i="1" s="1"/>
  <c r="X97" i="1"/>
  <c r="AH97" i="1"/>
  <c r="O93" i="7"/>
  <c r="V105" i="1"/>
  <c r="K101" i="7"/>
  <c r="AP105" i="1"/>
  <c r="P101" i="7"/>
  <c r="BF105" i="1"/>
  <c r="W101" i="7"/>
  <c r="AB101" i="7"/>
  <c r="BZ105" i="1"/>
  <c r="I101" i="7"/>
  <c r="P105" i="1"/>
  <c r="U101" i="7"/>
  <c r="AZ105" i="1"/>
  <c r="BF133" i="1"/>
  <c r="W129" i="7"/>
  <c r="J129" i="7"/>
  <c r="T133" i="1"/>
  <c r="U133" i="1" s="1"/>
  <c r="X133" i="1"/>
  <c r="P133" i="1"/>
  <c r="I129" i="7"/>
  <c r="AT102" i="1"/>
  <c r="S98" i="7"/>
  <c r="I98" i="7"/>
  <c r="P102" i="1"/>
  <c r="F98" i="7"/>
  <c r="L102" i="1"/>
  <c r="I115" i="7"/>
  <c r="P119" i="1"/>
  <c r="L119" i="1"/>
  <c r="F115" i="7"/>
  <c r="J115" i="7"/>
  <c r="T119" i="1"/>
  <c r="U119" i="1" s="1"/>
  <c r="X119" i="1"/>
  <c r="P114" i="1"/>
  <c r="I110" i="7"/>
  <c r="K110" i="7"/>
  <c r="V114" i="1"/>
  <c r="AB114" i="1"/>
  <c r="AA114" i="1" s="1"/>
  <c r="M110" i="7"/>
  <c r="Q117" i="7"/>
  <c r="AN121" i="1"/>
  <c r="BF121" i="1"/>
  <c r="W117" i="7"/>
  <c r="X121" i="1"/>
  <c r="J117" i="7"/>
  <c r="T121" i="1"/>
  <c r="U121" i="1" s="1"/>
  <c r="AD121" i="1"/>
  <c r="L117" i="7"/>
  <c r="L121" i="1"/>
  <c r="F117" i="7"/>
  <c r="AZ121" i="1"/>
  <c r="U117" i="7"/>
  <c r="AT84" i="1"/>
  <c r="S80" i="7"/>
  <c r="BF84" i="1"/>
  <c r="W80" i="7"/>
  <c r="BL84" i="1"/>
  <c r="Y80" i="7"/>
  <c r="H80" i="7"/>
  <c r="R84" i="1"/>
  <c r="N84" i="1"/>
  <c r="O84" i="1" s="1"/>
  <c r="BH72" i="1"/>
  <c r="V68" i="7"/>
  <c r="H68" i="7"/>
  <c r="R72" i="1"/>
  <c r="N72" i="1"/>
  <c r="O72" i="1" s="1"/>
  <c r="J68" i="7"/>
  <c r="X72" i="1"/>
  <c r="T72" i="1"/>
  <c r="U72" i="1" s="1"/>
  <c r="AN72" i="1"/>
  <c r="Q68" i="7"/>
  <c r="BT72" i="1"/>
  <c r="Z68" i="7"/>
  <c r="L72" i="1"/>
  <c r="F68" i="7"/>
  <c r="BL51" i="1"/>
  <c r="Y47" i="7"/>
  <c r="BF51" i="1"/>
  <c r="W47" i="7"/>
  <c r="L51" i="1"/>
  <c r="F47" i="7"/>
  <c r="BX51" i="1"/>
  <c r="AC47" i="7"/>
  <c r="H47" i="7"/>
  <c r="R51" i="1"/>
  <c r="N51" i="1"/>
  <c r="O51" i="1" s="1"/>
  <c r="J47" i="7"/>
  <c r="T51" i="1"/>
  <c r="U51" i="1" s="1"/>
  <c r="X51" i="1"/>
  <c r="W27" i="7"/>
  <c r="BF31" i="1"/>
  <c r="AT31" i="1"/>
  <c r="S27" i="7"/>
  <c r="AB31" i="1"/>
  <c r="M27" i="7"/>
  <c r="BZ31" i="1"/>
  <c r="AB27" i="7"/>
  <c r="P31" i="1"/>
  <c r="I27" i="7"/>
  <c r="AV31" i="1"/>
  <c r="R27" i="7"/>
  <c r="H65" i="7"/>
  <c r="N69" i="1"/>
  <c r="O69" i="1" s="1"/>
  <c r="R69" i="1"/>
  <c r="BL69" i="1"/>
  <c r="Y65" i="7"/>
  <c r="AC55" i="7"/>
  <c r="BX59" i="1"/>
  <c r="J55" i="7"/>
  <c r="T59" i="1"/>
  <c r="U59" i="1" s="1"/>
  <c r="X59" i="1"/>
  <c r="BL59" i="1"/>
  <c r="Y55" i="7"/>
  <c r="H55" i="7"/>
  <c r="N59" i="1"/>
  <c r="O59" i="1" s="1"/>
  <c r="R59" i="1"/>
  <c r="L59" i="1"/>
  <c r="F55" i="7"/>
  <c r="BT43" i="1"/>
  <c r="Z39" i="7"/>
  <c r="AH43" i="1"/>
  <c r="O39" i="7"/>
  <c r="P43" i="1"/>
  <c r="I39" i="7"/>
  <c r="BH43" i="1"/>
  <c r="V39" i="7"/>
  <c r="BR43" i="1"/>
  <c r="AA39" i="7"/>
  <c r="AB43" i="1"/>
  <c r="M39" i="7"/>
  <c r="AH29" i="1"/>
  <c r="O25" i="7"/>
  <c r="AZ29" i="1"/>
  <c r="U25" i="7"/>
  <c r="BR29" i="1"/>
  <c r="AA25" i="7"/>
  <c r="P29" i="1"/>
  <c r="I25" i="7"/>
  <c r="BL35" i="1"/>
  <c r="Y31" i="7"/>
  <c r="BN35" i="1"/>
  <c r="X31" i="7"/>
  <c r="L35" i="1"/>
  <c r="F31" i="7"/>
  <c r="BX35" i="1"/>
  <c r="AC31" i="7"/>
  <c r="AD35" i="1"/>
  <c r="L31" i="7"/>
  <c r="X35" i="1"/>
  <c r="J31" i="7"/>
  <c r="T35" i="1"/>
  <c r="U35" i="1" s="1"/>
  <c r="BX20" i="1"/>
  <c r="AC16" i="7"/>
  <c r="P20" i="1"/>
  <c r="I16" i="7"/>
  <c r="AT20" i="1"/>
  <c r="S16" i="7"/>
  <c r="BL52" i="1"/>
  <c r="Y48" i="7"/>
  <c r="BF52" i="1"/>
  <c r="W48" i="7"/>
  <c r="L52" i="1"/>
  <c r="F48" i="7"/>
  <c r="BX52" i="1"/>
  <c r="AC48" i="7"/>
  <c r="H48" i="7"/>
  <c r="R52" i="1"/>
  <c r="N52" i="1"/>
  <c r="O52" i="1" s="1"/>
  <c r="J48" i="7"/>
  <c r="X52" i="1"/>
  <c r="T52" i="1"/>
  <c r="U52" i="1" s="1"/>
  <c r="AF38" i="1"/>
  <c r="AG38" i="1" s="1"/>
  <c r="AF58" i="1"/>
  <c r="AG58" i="1" s="1"/>
  <c r="AJ58" i="1"/>
  <c r="AJ62" i="1"/>
  <c r="AF67" i="1"/>
  <c r="AG67" i="1" s="1"/>
  <c r="AF102" i="1"/>
  <c r="AG102" i="1" s="1"/>
  <c r="AF62" i="1"/>
  <c r="AG62" i="1" s="1"/>
  <c r="AF74" i="1"/>
  <c r="AG74" i="1" s="1"/>
  <c r="AF66" i="1"/>
  <c r="AG66" i="1" s="1"/>
  <c r="AF78" i="1"/>
  <c r="AG78" i="1" s="1"/>
  <c r="AF101" i="1"/>
  <c r="AG101" i="1" s="1"/>
  <c r="AJ71" i="1"/>
  <c r="AF21" i="1"/>
  <c r="AG21" i="1" s="1"/>
  <c r="AF12" i="1"/>
  <c r="AG12" i="1" s="1"/>
  <c r="AJ21" i="1"/>
  <c r="AF42" i="1"/>
  <c r="AG42" i="1" s="1"/>
  <c r="AF32" i="1"/>
  <c r="AG32" i="1" s="1"/>
  <c r="AJ78" i="1"/>
  <c r="AJ112" i="1"/>
  <c r="AJ61" i="1"/>
  <c r="AF71" i="1"/>
  <c r="AG71" i="1" s="1"/>
  <c r="AJ101" i="1"/>
  <c r="AF61" i="1"/>
  <c r="AG61" i="1" s="1"/>
  <c r="AF98" i="1"/>
  <c r="AG98" i="1" s="1"/>
  <c r="AJ82" i="1"/>
  <c r="AF99" i="1"/>
  <c r="AG99" i="1" s="1"/>
  <c r="AJ67" i="1"/>
  <c r="AF138" i="1"/>
  <c r="AG138" i="1" s="1"/>
  <c r="AF63" i="1"/>
  <c r="AG63" i="1" s="1"/>
  <c r="AJ66" i="1"/>
  <c r="AF112" i="1"/>
  <c r="AG112" i="1" s="1"/>
  <c r="AF82" i="1"/>
  <c r="AG82" i="1" s="1"/>
  <c r="AJ99" i="1"/>
  <c r="AJ53" i="1"/>
  <c r="AJ102" i="1"/>
  <c r="AJ57" i="1"/>
  <c r="AJ63" i="1"/>
  <c r="AJ133" i="1"/>
  <c r="AJ55" i="1"/>
  <c r="AJ28" i="1"/>
  <c r="AF28" i="1"/>
  <c r="AF55" i="1"/>
  <c r="AG55" i="1" s="1"/>
  <c r="AJ98" i="1"/>
  <c r="AF90" i="1"/>
  <c r="AG90" i="1" s="1"/>
  <c r="AF109" i="1"/>
  <c r="AG109" i="1" s="1"/>
  <c r="AF126" i="1"/>
  <c r="AG126" i="1" s="1"/>
  <c r="AJ130" i="1"/>
  <c r="AF134" i="1"/>
  <c r="AG134" i="1" s="1"/>
  <c r="AJ11" i="1"/>
  <c r="AJ93" i="1"/>
  <c r="AF89" i="1"/>
  <c r="AG89" i="1" s="1"/>
  <c r="AF113" i="1"/>
  <c r="AG113" i="1" s="1"/>
  <c r="AF13" i="1"/>
  <c r="AG13" i="1" s="1"/>
  <c r="AJ90" i="1"/>
  <c r="AF105" i="1"/>
  <c r="AG105" i="1" s="1"/>
  <c r="AF24" i="1"/>
  <c r="AG24" i="1" s="1"/>
  <c r="AF30" i="1"/>
  <c r="AG30" i="1" s="1"/>
  <c r="AJ46" i="1"/>
  <c r="AJ85" i="1"/>
  <c r="AJ89" i="1"/>
  <c r="AF120" i="1"/>
  <c r="AG120" i="1" s="1"/>
  <c r="AF9" i="1"/>
  <c r="AG9" i="1" s="1"/>
  <c r="AF26" i="1"/>
  <c r="AG26" i="1" s="1"/>
  <c r="AJ22" i="1"/>
  <c r="AF45" i="1"/>
  <c r="AG45" i="1" s="1"/>
  <c r="AF46" i="1"/>
  <c r="AG46" i="1" s="1"/>
  <c r="AF73" i="1"/>
  <c r="AG73" i="1" s="1"/>
  <c r="AJ86" i="1"/>
  <c r="AF85" i="1"/>
  <c r="AG85" i="1" s="1"/>
  <c r="AJ94" i="1"/>
  <c r="AJ120" i="1"/>
  <c r="AJ132" i="1"/>
  <c r="AJ9" i="1"/>
  <c r="AJ126" i="1"/>
  <c r="AF130" i="1"/>
  <c r="AG130" i="1" s="1"/>
  <c r="AF11" i="1"/>
  <c r="AG11" i="1" s="1"/>
  <c r="AF22" i="1"/>
  <c r="AG22" i="1" s="1"/>
  <c r="AF49" i="1"/>
  <c r="AG49" i="1" s="1"/>
  <c r="AF86" i="1"/>
  <c r="AG86" i="1" s="1"/>
  <c r="AF93" i="1"/>
  <c r="AG93" i="1" s="1"/>
  <c r="AF94" i="1"/>
  <c r="AG94" i="1" s="1"/>
  <c r="AJ113" i="1"/>
  <c r="AF132" i="1"/>
  <c r="AG132" i="1" s="1"/>
  <c r="AF33" i="1"/>
  <c r="AG33" i="1" s="1"/>
  <c r="AJ77" i="1"/>
  <c r="AF137" i="1"/>
  <c r="AG137" i="1" s="1"/>
  <c r="AJ15" i="1"/>
  <c r="AJ17" i="1"/>
  <c r="AF54" i="1"/>
  <c r="AG54" i="1" s="1"/>
  <c r="AF57" i="1"/>
  <c r="AG57" i="1" s="1"/>
  <c r="AJ103" i="1"/>
  <c r="AF124" i="1"/>
  <c r="AG124" i="1" s="1"/>
  <c r="AF133" i="1"/>
  <c r="AG133" i="1" s="1"/>
  <c r="AF70" i="1"/>
  <c r="AG70" i="1" s="1"/>
  <c r="AF77" i="1"/>
  <c r="AG77" i="1" s="1"/>
  <c r="AF116" i="1"/>
  <c r="AG116" i="1" s="1"/>
  <c r="AF139" i="1"/>
  <c r="AG139" i="1" s="1"/>
  <c r="AF19" i="1"/>
  <c r="AG19" i="1" s="1"/>
  <c r="AF41" i="1"/>
  <c r="AG41" i="1" s="1"/>
  <c r="AJ54" i="1"/>
  <c r="AJ81" i="1"/>
  <c r="AF118" i="1"/>
  <c r="AG118" i="1" s="1"/>
  <c r="AJ128" i="1"/>
  <c r="AF97" i="1"/>
  <c r="AG97" i="1" s="1"/>
  <c r="AF107" i="1"/>
  <c r="AG107" i="1" s="1"/>
  <c r="AJ122" i="1"/>
  <c r="AF106" i="1"/>
  <c r="AG106" i="1" s="1"/>
  <c r="AJ116" i="1"/>
  <c r="AF34" i="1"/>
  <c r="AG34" i="1" s="1"/>
  <c r="AF37" i="1"/>
  <c r="AG37" i="1" s="1"/>
  <c r="AF81" i="1"/>
  <c r="AG81" i="1" s="1"/>
  <c r="AF128" i="1"/>
  <c r="AG128" i="1" s="1"/>
  <c r="AF135" i="1"/>
  <c r="AG135" i="1" s="1"/>
  <c r="AF53" i="1"/>
  <c r="AG53" i="1" s="1"/>
  <c r="AJ97" i="1"/>
  <c r="AF122" i="1"/>
  <c r="AG122" i="1" s="1"/>
  <c r="AF15" i="1"/>
  <c r="AG15" i="1" s="1"/>
  <c r="AF17" i="1"/>
  <c r="AG17" i="1" s="1"/>
  <c r="AF103" i="1"/>
  <c r="AG103" i="1" s="1"/>
  <c r="AJ124" i="1"/>
  <c r="AF95" i="1"/>
  <c r="AG95" i="1" s="1"/>
  <c r="AF87" i="1"/>
  <c r="AG87" i="1" s="1"/>
  <c r="AJ23" i="1"/>
  <c r="AF65" i="1"/>
  <c r="AG65" i="1" s="1"/>
  <c r="AJ115" i="1"/>
  <c r="AF108" i="1"/>
  <c r="AG108" i="1" s="1"/>
  <c r="AF111" i="1"/>
  <c r="AG111" i="1" s="1"/>
  <c r="AJ110" i="1"/>
  <c r="AJ95" i="1"/>
  <c r="AJ87" i="1"/>
  <c r="AF114" i="1"/>
  <c r="AG114" i="1" s="1"/>
  <c r="AJ65" i="1"/>
  <c r="AJ111" i="1"/>
  <c r="AF69" i="1"/>
  <c r="AG69" i="1" s="1"/>
  <c r="AF127" i="1"/>
  <c r="AG127" i="1" s="1"/>
  <c r="AJ96" i="1"/>
  <c r="AF131" i="1"/>
  <c r="AG131" i="1" s="1"/>
  <c r="AJ100" i="1"/>
  <c r="AF40" i="1"/>
  <c r="AG40" i="1" s="1"/>
  <c r="AJ114" i="1"/>
  <c r="AF16" i="1"/>
  <c r="AG16" i="1" s="1"/>
  <c r="AF56" i="1"/>
  <c r="AG56" i="1" s="1"/>
  <c r="AF18" i="1"/>
  <c r="AG18" i="1" s="1"/>
  <c r="AJ69" i="1"/>
  <c r="AJ127" i="1"/>
  <c r="AJ50" i="1"/>
  <c r="AF119" i="1"/>
  <c r="AG119" i="1" s="1"/>
  <c r="AF23" i="1"/>
  <c r="AG23" i="1" s="1"/>
  <c r="AJ16" i="1"/>
  <c r="AF115" i="1"/>
  <c r="AG115" i="1" s="1"/>
  <c r="AF75" i="1"/>
  <c r="AG75" i="1" s="1"/>
  <c r="AJ56" i="1"/>
  <c r="AJ18" i="1"/>
  <c r="AF43" i="1"/>
  <c r="AG43" i="1" s="1"/>
  <c r="AF91" i="1"/>
  <c r="AG91" i="1" s="1"/>
  <c r="AF110" i="1"/>
  <c r="AG110" i="1" s="1"/>
  <c r="AF50" i="1"/>
  <c r="AG50" i="1" s="1"/>
  <c r="AF96" i="1"/>
  <c r="AG96" i="1" s="1"/>
  <c r="AF60" i="1"/>
  <c r="AG60" i="1" s="1"/>
  <c r="AF25" i="1"/>
  <c r="AG25" i="1" s="1"/>
  <c r="AF8" i="1"/>
  <c r="AG8" i="1" s="1"/>
  <c r="AF59" i="1"/>
  <c r="AG59" i="1" s="1"/>
  <c r="AF29" i="1"/>
  <c r="AJ84" i="1"/>
  <c r="AJ80" i="1"/>
  <c r="AF76" i="1"/>
  <c r="AG76" i="1" s="1"/>
  <c r="AF64" i="1"/>
  <c r="AG64" i="1" s="1"/>
  <c r="AF92" i="1"/>
  <c r="AG92" i="1" s="1"/>
  <c r="AF44" i="1"/>
  <c r="AG44" i="1" s="1"/>
  <c r="AF39" i="1"/>
  <c r="AG39" i="1" s="1"/>
  <c r="AF14" i="1"/>
  <c r="AG14" i="1" s="1"/>
  <c r="AF10" i="1"/>
  <c r="AG10" i="1" s="1"/>
  <c r="AJ119" i="1"/>
  <c r="AF88" i="1"/>
  <c r="AG88" i="1" s="1"/>
  <c r="AJ60" i="1"/>
  <c r="AF68" i="1"/>
  <c r="AG68" i="1" s="1"/>
  <c r="AJ25" i="1"/>
  <c r="AJ8" i="1"/>
  <c r="AF125" i="1"/>
  <c r="AG125" i="1" s="1"/>
  <c r="AJ59" i="1"/>
  <c r="AF48" i="1"/>
  <c r="AG48" i="1" s="1"/>
  <c r="AJ29" i="1"/>
  <c r="AJ76" i="1"/>
  <c r="AJ64" i="1"/>
  <c r="AF35" i="1"/>
  <c r="AG35" i="1" s="1"/>
  <c r="AF123" i="1"/>
  <c r="AG123" i="1" s="1"/>
  <c r="AJ117" i="1"/>
  <c r="AF52" i="1"/>
  <c r="AG52" i="1" s="1"/>
  <c r="AJ92" i="1"/>
  <c r="AJ51" i="1"/>
  <c r="AJ39" i="1"/>
  <c r="AJ14" i="1"/>
  <c r="AJ10" i="1"/>
  <c r="AJ88" i="1"/>
  <c r="AF31" i="1"/>
  <c r="AG31" i="1" s="1"/>
  <c r="AF20" i="1"/>
  <c r="AG20" i="1" s="1"/>
  <c r="AF100" i="1"/>
  <c r="AG100" i="1" s="1"/>
  <c r="AF79" i="1"/>
  <c r="AG79" i="1" s="1"/>
  <c r="AJ68" i="1"/>
  <c r="AJ129" i="1"/>
  <c r="AF36" i="1"/>
  <c r="AG36" i="1" s="1"/>
  <c r="AF83" i="1"/>
  <c r="AG83" i="1" s="1"/>
  <c r="AJ123" i="1"/>
  <c r="AF117" i="1"/>
  <c r="AG117" i="1" s="1"/>
  <c r="AJ52" i="1"/>
  <c r="AF47" i="1"/>
  <c r="AG47" i="1" s="1"/>
  <c r="AF51" i="1"/>
  <c r="AG51" i="1" s="1"/>
  <c r="AF104" i="1"/>
  <c r="AG104" i="1" s="1"/>
  <c r="AJ20" i="1"/>
  <c r="AJ131" i="1"/>
  <c r="AJ79" i="1"/>
  <c r="AF72" i="1"/>
  <c r="AG72" i="1" s="1"/>
  <c r="AF121" i="1"/>
  <c r="AG121" i="1" s="1"/>
  <c r="AF129" i="1"/>
  <c r="AG129" i="1" s="1"/>
  <c r="AJ36" i="1"/>
  <c r="AJ83" i="1"/>
  <c r="AF84" i="1"/>
  <c r="AG84" i="1" s="1"/>
  <c r="AF80" i="1"/>
  <c r="AG80" i="1" s="1"/>
  <c r="AJ47" i="1"/>
  <c r="AF136" i="1"/>
  <c r="AG136" i="1" s="1"/>
  <c r="AF27" i="1"/>
  <c r="AG27" i="1" s="1"/>
  <c r="E5" i="6"/>
  <c r="C5" i="6"/>
  <c r="AC3" i="7"/>
  <c r="BC3" i="1"/>
  <c r="BC2" i="1"/>
  <c r="BM3" i="1"/>
  <c r="BM2" i="1"/>
  <c r="CA2" i="1"/>
  <c r="CA3" i="1"/>
  <c r="Q3" i="1"/>
  <c r="Q2" i="1"/>
  <c r="AK2" i="1"/>
  <c r="AK3" i="1"/>
  <c r="Y2" i="1"/>
  <c r="Y3" i="1"/>
  <c r="AQ3" i="1"/>
  <c r="AQ2" i="1"/>
  <c r="BO3" i="1"/>
  <c r="BO2" i="1"/>
  <c r="AU3" i="1"/>
  <c r="AU2" i="1"/>
  <c r="BY3" i="1"/>
  <c r="BY2" i="1"/>
  <c r="AO2" i="1"/>
  <c r="AO3" i="1"/>
  <c r="BS3" i="1"/>
  <c r="BS2" i="1"/>
  <c r="AW3" i="1"/>
  <c r="AW2" i="1"/>
  <c r="S3" i="1"/>
  <c r="S2" i="1"/>
  <c r="BU3" i="1"/>
  <c r="BU2" i="1"/>
  <c r="W3" i="1"/>
  <c r="W2" i="1"/>
  <c r="K3" i="1"/>
  <c r="K2" i="1"/>
  <c r="AE3" i="1"/>
  <c r="AE2" i="1"/>
  <c r="BA3" i="1"/>
  <c r="BA2" i="1"/>
  <c r="AI3" i="1"/>
  <c r="AJ3" i="1" s="1"/>
  <c r="AI2" i="1"/>
  <c r="AJ2" i="1" s="1"/>
  <c r="BI3" i="1"/>
  <c r="BI2" i="1"/>
  <c r="AC2" i="1"/>
  <c r="AC3" i="1"/>
  <c r="BG3" i="1"/>
  <c r="BG2" i="1"/>
  <c r="M2" i="1"/>
  <c r="M3" i="1"/>
  <c r="F3" i="7"/>
  <c r="AA3" i="7"/>
  <c r="M3" i="7"/>
  <c r="K3" i="7"/>
  <c r="W3" i="7"/>
  <c r="AO6" i="1"/>
  <c r="AT7" i="1"/>
  <c r="P7" i="1"/>
  <c r="BR7" i="1"/>
  <c r="X7" i="1"/>
  <c r="T7" i="1"/>
  <c r="AB7" i="1"/>
  <c r="AJ7" i="1"/>
  <c r="AF7" i="1"/>
  <c r="BF7" i="1"/>
  <c r="AD7" i="1"/>
  <c r="Z7" i="1"/>
  <c r="L7" i="1"/>
  <c r="AZ7" i="1"/>
  <c r="BX7" i="1"/>
  <c r="R7" i="1"/>
  <c r="N7" i="1"/>
  <c r="AH7" i="1"/>
  <c r="V7" i="1"/>
  <c r="AN7" i="1"/>
  <c r="BL7" i="1"/>
  <c r="L3" i="1" l="1"/>
  <c r="AG28" i="1"/>
  <c r="U36" i="1"/>
  <c r="O16" i="1"/>
  <c r="O53" i="1"/>
  <c r="AD2" i="1"/>
  <c r="X3" i="1"/>
  <c r="AG29" i="1"/>
  <c r="AD115" i="7"/>
  <c r="AD28" i="7"/>
  <c r="AD89" i="7"/>
  <c r="AD38" i="7"/>
  <c r="O95" i="1"/>
  <c r="AD86" i="7"/>
  <c r="O14" i="1"/>
  <c r="O10" i="1"/>
  <c r="U96" i="1"/>
  <c r="AD47" i="7"/>
  <c r="AD98" i="7"/>
  <c r="AD101" i="7"/>
  <c r="AD135" i="7"/>
  <c r="AD87" i="7"/>
  <c r="AD109" i="7"/>
  <c r="AD17" i="7"/>
  <c r="AD18" i="7"/>
  <c r="AD36" i="7"/>
  <c r="AD118" i="7"/>
  <c r="AD24" i="7"/>
  <c r="O8" i="1"/>
  <c r="AD14" i="7"/>
  <c r="AD107" i="7"/>
  <c r="AD104" i="7"/>
  <c r="AD123" i="7"/>
  <c r="AD22" i="7"/>
  <c r="AD40" i="7"/>
  <c r="O83" i="1"/>
  <c r="AD113" i="7"/>
  <c r="AD133" i="7"/>
  <c r="U53" i="1"/>
  <c r="AD37" i="7"/>
  <c r="O9" i="1"/>
  <c r="AD80" i="7"/>
  <c r="AD110" i="7"/>
  <c r="O28" i="1"/>
  <c r="AD46" i="7"/>
  <c r="AD44" i="7"/>
  <c r="AD111" i="7"/>
  <c r="U115" i="1"/>
  <c r="AD56" i="7"/>
  <c r="AD84" i="7"/>
  <c r="O120" i="1"/>
  <c r="AD45" i="7"/>
  <c r="U47" i="1"/>
  <c r="U130" i="1"/>
  <c r="AD130" i="7"/>
  <c r="AD51" i="7"/>
  <c r="AD42" i="7"/>
  <c r="AD35" i="7"/>
  <c r="AD91" i="7"/>
  <c r="U117" i="1"/>
  <c r="AD54" i="7"/>
  <c r="AD27" i="7"/>
  <c r="AD6" i="7"/>
  <c r="U92" i="1"/>
  <c r="AD134" i="7"/>
  <c r="O130" i="1"/>
  <c r="O124" i="1"/>
  <c r="O85" i="1"/>
  <c r="O62" i="1"/>
  <c r="U80" i="1"/>
  <c r="U98" i="1"/>
  <c r="U90" i="1"/>
  <c r="AD103" i="7"/>
  <c r="O99" i="1"/>
  <c r="AD69" i="7"/>
  <c r="AD114" i="7"/>
  <c r="U61" i="1"/>
  <c r="U71" i="1"/>
  <c r="U9" i="1"/>
  <c r="AD31" i="7"/>
  <c r="AD63" i="7"/>
  <c r="O50" i="1"/>
  <c r="AD126" i="7"/>
  <c r="AD100" i="7"/>
  <c r="AD127" i="7"/>
  <c r="O20" i="1"/>
  <c r="AD78" i="7"/>
  <c r="U23" i="1"/>
  <c r="AD131" i="7"/>
  <c r="AD8" i="7"/>
  <c r="O76" i="1"/>
  <c r="AD81" i="7"/>
  <c r="O55" i="1"/>
  <c r="AD102" i="7"/>
  <c r="AD67" i="7"/>
  <c r="U29" i="1"/>
  <c r="AD39" i="7"/>
  <c r="U69" i="1"/>
  <c r="O114" i="1"/>
  <c r="O94" i="1"/>
  <c r="AD30" i="7"/>
  <c r="AD10" i="7"/>
  <c r="U18" i="1"/>
  <c r="AD32" i="7"/>
  <c r="AD43" i="7"/>
  <c r="AD88" i="7"/>
  <c r="AD92" i="7"/>
  <c r="U100" i="1"/>
  <c r="AD33" i="7"/>
  <c r="AD64" i="7"/>
  <c r="AD106" i="7"/>
  <c r="AD57" i="7"/>
  <c r="O82" i="1"/>
  <c r="U17" i="1"/>
  <c r="U88" i="1"/>
  <c r="AD120" i="7"/>
  <c r="AD29" i="7"/>
  <c r="U86" i="1"/>
  <c r="U25" i="1"/>
  <c r="U131" i="1"/>
  <c r="O90" i="1"/>
  <c r="AD95" i="7"/>
  <c r="AD49" i="7"/>
  <c r="X2" i="1"/>
  <c r="AD48" i="7"/>
  <c r="AD68" i="7"/>
  <c r="U50" i="1"/>
  <c r="AD62" i="7"/>
  <c r="AD108" i="7"/>
  <c r="AD76" i="7"/>
  <c r="AD15" i="7"/>
  <c r="O122" i="1"/>
  <c r="AD112" i="7"/>
  <c r="O116" i="1"/>
  <c r="AD23" i="7"/>
  <c r="O126" i="1"/>
  <c r="AD90" i="7"/>
  <c r="AD97" i="7"/>
  <c r="O79" i="1"/>
  <c r="AD82" i="7"/>
  <c r="O68" i="1"/>
  <c r="AD94" i="7"/>
  <c r="AD26" i="7"/>
  <c r="O102" i="1"/>
  <c r="AD128" i="7"/>
  <c r="U122" i="1"/>
  <c r="O17" i="1"/>
  <c r="U8" i="1"/>
  <c r="AD19" i="7"/>
  <c r="AD41" i="7"/>
  <c r="O47" i="1"/>
  <c r="AD61" i="7"/>
  <c r="AD52" i="7"/>
  <c r="O100" i="1"/>
  <c r="AD74" i="7"/>
  <c r="U21" i="1"/>
  <c r="AD58" i="7"/>
  <c r="U64" i="1"/>
  <c r="AD60" i="7"/>
  <c r="O80" i="1"/>
  <c r="AD71" i="7"/>
  <c r="AD5" i="7"/>
  <c r="AD65" i="7"/>
  <c r="U102" i="1"/>
  <c r="O133" i="1"/>
  <c r="U57" i="1"/>
  <c r="O57" i="1"/>
  <c r="U28" i="1"/>
  <c r="AD13" i="7"/>
  <c r="AD66" i="7"/>
  <c r="AD34" i="7"/>
  <c r="U54" i="1"/>
  <c r="AD77" i="7"/>
  <c r="O127" i="1"/>
  <c r="O78" i="1"/>
  <c r="AD83" i="7"/>
  <c r="O77" i="1"/>
  <c r="AD20" i="7"/>
  <c r="AD55" i="7"/>
  <c r="AD117" i="7"/>
  <c r="AD132" i="7"/>
  <c r="AD11" i="7"/>
  <c r="AD70" i="7"/>
  <c r="AD25" i="7"/>
  <c r="O29" i="1"/>
  <c r="AD53" i="7"/>
  <c r="U60" i="1"/>
  <c r="AD119" i="7"/>
  <c r="AD121" i="7"/>
  <c r="AD105" i="7"/>
  <c r="AD116" i="7"/>
  <c r="O112" i="1"/>
  <c r="U93" i="1"/>
  <c r="O64" i="1"/>
  <c r="O98" i="1"/>
  <c r="U114" i="1"/>
  <c r="AD93" i="7"/>
  <c r="AD9" i="7"/>
  <c r="AD4" i="7"/>
  <c r="O23" i="1"/>
  <c r="O101" i="1"/>
  <c r="U14" i="1"/>
  <c r="AD75" i="7"/>
  <c r="AD79" i="7"/>
  <c r="U110" i="1"/>
  <c r="O110" i="1"/>
  <c r="U77" i="1"/>
  <c r="AD124" i="7"/>
  <c r="AD16" i="7"/>
  <c r="O119" i="1"/>
  <c r="AD129" i="7"/>
  <c r="O97" i="1"/>
  <c r="AD59" i="7"/>
  <c r="O60" i="1"/>
  <c r="O123" i="1"/>
  <c r="O56" i="1"/>
  <c r="AD72" i="7"/>
  <c r="AD96" i="7"/>
  <c r="AD12" i="7"/>
  <c r="AD125" i="7"/>
  <c r="AD99" i="7"/>
  <c r="U103" i="1"/>
  <c r="U89" i="1"/>
  <c r="AD85" i="7"/>
  <c r="O11" i="1"/>
  <c r="AD7" i="7"/>
  <c r="R3" i="1"/>
  <c r="AL7" i="1"/>
  <c r="AP130" i="1"/>
  <c r="AL109" i="1"/>
  <c r="AM109" i="1" s="1"/>
  <c r="AL67" i="1"/>
  <c r="AM67" i="1" s="1"/>
  <c r="AP62" i="1"/>
  <c r="AL63" i="1"/>
  <c r="AM63" i="1" s="1"/>
  <c r="AL130" i="1"/>
  <c r="AM130" i="1" s="1"/>
  <c r="AP63" i="1"/>
  <c r="AL58" i="1"/>
  <c r="AM58" i="1" s="1"/>
  <c r="AL106" i="1"/>
  <c r="AM106" i="1" s="1"/>
  <c r="AL103" i="1"/>
  <c r="AM103" i="1" s="1"/>
  <c r="AL102" i="1"/>
  <c r="AM102" i="1" s="1"/>
  <c r="AL62" i="1"/>
  <c r="AM62" i="1" s="1"/>
  <c r="AP58" i="1"/>
  <c r="AL32" i="1"/>
  <c r="AM32" i="1" s="1"/>
  <c r="AL21" i="1"/>
  <c r="AM21" i="1" s="1"/>
  <c r="AP21" i="1"/>
  <c r="AL22" i="1"/>
  <c r="AM22" i="1" s="1"/>
  <c r="AL49" i="1"/>
  <c r="AM49" i="1" s="1"/>
  <c r="AP66" i="1"/>
  <c r="AL70" i="1"/>
  <c r="AM70" i="1" s="1"/>
  <c r="AL74" i="1"/>
  <c r="AM74" i="1" s="1"/>
  <c r="AL101" i="1"/>
  <c r="AM101" i="1" s="1"/>
  <c r="AP102" i="1"/>
  <c r="AL66" i="1"/>
  <c r="AM66" i="1" s="1"/>
  <c r="AL82" i="1"/>
  <c r="AM82" i="1" s="1"/>
  <c r="AP67" i="1"/>
  <c r="AP103" i="1"/>
  <c r="AL24" i="1"/>
  <c r="AM24" i="1" s="1"/>
  <c r="AL30" i="1"/>
  <c r="AM30" i="1" s="1"/>
  <c r="AL34" i="1"/>
  <c r="AM34" i="1" s="1"/>
  <c r="AP82" i="1"/>
  <c r="AL12" i="1"/>
  <c r="AM12" i="1" s="1"/>
  <c r="AP22" i="1"/>
  <c r="AP101" i="1"/>
  <c r="AL113" i="1"/>
  <c r="AM113" i="1" s="1"/>
  <c r="AL11" i="1"/>
  <c r="AM11" i="1" s="1"/>
  <c r="AL42" i="1"/>
  <c r="AM42" i="1" s="1"/>
  <c r="AP61" i="1"/>
  <c r="AL73" i="1"/>
  <c r="AM73" i="1" s="1"/>
  <c r="AL93" i="1"/>
  <c r="AM93" i="1" s="1"/>
  <c r="AP122" i="1"/>
  <c r="AL19" i="1"/>
  <c r="AM19" i="1" s="1"/>
  <c r="AP28" i="1"/>
  <c r="AP113" i="1"/>
  <c r="AL139" i="1"/>
  <c r="AM139" i="1" s="1"/>
  <c r="AP132" i="1"/>
  <c r="AL89" i="1"/>
  <c r="AM89" i="1" s="1"/>
  <c r="AL122" i="1"/>
  <c r="AM122" i="1" s="1"/>
  <c r="AP124" i="1"/>
  <c r="AL138" i="1"/>
  <c r="AM138" i="1" s="1"/>
  <c r="AL15" i="1"/>
  <c r="AM15" i="1" s="1"/>
  <c r="AL28" i="1"/>
  <c r="AM28" i="1" s="1"/>
  <c r="AL137" i="1"/>
  <c r="AM137" i="1" s="1"/>
  <c r="AL132" i="1"/>
  <c r="AM132" i="1" s="1"/>
  <c r="AP11" i="1"/>
  <c r="AL26" i="1"/>
  <c r="AM26" i="1" s="1"/>
  <c r="AL54" i="1"/>
  <c r="AM54" i="1" s="1"/>
  <c r="AL90" i="1"/>
  <c r="AM90" i="1" s="1"/>
  <c r="AP93" i="1"/>
  <c r="AP85" i="1"/>
  <c r="AP89" i="1"/>
  <c r="AL124" i="1"/>
  <c r="AM124" i="1" s="1"/>
  <c r="AP128" i="1"/>
  <c r="AL135" i="1"/>
  <c r="AM135" i="1" s="1"/>
  <c r="AL33" i="1"/>
  <c r="AM33" i="1" s="1"/>
  <c r="AP54" i="1"/>
  <c r="AL61" i="1"/>
  <c r="AM61" i="1" s="1"/>
  <c r="AP90" i="1"/>
  <c r="AL85" i="1"/>
  <c r="AM85" i="1" s="1"/>
  <c r="AL128" i="1"/>
  <c r="AM128" i="1" s="1"/>
  <c r="AL13" i="1"/>
  <c r="AM13" i="1" s="1"/>
  <c r="AL46" i="1"/>
  <c r="AM46" i="1" s="1"/>
  <c r="AP71" i="1"/>
  <c r="AL97" i="1"/>
  <c r="AM97" i="1" s="1"/>
  <c r="AP120" i="1"/>
  <c r="AL41" i="1"/>
  <c r="AM41" i="1" s="1"/>
  <c r="AP98" i="1"/>
  <c r="AL133" i="1"/>
  <c r="AM133" i="1" s="1"/>
  <c r="AP126" i="1"/>
  <c r="AP15" i="1"/>
  <c r="AL38" i="1"/>
  <c r="AM38" i="1" s="1"/>
  <c r="AP46" i="1"/>
  <c r="AP77" i="1"/>
  <c r="AP97" i="1"/>
  <c r="AL107" i="1"/>
  <c r="AM107" i="1" s="1"/>
  <c r="AP57" i="1"/>
  <c r="AP99" i="1"/>
  <c r="AL126" i="1"/>
  <c r="AM126" i="1" s="1"/>
  <c r="AL17" i="1"/>
  <c r="AM17" i="1" s="1"/>
  <c r="AL53" i="1"/>
  <c r="AM53" i="1" s="1"/>
  <c r="AL55" i="1"/>
  <c r="AM55" i="1" s="1"/>
  <c r="AL77" i="1"/>
  <c r="AM77" i="1" s="1"/>
  <c r="AL78" i="1"/>
  <c r="AM78" i="1" s="1"/>
  <c r="AL118" i="1"/>
  <c r="AM118" i="1" s="1"/>
  <c r="AL105" i="1"/>
  <c r="AM105" i="1" s="1"/>
  <c r="AL9" i="1"/>
  <c r="AM9" i="1" s="1"/>
  <c r="AL45" i="1"/>
  <c r="AM45" i="1" s="1"/>
  <c r="AL57" i="1"/>
  <c r="AM57" i="1" s="1"/>
  <c r="AP81" i="1"/>
  <c r="AL86" i="1"/>
  <c r="AM86" i="1" s="1"/>
  <c r="AL94" i="1"/>
  <c r="AM94" i="1" s="1"/>
  <c r="AL99" i="1"/>
  <c r="AM99" i="1" s="1"/>
  <c r="AL112" i="1"/>
  <c r="AM112" i="1" s="1"/>
  <c r="AL116" i="1"/>
  <c r="AM116" i="1" s="1"/>
  <c r="AP17" i="1"/>
  <c r="AP53" i="1"/>
  <c r="AP55" i="1"/>
  <c r="AL71" i="1"/>
  <c r="AM71" i="1" s="1"/>
  <c r="AP78" i="1"/>
  <c r="AL120" i="1"/>
  <c r="AM120" i="1" s="1"/>
  <c r="AL134" i="1"/>
  <c r="AM134" i="1" s="1"/>
  <c r="AP9" i="1"/>
  <c r="AL37" i="1"/>
  <c r="AM37" i="1" s="1"/>
  <c r="AL98" i="1"/>
  <c r="AM98" i="1" s="1"/>
  <c r="AL81" i="1"/>
  <c r="AM81" i="1" s="1"/>
  <c r="AP86" i="1"/>
  <c r="AP94" i="1"/>
  <c r="AP112" i="1"/>
  <c r="AP116" i="1"/>
  <c r="AP133" i="1"/>
  <c r="AP111" i="1"/>
  <c r="AL69" i="1"/>
  <c r="AM69" i="1" s="1"/>
  <c r="AP20" i="1"/>
  <c r="AL47" i="1"/>
  <c r="AM47" i="1" s="1"/>
  <c r="AL25" i="1"/>
  <c r="AM25" i="1" s="1"/>
  <c r="AL8" i="1"/>
  <c r="AM8" i="1" s="1"/>
  <c r="AL14" i="1"/>
  <c r="AM14" i="1" s="1"/>
  <c r="AL104" i="1"/>
  <c r="AM104" i="1" s="1"/>
  <c r="AP96" i="1"/>
  <c r="AP64" i="1"/>
  <c r="AP79" i="1"/>
  <c r="AL136" i="1"/>
  <c r="AM136" i="1" s="1"/>
  <c r="AL110" i="1"/>
  <c r="AM110" i="1" s="1"/>
  <c r="AL114" i="1"/>
  <c r="AM114" i="1" s="1"/>
  <c r="AP69" i="1"/>
  <c r="AL20" i="1"/>
  <c r="AM20" i="1" s="1"/>
  <c r="AP47" i="1"/>
  <c r="AP25" i="1"/>
  <c r="AP8" i="1"/>
  <c r="AL129" i="1"/>
  <c r="AM129" i="1" s="1"/>
  <c r="AP119" i="1"/>
  <c r="AL88" i="1"/>
  <c r="AM88" i="1" s="1"/>
  <c r="AL60" i="1"/>
  <c r="AM60" i="1" s="1"/>
  <c r="AL64" i="1"/>
  <c r="AM64" i="1" s="1"/>
  <c r="AP123" i="1"/>
  <c r="AL79" i="1"/>
  <c r="AM79" i="1" s="1"/>
  <c r="AL72" i="1"/>
  <c r="AM72" i="1" s="1"/>
  <c r="AL48" i="1"/>
  <c r="AM48" i="1" s="1"/>
  <c r="AL27" i="1"/>
  <c r="AM27" i="1" s="1"/>
  <c r="AP29" i="1"/>
  <c r="AP23" i="1"/>
  <c r="AP84" i="1"/>
  <c r="AP80" i="1"/>
  <c r="AL43" i="1"/>
  <c r="AM43" i="1" s="1"/>
  <c r="AP114" i="1"/>
  <c r="AL131" i="1"/>
  <c r="AM131" i="1" s="1"/>
  <c r="AL100" i="1"/>
  <c r="AM100" i="1" s="1"/>
  <c r="AL121" i="1"/>
  <c r="AM121" i="1" s="1"/>
  <c r="AP39" i="1"/>
  <c r="AP129" i="1"/>
  <c r="AL119" i="1"/>
  <c r="AM119" i="1" s="1"/>
  <c r="AP87" i="1"/>
  <c r="AP88" i="1"/>
  <c r="AP60" i="1"/>
  <c r="AL123" i="1"/>
  <c r="AM123" i="1" s="1"/>
  <c r="AL117" i="1"/>
  <c r="AM117" i="1" s="1"/>
  <c r="AL36" i="1"/>
  <c r="AM36" i="1" s="1"/>
  <c r="AL108" i="1"/>
  <c r="AM108" i="1" s="1"/>
  <c r="AL111" i="1"/>
  <c r="AM111" i="1" s="1"/>
  <c r="AL35" i="1"/>
  <c r="AM35" i="1" s="1"/>
  <c r="AL31" i="1"/>
  <c r="AM31" i="1" s="1"/>
  <c r="AP131" i="1"/>
  <c r="AP100" i="1"/>
  <c r="AL125" i="1"/>
  <c r="AM125" i="1" s="1"/>
  <c r="AL39" i="1"/>
  <c r="AM39" i="1" s="1"/>
  <c r="AP14" i="1"/>
  <c r="AL87" i="1"/>
  <c r="AM87" i="1" s="1"/>
  <c r="AL96" i="1"/>
  <c r="AM96" i="1" s="1"/>
  <c r="AP117" i="1"/>
  <c r="AP110" i="1"/>
  <c r="AL23" i="1"/>
  <c r="AM23" i="1" s="1"/>
  <c r="AL83" i="1"/>
  <c r="AM83" i="1" s="1"/>
  <c r="AL80" i="1"/>
  <c r="AM80" i="1" s="1"/>
  <c r="AP76" i="1"/>
  <c r="AP92" i="1"/>
  <c r="AP95" i="1"/>
  <c r="AP56" i="1"/>
  <c r="AL127" i="1"/>
  <c r="AM127" i="1" s="1"/>
  <c r="AL91" i="1"/>
  <c r="AM91" i="1" s="1"/>
  <c r="AL68" i="1"/>
  <c r="AM68" i="1" s="1"/>
  <c r="AP65" i="1"/>
  <c r="AL75" i="1"/>
  <c r="AM75" i="1" s="1"/>
  <c r="AP115" i="1"/>
  <c r="AL51" i="1"/>
  <c r="AM51" i="1" s="1"/>
  <c r="AL29" i="1"/>
  <c r="AM29" i="1" s="1"/>
  <c r="AL76" i="1"/>
  <c r="AM76" i="1" s="1"/>
  <c r="AL44" i="1"/>
  <c r="AM44" i="1" s="1"/>
  <c r="AL95" i="1"/>
  <c r="AM95" i="1" s="1"/>
  <c r="AL56" i="1"/>
  <c r="AM56" i="1" s="1"/>
  <c r="AP68" i="1"/>
  <c r="AL52" i="1"/>
  <c r="AM52" i="1" s="1"/>
  <c r="AP36" i="1"/>
  <c r="AL84" i="1"/>
  <c r="AM84" i="1" s="1"/>
  <c r="AL16" i="1"/>
  <c r="AM16" i="1" s="1"/>
  <c r="AL50" i="1"/>
  <c r="AM50" i="1" s="1"/>
  <c r="AL10" i="1"/>
  <c r="AM10" i="1" s="1"/>
  <c r="AL40" i="1"/>
  <c r="AM40" i="1" s="1"/>
  <c r="AL18" i="1"/>
  <c r="AM18" i="1" s="1"/>
  <c r="AP52" i="1"/>
  <c r="AL115" i="1"/>
  <c r="AM115" i="1" s="1"/>
  <c r="AL59" i="1"/>
  <c r="AM59" i="1" s="1"/>
  <c r="AP51" i="1"/>
  <c r="AP83" i="1"/>
  <c r="AP16" i="1"/>
  <c r="AL92" i="1"/>
  <c r="AM92" i="1" s="1"/>
  <c r="AP50" i="1"/>
  <c r="AP10" i="1"/>
  <c r="AP18" i="1"/>
  <c r="AP127" i="1"/>
  <c r="AL65" i="1"/>
  <c r="AM65" i="1" s="1"/>
  <c r="AP59" i="1"/>
  <c r="L2" i="1"/>
  <c r="AP3" i="1"/>
  <c r="AP2" i="1"/>
  <c r="AP7" i="1"/>
  <c r="AD3" i="1"/>
  <c r="R2" i="1"/>
  <c r="AZ3" i="1"/>
  <c r="AZ2" i="1"/>
  <c r="AT3" i="1"/>
  <c r="AT2" i="1"/>
  <c r="V3" i="1"/>
  <c r="V2" i="1"/>
  <c r="BX3" i="1"/>
  <c r="BX2" i="1"/>
  <c r="BR3" i="1"/>
  <c r="BR2" i="1"/>
  <c r="AH3" i="1"/>
  <c r="AH2" i="1"/>
  <c r="Z3" i="1"/>
  <c r="Z2" i="1"/>
  <c r="P2" i="1"/>
  <c r="P3" i="1"/>
  <c r="N2" i="1"/>
  <c r="O2" i="1" s="1"/>
  <c r="N3" i="1"/>
  <c r="O3" i="1" s="1"/>
  <c r="T2" i="1"/>
  <c r="T3" i="1"/>
  <c r="U3" i="1" s="1"/>
  <c r="AN2" i="1"/>
  <c r="AN3" i="1"/>
  <c r="BF3" i="1"/>
  <c r="BF2" i="1"/>
  <c r="AB3" i="1"/>
  <c r="AB2" i="1"/>
  <c r="BL3" i="1"/>
  <c r="BL2" i="1"/>
  <c r="AF3" i="1"/>
  <c r="AG3" i="1" s="1"/>
  <c r="AF2" i="1"/>
  <c r="AG2" i="1" s="1"/>
  <c r="AD3" i="7"/>
  <c r="AU6" i="1"/>
  <c r="O7" i="1"/>
  <c r="AG7" i="1"/>
  <c r="U7" i="1"/>
  <c r="AM7" i="1"/>
  <c r="AA7" i="1"/>
  <c r="AL2" i="1" l="1"/>
  <c r="AM2" i="1" s="1"/>
  <c r="AA3" i="1"/>
  <c r="AR102" i="1"/>
  <c r="AS102" i="1" s="1"/>
  <c r="AR67" i="1"/>
  <c r="AS67" i="1" s="1"/>
  <c r="AR63" i="1"/>
  <c r="AS63" i="1" s="1"/>
  <c r="AR62" i="1"/>
  <c r="AS62" i="1" s="1"/>
  <c r="AV71" i="1"/>
  <c r="AR71" i="1"/>
  <c r="AS71" i="1" s="1"/>
  <c r="AR58" i="1"/>
  <c r="AS58" i="1" s="1"/>
  <c r="AR53" i="1"/>
  <c r="AS53" i="1" s="1"/>
  <c r="AR21" i="1"/>
  <c r="AS21" i="1" s="1"/>
  <c r="AR28" i="1"/>
  <c r="AS28" i="1" s="1"/>
  <c r="AV21" i="1"/>
  <c r="AR12" i="1"/>
  <c r="AS12" i="1" s="1"/>
  <c r="AV62" i="1"/>
  <c r="AR32" i="1"/>
  <c r="AS32" i="1" s="1"/>
  <c r="AV89" i="1"/>
  <c r="AV133" i="1"/>
  <c r="AR9" i="1"/>
  <c r="AS9" i="1" s="1"/>
  <c r="AR42" i="1"/>
  <c r="AS42" i="1" s="1"/>
  <c r="AR90" i="1"/>
  <c r="AS90" i="1" s="1"/>
  <c r="AV122" i="1"/>
  <c r="AV57" i="1"/>
  <c r="AV93" i="1"/>
  <c r="AV11" i="1"/>
  <c r="AV63" i="1"/>
  <c r="AR133" i="1"/>
  <c r="AS133" i="1" s="1"/>
  <c r="AR13" i="1"/>
  <c r="AS13" i="1" s="1"/>
  <c r="AV66" i="1"/>
  <c r="AV90" i="1"/>
  <c r="AR107" i="1"/>
  <c r="AS107" i="1" s="1"/>
  <c r="AV81" i="1"/>
  <c r="AV54" i="1"/>
  <c r="AV67" i="1"/>
  <c r="AV102" i="1"/>
  <c r="AV58" i="1"/>
  <c r="AR57" i="1"/>
  <c r="AS57" i="1" s="1"/>
  <c r="AR66" i="1"/>
  <c r="AS66" i="1" s="1"/>
  <c r="AV53" i="1"/>
  <c r="AV28" i="1"/>
  <c r="AR41" i="1"/>
  <c r="AS41" i="1" s="1"/>
  <c r="AV97" i="1"/>
  <c r="AV9" i="1"/>
  <c r="AR70" i="1"/>
  <c r="AS70" i="1" s="1"/>
  <c r="AR122" i="1"/>
  <c r="AS122" i="1" s="1"/>
  <c r="AV15" i="1"/>
  <c r="AV78" i="1"/>
  <c r="AV101" i="1"/>
  <c r="AV103" i="1"/>
  <c r="AR135" i="1"/>
  <c r="AS135" i="1" s="1"/>
  <c r="AR139" i="1"/>
  <c r="AS139" i="1" s="1"/>
  <c r="AR11" i="1"/>
  <c r="AS11" i="1" s="1"/>
  <c r="AR15" i="1"/>
  <c r="AS15" i="1" s="1"/>
  <c r="AR38" i="1"/>
  <c r="AS38" i="1" s="1"/>
  <c r="AR74" i="1"/>
  <c r="AS74" i="1" s="1"/>
  <c r="AR78" i="1"/>
  <c r="AS78" i="1" s="1"/>
  <c r="AR93" i="1"/>
  <c r="AS93" i="1" s="1"/>
  <c r="AR101" i="1"/>
  <c r="AS101" i="1" s="1"/>
  <c r="AR118" i="1"/>
  <c r="AS118" i="1" s="1"/>
  <c r="AR137" i="1"/>
  <c r="AS137" i="1" s="1"/>
  <c r="AV17" i="1"/>
  <c r="AR33" i="1"/>
  <c r="AS33" i="1" s="1"/>
  <c r="AR81" i="1"/>
  <c r="AS81" i="1" s="1"/>
  <c r="AR106" i="1"/>
  <c r="AS106" i="1" s="1"/>
  <c r="AR17" i="1"/>
  <c r="AS17" i="1" s="1"/>
  <c r="AR19" i="1"/>
  <c r="AS19" i="1" s="1"/>
  <c r="AR89" i="1"/>
  <c r="AS89" i="1" s="1"/>
  <c r="AR103" i="1"/>
  <c r="AS103" i="1" s="1"/>
  <c r="AV86" i="1"/>
  <c r="AR94" i="1"/>
  <c r="AS94" i="1" s="1"/>
  <c r="AR99" i="1"/>
  <c r="AS99" i="1" s="1"/>
  <c r="AV128" i="1"/>
  <c r="AV22" i="1"/>
  <c r="AR30" i="1"/>
  <c r="AS30" i="1" s="1"/>
  <c r="AR46" i="1"/>
  <c r="AS46" i="1" s="1"/>
  <c r="AR73" i="1"/>
  <c r="AS73" i="1" s="1"/>
  <c r="AR77" i="1"/>
  <c r="AS77" i="1" s="1"/>
  <c r="AR116" i="1"/>
  <c r="AS116" i="1" s="1"/>
  <c r="AV120" i="1"/>
  <c r="AR134" i="1"/>
  <c r="AS134" i="1" s="1"/>
  <c r="AR98" i="1"/>
  <c r="AS98" i="1" s="1"/>
  <c r="AR86" i="1"/>
  <c r="AS86" i="1" s="1"/>
  <c r="AV94" i="1"/>
  <c r="AR112" i="1"/>
  <c r="AS112" i="1" s="1"/>
  <c r="AV126" i="1"/>
  <c r="AV130" i="1"/>
  <c r="AR132" i="1"/>
  <c r="AS132" i="1" s="1"/>
  <c r="AR26" i="1"/>
  <c r="AS26" i="1" s="1"/>
  <c r="AR37" i="1"/>
  <c r="AS37" i="1" s="1"/>
  <c r="AV46" i="1"/>
  <c r="AR120" i="1"/>
  <c r="AS120" i="1" s="1"/>
  <c r="AR124" i="1"/>
  <c r="AS124" i="1" s="1"/>
  <c r="AR138" i="1"/>
  <c r="AS138" i="1" s="1"/>
  <c r="AR55" i="1"/>
  <c r="AS55" i="1" s="1"/>
  <c r="AV61" i="1"/>
  <c r="AV85" i="1"/>
  <c r="AV98" i="1"/>
  <c r="AV112" i="1"/>
  <c r="AR105" i="1"/>
  <c r="AS105" i="1" s="1"/>
  <c r="AR126" i="1"/>
  <c r="AS126" i="1" s="1"/>
  <c r="AR130" i="1"/>
  <c r="AS130" i="1" s="1"/>
  <c r="AV132" i="1"/>
  <c r="AR24" i="1"/>
  <c r="AS24" i="1" s="1"/>
  <c r="AR34" i="1"/>
  <c r="AS34" i="1" s="1"/>
  <c r="AR45" i="1"/>
  <c r="AS45" i="1" s="1"/>
  <c r="AR49" i="1"/>
  <c r="AS49" i="1" s="1"/>
  <c r="AV82" i="1"/>
  <c r="AR113" i="1"/>
  <c r="AS113" i="1" s="1"/>
  <c r="AV124" i="1"/>
  <c r="AR54" i="1"/>
  <c r="AS54" i="1" s="1"/>
  <c r="AV55" i="1"/>
  <c r="AR61" i="1"/>
  <c r="AS61" i="1" s="1"/>
  <c r="AR85" i="1"/>
  <c r="AS85" i="1" s="1"/>
  <c r="AR97" i="1"/>
  <c r="AS97" i="1" s="1"/>
  <c r="AV99" i="1"/>
  <c r="AR109" i="1"/>
  <c r="AS109" i="1" s="1"/>
  <c r="AR128" i="1"/>
  <c r="AS128" i="1" s="1"/>
  <c r="AR22" i="1"/>
  <c r="AS22" i="1" s="1"/>
  <c r="AV77" i="1"/>
  <c r="AR82" i="1"/>
  <c r="AS82" i="1" s="1"/>
  <c r="AV113" i="1"/>
  <c r="AV116" i="1"/>
  <c r="AR119" i="1"/>
  <c r="AS119" i="1" s="1"/>
  <c r="AV29" i="1"/>
  <c r="AV76" i="1"/>
  <c r="AV16" i="1"/>
  <c r="AV18" i="1"/>
  <c r="AR96" i="1"/>
  <c r="AS96" i="1" s="1"/>
  <c r="AV64" i="1"/>
  <c r="AR31" i="1"/>
  <c r="AS31" i="1" s="1"/>
  <c r="AV52" i="1"/>
  <c r="AR47" i="1"/>
  <c r="AS47" i="1" s="1"/>
  <c r="AV51" i="1"/>
  <c r="AV129" i="1"/>
  <c r="AV119" i="1"/>
  <c r="AR29" i="1"/>
  <c r="AS29" i="1" s="1"/>
  <c r="AR69" i="1"/>
  <c r="AS69" i="1" s="1"/>
  <c r="AR123" i="1"/>
  <c r="AS123" i="1" s="1"/>
  <c r="AR72" i="1"/>
  <c r="AS72" i="1" s="1"/>
  <c r="AR8" i="1"/>
  <c r="AS8" i="1" s="1"/>
  <c r="AV59" i="1"/>
  <c r="AR104" i="1"/>
  <c r="AS104" i="1" s="1"/>
  <c r="AV83" i="1"/>
  <c r="AV96" i="1"/>
  <c r="AR64" i="1"/>
  <c r="AS64" i="1" s="1"/>
  <c r="AR50" i="1"/>
  <c r="AS50" i="1" s="1"/>
  <c r="AV114" i="1"/>
  <c r="AR20" i="1"/>
  <c r="AS20" i="1" s="1"/>
  <c r="AR129" i="1"/>
  <c r="AS129" i="1" s="1"/>
  <c r="AR23" i="1"/>
  <c r="AS23" i="1" s="1"/>
  <c r="AV69" i="1"/>
  <c r="AR60" i="1"/>
  <c r="AS60" i="1" s="1"/>
  <c r="AR127" i="1"/>
  <c r="AS127" i="1" s="1"/>
  <c r="AV123" i="1"/>
  <c r="AR117" i="1"/>
  <c r="AS117" i="1" s="1"/>
  <c r="AV79" i="1"/>
  <c r="AR68" i="1"/>
  <c r="AS68" i="1" s="1"/>
  <c r="AV8" i="1"/>
  <c r="AR59" i="1"/>
  <c r="AS59" i="1" s="1"/>
  <c r="AR83" i="1"/>
  <c r="AS83" i="1" s="1"/>
  <c r="AR136" i="1"/>
  <c r="AS136" i="1" s="1"/>
  <c r="AV50" i="1"/>
  <c r="AV39" i="1"/>
  <c r="AV95" i="1"/>
  <c r="AV87" i="1"/>
  <c r="AR40" i="1"/>
  <c r="AS40" i="1" s="1"/>
  <c r="AV23" i="1"/>
  <c r="AR76" i="1"/>
  <c r="AS76" i="1" s="1"/>
  <c r="AV60" i="1"/>
  <c r="AV127" i="1"/>
  <c r="AV117" i="1"/>
  <c r="AR79" i="1"/>
  <c r="AS79" i="1" s="1"/>
  <c r="AV68" i="1"/>
  <c r="AR16" i="1"/>
  <c r="AS16" i="1" s="1"/>
  <c r="AR48" i="1"/>
  <c r="AS48" i="1" s="1"/>
  <c r="AR18" i="1"/>
  <c r="AS18" i="1" s="1"/>
  <c r="AR35" i="1"/>
  <c r="AS35" i="1" s="1"/>
  <c r="AR52" i="1"/>
  <c r="AS52" i="1" s="1"/>
  <c r="AV47" i="1"/>
  <c r="AR51" i="1"/>
  <c r="AS51" i="1" s="1"/>
  <c r="AR39" i="1"/>
  <c r="AS39" i="1" s="1"/>
  <c r="AV25" i="1"/>
  <c r="AV115" i="1"/>
  <c r="AR14" i="1"/>
  <c r="AS14" i="1" s="1"/>
  <c r="AR111" i="1"/>
  <c r="AS111" i="1" s="1"/>
  <c r="AV56" i="1"/>
  <c r="AV36" i="1"/>
  <c r="AR84" i="1"/>
  <c r="AS84" i="1" s="1"/>
  <c r="AR80" i="1"/>
  <c r="AS80" i="1" s="1"/>
  <c r="AR43" i="1"/>
  <c r="AS43" i="1" s="1"/>
  <c r="AR110" i="1"/>
  <c r="AS110" i="1" s="1"/>
  <c r="AR125" i="1"/>
  <c r="AS125" i="1" s="1"/>
  <c r="AR121" i="1"/>
  <c r="AS121" i="1" s="1"/>
  <c r="AR44" i="1"/>
  <c r="AS44" i="1" s="1"/>
  <c r="AR87" i="1"/>
  <c r="AS87" i="1" s="1"/>
  <c r="AV20" i="1"/>
  <c r="AR100" i="1"/>
  <c r="AS100" i="1" s="1"/>
  <c r="AR75" i="1"/>
  <c r="AS75" i="1" s="1"/>
  <c r="AR92" i="1"/>
  <c r="AS92" i="1" s="1"/>
  <c r="AV14" i="1"/>
  <c r="AR108" i="1"/>
  <c r="AS108" i="1" s="1"/>
  <c r="AV111" i="1"/>
  <c r="AV84" i="1"/>
  <c r="AV80" i="1"/>
  <c r="AR91" i="1"/>
  <c r="AS91" i="1" s="1"/>
  <c r="AV110" i="1"/>
  <c r="AV10" i="1"/>
  <c r="AR114" i="1"/>
  <c r="AS114" i="1" s="1"/>
  <c r="AV100" i="1"/>
  <c r="AR65" i="1"/>
  <c r="AS65" i="1" s="1"/>
  <c r="AV92" i="1"/>
  <c r="AR88" i="1"/>
  <c r="AS88" i="1" s="1"/>
  <c r="AR131" i="1"/>
  <c r="AS131" i="1" s="1"/>
  <c r="AR27" i="1"/>
  <c r="AS27" i="1" s="1"/>
  <c r="AR10" i="1"/>
  <c r="AS10" i="1" s="1"/>
  <c r="AR95" i="1"/>
  <c r="AS95" i="1" s="1"/>
  <c r="AV65" i="1"/>
  <c r="AR25" i="1"/>
  <c r="AS25" i="1" s="1"/>
  <c r="AR115" i="1"/>
  <c r="AS115" i="1" s="1"/>
  <c r="AR56" i="1"/>
  <c r="AS56" i="1" s="1"/>
  <c r="AR36" i="1"/>
  <c r="AS36" i="1" s="1"/>
  <c r="AV88" i="1"/>
  <c r="AV131" i="1"/>
  <c r="AV7" i="1"/>
  <c r="AV3" i="1"/>
  <c r="AV2" i="1"/>
  <c r="U2" i="1"/>
  <c r="AL3" i="1"/>
  <c r="AM3" i="1" s="1"/>
  <c r="AA2" i="1"/>
  <c r="BA6" i="1"/>
  <c r="AR7" i="1"/>
  <c r="AX113" i="1" l="1"/>
  <c r="AY113" i="1" s="1"/>
  <c r="AX132" i="1"/>
  <c r="AY132" i="1" s="1"/>
  <c r="BB113" i="1"/>
  <c r="AX98" i="1"/>
  <c r="AY98" i="1" s="1"/>
  <c r="AX109" i="1"/>
  <c r="AY109" i="1" s="1"/>
  <c r="AX63" i="1"/>
  <c r="AY63" i="1" s="1"/>
  <c r="AX58" i="1"/>
  <c r="AY58" i="1" s="1"/>
  <c r="AX62" i="1"/>
  <c r="AY62" i="1" s="1"/>
  <c r="AX21" i="1"/>
  <c r="AY21" i="1" s="1"/>
  <c r="BB21" i="1"/>
  <c r="AX42" i="1"/>
  <c r="AY42" i="1" s="1"/>
  <c r="AX32" i="1"/>
  <c r="AY32" i="1" s="1"/>
  <c r="AX28" i="1"/>
  <c r="AY28" i="1" s="1"/>
  <c r="AX46" i="1"/>
  <c r="AY46" i="1" s="1"/>
  <c r="BB53" i="1"/>
  <c r="AX67" i="1"/>
  <c r="AY67" i="1" s="1"/>
  <c r="AX97" i="1"/>
  <c r="AY97" i="1" s="1"/>
  <c r="BB86" i="1"/>
  <c r="AX107" i="1"/>
  <c r="AY107" i="1" s="1"/>
  <c r="BB120" i="1"/>
  <c r="BB98" i="1"/>
  <c r="BB62" i="1"/>
  <c r="BB28" i="1"/>
  <c r="BB46" i="1"/>
  <c r="AX53" i="1"/>
  <c r="AY53" i="1" s="1"/>
  <c r="BB67" i="1"/>
  <c r="BB58" i="1"/>
  <c r="AX26" i="1"/>
  <c r="AY26" i="1" s="1"/>
  <c r="AX19" i="1"/>
  <c r="AY19" i="1" s="1"/>
  <c r="BB63" i="1"/>
  <c r="BB15" i="1"/>
  <c r="BB17" i="1"/>
  <c r="BB77" i="1"/>
  <c r="BB103" i="1"/>
  <c r="BB132" i="1"/>
  <c r="AX15" i="1"/>
  <c r="AY15" i="1" s="1"/>
  <c r="AX17" i="1"/>
  <c r="AY17" i="1" s="1"/>
  <c r="AX77" i="1"/>
  <c r="AY77" i="1" s="1"/>
  <c r="BB97" i="1"/>
  <c r="AX86" i="1"/>
  <c r="AY86" i="1" s="1"/>
  <c r="AX122" i="1"/>
  <c r="AY122" i="1" s="1"/>
  <c r="BB126" i="1"/>
  <c r="AX9" i="1"/>
  <c r="AY9" i="1" s="1"/>
  <c r="AX37" i="1"/>
  <c r="AY37" i="1" s="1"/>
  <c r="AX49" i="1"/>
  <c r="AY49" i="1" s="1"/>
  <c r="BB112" i="1"/>
  <c r="BB116" i="1"/>
  <c r="AX135" i="1"/>
  <c r="AY135" i="1" s="1"/>
  <c r="AX139" i="1"/>
  <c r="AY139" i="1" s="1"/>
  <c r="AX22" i="1"/>
  <c r="AY22" i="1" s="1"/>
  <c r="AX24" i="1"/>
  <c r="AY24" i="1" s="1"/>
  <c r="AX120" i="1"/>
  <c r="AY120" i="1" s="1"/>
  <c r="BB122" i="1"/>
  <c r="AX126" i="1"/>
  <c r="AY126" i="1" s="1"/>
  <c r="AX45" i="1"/>
  <c r="AY45" i="1" s="1"/>
  <c r="AX71" i="1"/>
  <c r="AY71" i="1" s="1"/>
  <c r="AX82" i="1"/>
  <c r="AY82" i="1" s="1"/>
  <c r="AX94" i="1"/>
  <c r="AY94" i="1" s="1"/>
  <c r="BB81" i="1"/>
  <c r="AX116" i="1"/>
  <c r="AY116" i="1" s="1"/>
  <c r="AX133" i="1"/>
  <c r="AY133" i="1" s="1"/>
  <c r="BB22" i="1"/>
  <c r="AX105" i="1"/>
  <c r="AY105" i="1" s="1"/>
  <c r="AX12" i="1"/>
  <c r="AY12" i="1" s="1"/>
  <c r="AX41" i="1"/>
  <c r="AY41" i="1" s="1"/>
  <c r="BB57" i="1"/>
  <c r="BB71" i="1"/>
  <c r="BB82" i="1"/>
  <c r="BB94" i="1"/>
  <c r="AX81" i="1"/>
  <c r="AY81" i="1" s="1"/>
  <c r="AX99" i="1"/>
  <c r="AY99" i="1" s="1"/>
  <c r="AX118" i="1"/>
  <c r="AY118" i="1" s="1"/>
  <c r="BB133" i="1"/>
  <c r="AX134" i="1"/>
  <c r="AY134" i="1" s="1"/>
  <c r="BB9" i="1"/>
  <c r="AX34" i="1"/>
  <c r="AY34" i="1" s="1"/>
  <c r="AX57" i="1"/>
  <c r="AY57" i="1" s="1"/>
  <c r="BB99" i="1"/>
  <c r="AX112" i="1"/>
  <c r="AY112" i="1" s="1"/>
  <c r="AX70" i="1"/>
  <c r="AY70" i="1" s="1"/>
  <c r="AX74" i="1"/>
  <c r="AY74" i="1" s="1"/>
  <c r="BB90" i="1"/>
  <c r="AX101" i="1"/>
  <c r="AY101" i="1" s="1"/>
  <c r="AX137" i="1"/>
  <c r="AY137" i="1" s="1"/>
  <c r="AX11" i="1"/>
  <c r="AY11" i="1" s="1"/>
  <c r="AX30" i="1"/>
  <c r="AY30" i="1" s="1"/>
  <c r="AX54" i="1"/>
  <c r="AY54" i="1" s="1"/>
  <c r="BB78" i="1"/>
  <c r="AX93" i="1"/>
  <c r="AY93" i="1" s="1"/>
  <c r="AX124" i="1"/>
  <c r="AY124" i="1" s="1"/>
  <c r="AX103" i="1"/>
  <c r="AY103" i="1" s="1"/>
  <c r="BB66" i="1"/>
  <c r="AX102" i="1"/>
  <c r="AY102" i="1" s="1"/>
  <c r="BB54" i="1"/>
  <c r="AX55" i="1"/>
  <c r="AY55" i="1" s="1"/>
  <c r="BB85" i="1"/>
  <c r="BB89" i="1"/>
  <c r="BB124" i="1"/>
  <c r="AX128" i="1"/>
  <c r="AY128" i="1" s="1"/>
  <c r="BB130" i="1"/>
  <c r="AX138" i="1"/>
  <c r="AY138" i="1" s="1"/>
  <c r="AX66" i="1"/>
  <c r="AY66" i="1" s="1"/>
  <c r="BB102" i="1"/>
  <c r="AX106" i="1"/>
  <c r="AY106" i="1" s="1"/>
  <c r="AX13" i="1"/>
  <c r="AY13" i="1" s="1"/>
  <c r="AX33" i="1"/>
  <c r="AY33" i="1" s="1"/>
  <c r="AX38" i="1"/>
  <c r="AY38" i="1" s="1"/>
  <c r="BB55" i="1"/>
  <c r="BB61" i="1"/>
  <c r="AX85" i="1"/>
  <c r="AY85" i="1" s="1"/>
  <c r="AX89" i="1"/>
  <c r="AY89" i="1" s="1"/>
  <c r="BB128" i="1"/>
  <c r="AX130" i="1"/>
  <c r="AY130" i="1" s="1"/>
  <c r="AX90" i="1"/>
  <c r="AY90" i="1" s="1"/>
  <c r="BB101" i="1"/>
  <c r="BB11" i="1"/>
  <c r="AX61" i="1"/>
  <c r="AY61" i="1" s="1"/>
  <c r="AX73" i="1"/>
  <c r="AY73" i="1" s="1"/>
  <c r="AX78" i="1"/>
  <c r="AY78" i="1" s="1"/>
  <c r="BB93" i="1"/>
  <c r="AX131" i="1"/>
  <c r="AY131" i="1" s="1"/>
  <c r="AX52" i="1"/>
  <c r="AY52" i="1" s="1"/>
  <c r="AX92" i="1"/>
  <c r="AY92" i="1" s="1"/>
  <c r="AX51" i="1"/>
  <c r="AY51" i="1" s="1"/>
  <c r="AX50" i="1"/>
  <c r="AY50" i="1" s="1"/>
  <c r="BB10" i="1"/>
  <c r="BB36" i="1"/>
  <c r="BB114" i="1"/>
  <c r="AX79" i="1"/>
  <c r="AY79" i="1" s="1"/>
  <c r="AX68" i="1"/>
  <c r="AY68" i="1" s="1"/>
  <c r="BB47" i="1"/>
  <c r="AX16" i="1"/>
  <c r="AY16" i="1" s="1"/>
  <c r="AX121" i="1"/>
  <c r="AY121" i="1" s="1"/>
  <c r="AX115" i="1"/>
  <c r="AY115" i="1" s="1"/>
  <c r="BB129" i="1"/>
  <c r="AX29" i="1"/>
  <c r="AY29" i="1" s="1"/>
  <c r="AX59" i="1"/>
  <c r="AY59" i="1" s="1"/>
  <c r="BB51" i="1"/>
  <c r="BB50" i="1"/>
  <c r="AX10" i="1"/>
  <c r="AY10" i="1" s="1"/>
  <c r="AX36" i="1"/>
  <c r="AY36" i="1" s="1"/>
  <c r="AX23" i="1"/>
  <c r="AY23" i="1" s="1"/>
  <c r="AX114" i="1"/>
  <c r="AY114" i="1" s="1"/>
  <c r="BB80" i="1"/>
  <c r="AX20" i="1"/>
  <c r="AY20" i="1" s="1"/>
  <c r="BB65" i="1"/>
  <c r="BB16" i="1"/>
  <c r="BB111" i="1"/>
  <c r="BB56" i="1"/>
  <c r="BB18" i="1"/>
  <c r="AX35" i="1"/>
  <c r="AY35" i="1" s="1"/>
  <c r="BB29" i="1"/>
  <c r="AX31" i="1"/>
  <c r="AY31" i="1" s="1"/>
  <c r="AX91" i="1"/>
  <c r="AY91" i="1" s="1"/>
  <c r="BB59" i="1"/>
  <c r="BB23" i="1"/>
  <c r="BB88" i="1"/>
  <c r="BB84" i="1"/>
  <c r="AX80" i="1"/>
  <c r="AY80" i="1" s="1"/>
  <c r="BB20" i="1"/>
  <c r="AX65" i="1"/>
  <c r="AY65" i="1" s="1"/>
  <c r="AX125" i="1"/>
  <c r="AY125" i="1" s="1"/>
  <c r="AX111" i="1"/>
  <c r="AY111" i="1" s="1"/>
  <c r="AX108" i="1"/>
  <c r="AY108" i="1" s="1"/>
  <c r="AX40" i="1"/>
  <c r="AY40" i="1" s="1"/>
  <c r="BB131" i="1"/>
  <c r="BB52" i="1"/>
  <c r="AX75" i="1"/>
  <c r="AY75" i="1" s="1"/>
  <c r="BB92" i="1"/>
  <c r="AX88" i="1"/>
  <c r="AY88" i="1" s="1"/>
  <c r="AX84" i="1"/>
  <c r="AY84" i="1" s="1"/>
  <c r="BB79" i="1"/>
  <c r="BB68" i="1"/>
  <c r="AX47" i="1"/>
  <c r="AY47" i="1" s="1"/>
  <c r="BB115" i="1"/>
  <c r="AX129" i="1"/>
  <c r="AY129" i="1" s="1"/>
  <c r="AX56" i="1"/>
  <c r="AY56" i="1" s="1"/>
  <c r="BB69" i="1"/>
  <c r="BB8" i="1"/>
  <c r="AX136" i="1"/>
  <c r="AY136" i="1" s="1"/>
  <c r="BB110" i="1"/>
  <c r="AX39" i="1"/>
  <c r="AY39" i="1" s="1"/>
  <c r="AX119" i="1"/>
  <c r="AY119" i="1" s="1"/>
  <c r="AX87" i="1"/>
  <c r="AY87" i="1" s="1"/>
  <c r="AX96" i="1"/>
  <c r="AY96" i="1" s="1"/>
  <c r="AX76" i="1"/>
  <c r="AY76" i="1" s="1"/>
  <c r="BB127" i="1"/>
  <c r="BB123" i="1"/>
  <c r="AX72" i="1"/>
  <c r="AY72" i="1" s="1"/>
  <c r="BB14" i="1"/>
  <c r="AX14" i="1"/>
  <c r="AY14" i="1" s="1"/>
  <c r="AX104" i="1"/>
  <c r="AY104" i="1" s="1"/>
  <c r="BB64" i="1"/>
  <c r="AX117" i="1"/>
  <c r="AY117" i="1" s="1"/>
  <c r="BB39" i="1"/>
  <c r="AX43" i="1"/>
  <c r="AY43" i="1" s="1"/>
  <c r="AX127" i="1"/>
  <c r="AY127" i="1" s="1"/>
  <c r="AX123" i="1"/>
  <c r="AY123" i="1" s="1"/>
  <c r="AX25" i="1"/>
  <c r="AY25" i="1" s="1"/>
  <c r="AX18" i="1"/>
  <c r="AY18" i="1" s="1"/>
  <c r="BB83" i="1"/>
  <c r="AX64" i="1"/>
  <c r="AY64" i="1" s="1"/>
  <c r="BB117" i="1"/>
  <c r="AX27" i="1"/>
  <c r="AY27" i="1" s="1"/>
  <c r="AX95" i="1"/>
  <c r="AY95" i="1" s="1"/>
  <c r="BB60" i="1"/>
  <c r="AX100" i="1"/>
  <c r="AY100" i="1" s="1"/>
  <c r="BB25" i="1"/>
  <c r="AX83" i="1"/>
  <c r="AY83" i="1" s="1"/>
  <c r="AX69" i="1"/>
  <c r="AY69" i="1" s="1"/>
  <c r="AX8" i="1"/>
  <c r="AY8" i="1" s="1"/>
  <c r="AX110" i="1"/>
  <c r="AY110" i="1" s="1"/>
  <c r="AX44" i="1"/>
  <c r="AY44" i="1" s="1"/>
  <c r="BB119" i="1"/>
  <c r="BB95" i="1"/>
  <c r="BB87" i="1"/>
  <c r="BB96" i="1"/>
  <c r="BB76" i="1"/>
  <c r="AX60" i="1"/>
  <c r="AY60" i="1" s="1"/>
  <c r="BB100" i="1"/>
  <c r="AX48" i="1"/>
  <c r="AY48" i="1" s="1"/>
  <c r="BB7" i="1"/>
  <c r="BB3" i="1"/>
  <c r="BB2" i="1"/>
  <c r="AR3" i="1"/>
  <c r="AS3" i="1" s="1"/>
  <c r="AR2" i="1"/>
  <c r="AS2" i="1" s="1"/>
  <c r="AS7" i="1"/>
  <c r="BG6" i="1"/>
  <c r="AX7" i="1"/>
  <c r="BH63" i="1" l="1"/>
  <c r="BD137" i="1"/>
  <c r="BE137" i="1" s="1"/>
  <c r="BD58" i="1"/>
  <c r="BE58" i="1" s="1"/>
  <c r="BH62" i="1"/>
  <c r="BD138" i="1"/>
  <c r="BE138" i="1" s="1"/>
  <c r="BD98" i="1"/>
  <c r="BE98" i="1" s="1"/>
  <c r="BD90" i="1"/>
  <c r="BE90" i="1" s="1"/>
  <c r="BD63" i="1"/>
  <c r="BE63" i="1" s="1"/>
  <c r="BD62" i="1"/>
  <c r="BE62" i="1" s="1"/>
  <c r="BH98" i="1"/>
  <c r="BH58" i="1"/>
  <c r="BD53" i="1"/>
  <c r="BE53" i="1" s="1"/>
  <c r="BD32" i="1"/>
  <c r="BE32" i="1" s="1"/>
  <c r="BD21" i="1"/>
  <c r="BE21" i="1" s="1"/>
  <c r="BH21" i="1"/>
  <c r="BH53" i="1"/>
  <c r="BH57" i="1"/>
  <c r="BH55" i="1"/>
  <c r="BH61" i="1"/>
  <c r="BD70" i="1"/>
  <c r="BE70" i="1" s="1"/>
  <c r="BH82" i="1"/>
  <c r="BH46" i="1"/>
  <c r="BH120" i="1"/>
  <c r="BH28" i="1"/>
  <c r="BH112" i="1"/>
  <c r="BD34" i="1"/>
  <c r="BE34" i="1" s="1"/>
  <c r="BD55" i="1"/>
  <c r="BE55" i="1" s="1"/>
  <c r="BD61" i="1"/>
  <c r="BE61" i="1" s="1"/>
  <c r="BD82" i="1"/>
  <c r="BE82" i="1" s="1"/>
  <c r="BD124" i="1"/>
  <c r="BE124" i="1" s="1"/>
  <c r="BH94" i="1"/>
  <c r="BH128" i="1"/>
  <c r="BH124" i="1"/>
  <c r="BD46" i="1"/>
  <c r="BE46" i="1" s="1"/>
  <c r="BH71" i="1"/>
  <c r="BD33" i="1"/>
  <c r="BE33" i="1" s="1"/>
  <c r="BH90" i="1"/>
  <c r="BH116" i="1"/>
  <c r="BD128" i="1"/>
  <c r="BE128" i="1" s="1"/>
  <c r="BH133" i="1"/>
  <c r="BD71" i="1"/>
  <c r="BE71" i="1" s="1"/>
  <c r="BH81" i="1"/>
  <c r="BH99" i="1"/>
  <c r="BD99" i="1"/>
  <c r="BE99" i="1" s="1"/>
  <c r="BD22" i="1"/>
  <c r="BE22" i="1" s="1"/>
  <c r="BD42" i="1"/>
  <c r="BE42" i="1" s="1"/>
  <c r="BD57" i="1"/>
  <c r="BE57" i="1" s="1"/>
  <c r="BH54" i="1"/>
  <c r="BD67" i="1"/>
  <c r="BE67" i="1" s="1"/>
  <c r="BD112" i="1"/>
  <c r="BE112" i="1" s="1"/>
  <c r="BH9" i="1"/>
  <c r="BD81" i="1"/>
  <c r="BE81" i="1" s="1"/>
  <c r="BH126" i="1"/>
  <c r="BH130" i="1"/>
  <c r="BD11" i="1"/>
  <c r="BE11" i="1" s="1"/>
  <c r="BD93" i="1"/>
  <c r="BE93" i="1" s="1"/>
  <c r="BD106" i="1"/>
  <c r="BE106" i="1" s="1"/>
  <c r="BH113" i="1"/>
  <c r="BD13" i="1"/>
  <c r="BE13" i="1" s="1"/>
  <c r="BD109" i="1"/>
  <c r="BE109" i="1" s="1"/>
  <c r="BD126" i="1"/>
  <c r="BE126" i="1" s="1"/>
  <c r="BD130" i="1"/>
  <c r="BE130" i="1" s="1"/>
  <c r="BH11" i="1"/>
  <c r="BD30" i="1"/>
  <c r="BE30" i="1" s="1"/>
  <c r="BH93" i="1"/>
  <c r="BD89" i="1"/>
  <c r="BE89" i="1" s="1"/>
  <c r="BD113" i="1"/>
  <c r="BE113" i="1" s="1"/>
  <c r="BD26" i="1"/>
  <c r="BE26" i="1" s="1"/>
  <c r="BH22" i="1"/>
  <c r="BD24" i="1"/>
  <c r="BE24" i="1" s="1"/>
  <c r="BD41" i="1"/>
  <c r="BE41" i="1" s="1"/>
  <c r="BD49" i="1"/>
  <c r="BE49" i="1" s="1"/>
  <c r="BD54" i="1"/>
  <c r="BE54" i="1" s="1"/>
  <c r="BH67" i="1"/>
  <c r="BH89" i="1"/>
  <c r="BD9" i="1"/>
  <c r="BE9" i="1" s="1"/>
  <c r="BD45" i="1"/>
  <c r="BE45" i="1" s="1"/>
  <c r="BH97" i="1"/>
  <c r="BH78" i="1"/>
  <c r="BD85" i="1"/>
  <c r="BE85" i="1" s="1"/>
  <c r="BD101" i="1"/>
  <c r="BE101" i="1" s="1"/>
  <c r="BD122" i="1"/>
  <c r="BE122" i="1" s="1"/>
  <c r="BD120" i="1"/>
  <c r="BE120" i="1" s="1"/>
  <c r="BD105" i="1"/>
  <c r="BE105" i="1" s="1"/>
  <c r="BD133" i="1"/>
  <c r="BE133" i="1" s="1"/>
  <c r="BD12" i="1"/>
  <c r="BE12" i="1" s="1"/>
  <c r="BD19" i="1"/>
  <c r="BE19" i="1" s="1"/>
  <c r="BD38" i="1"/>
  <c r="BE38" i="1" s="1"/>
  <c r="BD66" i="1"/>
  <c r="BE66" i="1" s="1"/>
  <c r="BH103" i="1"/>
  <c r="BD135" i="1"/>
  <c r="BE135" i="1" s="1"/>
  <c r="BD132" i="1"/>
  <c r="BE132" i="1" s="1"/>
  <c r="BD78" i="1"/>
  <c r="BE78" i="1" s="1"/>
  <c r="BH85" i="1"/>
  <c r="BH101" i="1"/>
  <c r="BD107" i="1"/>
  <c r="BE107" i="1" s="1"/>
  <c r="BH122" i="1"/>
  <c r="BD15" i="1"/>
  <c r="BE15" i="1" s="1"/>
  <c r="BD17" i="1"/>
  <c r="BE17" i="1" s="1"/>
  <c r="BD77" i="1"/>
  <c r="BE77" i="1" s="1"/>
  <c r="BH102" i="1"/>
  <c r="BD103" i="1"/>
  <c r="BE103" i="1" s="1"/>
  <c r="BH86" i="1"/>
  <c r="BH132" i="1"/>
  <c r="BD37" i="1"/>
  <c r="BE37" i="1" s="1"/>
  <c r="BD94" i="1"/>
  <c r="BE94" i="1" s="1"/>
  <c r="BH15" i="1"/>
  <c r="BH17" i="1"/>
  <c r="BD74" i="1"/>
  <c r="BE74" i="1" s="1"/>
  <c r="BH77" i="1"/>
  <c r="BD102" i="1"/>
  <c r="BE102" i="1" s="1"/>
  <c r="BD86" i="1"/>
  <c r="BE86" i="1" s="1"/>
  <c r="BD118" i="1"/>
  <c r="BE118" i="1" s="1"/>
  <c r="BD116" i="1"/>
  <c r="BE116" i="1" s="1"/>
  <c r="BD73" i="1"/>
  <c r="BE73" i="1" s="1"/>
  <c r="BD97" i="1"/>
  <c r="BE97" i="1" s="1"/>
  <c r="BD134" i="1"/>
  <c r="BE134" i="1" s="1"/>
  <c r="BD139" i="1"/>
  <c r="BE139" i="1" s="1"/>
  <c r="BD28" i="1"/>
  <c r="BE28" i="1" s="1"/>
  <c r="BH66" i="1"/>
  <c r="BH25" i="1"/>
  <c r="BD75" i="1"/>
  <c r="BE75" i="1" s="1"/>
  <c r="BD27" i="1"/>
  <c r="BE27" i="1" s="1"/>
  <c r="BD129" i="1"/>
  <c r="BE129" i="1" s="1"/>
  <c r="BH56" i="1"/>
  <c r="BD91" i="1"/>
  <c r="BE91" i="1" s="1"/>
  <c r="BD110" i="1"/>
  <c r="BE110" i="1" s="1"/>
  <c r="BD95" i="1"/>
  <c r="BE95" i="1" s="1"/>
  <c r="BH87" i="1"/>
  <c r="BD100" i="1"/>
  <c r="BE100" i="1" s="1"/>
  <c r="BH129" i="1"/>
  <c r="BH117" i="1"/>
  <c r="BH110" i="1"/>
  <c r="BD88" i="1"/>
  <c r="BE88" i="1" s="1"/>
  <c r="BD84" i="1"/>
  <c r="BE84" i="1" s="1"/>
  <c r="BD80" i="1"/>
  <c r="BE80" i="1" s="1"/>
  <c r="BH60" i="1"/>
  <c r="BH95" i="1"/>
  <c r="BD87" i="1"/>
  <c r="BE87" i="1" s="1"/>
  <c r="BD114" i="1"/>
  <c r="BE114" i="1" s="1"/>
  <c r="BD104" i="1"/>
  <c r="BE104" i="1" s="1"/>
  <c r="BD69" i="1"/>
  <c r="BE69" i="1" s="1"/>
  <c r="BH100" i="1"/>
  <c r="BD125" i="1"/>
  <c r="BE125" i="1" s="1"/>
  <c r="BD121" i="1"/>
  <c r="BE121" i="1" s="1"/>
  <c r="BD119" i="1"/>
  <c r="BE119" i="1" s="1"/>
  <c r="BD127" i="1"/>
  <c r="BE127" i="1" s="1"/>
  <c r="BD123" i="1"/>
  <c r="BE123" i="1" s="1"/>
  <c r="BD117" i="1"/>
  <c r="BE117" i="1" s="1"/>
  <c r="BH114" i="1"/>
  <c r="BH69" i="1"/>
  <c r="BD25" i="1"/>
  <c r="BE25" i="1" s="1"/>
  <c r="BH119" i="1"/>
  <c r="BD56" i="1"/>
  <c r="BE56" i="1" s="1"/>
  <c r="BD43" i="1"/>
  <c r="BE43" i="1" s="1"/>
  <c r="BH127" i="1"/>
  <c r="BH123" i="1"/>
  <c r="BD44" i="1"/>
  <c r="BE44" i="1" s="1"/>
  <c r="BH36" i="1"/>
  <c r="BH88" i="1"/>
  <c r="BH80" i="1"/>
  <c r="BH76" i="1"/>
  <c r="BH20" i="1"/>
  <c r="BD79" i="1"/>
  <c r="BE79" i="1" s="1"/>
  <c r="BH111" i="1"/>
  <c r="BH29" i="1"/>
  <c r="BD83" i="1"/>
  <c r="BE83" i="1" s="1"/>
  <c r="BD72" i="1"/>
  <c r="BE72" i="1" s="1"/>
  <c r="BD65" i="1"/>
  <c r="BE65" i="1" s="1"/>
  <c r="BH47" i="1"/>
  <c r="BD136" i="1"/>
  <c r="BE136" i="1" s="1"/>
  <c r="BH92" i="1"/>
  <c r="BH50" i="1"/>
  <c r="BH10" i="1"/>
  <c r="BD50" i="1"/>
  <c r="BE50" i="1" s="1"/>
  <c r="BH14" i="1"/>
  <c r="BD23" i="1"/>
  <c r="BE23" i="1" s="1"/>
  <c r="BD16" i="1"/>
  <c r="BE16" i="1" s="1"/>
  <c r="BD8" i="1"/>
  <c r="BE8" i="1" s="1"/>
  <c r="BD59" i="1"/>
  <c r="BE59" i="1" s="1"/>
  <c r="BD18" i="1"/>
  <c r="BE18" i="1" s="1"/>
  <c r="BH64" i="1"/>
  <c r="BH65" i="1"/>
  <c r="BD39" i="1"/>
  <c r="BE39" i="1" s="1"/>
  <c r="BD14" i="1"/>
  <c r="BE14" i="1" s="1"/>
  <c r="BD10" i="1"/>
  <c r="BE10" i="1" s="1"/>
  <c r="BH23" i="1"/>
  <c r="BD96" i="1"/>
  <c r="BE96" i="1" s="1"/>
  <c r="BH84" i="1"/>
  <c r="BD131" i="1"/>
  <c r="BE131" i="1" s="1"/>
  <c r="BH68" i="1"/>
  <c r="BH16" i="1"/>
  <c r="BH8" i="1"/>
  <c r="BH59" i="1"/>
  <c r="BD108" i="1"/>
  <c r="BE108" i="1" s="1"/>
  <c r="BH18" i="1"/>
  <c r="BD64" i="1"/>
  <c r="BE64" i="1" s="1"/>
  <c r="BD52" i="1"/>
  <c r="BE52" i="1" s="1"/>
  <c r="BD115" i="1"/>
  <c r="BE115" i="1" s="1"/>
  <c r="BH51" i="1"/>
  <c r="BH39" i="1"/>
  <c r="BD40" i="1"/>
  <c r="BE40" i="1" s="1"/>
  <c r="BD36" i="1"/>
  <c r="BE36" i="1" s="1"/>
  <c r="BH96" i="1"/>
  <c r="BD76" i="1"/>
  <c r="BE76" i="1" s="1"/>
  <c r="BD60" i="1"/>
  <c r="BE60" i="1" s="1"/>
  <c r="BD31" i="1"/>
  <c r="BE31" i="1" s="1"/>
  <c r="BD20" i="1"/>
  <c r="BE20" i="1" s="1"/>
  <c r="BH131" i="1"/>
  <c r="BH79" i="1"/>
  <c r="BD68" i="1"/>
  <c r="BE68" i="1" s="1"/>
  <c r="BD48" i="1"/>
  <c r="BE48" i="1" s="1"/>
  <c r="BD111" i="1"/>
  <c r="BE111" i="1" s="1"/>
  <c r="BD29" i="1"/>
  <c r="BE29" i="1" s="1"/>
  <c r="BH83" i="1"/>
  <c r="BD35" i="1"/>
  <c r="BE35" i="1" s="1"/>
  <c r="BH52" i="1"/>
  <c r="BD47" i="1"/>
  <c r="BE47" i="1" s="1"/>
  <c r="BH115" i="1"/>
  <c r="BD92" i="1"/>
  <c r="BE92" i="1" s="1"/>
  <c r="BD51" i="1"/>
  <c r="BE51" i="1" s="1"/>
  <c r="BH7" i="1"/>
  <c r="BH2" i="1"/>
  <c r="BH3" i="1"/>
  <c r="AX3" i="1"/>
  <c r="AY3" i="1" s="1"/>
  <c r="AX2" i="1"/>
  <c r="AY2" i="1" s="1"/>
  <c r="BM6" i="1"/>
  <c r="BD7" i="1"/>
  <c r="AY7" i="1"/>
  <c r="BN98" i="1" l="1"/>
  <c r="BJ109" i="1"/>
  <c r="BK109" i="1" s="1"/>
  <c r="BJ132" i="1"/>
  <c r="BK132" i="1" s="1"/>
  <c r="BJ98" i="1"/>
  <c r="BK98" i="1" s="1"/>
  <c r="BJ21" i="1"/>
  <c r="BK21" i="1" s="1"/>
  <c r="BJ32" i="1"/>
  <c r="BK32" i="1" s="1"/>
  <c r="BN21" i="1"/>
  <c r="BJ24" i="1"/>
  <c r="BK24" i="1" s="1"/>
  <c r="BJ30" i="1"/>
  <c r="BK30" i="1" s="1"/>
  <c r="BJ55" i="1"/>
  <c r="BK55" i="1" s="1"/>
  <c r="BN63" i="1"/>
  <c r="BJ70" i="1"/>
  <c r="BK70" i="1" s="1"/>
  <c r="BN103" i="1"/>
  <c r="BJ106" i="1"/>
  <c r="BK106" i="1" s="1"/>
  <c r="BN22" i="1"/>
  <c r="BJ42" i="1"/>
  <c r="BK42" i="1" s="1"/>
  <c r="BN55" i="1"/>
  <c r="BN66" i="1"/>
  <c r="BJ103" i="1"/>
  <c r="BK103" i="1" s="1"/>
  <c r="BJ101" i="1"/>
  <c r="BK101" i="1" s="1"/>
  <c r="BJ22" i="1"/>
  <c r="BK22" i="1" s="1"/>
  <c r="BJ26" i="1"/>
  <c r="BK26" i="1" s="1"/>
  <c r="BJ66" i="1"/>
  <c r="BK66" i="1" s="1"/>
  <c r="BN132" i="1"/>
  <c r="BJ13" i="1"/>
  <c r="BK13" i="1" s="1"/>
  <c r="BJ63" i="1"/>
  <c r="BK63" i="1" s="1"/>
  <c r="BN101" i="1"/>
  <c r="BJ33" i="1"/>
  <c r="BK33" i="1" s="1"/>
  <c r="BJ54" i="1"/>
  <c r="BK54" i="1" s="1"/>
  <c r="BN61" i="1"/>
  <c r="BJ90" i="1"/>
  <c r="BK90" i="1" s="1"/>
  <c r="BJ78" i="1"/>
  <c r="BK78" i="1" s="1"/>
  <c r="BJ85" i="1"/>
  <c r="BK85" i="1" s="1"/>
  <c r="BN89" i="1"/>
  <c r="BN128" i="1"/>
  <c r="BN126" i="1"/>
  <c r="BJ17" i="1"/>
  <c r="BK17" i="1" s="1"/>
  <c r="BJ19" i="1"/>
  <c r="BK19" i="1" s="1"/>
  <c r="BJ137" i="1"/>
  <c r="BK137" i="1" s="1"/>
  <c r="BJ11" i="1"/>
  <c r="BK11" i="1" s="1"/>
  <c r="BN54" i="1"/>
  <c r="BJ58" i="1"/>
  <c r="BK58" i="1" s="1"/>
  <c r="BJ61" i="1"/>
  <c r="BK61" i="1" s="1"/>
  <c r="BN90" i="1"/>
  <c r="BN78" i="1"/>
  <c r="BJ93" i="1"/>
  <c r="BK93" i="1" s="1"/>
  <c r="BN85" i="1"/>
  <c r="BN17" i="1"/>
  <c r="BN28" i="1"/>
  <c r="BJ130" i="1"/>
  <c r="BK130" i="1" s="1"/>
  <c r="BN11" i="1"/>
  <c r="BN58" i="1"/>
  <c r="BJ73" i="1"/>
  <c r="BK73" i="1" s="1"/>
  <c r="BN93" i="1"/>
  <c r="BN124" i="1"/>
  <c r="BN130" i="1"/>
  <c r="BJ89" i="1"/>
  <c r="BK89" i="1" s="1"/>
  <c r="BJ124" i="1"/>
  <c r="BK124" i="1" s="1"/>
  <c r="BJ128" i="1"/>
  <c r="BK128" i="1" s="1"/>
  <c r="BJ126" i="1"/>
  <c r="BK126" i="1" s="1"/>
  <c r="BJ138" i="1"/>
  <c r="BK138" i="1" s="1"/>
  <c r="BJ38" i="1"/>
  <c r="BK38" i="1" s="1"/>
  <c r="BN77" i="1"/>
  <c r="BJ86" i="1"/>
  <c r="BK86" i="1" s="1"/>
  <c r="BN120" i="1"/>
  <c r="BJ113" i="1"/>
  <c r="BK113" i="1" s="1"/>
  <c r="BJ41" i="1"/>
  <c r="BK41" i="1" s="1"/>
  <c r="BJ37" i="1"/>
  <c r="BK37" i="1" s="1"/>
  <c r="BN57" i="1"/>
  <c r="BN71" i="1"/>
  <c r="BN82" i="1"/>
  <c r="BJ81" i="1"/>
  <c r="BK81" i="1" s="1"/>
  <c r="BJ94" i="1"/>
  <c r="BK94" i="1" s="1"/>
  <c r="BN112" i="1"/>
  <c r="BN116" i="1"/>
  <c r="BN122" i="1"/>
  <c r="BJ53" i="1"/>
  <c r="BK53" i="1" s="1"/>
  <c r="BJ62" i="1"/>
  <c r="BK62" i="1" s="1"/>
  <c r="BJ97" i="1"/>
  <c r="BK97" i="1" s="1"/>
  <c r="BJ102" i="1"/>
  <c r="BK102" i="1" s="1"/>
  <c r="BN86" i="1"/>
  <c r="BJ120" i="1"/>
  <c r="BK120" i="1" s="1"/>
  <c r="BN113" i="1"/>
  <c r="BJ134" i="1"/>
  <c r="BK134" i="1" s="1"/>
  <c r="BJ9" i="1"/>
  <c r="BK9" i="1" s="1"/>
  <c r="BJ34" i="1"/>
  <c r="BK34" i="1" s="1"/>
  <c r="BJ57" i="1"/>
  <c r="BK57" i="1" s="1"/>
  <c r="BJ67" i="1"/>
  <c r="BK67" i="1" s="1"/>
  <c r="BN81" i="1"/>
  <c r="BN94" i="1"/>
  <c r="BJ116" i="1"/>
  <c r="BK116" i="1" s="1"/>
  <c r="BN133" i="1"/>
  <c r="BJ15" i="1"/>
  <c r="BK15" i="1" s="1"/>
  <c r="BJ46" i="1"/>
  <c r="BK46" i="1" s="1"/>
  <c r="BN53" i="1"/>
  <c r="BN97" i="1"/>
  <c r="BN102" i="1"/>
  <c r="BJ135" i="1"/>
  <c r="BK135" i="1" s="1"/>
  <c r="BN9" i="1"/>
  <c r="BJ49" i="1"/>
  <c r="BK49" i="1" s="1"/>
  <c r="BN67" i="1"/>
  <c r="BN99" i="1"/>
  <c r="BJ118" i="1"/>
  <c r="BK118" i="1" s="1"/>
  <c r="BJ133" i="1"/>
  <c r="BK133" i="1" s="1"/>
  <c r="BJ12" i="1"/>
  <c r="BK12" i="1" s="1"/>
  <c r="BN15" i="1"/>
  <c r="BJ28" i="1"/>
  <c r="BK28" i="1" s="1"/>
  <c r="BN46" i="1"/>
  <c r="BN62" i="1"/>
  <c r="BJ74" i="1"/>
  <c r="BK74" i="1" s="1"/>
  <c r="BJ77" i="1"/>
  <c r="BK77" i="1" s="1"/>
  <c r="BJ107" i="1"/>
  <c r="BK107" i="1" s="1"/>
  <c r="BJ105" i="1"/>
  <c r="BK105" i="1" s="1"/>
  <c r="BJ139" i="1"/>
  <c r="BK139" i="1" s="1"/>
  <c r="BJ45" i="1"/>
  <c r="BK45" i="1" s="1"/>
  <c r="BJ71" i="1"/>
  <c r="BK71" i="1" s="1"/>
  <c r="BJ82" i="1"/>
  <c r="BK82" i="1" s="1"/>
  <c r="BJ99" i="1"/>
  <c r="BK99" i="1" s="1"/>
  <c r="BJ112" i="1"/>
  <c r="BK112" i="1" s="1"/>
  <c r="BJ122" i="1"/>
  <c r="BK122" i="1" s="1"/>
  <c r="BJ111" i="1"/>
  <c r="BK111" i="1" s="1"/>
  <c r="BN87" i="1"/>
  <c r="BJ23" i="1"/>
  <c r="BK23" i="1" s="1"/>
  <c r="BJ31" i="1"/>
  <c r="BK31" i="1" s="1"/>
  <c r="BN127" i="1"/>
  <c r="BJ123" i="1"/>
  <c r="BK123" i="1" s="1"/>
  <c r="BN117" i="1"/>
  <c r="BN68" i="1"/>
  <c r="BN8" i="1"/>
  <c r="BJ44" i="1"/>
  <c r="BK44" i="1" s="1"/>
  <c r="BJ108" i="1"/>
  <c r="BK108" i="1" s="1"/>
  <c r="BJ88" i="1"/>
  <c r="BK88" i="1" s="1"/>
  <c r="BJ84" i="1"/>
  <c r="BK84" i="1" s="1"/>
  <c r="BJ131" i="1"/>
  <c r="BK131" i="1" s="1"/>
  <c r="BJ52" i="1"/>
  <c r="BK52" i="1" s="1"/>
  <c r="BJ51" i="1"/>
  <c r="BK51" i="1" s="1"/>
  <c r="BN39" i="1"/>
  <c r="BN14" i="1"/>
  <c r="BN111" i="1"/>
  <c r="BJ87" i="1"/>
  <c r="BK87" i="1" s="1"/>
  <c r="BN56" i="1"/>
  <c r="BN23" i="1"/>
  <c r="BN20" i="1"/>
  <c r="BJ127" i="1"/>
  <c r="BK127" i="1" s="1"/>
  <c r="BJ68" i="1"/>
  <c r="BK68" i="1" s="1"/>
  <c r="BN47" i="1"/>
  <c r="BJ16" i="1"/>
  <c r="BK16" i="1" s="1"/>
  <c r="BN95" i="1"/>
  <c r="BN36" i="1"/>
  <c r="BJ18" i="1"/>
  <c r="BK18" i="1" s="1"/>
  <c r="BN88" i="1"/>
  <c r="BN52" i="1"/>
  <c r="BJ75" i="1"/>
  <c r="BK75" i="1" s="1"/>
  <c r="BN51" i="1"/>
  <c r="BJ39" i="1"/>
  <c r="BK39" i="1" s="1"/>
  <c r="BJ29" i="1"/>
  <c r="BK29" i="1" s="1"/>
  <c r="BJ114" i="1"/>
  <c r="BK114" i="1" s="1"/>
  <c r="BJ129" i="1"/>
  <c r="BK129" i="1" s="1"/>
  <c r="BJ119" i="1"/>
  <c r="BK119" i="1" s="1"/>
  <c r="BJ56" i="1"/>
  <c r="BK56" i="1" s="1"/>
  <c r="BJ20" i="1"/>
  <c r="BK20" i="1" s="1"/>
  <c r="BJ47" i="1"/>
  <c r="BK47" i="1" s="1"/>
  <c r="BN16" i="1"/>
  <c r="BN59" i="1"/>
  <c r="BJ95" i="1"/>
  <c r="BK95" i="1" s="1"/>
  <c r="BJ36" i="1"/>
  <c r="BK36" i="1" s="1"/>
  <c r="BN18" i="1"/>
  <c r="BJ96" i="1"/>
  <c r="BK96" i="1" s="1"/>
  <c r="BN80" i="1"/>
  <c r="BN76" i="1"/>
  <c r="BN29" i="1"/>
  <c r="BN129" i="1"/>
  <c r="BN119" i="1"/>
  <c r="BN123" i="1"/>
  <c r="BJ117" i="1"/>
  <c r="BK117" i="1" s="1"/>
  <c r="BJ8" i="1"/>
  <c r="BK8" i="1" s="1"/>
  <c r="BJ59" i="1"/>
  <c r="BK59" i="1" s="1"/>
  <c r="BJ40" i="1"/>
  <c r="BK40" i="1" s="1"/>
  <c r="BN96" i="1"/>
  <c r="BN84" i="1"/>
  <c r="BJ80" i="1"/>
  <c r="BK80" i="1" s="1"/>
  <c r="BJ76" i="1"/>
  <c r="BK76" i="1" s="1"/>
  <c r="BN131" i="1"/>
  <c r="BJ14" i="1"/>
  <c r="BK14" i="1" s="1"/>
  <c r="BJ100" i="1"/>
  <c r="BK100" i="1" s="1"/>
  <c r="BJ65" i="1"/>
  <c r="BK65" i="1" s="1"/>
  <c r="BN50" i="1"/>
  <c r="BJ69" i="1"/>
  <c r="BK69" i="1" s="1"/>
  <c r="BN64" i="1"/>
  <c r="BJ27" i="1"/>
  <c r="BK27" i="1" s="1"/>
  <c r="BN100" i="1"/>
  <c r="BJ25" i="1"/>
  <c r="BK25" i="1" s="1"/>
  <c r="BJ115" i="1"/>
  <c r="BK115" i="1" s="1"/>
  <c r="BJ10" i="1"/>
  <c r="BK10" i="1" s="1"/>
  <c r="BJ104" i="1"/>
  <c r="BK104" i="1" s="1"/>
  <c r="BJ64" i="1"/>
  <c r="BK64" i="1" s="1"/>
  <c r="BJ43" i="1"/>
  <c r="BK43" i="1" s="1"/>
  <c r="BN110" i="1"/>
  <c r="BJ48" i="1"/>
  <c r="BK48" i="1" s="1"/>
  <c r="BN114" i="1"/>
  <c r="BN79" i="1"/>
  <c r="BJ72" i="1"/>
  <c r="BK72" i="1" s="1"/>
  <c r="BN25" i="1"/>
  <c r="BN115" i="1"/>
  <c r="BJ92" i="1"/>
  <c r="BK92" i="1" s="1"/>
  <c r="BN10" i="1"/>
  <c r="BN83" i="1"/>
  <c r="BJ60" i="1"/>
  <c r="BK60" i="1" s="1"/>
  <c r="BJ35" i="1"/>
  <c r="BK35" i="1" s="1"/>
  <c r="BJ136" i="1"/>
  <c r="BK136" i="1" s="1"/>
  <c r="BJ110" i="1"/>
  <c r="BK110" i="1" s="1"/>
  <c r="BJ121" i="1"/>
  <c r="BK121" i="1" s="1"/>
  <c r="BJ79" i="1"/>
  <c r="BK79" i="1" s="1"/>
  <c r="BN65" i="1"/>
  <c r="BJ125" i="1"/>
  <c r="BK125" i="1" s="1"/>
  <c r="BN92" i="1"/>
  <c r="BJ50" i="1"/>
  <c r="BK50" i="1" s="1"/>
  <c r="BJ83" i="1"/>
  <c r="BK83" i="1" s="1"/>
  <c r="BN69" i="1"/>
  <c r="BN60" i="1"/>
  <c r="BJ91" i="1"/>
  <c r="BK91" i="1" s="1"/>
  <c r="BN7" i="1"/>
  <c r="BN2" i="1"/>
  <c r="BN3" i="1"/>
  <c r="BD3" i="1"/>
  <c r="BE3" i="1" s="1"/>
  <c r="BD2" i="1"/>
  <c r="BE2" i="1" s="1"/>
  <c r="BE7" i="1"/>
  <c r="BS6" i="1"/>
  <c r="BJ7" i="1"/>
  <c r="BP138" i="1" l="1"/>
  <c r="BQ138" i="1" s="1"/>
  <c r="BT85" i="1"/>
  <c r="BP133" i="1"/>
  <c r="BQ133" i="1" s="1"/>
  <c r="BP105" i="1"/>
  <c r="BQ105" i="1" s="1"/>
  <c r="BP21" i="1"/>
  <c r="BQ21" i="1" s="1"/>
  <c r="BP37" i="1"/>
  <c r="BQ37" i="1" s="1"/>
  <c r="BP32" i="1"/>
  <c r="BQ32" i="1" s="1"/>
  <c r="BT21" i="1"/>
  <c r="BT120" i="1"/>
  <c r="BP54" i="1"/>
  <c r="BQ54" i="1" s="1"/>
  <c r="BT116" i="1"/>
  <c r="BT93" i="1"/>
  <c r="BT11" i="1"/>
  <c r="BT124" i="1"/>
  <c r="BT62" i="1"/>
  <c r="BP73" i="1"/>
  <c r="BQ73" i="1" s="1"/>
  <c r="BT128" i="1"/>
  <c r="BP42" i="1"/>
  <c r="BQ42" i="1" s="1"/>
  <c r="BP90" i="1"/>
  <c r="BQ90" i="1" s="1"/>
  <c r="BP107" i="1"/>
  <c r="BQ107" i="1" s="1"/>
  <c r="BT54" i="1"/>
  <c r="BT53" i="1"/>
  <c r="BP53" i="1"/>
  <c r="BQ53" i="1" s="1"/>
  <c r="BT61" i="1"/>
  <c r="BT89" i="1"/>
  <c r="BT66" i="1"/>
  <c r="BT9" i="1"/>
  <c r="BT67" i="1"/>
  <c r="BT90" i="1"/>
  <c r="BP78" i="1"/>
  <c r="BQ78" i="1" s="1"/>
  <c r="BT28" i="1"/>
  <c r="BP45" i="1"/>
  <c r="BQ45" i="1" s="1"/>
  <c r="BP41" i="1"/>
  <c r="BQ41" i="1" s="1"/>
  <c r="BT133" i="1"/>
  <c r="BP124" i="1"/>
  <c r="BQ124" i="1" s="1"/>
  <c r="BP120" i="1"/>
  <c r="BQ120" i="1" s="1"/>
  <c r="BP9" i="1"/>
  <c r="BQ9" i="1" s="1"/>
  <c r="BP13" i="1"/>
  <c r="BQ13" i="1" s="1"/>
  <c r="BP67" i="1"/>
  <c r="BQ67" i="1" s="1"/>
  <c r="BT78" i="1"/>
  <c r="BT57" i="1"/>
  <c r="BT97" i="1"/>
  <c r="BT101" i="1"/>
  <c r="BP134" i="1"/>
  <c r="BQ134" i="1" s="1"/>
  <c r="BP97" i="1"/>
  <c r="BQ97" i="1" s="1"/>
  <c r="BP85" i="1"/>
  <c r="BQ85" i="1" s="1"/>
  <c r="BP66" i="1"/>
  <c r="BQ66" i="1" s="1"/>
  <c r="BT122" i="1"/>
  <c r="BT17" i="1"/>
  <c r="BP19" i="1"/>
  <c r="BQ19" i="1" s="1"/>
  <c r="BP46" i="1"/>
  <c r="BQ46" i="1" s="1"/>
  <c r="BP61" i="1"/>
  <c r="BQ61" i="1" s="1"/>
  <c r="BT77" i="1"/>
  <c r="BT103" i="1"/>
  <c r="BP132" i="1"/>
  <c r="BQ132" i="1" s="1"/>
  <c r="BP112" i="1"/>
  <c r="BQ112" i="1" s="1"/>
  <c r="BP17" i="1"/>
  <c r="BQ17" i="1" s="1"/>
  <c r="BP38" i="1"/>
  <c r="BQ38" i="1" s="1"/>
  <c r="BP77" i="1"/>
  <c r="BQ77" i="1" s="1"/>
  <c r="BP103" i="1"/>
  <c r="BQ103" i="1" s="1"/>
  <c r="BP135" i="1"/>
  <c r="BQ135" i="1" s="1"/>
  <c r="BT132" i="1"/>
  <c r="BT112" i="1"/>
  <c r="BP116" i="1"/>
  <c r="BQ116" i="1" s="1"/>
  <c r="BT15" i="1"/>
  <c r="BP33" i="1"/>
  <c r="BQ33" i="1" s="1"/>
  <c r="BP63" i="1"/>
  <c r="BQ63" i="1" s="1"/>
  <c r="BP86" i="1"/>
  <c r="BQ86" i="1" s="1"/>
  <c r="BP122" i="1"/>
  <c r="BQ122" i="1" s="1"/>
  <c r="BP139" i="1"/>
  <c r="BQ139" i="1" s="1"/>
  <c r="BP15" i="1"/>
  <c r="BQ15" i="1" s="1"/>
  <c r="BT46" i="1"/>
  <c r="BT63" i="1"/>
  <c r="BT86" i="1"/>
  <c r="BP118" i="1"/>
  <c r="BQ118" i="1" s="1"/>
  <c r="BP55" i="1"/>
  <c r="BQ55" i="1" s="1"/>
  <c r="BT71" i="1"/>
  <c r="BT99" i="1"/>
  <c r="BT126" i="1"/>
  <c r="BT130" i="1"/>
  <c r="BP70" i="1"/>
  <c r="BQ70" i="1" s="1"/>
  <c r="BP113" i="1"/>
  <c r="BQ113" i="1" s="1"/>
  <c r="BP101" i="1"/>
  <c r="BQ101" i="1" s="1"/>
  <c r="BT55" i="1"/>
  <c r="BP82" i="1"/>
  <c r="BQ82" i="1" s="1"/>
  <c r="BT81" i="1"/>
  <c r="BP99" i="1"/>
  <c r="BQ99" i="1" s="1"/>
  <c r="BP109" i="1"/>
  <c r="BQ109" i="1" s="1"/>
  <c r="BP11" i="1"/>
  <c r="BQ11" i="1" s="1"/>
  <c r="BP22" i="1"/>
  <c r="BQ22" i="1" s="1"/>
  <c r="BT102" i="1"/>
  <c r="BP106" i="1"/>
  <c r="BQ106" i="1" s="1"/>
  <c r="BT113" i="1"/>
  <c r="BP137" i="1"/>
  <c r="BQ137" i="1" s="1"/>
  <c r="BP28" i="1"/>
  <c r="BQ28" i="1" s="1"/>
  <c r="BP58" i="1"/>
  <c r="BQ58" i="1" s="1"/>
  <c r="BP62" i="1"/>
  <c r="BQ62" i="1" s="1"/>
  <c r="BT82" i="1"/>
  <c r="BP81" i="1"/>
  <c r="BQ81" i="1" s="1"/>
  <c r="BP98" i="1"/>
  <c r="BQ98" i="1" s="1"/>
  <c r="BP94" i="1"/>
  <c r="BQ94" i="1" s="1"/>
  <c r="BT22" i="1"/>
  <c r="BP30" i="1"/>
  <c r="BQ30" i="1" s="1"/>
  <c r="BP89" i="1"/>
  <c r="BQ89" i="1" s="1"/>
  <c r="BP102" i="1"/>
  <c r="BQ102" i="1" s="1"/>
  <c r="BP128" i="1"/>
  <c r="BQ128" i="1" s="1"/>
  <c r="BP34" i="1"/>
  <c r="BQ34" i="1" s="1"/>
  <c r="BT58" i="1"/>
  <c r="BP71" i="1"/>
  <c r="BQ71" i="1" s="1"/>
  <c r="BT98" i="1"/>
  <c r="BT94" i="1"/>
  <c r="BP93" i="1"/>
  <c r="BQ93" i="1" s="1"/>
  <c r="BP126" i="1"/>
  <c r="BQ126" i="1" s="1"/>
  <c r="BP130" i="1"/>
  <c r="BQ130" i="1" s="1"/>
  <c r="BP12" i="1"/>
  <c r="BQ12" i="1" s="1"/>
  <c r="BP26" i="1"/>
  <c r="BQ26" i="1" s="1"/>
  <c r="BP24" i="1"/>
  <c r="BQ24" i="1" s="1"/>
  <c r="BP57" i="1"/>
  <c r="BQ57" i="1" s="1"/>
  <c r="BP49" i="1"/>
  <c r="BQ49" i="1" s="1"/>
  <c r="BP74" i="1"/>
  <c r="BQ74" i="1" s="1"/>
  <c r="BP79" i="1"/>
  <c r="BQ79" i="1" s="1"/>
  <c r="BP68" i="1"/>
  <c r="BQ68" i="1" s="1"/>
  <c r="BT65" i="1"/>
  <c r="BT25" i="1"/>
  <c r="BP125" i="1"/>
  <c r="BQ125" i="1" s="1"/>
  <c r="BT115" i="1"/>
  <c r="BT111" i="1"/>
  <c r="BP69" i="1"/>
  <c r="BQ69" i="1" s="1"/>
  <c r="BP35" i="1"/>
  <c r="BQ35" i="1" s="1"/>
  <c r="BP52" i="1"/>
  <c r="BQ52" i="1" s="1"/>
  <c r="BT47" i="1"/>
  <c r="BP51" i="1"/>
  <c r="BQ51" i="1" s="1"/>
  <c r="BP39" i="1"/>
  <c r="BQ39" i="1" s="1"/>
  <c r="BP95" i="1"/>
  <c r="BQ95" i="1" s="1"/>
  <c r="BP100" i="1"/>
  <c r="BQ100" i="1" s="1"/>
  <c r="BT69" i="1"/>
  <c r="BP96" i="1"/>
  <c r="BQ96" i="1" s="1"/>
  <c r="BT64" i="1"/>
  <c r="BT52" i="1"/>
  <c r="BP47" i="1"/>
  <c r="BQ47" i="1" s="1"/>
  <c r="BT51" i="1"/>
  <c r="BP114" i="1"/>
  <c r="BQ114" i="1" s="1"/>
  <c r="BP104" i="1"/>
  <c r="BQ104" i="1" s="1"/>
  <c r="BT20" i="1"/>
  <c r="BP127" i="1"/>
  <c r="BQ127" i="1" s="1"/>
  <c r="BT29" i="1"/>
  <c r="BT100" i="1"/>
  <c r="BP8" i="1"/>
  <c r="BQ8" i="1" s="1"/>
  <c r="BT59" i="1"/>
  <c r="BT83" i="1"/>
  <c r="BT96" i="1"/>
  <c r="BP64" i="1"/>
  <c r="BQ64" i="1" s="1"/>
  <c r="BP31" i="1"/>
  <c r="BQ31" i="1" s="1"/>
  <c r="BP48" i="1"/>
  <c r="BQ48" i="1" s="1"/>
  <c r="BP14" i="1"/>
  <c r="BQ14" i="1" s="1"/>
  <c r="BP129" i="1"/>
  <c r="BQ129" i="1" s="1"/>
  <c r="BP119" i="1"/>
  <c r="BQ119" i="1" s="1"/>
  <c r="BP29" i="1"/>
  <c r="BQ29" i="1" s="1"/>
  <c r="BT79" i="1"/>
  <c r="BT68" i="1"/>
  <c r="BP65" i="1"/>
  <c r="BQ65" i="1" s="1"/>
  <c r="BP25" i="1"/>
  <c r="BQ25" i="1" s="1"/>
  <c r="BT8" i="1"/>
  <c r="BP115" i="1"/>
  <c r="BQ115" i="1" s="1"/>
  <c r="BP59" i="1"/>
  <c r="BQ59" i="1" s="1"/>
  <c r="BP108" i="1"/>
  <c r="BQ108" i="1" s="1"/>
  <c r="BP111" i="1"/>
  <c r="BQ111" i="1" s="1"/>
  <c r="BP83" i="1"/>
  <c r="BQ83" i="1" s="1"/>
  <c r="BP136" i="1"/>
  <c r="BQ136" i="1" s="1"/>
  <c r="BT39" i="1"/>
  <c r="BP27" i="1"/>
  <c r="BQ27" i="1" s="1"/>
  <c r="BT14" i="1"/>
  <c r="BT129" i="1"/>
  <c r="BT119" i="1"/>
  <c r="BT114" i="1"/>
  <c r="BP56" i="1"/>
  <c r="BQ56" i="1" s="1"/>
  <c r="BT88" i="1"/>
  <c r="BT76" i="1"/>
  <c r="BT131" i="1"/>
  <c r="BT117" i="1"/>
  <c r="BT10" i="1"/>
  <c r="BP10" i="1"/>
  <c r="BQ10" i="1" s="1"/>
  <c r="BT95" i="1"/>
  <c r="BT127" i="1"/>
  <c r="BP123" i="1"/>
  <c r="BQ123" i="1" s="1"/>
  <c r="BP16" i="1"/>
  <c r="BQ16" i="1" s="1"/>
  <c r="BP75" i="1"/>
  <c r="BQ75" i="1" s="1"/>
  <c r="BT56" i="1"/>
  <c r="BP36" i="1"/>
  <c r="BQ36" i="1" s="1"/>
  <c r="BP18" i="1"/>
  <c r="BQ18" i="1" s="1"/>
  <c r="BP117" i="1"/>
  <c r="BQ117" i="1" s="1"/>
  <c r="BP110" i="1"/>
  <c r="BQ110" i="1" s="1"/>
  <c r="BT87" i="1"/>
  <c r="BP23" i="1"/>
  <c r="BQ23" i="1" s="1"/>
  <c r="BP60" i="1"/>
  <c r="BQ60" i="1" s="1"/>
  <c r="BT123" i="1"/>
  <c r="BP72" i="1"/>
  <c r="BQ72" i="1" s="1"/>
  <c r="BT16" i="1"/>
  <c r="BP121" i="1"/>
  <c r="BQ121" i="1" s="1"/>
  <c r="BP92" i="1"/>
  <c r="BQ92" i="1" s="1"/>
  <c r="BT36" i="1"/>
  <c r="BT18" i="1"/>
  <c r="BP84" i="1"/>
  <c r="BQ84" i="1" s="1"/>
  <c r="BP80" i="1"/>
  <c r="BQ80" i="1" s="1"/>
  <c r="BP43" i="1"/>
  <c r="BQ43" i="1" s="1"/>
  <c r="BP91" i="1"/>
  <c r="BQ91" i="1" s="1"/>
  <c r="BT110" i="1"/>
  <c r="BP50" i="1"/>
  <c r="BQ50" i="1" s="1"/>
  <c r="BP44" i="1"/>
  <c r="BQ44" i="1" s="1"/>
  <c r="BP87" i="1"/>
  <c r="BQ87" i="1" s="1"/>
  <c r="BT23" i="1"/>
  <c r="BT60" i="1"/>
  <c r="BP20" i="1"/>
  <c r="BQ20" i="1" s="1"/>
  <c r="BT92" i="1"/>
  <c r="BP40" i="1"/>
  <c r="BQ40" i="1" s="1"/>
  <c r="BP88" i="1"/>
  <c r="BQ88" i="1" s="1"/>
  <c r="BT84" i="1"/>
  <c r="BT80" i="1"/>
  <c r="BP76" i="1"/>
  <c r="BQ76" i="1" s="1"/>
  <c r="BP131" i="1"/>
  <c r="BQ131" i="1" s="1"/>
  <c r="BT50" i="1"/>
  <c r="BT7" i="1"/>
  <c r="BT3" i="1"/>
  <c r="BT2" i="1"/>
  <c r="BJ3" i="1"/>
  <c r="BK3" i="1" s="1"/>
  <c r="BJ2" i="1"/>
  <c r="BK2" i="1" s="1"/>
  <c r="BY6" i="1"/>
  <c r="BP7" i="1"/>
  <c r="BK7" i="1"/>
  <c r="D9" i="6"/>
  <c r="D5" i="6"/>
  <c r="D6" i="6"/>
  <c r="D8" i="6"/>
  <c r="D7" i="6"/>
  <c r="BV130" i="1" l="1"/>
  <c r="BW130" i="1" s="1"/>
  <c r="BV98" i="1"/>
  <c r="BW98" i="1" s="1"/>
  <c r="BZ71" i="1"/>
  <c r="BZ102" i="1"/>
  <c r="BZ98" i="1"/>
  <c r="BV113" i="1"/>
  <c r="BW113" i="1" s="1"/>
  <c r="BZ67" i="1"/>
  <c r="BV74" i="1"/>
  <c r="BW74" i="1" s="1"/>
  <c r="BZ113" i="1"/>
  <c r="BV71" i="1"/>
  <c r="BW71" i="1" s="1"/>
  <c r="BZ63" i="1"/>
  <c r="BZ58" i="1"/>
  <c r="BV32" i="1"/>
  <c r="BW32" i="1" s="1"/>
  <c r="BV21" i="1"/>
  <c r="BW21" i="1" s="1"/>
  <c r="BZ21" i="1"/>
  <c r="BZ78" i="1"/>
  <c r="BZ103" i="1"/>
  <c r="BV58" i="1"/>
  <c r="BW58" i="1" s="1"/>
  <c r="BV102" i="1"/>
  <c r="BW102" i="1" s="1"/>
  <c r="BV15" i="1"/>
  <c r="BW15" i="1" s="1"/>
  <c r="BZ17" i="1"/>
  <c r="BV34" i="1"/>
  <c r="BW34" i="1" s="1"/>
  <c r="BV53" i="1"/>
  <c r="BW53" i="1" s="1"/>
  <c r="BV62" i="1"/>
  <c r="BW62" i="1" s="1"/>
  <c r="BV67" i="1"/>
  <c r="BW67" i="1" s="1"/>
  <c r="BZ77" i="1"/>
  <c r="BZ97" i="1"/>
  <c r="BZ94" i="1"/>
  <c r="BV19" i="1"/>
  <c r="BW19" i="1" s="1"/>
  <c r="BV49" i="1"/>
  <c r="BW49" i="1" s="1"/>
  <c r="BV17" i="1"/>
  <c r="BW17" i="1" s="1"/>
  <c r="BV28" i="1"/>
  <c r="BW28" i="1" s="1"/>
  <c r="BV77" i="1"/>
  <c r="BW77" i="1" s="1"/>
  <c r="BV97" i="1"/>
  <c r="BW97" i="1" s="1"/>
  <c r="BZ132" i="1"/>
  <c r="BZ122" i="1"/>
  <c r="BZ130" i="1"/>
  <c r="BZ28" i="1"/>
  <c r="BZ126" i="1"/>
  <c r="BV109" i="1"/>
  <c r="BW109" i="1" s="1"/>
  <c r="BZ15" i="1"/>
  <c r="BV13" i="1"/>
  <c r="BW13" i="1" s="1"/>
  <c r="BZ53" i="1"/>
  <c r="BZ62" i="1"/>
  <c r="BV94" i="1"/>
  <c r="BW94" i="1" s="1"/>
  <c r="BV107" i="1"/>
  <c r="BW107" i="1" s="1"/>
  <c r="BV30" i="1"/>
  <c r="BW30" i="1" s="1"/>
  <c r="BV41" i="1"/>
  <c r="BW41" i="1" s="1"/>
  <c r="BZ99" i="1"/>
  <c r="BV112" i="1"/>
  <c r="BW112" i="1" s="1"/>
  <c r="BZ133" i="1"/>
  <c r="BV134" i="1"/>
  <c r="BW134" i="1" s="1"/>
  <c r="BV37" i="1"/>
  <c r="BW37" i="1" s="1"/>
  <c r="BV55" i="1"/>
  <c r="BW55" i="1" s="1"/>
  <c r="BZ112" i="1"/>
  <c r="BZ116" i="1"/>
  <c r="BZ120" i="1"/>
  <c r="BZ9" i="1"/>
  <c r="BV45" i="1"/>
  <c r="BW45" i="1" s="1"/>
  <c r="BV57" i="1"/>
  <c r="BW57" i="1" s="1"/>
  <c r="BZ55" i="1"/>
  <c r="BV82" i="1"/>
  <c r="BW82" i="1" s="1"/>
  <c r="BV103" i="1"/>
  <c r="BW103" i="1" s="1"/>
  <c r="BZ81" i="1"/>
  <c r="BV116" i="1"/>
  <c r="BW116" i="1" s="1"/>
  <c r="BV122" i="1"/>
  <c r="BW122" i="1" s="1"/>
  <c r="BV120" i="1"/>
  <c r="BW120" i="1" s="1"/>
  <c r="BV106" i="1"/>
  <c r="BW106" i="1" s="1"/>
  <c r="BV105" i="1"/>
  <c r="BW105" i="1" s="1"/>
  <c r="BV9" i="1"/>
  <c r="BW9" i="1" s="1"/>
  <c r="BZ57" i="1"/>
  <c r="BZ82" i="1"/>
  <c r="BV81" i="1"/>
  <c r="BW81" i="1" s="1"/>
  <c r="BV99" i="1"/>
  <c r="BW99" i="1" s="1"/>
  <c r="BV133" i="1"/>
  <c r="BW133" i="1" s="1"/>
  <c r="BV24" i="1"/>
  <c r="BW24" i="1" s="1"/>
  <c r="BV70" i="1"/>
  <c r="BW70" i="1" s="1"/>
  <c r="BZ86" i="1"/>
  <c r="BV132" i="1"/>
  <c r="BW132" i="1" s="1"/>
  <c r="BZ11" i="1"/>
  <c r="BV38" i="1"/>
  <c r="BW38" i="1" s="1"/>
  <c r="BV61" i="1"/>
  <c r="BW61" i="1" s="1"/>
  <c r="BV89" i="1"/>
  <c r="BW89" i="1" s="1"/>
  <c r="BV78" i="1"/>
  <c r="BW78" i="1" s="1"/>
  <c r="BV139" i="1"/>
  <c r="BW139" i="1" s="1"/>
  <c r="BZ101" i="1"/>
  <c r="BV11" i="1"/>
  <c r="BW11" i="1" s="1"/>
  <c r="BV33" i="1"/>
  <c r="BW33" i="1" s="1"/>
  <c r="BZ61" i="1"/>
  <c r="BV63" i="1"/>
  <c r="BW63" i="1" s="1"/>
  <c r="BZ93" i="1"/>
  <c r="BV90" i="1"/>
  <c r="BW90" i="1" s="1"/>
  <c r="BZ124" i="1"/>
  <c r="BV135" i="1"/>
  <c r="BW135" i="1" s="1"/>
  <c r="BV22" i="1"/>
  <c r="BW22" i="1" s="1"/>
  <c r="BV66" i="1"/>
  <c r="BW66" i="1" s="1"/>
  <c r="BV101" i="1"/>
  <c r="BW101" i="1" s="1"/>
  <c r="BV12" i="1"/>
  <c r="BW12" i="1" s="1"/>
  <c r="BV26" i="1"/>
  <c r="BW26" i="1" s="1"/>
  <c r="BV42" i="1"/>
  <c r="BW42" i="1" s="1"/>
  <c r="BV46" i="1"/>
  <c r="BW46" i="1" s="1"/>
  <c r="BV54" i="1"/>
  <c r="BW54" i="1" s="1"/>
  <c r="BV73" i="1"/>
  <c r="BW73" i="1" s="1"/>
  <c r="BV93" i="1"/>
  <c r="BW93" i="1" s="1"/>
  <c r="BZ85" i="1"/>
  <c r="BZ90" i="1"/>
  <c r="BV124" i="1"/>
  <c r="BW124" i="1" s="1"/>
  <c r="BZ128" i="1"/>
  <c r="BV126" i="1"/>
  <c r="BW126" i="1" s="1"/>
  <c r="BV138" i="1"/>
  <c r="BW138" i="1" s="1"/>
  <c r="BZ22" i="1"/>
  <c r="BZ66" i="1"/>
  <c r="BV86" i="1"/>
  <c r="BW86" i="1" s="1"/>
  <c r="BV118" i="1"/>
  <c r="BW118" i="1" s="1"/>
  <c r="BV137" i="1"/>
  <c r="BW137" i="1" s="1"/>
  <c r="BZ46" i="1"/>
  <c r="BZ54" i="1"/>
  <c r="BV85" i="1"/>
  <c r="BW85" i="1" s="1"/>
  <c r="BZ89" i="1"/>
  <c r="BV128" i="1"/>
  <c r="BW128" i="1" s="1"/>
  <c r="BV56" i="1"/>
  <c r="BW56" i="1" s="1"/>
  <c r="BV29" i="1"/>
  <c r="BW29" i="1" s="1"/>
  <c r="BV69" i="1"/>
  <c r="BW69" i="1" s="1"/>
  <c r="BV31" i="1"/>
  <c r="BW31" i="1" s="1"/>
  <c r="BZ47" i="1"/>
  <c r="BV44" i="1"/>
  <c r="BW44" i="1" s="1"/>
  <c r="BZ119" i="1"/>
  <c r="BV104" i="1"/>
  <c r="BW104" i="1" s="1"/>
  <c r="BV88" i="1"/>
  <c r="BW88" i="1" s="1"/>
  <c r="BV20" i="1"/>
  <c r="BW20" i="1" s="1"/>
  <c r="BV127" i="1"/>
  <c r="BW127" i="1" s="1"/>
  <c r="BV123" i="1"/>
  <c r="BW123" i="1" s="1"/>
  <c r="BZ25" i="1"/>
  <c r="BZ10" i="1"/>
  <c r="BV87" i="1"/>
  <c r="BW87" i="1" s="1"/>
  <c r="BZ56" i="1"/>
  <c r="BZ29" i="1"/>
  <c r="BV117" i="1"/>
  <c r="BW117" i="1" s="1"/>
  <c r="BV68" i="1"/>
  <c r="BW68" i="1" s="1"/>
  <c r="BV110" i="1"/>
  <c r="BW110" i="1" s="1"/>
  <c r="BZ92" i="1"/>
  <c r="BV50" i="1"/>
  <c r="BW50" i="1" s="1"/>
  <c r="BV129" i="1"/>
  <c r="BW129" i="1" s="1"/>
  <c r="BV119" i="1"/>
  <c r="BW119" i="1" s="1"/>
  <c r="BZ20" i="1"/>
  <c r="BZ127" i="1"/>
  <c r="BZ123" i="1"/>
  <c r="BV100" i="1"/>
  <c r="BW100" i="1" s="1"/>
  <c r="BV14" i="1"/>
  <c r="BW14" i="1" s="1"/>
  <c r="BV10" i="1"/>
  <c r="BW10" i="1" s="1"/>
  <c r="BZ36" i="1"/>
  <c r="BZ76" i="1"/>
  <c r="BZ131" i="1"/>
  <c r="BV108" i="1"/>
  <c r="BW108" i="1" s="1"/>
  <c r="BZ87" i="1"/>
  <c r="BV18" i="1"/>
  <c r="BW18" i="1" s="1"/>
  <c r="BZ117" i="1"/>
  <c r="BZ68" i="1"/>
  <c r="BV136" i="1"/>
  <c r="BW136" i="1" s="1"/>
  <c r="BZ110" i="1"/>
  <c r="BV92" i="1"/>
  <c r="BW92" i="1" s="1"/>
  <c r="BZ50" i="1"/>
  <c r="BV27" i="1"/>
  <c r="BW27" i="1" s="1"/>
  <c r="BZ129" i="1"/>
  <c r="BZ100" i="1"/>
  <c r="BV48" i="1"/>
  <c r="BW48" i="1" s="1"/>
  <c r="BZ14" i="1"/>
  <c r="BZ111" i="1"/>
  <c r="BV36" i="1"/>
  <c r="BW36" i="1" s="1"/>
  <c r="BZ18" i="1"/>
  <c r="BZ69" i="1"/>
  <c r="BV91" i="1"/>
  <c r="BW91" i="1" s="1"/>
  <c r="BV47" i="1"/>
  <c r="BW47" i="1" s="1"/>
  <c r="BZ88" i="1"/>
  <c r="BV72" i="1"/>
  <c r="BW72" i="1" s="1"/>
  <c r="BV25" i="1"/>
  <c r="BW25" i="1" s="1"/>
  <c r="BV75" i="1"/>
  <c r="BW75" i="1" s="1"/>
  <c r="BV111" i="1"/>
  <c r="BW111" i="1" s="1"/>
  <c r="BV40" i="1"/>
  <c r="BW40" i="1" s="1"/>
  <c r="BZ84" i="1"/>
  <c r="BZ79" i="1"/>
  <c r="BV52" i="1"/>
  <c r="BW52" i="1" s="1"/>
  <c r="BZ95" i="1"/>
  <c r="BZ23" i="1"/>
  <c r="BZ114" i="1"/>
  <c r="BZ83" i="1"/>
  <c r="BZ96" i="1"/>
  <c r="BV16" i="1"/>
  <c r="BW16" i="1" s="1"/>
  <c r="BV121" i="1"/>
  <c r="BW121" i="1" s="1"/>
  <c r="BZ115" i="1"/>
  <c r="BV84" i="1"/>
  <c r="BW84" i="1" s="1"/>
  <c r="BV131" i="1"/>
  <c r="BW131" i="1" s="1"/>
  <c r="BV39" i="1"/>
  <c r="BW39" i="1" s="1"/>
  <c r="BV114" i="1"/>
  <c r="BW114" i="1" s="1"/>
  <c r="BV96" i="1"/>
  <c r="BW96" i="1" s="1"/>
  <c r="BZ60" i="1"/>
  <c r="BV64" i="1"/>
  <c r="BW64" i="1" s="1"/>
  <c r="BZ16" i="1"/>
  <c r="BV115" i="1"/>
  <c r="BW115" i="1" s="1"/>
  <c r="BV59" i="1"/>
  <c r="BW59" i="1" s="1"/>
  <c r="BZ80" i="1"/>
  <c r="BV51" i="1"/>
  <c r="BW51" i="1" s="1"/>
  <c r="BZ39" i="1"/>
  <c r="BV60" i="1"/>
  <c r="BW60" i="1" s="1"/>
  <c r="BZ64" i="1"/>
  <c r="BV35" i="1"/>
  <c r="BW35" i="1" s="1"/>
  <c r="BZ65" i="1"/>
  <c r="BV8" i="1"/>
  <c r="BW8" i="1" s="1"/>
  <c r="BZ59" i="1"/>
  <c r="BV80" i="1"/>
  <c r="BW80" i="1" s="1"/>
  <c r="BV76" i="1"/>
  <c r="BW76" i="1" s="1"/>
  <c r="BV43" i="1"/>
  <c r="BW43" i="1" s="1"/>
  <c r="BV79" i="1"/>
  <c r="BW79" i="1" s="1"/>
  <c r="BZ52" i="1"/>
  <c r="BZ51" i="1"/>
  <c r="BV95" i="1"/>
  <c r="BW95" i="1" s="1"/>
  <c r="BV23" i="1"/>
  <c r="BW23" i="1" s="1"/>
  <c r="BV83" i="1"/>
  <c r="BW83" i="1" s="1"/>
  <c r="BV65" i="1"/>
  <c r="BW65" i="1" s="1"/>
  <c r="BZ8" i="1"/>
  <c r="BV125" i="1"/>
  <c r="BW125" i="1" s="1"/>
  <c r="BZ7" i="1"/>
  <c r="BZ3" i="1"/>
  <c r="BZ2" i="1"/>
  <c r="BP2" i="1"/>
  <c r="BQ2" i="1" s="1"/>
  <c r="BP3" i="1"/>
  <c r="BQ3" i="1" s="1"/>
  <c r="BV7" i="1"/>
  <c r="BQ7" i="1"/>
  <c r="BV3" i="1" l="1"/>
  <c r="BW3" i="1" s="1"/>
  <c r="BV2" i="1"/>
  <c r="BW2" i="1" s="1"/>
  <c r="BW7" i="1"/>
</calcChain>
</file>

<file path=xl/sharedStrings.xml><?xml version="1.0" encoding="utf-8"?>
<sst xmlns="http://schemas.openxmlformats.org/spreadsheetml/2006/main" count="2697" uniqueCount="562">
  <si>
    <t>Ejercicio</t>
  </si>
  <si>
    <t>TOTAL:</t>
  </si>
  <si>
    <t>SUB-TOTAL:</t>
  </si>
  <si>
    <t>ENE</t>
  </si>
  <si>
    <t>FEB</t>
  </si>
  <si>
    <t>ENE-FEB</t>
  </si>
  <si>
    <t>MAR</t>
  </si>
  <si>
    <t>ENE-MAR</t>
  </si>
  <si>
    <t>ABR</t>
  </si>
  <si>
    <t>ENE-ABR</t>
  </si>
  <si>
    <t>MAY</t>
  </si>
  <si>
    <t>ENE-MAY</t>
  </si>
  <si>
    <t>JUN</t>
  </si>
  <si>
    <t>ENE-JUN</t>
  </si>
  <si>
    <t>JUL</t>
  </si>
  <si>
    <t>ENE-JUL</t>
  </si>
  <si>
    <t>AGO</t>
  </si>
  <si>
    <t>ENE-AGO</t>
  </si>
  <si>
    <t>SEP</t>
  </si>
  <si>
    <t>ENE-SEP</t>
  </si>
  <si>
    <t>OCT</t>
  </si>
  <si>
    <t>ENE-OCT</t>
  </si>
  <si>
    <t>NOV</t>
  </si>
  <si>
    <t>ENE-NOV</t>
  </si>
  <si>
    <t>DIC</t>
  </si>
  <si>
    <t>ENE-DIC</t>
  </si>
  <si>
    <t>Código de Producto</t>
  </si>
  <si>
    <t>Tipo de Operación</t>
  </si>
  <si>
    <t>Producto</t>
  </si>
  <si>
    <t>Categoria</t>
  </si>
  <si>
    <t>Destino</t>
  </si>
  <si>
    <t>Tipo de Proveedor</t>
  </si>
  <si>
    <t>Código (Consolidación)</t>
  </si>
  <si>
    <t>Dentro del Ppto. CyS</t>
  </si>
  <si>
    <t>Transacción</t>
  </si>
  <si>
    <t>Requerimiento Tesorero</t>
  </si>
  <si>
    <t>MBD</t>
  </si>
  <si>
    <t>$/BL</t>
  </si>
  <si>
    <t>MM$</t>
  </si>
  <si>
    <t>Periodo:</t>
  </si>
  <si>
    <t>Ejercicios</t>
  </si>
  <si>
    <t>Moneda
Transacción</t>
  </si>
  <si>
    <t>C.B.</t>
  </si>
  <si>
    <t>Tipo de Compra</t>
  </si>
  <si>
    <t>$/Bl</t>
  </si>
  <si>
    <t>MM$ (Eq.)</t>
  </si>
  <si>
    <t>Total OCyG</t>
  </si>
  <si>
    <t>Filiales</t>
  </si>
  <si>
    <t>Importación</t>
  </si>
  <si>
    <t>Locales</t>
  </si>
  <si>
    <t>Ultramar</t>
  </si>
  <si>
    <t>Ocultar</t>
  </si>
  <si>
    <t>Si</t>
  </si>
  <si>
    <t>USD</t>
  </si>
  <si>
    <t>VEF</t>
  </si>
  <si>
    <t>Tasa (Bs.S/$)</t>
  </si>
  <si>
    <t>IMPORTACIONES (COMPRAS HIDROCARBUROS)</t>
  </si>
  <si>
    <t>MMBs PUROS</t>
  </si>
  <si>
    <t>MM$ PUROS</t>
  </si>
  <si>
    <t>MM$ EQUIV</t>
  </si>
  <si>
    <t>COMPRA Y REVENTA EN EL EXTERIOR</t>
  </si>
  <si>
    <t>COMPRAS LOCALES A EEMM Y TERCEROS</t>
  </si>
  <si>
    <t>COMPRAS LOCALES INTERFILIALES</t>
  </si>
  <si>
    <t>Aprobado 2018</t>
  </si>
  <si>
    <t>Revisado I Aprobado 2018</t>
  </si>
  <si>
    <t>Revisado Sometido II CV65 2018</t>
  </si>
  <si>
    <t>Revisado II Aprobado 2018</t>
  </si>
  <si>
    <t>VES</t>
  </si>
  <si>
    <t>Evento</t>
  </si>
  <si>
    <t>Anho</t>
  </si>
  <si>
    <t>Nota</t>
  </si>
  <si>
    <t>Paridad</t>
  </si>
  <si>
    <t>TipoParidad</t>
  </si>
  <si>
    <t>OCyG: Los volumnes de este ejercicio no fueron suministrado por la Gerencia de Planificación, por lo que se realizó un ajuste en base al Anteproyecto y Aprobado 2018 para adaptarlo a los montos en $ y Bbl aprobados. (Cesta Venezuela 60 $/Bl)</t>
  </si>
  <si>
    <t>VEF/USD</t>
  </si>
  <si>
    <t>CP</t>
  </si>
  <si>
    <t>TipoCompra</t>
  </si>
  <si>
    <t>TipoProveedor</t>
  </si>
  <si>
    <t>CodCon</t>
  </si>
  <si>
    <t>InPptoCyS</t>
  </si>
  <si>
    <t>Transaccion</t>
  </si>
  <si>
    <t>ReqTesorero</t>
  </si>
  <si>
    <t>ClasFolletos</t>
  </si>
  <si>
    <t>CECO</t>
  </si>
  <si>
    <t>ClaCo</t>
  </si>
  <si>
    <t>Descripcion</t>
  </si>
  <si>
    <t>F001</t>
  </si>
  <si>
    <t>LGN (PDVSA Gas)</t>
  </si>
  <si>
    <t>LGN</t>
  </si>
  <si>
    <t>Venezuela</t>
  </si>
  <si>
    <t>Filial</t>
  </si>
  <si>
    <t>CL333</t>
  </si>
  <si>
    <t>No</t>
  </si>
  <si>
    <t>LGN (Pdvsa gas)</t>
  </si>
  <si>
    <t>COMP FPETNAC PRODUCT</t>
  </si>
  <si>
    <t>F002</t>
  </si>
  <si>
    <t>GLP</t>
  </si>
  <si>
    <t>CL334</t>
  </si>
  <si>
    <t>COMP FPETNAC GLP</t>
  </si>
  <si>
    <t>F003</t>
  </si>
  <si>
    <t>Gasolina Natural</t>
  </si>
  <si>
    <t>CL335</t>
  </si>
  <si>
    <t>Gasolina natural</t>
  </si>
  <si>
    <t>COMP FPETNAC GAS NAT</t>
  </si>
  <si>
    <t>F004</t>
  </si>
  <si>
    <t>Crudo (Anaco)</t>
  </si>
  <si>
    <t>Crudo</t>
  </si>
  <si>
    <t>CL336</t>
  </si>
  <si>
    <t>COMP FPETNAC CRUDOS</t>
  </si>
  <si>
    <t>I001</t>
  </si>
  <si>
    <t xml:space="preserve">Liviano Diluente </t>
  </si>
  <si>
    <t>Tercero</t>
  </si>
  <si>
    <t>I129</t>
  </si>
  <si>
    <t>Crudo Liviano (Diluente - Lubricantero)</t>
  </si>
  <si>
    <t>COMP TERC EXT CRUDOS</t>
  </si>
  <si>
    <t>I002</t>
  </si>
  <si>
    <t>GLP (Pequiven)</t>
  </si>
  <si>
    <t>I130</t>
  </si>
  <si>
    <t>COMP TERC EXT PRODUC</t>
  </si>
  <si>
    <t>I003</t>
  </si>
  <si>
    <t>Nafta Pesada</t>
  </si>
  <si>
    <t>Nafta</t>
  </si>
  <si>
    <t>I151</t>
  </si>
  <si>
    <t>I004</t>
  </si>
  <si>
    <t>Nafta Catalítica FCC (Isla)</t>
  </si>
  <si>
    <t>Ref. Isla</t>
  </si>
  <si>
    <t>I131</t>
  </si>
  <si>
    <t>Nafta catalítica</t>
  </si>
  <si>
    <t>COMP FPETEXT PRODUCT</t>
  </si>
  <si>
    <t>I005</t>
  </si>
  <si>
    <t>Nafta Catalítica FCC</t>
  </si>
  <si>
    <t>I006</t>
  </si>
  <si>
    <t>Nafta Pesada (Isla)</t>
  </si>
  <si>
    <t>I007</t>
  </si>
  <si>
    <t xml:space="preserve">Alquilato Compesación (Reliance) </t>
  </si>
  <si>
    <t>Componentes para Gasolina</t>
  </si>
  <si>
    <t>I132</t>
  </si>
  <si>
    <t>Alquilato</t>
  </si>
  <si>
    <t>I008</t>
  </si>
  <si>
    <t>Reformado (Isla)</t>
  </si>
  <si>
    <t>I133</t>
  </si>
  <si>
    <t>Reformado</t>
  </si>
  <si>
    <t>I009</t>
  </si>
  <si>
    <t>Reformado (Tercero)</t>
  </si>
  <si>
    <t>I010</t>
  </si>
  <si>
    <t>MTBE (Tercero)</t>
  </si>
  <si>
    <t>I134</t>
  </si>
  <si>
    <t>MTBE</t>
  </si>
  <si>
    <t>I011</t>
  </si>
  <si>
    <t>Gasolina de Aviación Avigas (Isla)</t>
  </si>
  <si>
    <t>Turbocombustibles</t>
  </si>
  <si>
    <t>I135</t>
  </si>
  <si>
    <t>Av-Gas</t>
  </si>
  <si>
    <t>I012</t>
  </si>
  <si>
    <t>Diesel Bajo Azufre</t>
  </si>
  <si>
    <t xml:space="preserve">Destilado </t>
  </si>
  <si>
    <t>I140</t>
  </si>
  <si>
    <t>Gasoil / Diesel</t>
  </si>
  <si>
    <t>I013</t>
  </si>
  <si>
    <t>DVGO/UVGO (Tercero)</t>
  </si>
  <si>
    <t>I136</t>
  </si>
  <si>
    <t>UVGO</t>
  </si>
  <si>
    <t>I014</t>
  </si>
  <si>
    <t>Diluente (para mezclas de IFO)</t>
  </si>
  <si>
    <t xml:space="preserve">Residual </t>
  </si>
  <si>
    <t>I142</t>
  </si>
  <si>
    <t>Residual</t>
  </si>
  <si>
    <t>I015</t>
  </si>
  <si>
    <t xml:space="preserve">Lubricante  </t>
  </si>
  <si>
    <t>Otros Productos</t>
  </si>
  <si>
    <t>I137</t>
  </si>
  <si>
    <t>Lubricantes</t>
  </si>
  <si>
    <t>I016</t>
  </si>
  <si>
    <t>Lubricante  (Isla)</t>
  </si>
  <si>
    <t>I017</t>
  </si>
  <si>
    <t>Trímeros</t>
  </si>
  <si>
    <t>I138</t>
  </si>
  <si>
    <t>I018</t>
  </si>
  <si>
    <t>Tetrámeros (Isla)</t>
  </si>
  <si>
    <t>I139</t>
  </si>
  <si>
    <t>Tetrám. Prop.</t>
  </si>
  <si>
    <t>I019</t>
  </si>
  <si>
    <t>Diluente para XP</t>
  </si>
  <si>
    <t>Diluentes</t>
  </si>
  <si>
    <t>I020</t>
  </si>
  <si>
    <t>Base para Gasolina 91</t>
  </si>
  <si>
    <t>I143</t>
  </si>
  <si>
    <t>Base para Gasolina</t>
  </si>
  <si>
    <t>I021</t>
  </si>
  <si>
    <t>Base para Gasolina 95</t>
  </si>
  <si>
    <t>I022</t>
  </si>
  <si>
    <t>Alquilato (Isla)</t>
  </si>
  <si>
    <t>I023</t>
  </si>
  <si>
    <t>Diesel 0,5 % S</t>
  </si>
  <si>
    <t>I024</t>
  </si>
  <si>
    <t>Diesel (Isla)</t>
  </si>
  <si>
    <t>I025</t>
  </si>
  <si>
    <t>Liviano Proposito General</t>
  </si>
  <si>
    <t>I026</t>
  </si>
  <si>
    <t>Gasolina 91</t>
  </si>
  <si>
    <t>Gasolina</t>
  </si>
  <si>
    <t>I146</t>
  </si>
  <si>
    <t>I027</t>
  </si>
  <si>
    <t>Jet A1 / Jet Fuel</t>
  </si>
  <si>
    <t>Jet A1</t>
  </si>
  <si>
    <t>I148</t>
  </si>
  <si>
    <t>Combustible de Aviación</t>
  </si>
  <si>
    <t>I028</t>
  </si>
  <si>
    <t>Coke Calcinado</t>
  </si>
  <si>
    <t>I152</t>
  </si>
  <si>
    <t>Otros</t>
  </si>
  <si>
    <t>I029</t>
  </si>
  <si>
    <t>Alquitrán</t>
  </si>
  <si>
    <t>I149</t>
  </si>
  <si>
    <t>Alquitran</t>
  </si>
  <si>
    <t>I030</t>
  </si>
  <si>
    <t xml:space="preserve">Saharan Blend Crude Oil </t>
  </si>
  <si>
    <t>I031</t>
  </si>
  <si>
    <t>Diluente</t>
  </si>
  <si>
    <t>I144</t>
  </si>
  <si>
    <t>I032</t>
  </si>
  <si>
    <t>Crudo Urals</t>
  </si>
  <si>
    <t>I145</t>
  </si>
  <si>
    <t>I033</t>
  </si>
  <si>
    <t>Asfalto</t>
  </si>
  <si>
    <t>I147</t>
  </si>
  <si>
    <t xml:space="preserve">Asfalto </t>
  </si>
  <si>
    <t>I034</t>
  </si>
  <si>
    <t>Nafta Livina</t>
  </si>
  <si>
    <t>I150</t>
  </si>
  <si>
    <t>I035</t>
  </si>
  <si>
    <t xml:space="preserve">Diesel Marino </t>
  </si>
  <si>
    <t>Destilado</t>
  </si>
  <si>
    <t>I153</t>
  </si>
  <si>
    <t>I036</t>
  </si>
  <si>
    <t>Gasolina 95</t>
  </si>
  <si>
    <t>I037</t>
  </si>
  <si>
    <t>Azufre</t>
  </si>
  <si>
    <t>I038</t>
  </si>
  <si>
    <t>Crudo Mediano</t>
  </si>
  <si>
    <t>I039</t>
  </si>
  <si>
    <t>Propano</t>
  </si>
  <si>
    <t>L001</t>
  </si>
  <si>
    <t>Boqueron</t>
  </si>
  <si>
    <t>Crudo Oriente Emx</t>
  </si>
  <si>
    <t>CL205</t>
  </si>
  <si>
    <t>EEMM - Areas Tradicionales</t>
  </si>
  <si>
    <t>COMPRAS TERC EN PAIS</t>
  </si>
  <si>
    <t>L002</t>
  </si>
  <si>
    <t>Petroquiriquire (Crudos Oriente Emx)</t>
  </si>
  <si>
    <t>CL206</t>
  </si>
  <si>
    <t>L003</t>
  </si>
  <si>
    <t xml:space="preserve">Petroregional Del Lago </t>
  </si>
  <si>
    <t xml:space="preserve">Lago Norte </t>
  </si>
  <si>
    <t>CL216</t>
  </si>
  <si>
    <t>EEMM - Otras</t>
  </si>
  <si>
    <t>L004</t>
  </si>
  <si>
    <t>Petroindependiente</t>
  </si>
  <si>
    <t>CL217</t>
  </si>
  <si>
    <t>L005</t>
  </si>
  <si>
    <t>Sinovenezolana (Lago Norte)</t>
  </si>
  <si>
    <t>CL218</t>
  </si>
  <si>
    <t>L006</t>
  </si>
  <si>
    <t>Petrowarao (Lago Norte)</t>
  </si>
  <si>
    <t>CL219</t>
  </si>
  <si>
    <t>L007</t>
  </si>
  <si>
    <t xml:space="preserve">Lagopetrol </t>
  </si>
  <si>
    <t>CL220</t>
  </si>
  <si>
    <t>L008</t>
  </si>
  <si>
    <t>Bielovenezolana (Lago Norte)</t>
  </si>
  <si>
    <t>CL221</t>
  </si>
  <si>
    <t>L009</t>
  </si>
  <si>
    <t>Petrourdaneta</t>
  </si>
  <si>
    <t xml:space="preserve">Costa Occidental </t>
  </si>
  <si>
    <t>CL222</t>
  </si>
  <si>
    <t>L010</t>
  </si>
  <si>
    <t xml:space="preserve">Petroboscan </t>
  </si>
  <si>
    <t>CL223</t>
  </si>
  <si>
    <t>L011</t>
  </si>
  <si>
    <t xml:space="preserve">Baripetrol </t>
  </si>
  <si>
    <t>CL224</t>
  </si>
  <si>
    <t>L012</t>
  </si>
  <si>
    <t>Petroperija</t>
  </si>
  <si>
    <t>CL225</t>
  </si>
  <si>
    <t>L013</t>
  </si>
  <si>
    <t>Petrowayu</t>
  </si>
  <si>
    <t>CL226</t>
  </si>
  <si>
    <t>L014</t>
  </si>
  <si>
    <t>Petrozamora (Lagunillas)</t>
  </si>
  <si>
    <t xml:space="preserve">Costa Oriental </t>
  </si>
  <si>
    <t>CL227</t>
  </si>
  <si>
    <t>L015</t>
  </si>
  <si>
    <t>Petrocumarebo (Este/Oeste,)</t>
  </si>
  <si>
    <t>CL292</t>
  </si>
  <si>
    <t>L016</t>
  </si>
  <si>
    <t>Petrocabimas (Cabimas)</t>
  </si>
  <si>
    <t>CL228</t>
  </si>
  <si>
    <t>L017</t>
  </si>
  <si>
    <t>Petroquiriquire (Mene Grande)</t>
  </si>
  <si>
    <t xml:space="preserve">Sur Del Lago  Trujillo </t>
  </si>
  <si>
    <t>CL229</t>
  </si>
  <si>
    <t>L018</t>
  </si>
  <si>
    <t>Sinovensa (XP)</t>
  </si>
  <si>
    <t xml:space="preserve">Emx Faja </t>
  </si>
  <si>
    <t>CL253</t>
  </si>
  <si>
    <t>EEMM - Sinovensa</t>
  </si>
  <si>
    <t>L019</t>
  </si>
  <si>
    <t>Petromonagas (XP)</t>
  </si>
  <si>
    <t>CL254</t>
  </si>
  <si>
    <t>EEMM - Petropiar-Petrocedeño-Petromonagas</t>
  </si>
  <si>
    <t>L020</t>
  </si>
  <si>
    <t>Petrosanfelix (XP)</t>
  </si>
  <si>
    <t>CL256</t>
  </si>
  <si>
    <t>EEMM - Faja (Nuevos Desarrollos)</t>
  </si>
  <si>
    <t>L021</t>
  </si>
  <si>
    <t xml:space="preserve">Petropiar (XP) </t>
  </si>
  <si>
    <t>CL257</t>
  </si>
  <si>
    <t>L022</t>
  </si>
  <si>
    <t>Venango</t>
  </si>
  <si>
    <t>CL268</t>
  </si>
  <si>
    <t>L023</t>
  </si>
  <si>
    <t>Bloque 8</t>
  </si>
  <si>
    <t>CL278</t>
  </si>
  <si>
    <t>L024</t>
  </si>
  <si>
    <t>Bloque 7</t>
  </si>
  <si>
    <t>CL279</t>
  </si>
  <si>
    <t>L025</t>
  </si>
  <si>
    <t>Bloque 6</t>
  </si>
  <si>
    <t>CL280</t>
  </si>
  <si>
    <t>L026</t>
  </si>
  <si>
    <t>Petrovenbras</t>
  </si>
  <si>
    <t>Otras Emx Tradicionales</t>
  </si>
  <si>
    <t>CL271</t>
  </si>
  <si>
    <t>L027</t>
  </si>
  <si>
    <t xml:space="preserve">Indovenezolana </t>
  </si>
  <si>
    <t>CL258</t>
  </si>
  <si>
    <t>L028</t>
  </si>
  <si>
    <t xml:space="preserve">Petrovictoria </t>
  </si>
  <si>
    <t>CL277</t>
  </si>
  <si>
    <t>L029</t>
  </si>
  <si>
    <t>Petrolera Kaki</t>
  </si>
  <si>
    <t>CL259</t>
  </si>
  <si>
    <t>L030</t>
  </si>
  <si>
    <t>Petrodelta (Monagas Sur)</t>
  </si>
  <si>
    <t>CL255</t>
  </si>
  <si>
    <t>L031</t>
  </si>
  <si>
    <t xml:space="preserve">Petrokariña </t>
  </si>
  <si>
    <t>CL260</t>
  </si>
  <si>
    <t>L032</t>
  </si>
  <si>
    <t>Sinovenezolana (Otras Emx Tradicionales)</t>
  </si>
  <si>
    <t>CL261</t>
  </si>
  <si>
    <t>L033</t>
  </si>
  <si>
    <t>Petroritupano</t>
  </si>
  <si>
    <t>CL262</t>
  </si>
  <si>
    <t>L034</t>
  </si>
  <si>
    <t>Petronado</t>
  </si>
  <si>
    <t>CL263</t>
  </si>
  <si>
    <t>L035</t>
  </si>
  <si>
    <t xml:space="preserve">Petrocuragua </t>
  </si>
  <si>
    <t>CL264</t>
  </si>
  <si>
    <t>L036</t>
  </si>
  <si>
    <t>Bielovenezolana (Otras Emx Tradicionales)</t>
  </si>
  <si>
    <t>CL265</t>
  </si>
  <si>
    <t>L037</t>
  </si>
  <si>
    <t>Petrozumano</t>
  </si>
  <si>
    <t>CL266</t>
  </si>
  <si>
    <t>L038</t>
  </si>
  <si>
    <t>Vencupet</t>
  </si>
  <si>
    <t>CL267</t>
  </si>
  <si>
    <t>L039</t>
  </si>
  <si>
    <t>Petroguarico</t>
  </si>
  <si>
    <t>CL269</t>
  </si>
  <si>
    <t>L040</t>
  </si>
  <si>
    <t>Petroindependencia</t>
  </si>
  <si>
    <t>CL272</t>
  </si>
  <si>
    <t>L041</t>
  </si>
  <si>
    <t>Petrocarabobo</t>
  </si>
  <si>
    <t>Nuevos Negocios Emx (XP)</t>
  </si>
  <si>
    <t>CL273</t>
  </si>
  <si>
    <t>L042</t>
  </si>
  <si>
    <t>Petrourica</t>
  </si>
  <si>
    <t>CL274</t>
  </si>
  <si>
    <t>L043</t>
  </si>
  <si>
    <t>Petromiranda</t>
  </si>
  <si>
    <t>CL275</t>
  </si>
  <si>
    <t>L044</t>
  </si>
  <si>
    <t>Petrojunin</t>
  </si>
  <si>
    <t>CL276</t>
  </si>
  <si>
    <t>L045</t>
  </si>
  <si>
    <t>Petrosucre</t>
  </si>
  <si>
    <t xml:space="preserve">Emx Costa Afuera </t>
  </si>
  <si>
    <t>CL290</t>
  </si>
  <si>
    <t xml:space="preserve">EEMM - Costa Afuera </t>
  </si>
  <si>
    <t>L046</t>
  </si>
  <si>
    <t>Petrowarao (Pedernales)</t>
  </si>
  <si>
    <t>CL291</t>
  </si>
  <si>
    <t>L047</t>
  </si>
  <si>
    <t>Proyecto Cardón IV</t>
  </si>
  <si>
    <t>CL293</t>
  </si>
  <si>
    <t>L048</t>
  </si>
  <si>
    <t>Emx CVP</t>
  </si>
  <si>
    <t>Gas Natural</t>
  </si>
  <si>
    <t>CL301</t>
  </si>
  <si>
    <t>EEMM - Gas Natural</t>
  </si>
  <si>
    <t>COMP TERC PAIS GNATU</t>
  </si>
  <si>
    <t>L049</t>
  </si>
  <si>
    <t>Emx PDVSA Gas</t>
  </si>
  <si>
    <t>CL302</t>
  </si>
  <si>
    <t>EEMM - Gas Natural PDVSA Gas</t>
  </si>
  <si>
    <t>L050</t>
  </si>
  <si>
    <t>MTBE (Soca)</t>
  </si>
  <si>
    <t>Empresa Soca</t>
  </si>
  <si>
    <t>CL312</t>
  </si>
  <si>
    <t>COMP TERC PAIS ADITI</t>
  </si>
  <si>
    <t>L051</t>
  </si>
  <si>
    <t>Metanol</t>
  </si>
  <si>
    <t xml:space="preserve">Pequiven </t>
  </si>
  <si>
    <t>CL313</t>
  </si>
  <si>
    <t>L052</t>
  </si>
  <si>
    <t>Petrozamora (Bachaquero)</t>
  </si>
  <si>
    <t>L053</t>
  </si>
  <si>
    <t>Petrocabimas (Tía Juana)</t>
  </si>
  <si>
    <t>L054</t>
  </si>
  <si>
    <t>Petroquiriquire (BarúaMotatán)</t>
  </si>
  <si>
    <t>L055</t>
  </si>
  <si>
    <t>Petrocedeño</t>
  </si>
  <si>
    <t>Zuata 28° API</t>
  </si>
  <si>
    <t>Empresas Mixtas Petrocedeño</t>
  </si>
  <si>
    <t>CL270</t>
  </si>
  <si>
    <t>L056</t>
  </si>
  <si>
    <t>Petroanzoátegui</t>
  </si>
  <si>
    <t>EEMM - Petroanzoategui</t>
  </si>
  <si>
    <t>L057</t>
  </si>
  <si>
    <t>L058</t>
  </si>
  <si>
    <t>Petromacareo</t>
  </si>
  <si>
    <t>CL281</t>
  </si>
  <si>
    <t>L059</t>
  </si>
  <si>
    <t>Coke</t>
  </si>
  <si>
    <t>CL314</t>
  </si>
  <si>
    <t>L060</t>
  </si>
  <si>
    <t>Petrobicentenario</t>
  </si>
  <si>
    <t>U001</t>
  </si>
  <si>
    <t>Crudo Foráneo Tipo Mesa</t>
  </si>
  <si>
    <t>Isla</t>
  </si>
  <si>
    <t>CRE166</t>
  </si>
  <si>
    <t>Crudo Tipo Mesa</t>
  </si>
  <si>
    <t>COMP ULTR TERC CRUDO</t>
  </si>
  <si>
    <t>U002</t>
  </si>
  <si>
    <t xml:space="preserve">Crudo Foráneo  Lubricantero </t>
  </si>
  <si>
    <t>CRE167</t>
  </si>
  <si>
    <t>Crudo liviano lubricantero</t>
  </si>
  <si>
    <t>U003</t>
  </si>
  <si>
    <t>GLP / Mezcla PropanoButano (Isla)</t>
  </si>
  <si>
    <t>CRE168</t>
  </si>
  <si>
    <t>COMP ULTR FIL PRODUC</t>
  </si>
  <si>
    <t>U004</t>
  </si>
  <si>
    <t>Nafta Liviana (Isla)</t>
  </si>
  <si>
    <t>Suramérica / Norteamérica</t>
  </si>
  <si>
    <t>CRE169</t>
  </si>
  <si>
    <t>Nafta liviana</t>
  </si>
  <si>
    <t>U005</t>
  </si>
  <si>
    <t>Gasolina Curoil</t>
  </si>
  <si>
    <t>CRE170</t>
  </si>
  <si>
    <t>COMP ULTR TERC PRODU</t>
  </si>
  <si>
    <t>U006</t>
  </si>
  <si>
    <t>Gasolina Cienfuego</t>
  </si>
  <si>
    <t>Cuba</t>
  </si>
  <si>
    <t>U007</t>
  </si>
  <si>
    <t>Gasolina (Isla)</t>
  </si>
  <si>
    <t>U008</t>
  </si>
  <si>
    <t>Jet A1 / Jet Fuel Curoil</t>
  </si>
  <si>
    <t>CRE171</t>
  </si>
  <si>
    <t>Jet fuel</t>
  </si>
  <si>
    <t>U009</t>
  </si>
  <si>
    <t>Jet A1 / Jet Fuel (Isla)</t>
  </si>
  <si>
    <t>U010</t>
  </si>
  <si>
    <t>CRE172</t>
  </si>
  <si>
    <t>Av gas</t>
  </si>
  <si>
    <t>U011</t>
  </si>
  <si>
    <t>Diesel 0,5%S Cienfuego</t>
  </si>
  <si>
    <t>Petrocaribe</t>
  </si>
  <si>
    <t>CRE173</t>
  </si>
  <si>
    <t>Diesel / Gasoil</t>
  </si>
  <si>
    <t>U012</t>
  </si>
  <si>
    <t>Diesel 0,8%S Cienfuegos</t>
  </si>
  <si>
    <t>U013</t>
  </si>
  <si>
    <t>Diesel 0,5%S Petrocaribe (Isla)</t>
  </si>
  <si>
    <t>U014</t>
  </si>
  <si>
    <t>IFO Curoil</t>
  </si>
  <si>
    <t>CRE174</t>
  </si>
  <si>
    <t>U015</t>
  </si>
  <si>
    <t>Fuel Oil IFO380 (Isla)</t>
  </si>
  <si>
    <t>U016</t>
  </si>
  <si>
    <t>Diluente para IFO380</t>
  </si>
  <si>
    <t>CRE175</t>
  </si>
  <si>
    <t>U017</t>
  </si>
  <si>
    <t>Bunker Curoil</t>
  </si>
  <si>
    <t>Bunker</t>
  </si>
  <si>
    <t>CRE179</t>
  </si>
  <si>
    <t>Diesel marino</t>
  </si>
  <si>
    <t>U018</t>
  </si>
  <si>
    <t>Diesel Marino Curoil</t>
  </si>
  <si>
    <t>CRE176</t>
  </si>
  <si>
    <t>U019</t>
  </si>
  <si>
    <t>Asfalto Penet30 (Isla)</t>
  </si>
  <si>
    <t>CRE177</t>
  </si>
  <si>
    <t>U020</t>
  </si>
  <si>
    <t>Lubricantes Nafténicos</t>
  </si>
  <si>
    <t>CRE186</t>
  </si>
  <si>
    <t>Lubricantes Naftenicos</t>
  </si>
  <si>
    <t>U021</t>
  </si>
  <si>
    <t>Tetrámeros</t>
  </si>
  <si>
    <t>CRE180</t>
  </si>
  <si>
    <t>U022</t>
  </si>
  <si>
    <t>CRE181</t>
  </si>
  <si>
    <t>U023</t>
  </si>
  <si>
    <t>Jet A1 / Jet Fuel Cienfuego</t>
  </si>
  <si>
    <t>U024</t>
  </si>
  <si>
    <t>CRE187</t>
  </si>
  <si>
    <t>Trimeros</t>
  </si>
  <si>
    <t>U025</t>
  </si>
  <si>
    <t>Bases Lubricantes</t>
  </si>
  <si>
    <t>CRE178</t>
  </si>
  <si>
    <t>Base lubricante</t>
  </si>
  <si>
    <t>U026</t>
  </si>
  <si>
    <t>CRE182</t>
  </si>
  <si>
    <t>U027</t>
  </si>
  <si>
    <t>CRE183</t>
  </si>
  <si>
    <t>U028</t>
  </si>
  <si>
    <t>CRE184</t>
  </si>
  <si>
    <t>Nafta Catalítica</t>
  </si>
  <si>
    <t>U029</t>
  </si>
  <si>
    <t>Nafta pesada</t>
  </si>
  <si>
    <t>CRE185</t>
  </si>
  <si>
    <t>U030</t>
  </si>
  <si>
    <t>Crudo Liv. Agrio Urals</t>
  </si>
  <si>
    <t>CRE188</t>
  </si>
  <si>
    <t>DentroPptoCyS</t>
  </si>
  <si>
    <t>MBD01</t>
  </si>
  <si>
    <t>MMUSD01</t>
  </si>
  <si>
    <t>MBD02</t>
  </si>
  <si>
    <t>MMUSD02</t>
  </si>
  <si>
    <t>MBD03</t>
  </si>
  <si>
    <t>MMUSD03</t>
  </si>
  <si>
    <t>MBD04</t>
  </si>
  <si>
    <t>MMUSD04</t>
  </si>
  <si>
    <t>MBD05</t>
  </si>
  <si>
    <t>MMUSD05</t>
  </si>
  <si>
    <t>MBD06</t>
  </si>
  <si>
    <t>MMUSD06</t>
  </si>
  <si>
    <t>MBD07</t>
  </si>
  <si>
    <t>MMUSD07</t>
  </si>
  <si>
    <t>MBD08</t>
  </si>
  <si>
    <t>MMUSD08</t>
  </si>
  <si>
    <t>MBD09</t>
  </si>
  <si>
    <t>MMUSD09</t>
  </si>
  <si>
    <t>MBD10</t>
  </si>
  <si>
    <t>MMUSD10</t>
  </si>
  <si>
    <t>MBD11</t>
  </si>
  <si>
    <t>MMUSD11</t>
  </si>
  <si>
    <t>MBD12</t>
  </si>
  <si>
    <t>MMUSD12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</si>
</sst>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_(* #,##0.00_);[Red]_(* \(#,##0.00\);_(* &quot;-&quot;??_);_(@_)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Continuous" vertical="center"/>
    </xf>
    <xf numFmtId="0" fontId="2" fillId="5" borderId="3" xfId="0" applyFont="1" applyFill="1" applyBorder="1" applyAlignment="1">
      <alignment horizontal="centerContinuous" vertical="center"/>
    </xf>
    <xf numFmtId="0" fontId="2" fillId="5" borderId="4" xfId="0" applyFont="1" applyFill="1" applyBorder="1" applyAlignment="1">
      <alignment horizontal="centerContinuous" vertical="center"/>
    </xf>
    <xf numFmtId="0" fontId="2" fillId="6" borderId="2" xfId="0" applyFont="1" applyFill="1" applyBorder="1" applyAlignment="1">
      <alignment horizontal="centerContinuous" vertical="center"/>
    </xf>
    <xf numFmtId="0" fontId="2" fillId="6" borderId="3" xfId="0" applyFont="1" applyFill="1" applyBorder="1" applyAlignment="1">
      <alignment horizontal="centerContinuous" vertical="center"/>
    </xf>
    <xf numFmtId="0" fontId="2" fillId="6" borderId="4" xfId="0" applyFont="1" applyFill="1" applyBorder="1" applyAlignment="1">
      <alignment horizontal="centerContinuous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165" fontId="2" fillId="8" borderId="0" xfId="0" applyNumberFormat="1" applyFont="1" applyFill="1" applyAlignment="1">
      <alignment horizontal="centerContinuous" vertical="center"/>
    </xf>
    <xf numFmtId="165" fontId="2" fillId="9" borderId="0" xfId="0" applyNumberFormat="1" applyFont="1" applyFill="1" applyAlignment="1">
      <alignment horizontal="centerContinuous" vertical="center"/>
    </xf>
    <xf numFmtId="164" fontId="3" fillId="10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3" fillId="12" borderId="0" xfId="0" applyNumberFormat="1" applyFont="1" applyFill="1" applyAlignment="1">
      <alignment horizontal="center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164" fontId="3" fillId="13" borderId="0" xfId="0" applyNumberFormat="1" applyFont="1" applyFill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/>
    </xf>
    <xf numFmtId="166" fontId="2" fillId="6" borderId="6" xfId="0" applyNumberFormat="1" applyFont="1" applyFill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 wrapText="1"/>
    </xf>
    <xf numFmtId="166" fontId="2" fillId="15" borderId="6" xfId="0" applyNumberFormat="1" applyFont="1" applyFill="1" applyBorder="1" applyAlignment="1">
      <alignment horizontal="center" vertical="center" wrapText="1"/>
    </xf>
    <xf numFmtId="166" fontId="2" fillId="0" borderId="6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3" fillId="16" borderId="0" xfId="0" applyNumberFormat="1" applyFont="1" applyFill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165" fontId="2" fillId="8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4" fontId="3" fillId="10" borderId="0" xfId="0" applyNumberFormat="1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8" fillId="18" borderId="8" xfId="0" applyNumberFormat="1" applyFont="1" applyFill="1" applyBorder="1"/>
    <xf numFmtId="0" fontId="9" fillId="18" borderId="9" xfId="0" applyNumberFormat="1" applyFont="1" applyFill="1" applyBorder="1"/>
    <xf numFmtId="164" fontId="8" fillId="18" borderId="9" xfId="1" applyFont="1" applyFill="1" applyBorder="1"/>
    <xf numFmtId="0" fontId="8" fillId="18" borderId="10" xfId="0" applyNumberFormat="1" applyFont="1" applyFill="1" applyBorder="1"/>
    <xf numFmtId="0" fontId="9" fillId="18" borderId="1" xfId="0" applyNumberFormat="1" applyFont="1" applyFill="1" applyBorder="1"/>
    <xf numFmtId="164" fontId="8" fillId="18" borderId="1" xfId="1" applyFont="1" applyFill="1" applyBorder="1"/>
    <xf numFmtId="0" fontId="8" fillId="18" borderId="11" xfId="0" applyNumberFormat="1" applyFont="1" applyFill="1" applyBorder="1"/>
    <xf numFmtId="0" fontId="9" fillId="18" borderId="12" xfId="0" applyNumberFormat="1" applyFont="1" applyFill="1" applyBorder="1"/>
    <xf numFmtId="164" fontId="8" fillId="0" borderId="12" xfId="1" applyFont="1" applyFill="1" applyBorder="1"/>
    <xf numFmtId="0" fontId="8" fillId="18" borderId="13" xfId="0" applyNumberFormat="1" applyFont="1" applyFill="1" applyBorder="1"/>
    <xf numFmtId="0" fontId="8" fillId="18" borderId="14" xfId="0" applyNumberFormat="1" applyFont="1" applyFill="1" applyBorder="1"/>
    <xf numFmtId="0" fontId="2" fillId="5" borderId="16" xfId="0" applyFont="1" applyFill="1" applyBorder="1" applyAlignment="1">
      <alignment horizontal="centerContinuous" vertical="center"/>
    </xf>
    <xf numFmtId="0" fontId="2" fillId="5" borderId="17" xfId="0" applyFont="1" applyFill="1" applyBorder="1" applyAlignment="1">
      <alignment horizontal="centerContinuous" vertical="center"/>
    </xf>
    <xf numFmtId="0" fontId="2" fillId="5" borderId="18" xfId="0" applyFont="1" applyFill="1" applyBorder="1" applyAlignment="1">
      <alignment horizontal="centerContinuous" vertical="center"/>
    </xf>
    <xf numFmtId="0" fontId="2" fillId="6" borderId="16" xfId="0" applyFont="1" applyFill="1" applyBorder="1" applyAlignment="1">
      <alignment horizontal="centerContinuous" vertical="center"/>
    </xf>
    <xf numFmtId="0" fontId="2" fillId="6" borderId="17" xfId="0" applyFont="1" applyFill="1" applyBorder="1" applyAlignment="1">
      <alignment horizontal="centerContinuous" vertical="center"/>
    </xf>
    <xf numFmtId="0" fontId="2" fillId="6" borderId="18" xfId="0" applyFont="1" applyFill="1" applyBorder="1" applyAlignment="1">
      <alignment horizontal="centerContinuous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3" fillId="14" borderId="15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">
    <dxf>
      <font>
        <color theme="0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A$3" lockText="1" noThreeD="1"/>
</file>

<file path=xl/ctrlProps/ctrlProp2.xml><?xml version="1.0" encoding="utf-8"?>
<formControlPr xmlns="http://schemas.microsoft.com/office/spreadsheetml/2009/9/main" objectType="Spin" dx="16" fmlaLink="$C$2" max="12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47625</xdr:rowOff>
        </xdr:from>
        <xdr:to>
          <xdr:col>2</xdr:col>
          <xdr:colOff>1781175</xdr:colOff>
          <xdr:row>3</xdr:row>
          <xdr:rowOff>85725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Incluir lo que se encuentra fuera del Ppto. de CyS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</xdr:row>
          <xdr:rowOff>19050</xdr:rowOff>
        </xdr:from>
        <xdr:to>
          <xdr:col>3</xdr:col>
          <xdr:colOff>219075</xdr:colOff>
          <xdr:row>1</xdr:row>
          <xdr:rowOff>171450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theme="4" tint="-0.499984740745262"/>
  </sheetPr>
  <dimension ref="A1:CA139"/>
  <sheetViews>
    <sheetView showGridLines="0" workbookViewId="0">
      <pane xSplit="4" ySplit="6" topLeftCell="BQ7" activePane="bottomRight" state="frozen"/>
      <selection pane="topRight" activeCell="E1" sqref="E1"/>
      <selection pane="bottomLeft" activeCell="A7" sqref="A7"/>
      <selection pane="bottomRight" activeCell="BY3" sqref="BY3"/>
    </sheetView>
  </sheetViews>
  <sheetFormatPr baseColWidth="10" defaultRowHeight="11.25" x14ac:dyDescent="0.25"/>
  <cols>
    <col min="1" max="1" width="7.85546875" style="1" customWidth="1"/>
    <col min="2" max="2" width="11.5703125" style="1" customWidth="1"/>
    <col min="3" max="3" width="29" style="1" customWidth="1"/>
    <col min="4" max="4" width="20.28515625" style="1" bestFit="1" customWidth="1"/>
    <col min="5" max="5" width="19.42578125" style="1" bestFit="1" customWidth="1"/>
    <col min="6" max="6" width="21.7109375" style="1" bestFit="1" customWidth="1"/>
    <col min="7" max="7" width="11.140625" style="1" bestFit="1" customWidth="1"/>
    <col min="8" max="8" width="11.42578125" style="1"/>
    <col min="9" max="9" width="9.42578125" style="1" customWidth="1"/>
    <col min="10" max="10" width="11.42578125" style="1"/>
    <col min="11" max="79" width="8.7109375" style="1" customWidth="1"/>
    <col min="80" max="80" width="3.7109375" style="1" customWidth="1"/>
    <col min="81" max="16384" width="11.42578125" style="1"/>
  </cols>
  <sheetData>
    <row r="1" spans="1:79" ht="12" customHeight="1" x14ac:dyDescent="0.25"/>
    <row r="2" spans="1:79" ht="12" customHeight="1" x14ac:dyDescent="0.25">
      <c r="A2" s="3" t="s">
        <v>0</v>
      </c>
      <c r="B2" s="60" t="s">
        <v>64</v>
      </c>
      <c r="C2" s="61"/>
      <c r="J2" s="2" t="s">
        <v>1</v>
      </c>
      <c r="K2" s="4">
        <f>SUM(K7:K1048576)</f>
        <v>2447.081665222322</v>
      </c>
      <c r="L2" s="4">
        <f>IF(K2=0,0,(M2*1000)/(K2*K$6))</f>
        <v>22.061589516641366</v>
      </c>
      <c r="M2" s="4">
        <f>SUM(M7:M7:M1048576)</f>
        <v>1673.5818475668561</v>
      </c>
      <c r="N2" s="4">
        <f>SUM(N7:N1048576)</f>
        <v>2026.62158009</v>
      </c>
      <c r="O2" s="4">
        <f>IF(N2=0,0,(P2*1000)/(N2*N$6))</f>
        <v>25.540557875495679</v>
      </c>
      <c r="P2" s="4">
        <f>SUM(P7:P7:P1048576)</f>
        <v>1449.3092812244802</v>
      </c>
      <c r="Q2" s="5">
        <f>SUM(Q7:Q1048576)</f>
        <v>2247.5412858399086</v>
      </c>
      <c r="R2" s="5">
        <f>IF(Q2=0,0,(S2*1000)/(Q2*Q$6))</f>
        <v>23.550338518176439</v>
      </c>
      <c r="S2" s="5">
        <f>SUM(S7:S7:S1048576)</f>
        <v>3122.8911287913365</v>
      </c>
      <c r="T2" s="4">
        <f t="shared" ref="T2" si="0">SUM(T7:T1048576)</f>
        <v>2037.8886700399999</v>
      </c>
      <c r="U2" s="4">
        <f t="shared" ref="U2" si="1">IF(T2=0,0,(V2*1000)/(T2*T$6))</f>
        <v>25.11483396699359</v>
      </c>
      <c r="V2" s="4">
        <f>SUM(V7:V7:V1048576)</f>
        <v>1586.6183033294312</v>
      </c>
      <c r="W2" s="5">
        <f t="shared" ref="W2" si="2">SUM(W7:W1048576)</f>
        <v>2175.327607047534</v>
      </c>
      <c r="X2" s="5">
        <f t="shared" ref="X2" si="3">IF(W2=0,0,(Y2*1000)/(W2*W$6))</f>
        <v>24.055173303363599</v>
      </c>
      <c r="Y2" s="5">
        <f>SUM(Y7:Y7:Y1048576)</f>
        <v>4709.5094321207689</v>
      </c>
      <c r="Z2" s="4">
        <f t="shared" ref="Z2" si="4">SUM(Z7:Z1048576)</f>
        <v>2054.8048411000004</v>
      </c>
      <c r="AA2" s="4">
        <f t="shared" ref="AA2" si="5">IF(Z2=0,0,(AB2*1000)/(Z2*Z$6))</f>
        <v>24.831179123568361</v>
      </c>
      <c r="AB2" s="4">
        <f>SUM(AB7:AB7:AB1048576)</f>
        <v>1530.6968121998859</v>
      </c>
      <c r="AC2" s="5">
        <f t="shared" ref="AC2" si="6">SUM(AC7:AC1048576)</f>
        <v>2145.1969155521624</v>
      </c>
      <c r="AD2" s="5">
        <f t="shared" ref="AD2" si="7">IF(AC2=0,0,(AE2*1000)/(AC2*AC$6))</f>
        <v>24.241000127154827</v>
      </c>
      <c r="AE2" s="5">
        <f>SUM(AE7:AE7:AE1048576)</f>
        <v>6240.2062443206532</v>
      </c>
      <c r="AF2" s="4">
        <f t="shared" ref="AF2" si="8">SUM(AF7:AF1048576)</f>
        <v>1490.7574892599996</v>
      </c>
      <c r="AG2" s="4">
        <f t="shared" ref="AG2" si="9">IF(AF2=0,0,(AH2*1000)/(AF2*AF$6))</f>
        <v>30.208935111907994</v>
      </c>
      <c r="AH2" s="4">
        <f>SUM(AH7:AH7:AH1048576)</f>
        <v>1396.0600840800323</v>
      </c>
      <c r="AI2" s="5">
        <f t="shared" ref="AI2" si="10">SUM(AI7:AI1048576)</f>
        <v>2010.8418015286813</v>
      </c>
      <c r="AJ2" s="5">
        <f t="shared" ref="AJ2" si="11">IF(AI2=0,0,(AK2*1000)/(AI2*AI$6))</f>
        <v>25.149318136135179</v>
      </c>
      <c r="AK2" s="5">
        <f>SUM(AK7:AK7:AK1048576)</f>
        <v>7636.266328400684</v>
      </c>
      <c r="AL2" s="4">
        <f t="shared" ref="AL2" si="12">SUM(AL7:AL1048576)</f>
        <v>702.30917167999962</v>
      </c>
      <c r="AM2" s="4">
        <f t="shared" ref="AM2" si="13">IF(AL2=0,0,(AN2*1000)/(AL2*AL$6))</f>
        <v>58.228741950940062</v>
      </c>
      <c r="AN2" s="4">
        <f>SUM(AN7:AN7:AN1048576)</f>
        <v>1226.8373858259949</v>
      </c>
      <c r="AO2" s="5">
        <f t="shared" ref="AO2" si="14">SUM(AO7:AO1048576)</f>
        <v>1793.9579402168417</v>
      </c>
      <c r="AP2" s="5">
        <f t="shared" ref="AP2" si="15">IF(AO2=0,0,(AQ2*1000)/(AO2*AO$6))</f>
        <v>27.295747987039007</v>
      </c>
      <c r="AQ2" s="5">
        <f>SUM(AQ7:AQ7:AQ1048576)</f>
        <v>8863.1037142266759</v>
      </c>
      <c r="AR2" s="4">
        <f t="shared" ref="AR2" si="16">SUM(AR7:AR1048576)</f>
        <v>703.38193714000022</v>
      </c>
      <c r="AS2" s="4">
        <f t="shared" ref="AS2" si="17">IF(AR2=0,0,(AT2*1000)/(AR2*AR$6))</f>
        <v>57.824217277237544</v>
      </c>
      <c r="AT2" s="4">
        <f>SUM(AT7:AT7:AT1048576)</f>
        <v>1260.8478088240961</v>
      </c>
      <c r="AU2" s="5">
        <f t="shared" ref="AU2" si="18">SUM(AU7:AU1048576)</f>
        <v>1634.4869208890598</v>
      </c>
      <c r="AV2" s="5">
        <f t="shared" ref="AV2" si="19">IF(AU2=0,0,(AW2*1000)/(AU2*AU$6))</f>
        <v>29.216806635749496</v>
      </c>
      <c r="AW2" s="5">
        <f>SUM(AW7:AW7:AW1048576)</f>
        <v>10123.951523050775</v>
      </c>
      <c r="AX2" s="4">
        <f t="shared" ref="AX2" si="20">SUM(AX7:AX1048576)</f>
        <v>717.83314500999995</v>
      </c>
      <c r="AY2" s="4">
        <f t="shared" ref="AY2" si="21">IF(AX2=0,0,(AZ2*1000)/(AX2*AX$6))</f>
        <v>57.324990565728044</v>
      </c>
      <c r="AZ2" s="4">
        <f>SUM(AZ7:AZ7:AZ1048576)</f>
        <v>1275.6431262294191</v>
      </c>
      <c r="BA2" s="5">
        <f t="shared" ref="BA2" si="22">SUM(BA7:BA1048576)</f>
        <v>1517.5475502957875</v>
      </c>
      <c r="BB2" s="5">
        <f t="shared" ref="BB2" si="23">IF(BA2=0,0,(BC2*1000)/(BA2*BA$6))</f>
        <v>30.91297674844644</v>
      </c>
      <c r="BC2" s="5">
        <f>SUM(BC7:BC7:BC1048576)</f>
        <v>11399.594649280194</v>
      </c>
      <c r="BD2" s="4">
        <f t="shared" ref="BD2" si="24">SUM(BD7:BD1048576)</f>
        <v>736.4281048900001</v>
      </c>
      <c r="BE2" s="4">
        <f t="shared" ref="BE2" si="25">IF(BD2=0,0,(BF2*1000)/(BD2*BD$6))</f>
        <v>57.50284509067582</v>
      </c>
      <c r="BF2" s="4">
        <f>SUM(BF7:BF7:BF1048576)</f>
        <v>1270.4013370772893</v>
      </c>
      <c r="BG2" s="5">
        <f t="shared" ref="BG2" si="26">SUM(BG7:BG1048576)</f>
        <v>1431.7102485961354</v>
      </c>
      <c r="BH2" s="5">
        <f t="shared" ref="BH2" si="27">IF(BG2=0,0,(BI2*1000)/(BG2*BG$6))</f>
        <v>32.415945722101782</v>
      </c>
      <c r="BI2" s="5">
        <f>SUM(BI7:BI7:BI1048576)</f>
        <v>12669.995986357484</v>
      </c>
      <c r="BJ2" s="4">
        <f t="shared" ref="BJ2" si="28">SUM(BJ7:BJ1048576)</f>
        <v>779.91117004000023</v>
      </c>
      <c r="BK2" s="4">
        <f t="shared" ref="BK2" si="29">IF(BJ2=0,0,(BL2*1000)/(BJ2*BJ$6))</f>
        <v>58.148133885614683</v>
      </c>
      <c r="BL2" s="4">
        <f>SUM(BL7:BL7:BL1048576)</f>
        <v>1405.8617531655423</v>
      </c>
      <c r="BM2" s="5">
        <f t="shared" ref="BM2" si="30">SUM(BM7:BM1048576)</f>
        <v>1365.2438951886174</v>
      </c>
      <c r="BN2" s="5">
        <f t="shared" ref="BN2" si="31">IF(BM2=0,0,(BO2*1000)/(BM2*BM$6))</f>
        <v>33.914939140200367</v>
      </c>
      <c r="BO2" s="5">
        <f>SUM(BO7:BO7:BO1048576)</f>
        <v>14075.857739523026</v>
      </c>
      <c r="BP2" s="4">
        <f t="shared" ref="BP2" si="32">SUM(BP7:BP1048576)</f>
        <v>865.74901959999966</v>
      </c>
      <c r="BQ2" s="4">
        <f t="shared" ref="BQ2" si="33">IF(BP2=0,0,(BR2*1000)/(BP2*BP$6))</f>
        <v>56.867436671109765</v>
      </c>
      <c r="BR2" s="4">
        <f>SUM(BR7:BR7:BR1048576)</f>
        <v>1476.9878263553505</v>
      </c>
      <c r="BS2" s="5">
        <f t="shared" ref="BS2" si="34">SUM(BS7:BS1048576)</f>
        <v>1320.3790860014055</v>
      </c>
      <c r="BT2" s="5">
        <f t="shared" ref="BT2" si="35">IF(BS2=0,0,(BU2*1000)/(BS2*BS$6))</f>
        <v>35.266694527009363</v>
      </c>
      <c r="BU2" s="5">
        <f>SUM(BU7:BU7:BU1048576)</f>
        <v>15552.845565878375</v>
      </c>
      <c r="BV2" s="4">
        <f t="shared" ref="BV2" si="36">SUM(BV7:BV1048576)</f>
        <v>102394.13375559998</v>
      </c>
      <c r="BW2" s="4">
        <f t="shared" ref="BW2" si="37">IF(BV2=0,0,(BX2*1000)/(BV2*BV$6))</f>
        <v>5.8540772249878721</v>
      </c>
      <c r="BX2" s="4">
        <f>SUM(BX7:BX7:BX1048576)</f>
        <v>18582.118158121611</v>
      </c>
      <c r="BY2" s="5">
        <f t="shared" ref="BY2" si="38">SUM(BY7:BY1048576)</f>
        <v>9904.7253730055654</v>
      </c>
      <c r="BZ2" s="5">
        <f t="shared" ref="BZ2" si="39">IF(BY2=0,0,(CA2*1000)/(BY2*BY$6))</f>
        <v>9.4420031890824188</v>
      </c>
      <c r="CA2" s="5">
        <f>SUM(CA7:CA7:CA1048576)</f>
        <v>34134.963724000001</v>
      </c>
    </row>
    <row r="3" spans="1:79" ht="12" customHeight="1" x14ac:dyDescent="0.25">
      <c r="A3" s="6" t="b">
        <v>0</v>
      </c>
      <c r="B3" s="7"/>
      <c r="J3" s="2" t="s">
        <v>2</v>
      </c>
      <c r="K3" s="4">
        <f>SUBTOTAL(9,K7:K1048576)</f>
        <v>2447.081665222322</v>
      </c>
      <c r="L3" s="4">
        <f>IF(K3=0,0,(M3*1000)/(K3*K$6))</f>
        <v>22.061589516641366</v>
      </c>
      <c r="M3" s="4">
        <f>SUBTOTAL(9,M7:M1048576)</f>
        <v>1673.5818475668561</v>
      </c>
      <c r="N3" s="4">
        <f>SUBTOTAL(9,N7:N1048576)</f>
        <v>2026.62158009</v>
      </c>
      <c r="O3" s="4">
        <f>IF(N3=0,0,(P3*1000)/(N3*N$6))</f>
        <v>25.540557875495679</v>
      </c>
      <c r="P3" s="4">
        <f>SUBTOTAL(9,P7:P1048576)</f>
        <v>1449.3092812244802</v>
      </c>
      <c r="Q3" s="5">
        <f>SUBTOTAL(9,Q7:Q1048576)</f>
        <v>2247.5412858399086</v>
      </c>
      <c r="R3" s="5">
        <f>IF(Q3=0,0,(S3*1000)/(Q3*Q$6))</f>
        <v>23.550338518176439</v>
      </c>
      <c r="S3" s="5">
        <f>SUBTOTAL(9,S7:S1048576)</f>
        <v>3122.8911287913365</v>
      </c>
      <c r="T3" s="4">
        <f t="shared" ref="T3" si="40">SUBTOTAL(9,T7:T1048576)</f>
        <v>2037.8886700399999</v>
      </c>
      <c r="U3" s="4">
        <f t="shared" ref="U3" si="41">IF(T3=0,0,(V3*1000)/(T3*T$6))</f>
        <v>25.11483396699359</v>
      </c>
      <c r="V3" s="4">
        <f t="shared" ref="V3:W3" si="42">SUBTOTAL(9,V7:V1048576)</f>
        <v>1586.6183033294312</v>
      </c>
      <c r="W3" s="5">
        <f t="shared" si="42"/>
        <v>2175.327607047534</v>
      </c>
      <c r="X3" s="5">
        <f t="shared" ref="X3" si="43">IF(W3=0,0,(Y3*1000)/(W3*W$6))</f>
        <v>24.055173303363599</v>
      </c>
      <c r="Y3" s="5">
        <f t="shared" ref="Y3:Z3" si="44">SUBTOTAL(9,Y7:Y1048576)</f>
        <v>4709.5094321207689</v>
      </c>
      <c r="Z3" s="4">
        <f t="shared" si="44"/>
        <v>2054.8048411000004</v>
      </c>
      <c r="AA3" s="4">
        <f t="shared" ref="AA3" si="45">IF(Z3=0,0,(AB3*1000)/(Z3*Z$6))</f>
        <v>24.831179123568361</v>
      </c>
      <c r="AB3" s="4">
        <f t="shared" ref="AB3:AC3" si="46">SUBTOTAL(9,AB7:AB1048576)</f>
        <v>1530.6968121998859</v>
      </c>
      <c r="AC3" s="5">
        <f t="shared" si="46"/>
        <v>2145.1969155521624</v>
      </c>
      <c r="AD3" s="5">
        <f t="shared" ref="AD3" si="47">IF(AC3=0,0,(AE3*1000)/(AC3*AC$6))</f>
        <v>24.241000127154827</v>
      </c>
      <c r="AE3" s="5">
        <f t="shared" ref="AE3:AF3" si="48">SUBTOTAL(9,AE7:AE1048576)</f>
        <v>6240.2062443206532</v>
      </c>
      <c r="AF3" s="4">
        <f t="shared" si="48"/>
        <v>1490.7574892599996</v>
      </c>
      <c r="AG3" s="4">
        <f t="shared" ref="AG3" si="49">IF(AF3=0,0,(AH3*1000)/(AF3*AF$6))</f>
        <v>30.208935111907994</v>
      </c>
      <c r="AH3" s="4">
        <f t="shared" ref="AH3:AI3" si="50">SUBTOTAL(9,AH7:AH1048576)</f>
        <v>1396.0600840800323</v>
      </c>
      <c r="AI3" s="5">
        <f t="shared" si="50"/>
        <v>2010.8418015286813</v>
      </c>
      <c r="AJ3" s="5">
        <f t="shared" ref="AJ3" si="51">IF(AI3=0,0,(AK3*1000)/(AI3*AI$6))</f>
        <v>25.149318136135179</v>
      </c>
      <c r="AK3" s="5">
        <f t="shared" ref="AK3:AL3" si="52">SUBTOTAL(9,AK7:AK1048576)</f>
        <v>7636.266328400684</v>
      </c>
      <c r="AL3" s="4">
        <f t="shared" si="52"/>
        <v>702.30917167999962</v>
      </c>
      <c r="AM3" s="4">
        <f t="shared" ref="AM3" si="53">IF(AL3=0,0,(AN3*1000)/(AL3*AL$6))</f>
        <v>58.228741950940062</v>
      </c>
      <c r="AN3" s="4">
        <f t="shared" ref="AN3:AO3" si="54">SUBTOTAL(9,AN7:AN1048576)</f>
        <v>1226.8373858259949</v>
      </c>
      <c r="AO3" s="5">
        <f t="shared" si="54"/>
        <v>1793.9579402168417</v>
      </c>
      <c r="AP3" s="5">
        <f t="shared" ref="AP3" si="55">IF(AO3=0,0,(AQ3*1000)/(AO3*AO$6))</f>
        <v>27.295747987039007</v>
      </c>
      <c r="AQ3" s="5">
        <f t="shared" ref="AQ3:AR3" si="56">SUBTOTAL(9,AQ7:AQ1048576)</f>
        <v>8863.1037142266759</v>
      </c>
      <c r="AR3" s="4">
        <f t="shared" si="56"/>
        <v>703.38193714000022</v>
      </c>
      <c r="AS3" s="4">
        <f t="shared" ref="AS3" si="57">IF(AR3=0,0,(AT3*1000)/(AR3*AR$6))</f>
        <v>57.824217277237544</v>
      </c>
      <c r="AT3" s="4">
        <f t="shared" ref="AT3:AU3" si="58">SUBTOTAL(9,AT7:AT1048576)</f>
        <v>1260.8478088240961</v>
      </c>
      <c r="AU3" s="5">
        <f t="shared" si="58"/>
        <v>1634.4869208890598</v>
      </c>
      <c r="AV3" s="5">
        <f t="shared" ref="AV3" si="59">IF(AU3=0,0,(AW3*1000)/(AU3*AU$6))</f>
        <v>29.216806635749496</v>
      </c>
      <c r="AW3" s="5">
        <f t="shared" ref="AW3:AX3" si="60">SUBTOTAL(9,AW7:AW1048576)</f>
        <v>10123.951523050775</v>
      </c>
      <c r="AX3" s="4">
        <f t="shared" si="60"/>
        <v>717.83314500999995</v>
      </c>
      <c r="AY3" s="4">
        <f t="shared" ref="AY3" si="61">IF(AX3=0,0,(AZ3*1000)/(AX3*AX$6))</f>
        <v>57.324990565728044</v>
      </c>
      <c r="AZ3" s="4">
        <f t="shared" ref="AZ3:BA3" si="62">SUBTOTAL(9,AZ7:AZ1048576)</f>
        <v>1275.6431262294191</v>
      </c>
      <c r="BA3" s="5">
        <f t="shared" si="62"/>
        <v>1517.5475502957875</v>
      </c>
      <c r="BB3" s="5">
        <f t="shared" ref="BB3" si="63">IF(BA3=0,0,(BC3*1000)/(BA3*BA$6))</f>
        <v>30.91297674844644</v>
      </c>
      <c r="BC3" s="5">
        <f t="shared" ref="BC3:BD3" si="64">SUBTOTAL(9,BC7:BC1048576)</f>
        <v>11399.594649280194</v>
      </c>
      <c r="BD3" s="4">
        <f t="shared" si="64"/>
        <v>736.4281048900001</v>
      </c>
      <c r="BE3" s="4">
        <f t="shared" ref="BE3" si="65">IF(BD3=0,0,(BF3*1000)/(BD3*BD$6))</f>
        <v>57.50284509067582</v>
      </c>
      <c r="BF3" s="4">
        <f t="shared" ref="BF3:BG3" si="66">SUBTOTAL(9,BF7:BF1048576)</f>
        <v>1270.4013370772893</v>
      </c>
      <c r="BG3" s="5">
        <f t="shared" si="66"/>
        <v>1431.7102485961354</v>
      </c>
      <c r="BH3" s="5">
        <f t="shared" ref="BH3" si="67">IF(BG3=0,0,(BI3*1000)/(BG3*BG$6))</f>
        <v>32.415945722101782</v>
      </c>
      <c r="BI3" s="5">
        <f t="shared" ref="BI3:BJ3" si="68">SUBTOTAL(9,BI7:BI1048576)</f>
        <v>12669.995986357484</v>
      </c>
      <c r="BJ3" s="4">
        <f t="shared" si="68"/>
        <v>779.91117004000023</v>
      </c>
      <c r="BK3" s="4">
        <f t="shared" ref="BK3" si="69">IF(BJ3=0,0,(BL3*1000)/(BJ3*BJ$6))</f>
        <v>58.148133885614683</v>
      </c>
      <c r="BL3" s="4">
        <f t="shared" ref="BL3:BM3" si="70">SUBTOTAL(9,BL7:BL1048576)</f>
        <v>1405.8617531655423</v>
      </c>
      <c r="BM3" s="5">
        <f t="shared" si="70"/>
        <v>1365.2438951886174</v>
      </c>
      <c r="BN3" s="5">
        <f t="shared" ref="BN3" si="71">IF(BM3=0,0,(BO3*1000)/(BM3*BM$6))</f>
        <v>33.914939140200367</v>
      </c>
      <c r="BO3" s="5">
        <f t="shared" ref="BO3:BP3" si="72">SUBTOTAL(9,BO7:BO1048576)</f>
        <v>14075.857739523026</v>
      </c>
      <c r="BP3" s="4">
        <f t="shared" si="72"/>
        <v>865.74901959999966</v>
      </c>
      <c r="BQ3" s="4">
        <f t="shared" ref="BQ3" si="73">IF(BP3=0,0,(BR3*1000)/(BP3*BP$6))</f>
        <v>56.867436671109765</v>
      </c>
      <c r="BR3" s="4">
        <f t="shared" ref="BR3:BS3" si="74">SUBTOTAL(9,BR7:BR1048576)</f>
        <v>1476.9878263553505</v>
      </c>
      <c r="BS3" s="5">
        <f t="shared" si="74"/>
        <v>1320.3790860014055</v>
      </c>
      <c r="BT3" s="5">
        <f t="shared" ref="BT3" si="75">IF(BS3=0,0,(BU3*1000)/(BS3*BS$6))</f>
        <v>35.266694527009363</v>
      </c>
      <c r="BU3" s="5">
        <f t="shared" ref="BU3:BV3" si="76">SUBTOTAL(9,BU7:BU1048576)</f>
        <v>15552.845565878375</v>
      </c>
      <c r="BV3" s="4">
        <f t="shared" si="76"/>
        <v>102394.13375559998</v>
      </c>
      <c r="BW3" s="4">
        <f t="shared" ref="BW3" si="77">IF(BV3=0,0,(BX3*1000)/(BV3*BV$6))</f>
        <v>5.8540772249878721</v>
      </c>
      <c r="BX3" s="4">
        <f t="shared" ref="BX3:BY3" si="78">SUBTOTAL(9,BX7:BX1048576)</f>
        <v>18582.118158121611</v>
      </c>
      <c r="BY3" s="5">
        <f t="shared" si="78"/>
        <v>9904.7253730055654</v>
      </c>
      <c r="BZ3" s="5">
        <f t="shared" ref="BZ3" si="79">IF(BY3=0,0,(CA3*1000)/(BY3*BY$6))</f>
        <v>9.4420031890824188</v>
      </c>
      <c r="CA3" s="5">
        <f t="shared" ref="CA3" si="80">SUBTOTAL(9,CA7:CA1048576)</f>
        <v>34134.963724000001</v>
      </c>
    </row>
    <row r="4" spans="1:79" ht="12" customHeight="1" x14ac:dyDescent="0.25">
      <c r="K4" s="8" t="s">
        <v>3</v>
      </c>
      <c r="L4" s="9"/>
      <c r="M4" s="10"/>
      <c r="N4" s="8" t="s">
        <v>4</v>
      </c>
      <c r="O4" s="9"/>
      <c r="P4" s="10"/>
      <c r="Q4" s="11" t="s">
        <v>5</v>
      </c>
      <c r="R4" s="12"/>
      <c r="S4" s="13"/>
      <c r="T4" s="8" t="s">
        <v>6</v>
      </c>
      <c r="U4" s="9"/>
      <c r="V4" s="10"/>
      <c r="W4" s="11" t="s">
        <v>7</v>
      </c>
      <c r="X4" s="12"/>
      <c r="Y4" s="13"/>
      <c r="Z4" s="8" t="s">
        <v>8</v>
      </c>
      <c r="AA4" s="9"/>
      <c r="AB4" s="10"/>
      <c r="AC4" s="11" t="s">
        <v>9</v>
      </c>
      <c r="AD4" s="12"/>
      <c r="AE4" s="13"/>
      <c r="AF4" s="8" t="s">
        <v>10</v>
      </c>
      <c r="AG4" s="9"/>
      <c r="AH4" s="10"/>
      <c r="AI4" s="11" t="s">
        <v>11</v>
      </c>
      <c r="AJ4" s="12"/>
      <c r="AK4" s="13"/>
      <c r="AL4" s="8" t="s">
        <v>12</v>
      </c>
      <c r="AM4" s="9"/>
      <c r="AN4" s="10"/>
      <c r="AO4" s="11" t="s">
        <v>13</v>
      </c>
      <c r="AP4" s="12"/>
      <c r="AQ4" s="13"/>
      <c r="AR4" s="8" t="s">
        <v>14</v>
      </c>
      <c r="AS4" s="9"/>
      <c r="AT4" s="10"/>
      <c r="AU4" s="11" t="s">
        <v>15</v>
      </c>
      <c r="AV4" s="12"/>
      <c r="AW4" s="13"/>
      <c r="AX4" s="8" t="s">
        <v>16</v>
      </c>
      <c r="AY4" s="9"/>
      <c r="AZ4" s="10"/>
      <c r="BA4" s="11" t="s">
        <v>17</v>
      </c>
      <c r="BB4" s="12"/>
      <c r="BC4" s="13"/>
      <c r="BD4" s="8" t="s">
        <v>18</v>
      </c>
      <c r="BE4" s="9"/>
      <c r="BF4" s="10"/>
      <c r="BG4" s="11" t="s">
        <v>19</v>
      </c>
      <c r="BH4" s="12"/>
      <c r="BI4" s="13"/>
      <c r="BJ4" s="8" t="s">
        <v>20</v>
      </c>
      <c r="BK4" s="9"/>
      <c r="BL4" s="10"/>
      <c r="BM4" s="11" t="s">
        <v>21</v>
      </c>
      <c r="BN4" s="12"/>
      <c r="BO4" s="13"/>
      <c r="BP4" s="8" t="s">
        <v>22</v>
      </c>
      <c r="BQ4" s="9"/>
      <c r="BR4" s="10"/>
      <c r="BS4" s="11" t="s">
        <v>23</v>
      </c>
      <c r="BT4" s="12"/>
      <c r="BU4" s="13"/>
      <c r="BV4" s="8" t="s">
        <v>24</v>
      </c>
      <c r="BW4" s="9"/>
      <c r="BX4" s="10"/>
      <c r="BY4" s="11" t="s">
        <v>25</v>
      </c>
      <c r="BZ4" s="12"/>
      <c r="CA4" s="13"/>
    </row>
    <row r="5" spans="1:79" s="16" customFormat="1" ht="12" customHeight="1" x14ac:dyDescent="0.25">
      <c r="A5" s="66" t="s">
        <v>26</v>
      </c>
      <c r="B5" s="62" t="s">
        <v>27</v>
      </c>
      <c r="C5" s="62" t="s">
        <v>28</v>
      </c>
      <c r="D5" s="62" t="s">
        <v>29</v>
      </c>
      <c r="E5" s="62" t="s">
        <v>30</v>
      </c>
      <c r="F5" s="62" t="s">
        <v>31</v>
      </c>
      <c r="G5" s="62" t="s">
        <v>32</v>
      </c>
      <c r="H5" s="64" t="s">
        <v>33</v>
      </c>
      <c r="I5" s="64" t="s">
        <v>34</v>
      </c>
      <c r="J5" s="64" t="s">
        <v>35</v>
      </c>
      <c r="K5" s="14" t="s">
        <v>36</v>
      </c>
      <c r="L5" s="14" t="s">
        <v>37</v>
      </c>
      <c r="M5" s="14" t="s">
        <v>38</v>
      </c>
      <c r="N5" s="14" t="s">
        <v>36</v>
      </c>
      <c r="O5" s="14" t="s">
        <v>37</v>
      </c>
      <c r="P5" s="14" t="s">
        <v>38</v>
      </c>
      <c r="Q5" s="15" t="s">
        <v>36</v>
      </c>
      <c r="R5" s="15" t="s">
        <v>37</v>
      </c>
      <c r="S5" s="15" t="s">
        <v>38</v>
      </c>
      <c r="T5" s="14" t="s">
        <v>36</v>
      </c>
      <c r="U5" s="14" t="s">
        <v>37</v>
      </c>
      <c r="V5" s="14" t="s">
        <v>38</v>
      </c>
      <c r="W5" s="15" t="s">
        <v>36</v>
      </c>
      <c r="X5" s="15" t="s">
        <v>37</v>
      </c>
      <c r="Y5" s="15" t="s">
        <v>38</v>
      </c>
      <c r="Z5" s="14" t="s">
        <v>36</v>
      </c>
      <c r="AA5" s="14" t="s">
        <v>37</v>
      </c>
      <c r="AB5" s="14" t="s">
        <v>38</v>
      </c>
      <c r="AC5" s="15" t="s">
        <v>36</v>
      </c>
      <c r="AD5" s="15" t="s">
        <v>37</v>
      </c>
      <c r="AE5" s="15" t="s">
        <v>38</v>
      </c>
      <c r="AF5" s="14" t="s">
        <v>36</v>
      </c>
      <c r="AG5" s="14" t="s">
        <v>37</v>
      </c>
      <c r="AH5" s="14" t="s">
        <v>38</v>
      </c>
      <c r="AI5" s="15" t="s">
        <v>36</v>
      </c>
      <c r="AJ5" s="15" t="s">
        <v>37</v>
      </c>
      <c r="AK5" s="15" t="s">
        <v>38</v>
      </c>
      <c r="AL5" s="14" t="s">
        <v>36</v>
      </c>
      <c r="AM5" s="14" t="s">
        <v>37</v>
      </c>
      <c r="AN5" s="14" t="s">
        <v>38</v>
      </c>
      <c r="AO5" s="15" t="s">
        <v>36</v>
      </c>
      <c r="AP5" s="15" t="s">
        <v>37</v>
      </c>
      <c r="AQ5" s="15" t="s">
        <v>38</v>
      </c>
      <c r="AR5" s="14" t="s">
        <v>36</v>
      </c>
      <c r="AS5" s="14" t="s">
        <v>37</v>
      </c>
      <c r="AT5" s="14" t="s">
        <v>38</v>
      </c>
      <c r="AU5" s="15" t="s">
        <v>36</v>
      </c>
      <c r="AV5" s="15" t="s">
        <v>37</v>
      </c>
      <c r="AW5" s="15" t="s">
        <v>38</v>
      </c>
      <c r="AX5" s="14" t="s">
        <v>36</v>
      </c>
      <c r="AY5" s="14" t="s">
        <v>37</v>
      </c>
      <c r="AZ5" s="14" t="s">
        <v>38</v>
      </c>
      <c r="BA5" s="15" t="s">
        <v>36</v>
      </c>
      <c r="BB5" s="15" t="s">
        <v>37</v>
      </c>
      <c r="BC5" s="15" t="s">
        <v>38</v>
      </c>
      <c r="BD5" s="14" t="s">
        <v>36</v>
      </c>
      <c r="BE5" s="14" t="s">
        <v>37</v>
      </c>
      <c r="BF5" s="14" t="s">
        <v>38</v>
      </c>
      <c r="BG5" s="15" t="s">
        <v>36</v>
      </c>
      <c r="BH5" s="15" t="s">
        <v>37</v>
      </c>
      <c r="BI5" s="15" t="s">
        <v>38</v>
      </c>
      <c r="BJ5" s="14" t="s">
        <v>36</v>
      </c>
      <c r="BK5" s="14" t="s">
        <v>37</v>
      </c>
      <c r="BL5" s="14" t="s">
        <v>38</v>
      </c>
      <c r="BM5" s="15" t="s">
        <v>36</v>
      </c>
      <c r="BN5" s="15" t="s">
        <v>37</v>
      </c>
      <c r="BO5" s="15" t="s">
        <v>38</v>
      </c>
      <c r="BP5" s="14" t="s">
        <v>36</v>
      </c>
      <c r="BQ5" s="14" t="s">
        <v>37</v>
      </c>
      <c r="BR5" s="14" t="s">
        <v>38</v>
      </c>
      <c r="BS5" s="15" t="s">
        <v>36</v>
      </c>
      <c r="BT5" s="15" t="s">
        <v>37</v>
      </c>
      <c r="BU5" s="15" t="s">
        <v>38</v>
      </c>
      <c r="BV5" s="14" t="s">
        <v>36</v>
      </c>
      <c r="BW5" s="14" t="s">
        <v>37</v>
      </c>
      <c r="BX5" s="14" t="s">
        <v>38</v>
      </c>
      <c r="BY5" s="15" t="s">
        <v>36</v>
      </c>
      <c r="BZ5" s="15" t="s">
        <v>37</v>
      </c>
      <c r="CA5" s="15" t="s">
        <v>38</v>
      </c>
    </row>
    <row r="6" spans="1:79" s="16" customFormat="1" ht="12" customHeight="1" x14ac:dyDescent="0.25">
      <c r="A6" s="67"/>
      <c r="B6" s="63"/>
      <c r="C6" s="63"/>
      <c r="D6" s="63"/>
      <c r="E6" s="63"/>
      <c r="F6" s="63"/>
      <c r="G6" s="63"/>
      <c r="H6" s="65"/>
      <c r="I6" s="65"/>
      <c r="J6" s="65"/>
      <c r="K6" s="51">
        <v>31</v>
      </c>
      <c r="L6" s="52"/>
      <c r="M6" s="53"/>
      <c r="N6" s="51">
        <f>IFERROR(DAY(DATE(VLOOKUP($B$2,TablaEjercicios,2,0),3,1)-1),28)</f>
        <v>28</v>
      </c>
      <c r="O6" s="52"/>
      <c r="P6" s="53"/>
      <c r="Q6" s="54">
        <f>N6+K6</f>
        <v>59</v>
      </c>
      <c r="R6" s="55"/>
      <c r="S6" s="56"/>
      <c r="T6" s="51">
        <v>31</v>
      </c>
      <c r="U6" s="52"/>
      <c r="V6" s="53"/>
      <c r="W6" s="54">
        <f>T6+Q6</f>
        <v>90</v>
      </c>
      <c r="X6" s="55"/>
      <c r="Y6" s="56"/>
      <c r="Z6" s="51">
        <v>30</v>
      </c>
      <c r="AA6" s="52"/>
      <c r="AB6" s="53"/>
      <c r="AC6" s="54">
        <f>Z6+W6</f>
        <v>120</v>
      </c>
      <c r="AD6" s="55"/>
      <c r="AE6" s="56"/>
      <c r="AF6" s="51">
        <v>31</v>
      </c>
      <c r="AG6" s="52"/>
      <c r="AH6" s="53"/>
      <c r="AI6" s="54">
        <f>AF6+AC6</f>
        <v>151</v>
      </c>
      <c r="AJ6" s="55"/>
      <c r="AK6" s="56"/>
      <c r="AL6" s="51">
        <v>30</v>
      </c>
      <c r="AM6" s="52"/>
      <c r="AN6" s="53"/>
      <c r="AO6" s="54">
        <f>AL6+AI6</f>
        <v>181</v>
      </c>
      <c r="AP6" s="55"/>
      <c r="AQ6" s="56"/>
      <c r="AR6" s="51">
        <v>31</v>
      </c>
      <c r="AS6" s="52"/>
      <c r="AT6" s="53"/>
      <c r="AU6" s="54">
        <f>AR6+AO6</f>
        <v>212</v>
      </c>
      <c r="AV6" s="55"/>
      <c r="AW6" s="56"/>
      <c r="AX6" s="51">
        <v>31</v>
      </c>
      <c r="AY6" s="52"/>
      <c r="AZ6" s="53"/>
      <c r="BA6" s="54">
        <f>AX6+AU6</f>
        <v>243</v>
      </c>
      <c r="BB6" s="55"/>
      <c r="BC6" s="56"/>
      <c r="BD6" s="51">
        <v>30</v>
      </c>
      <c r="BE6" s="52"/>
      <c r="BF6" s="53"/>
      <c r="BG6" s="54">
        <f>BD6+BA6</f>
        <v>273</v>
      </c>
      <c r="BH6" s="55"/>
      <c r="BI6" s="56"/>
      <c r="BJ6" s="51">
        <v>31</v>
      </c>
      <c r="BK6" s="52"/>
      <c r="BL6" s="53"/>
      <c r="BM6" s="54">
        <f>BJ6+BG6</f>
        <v>304</v>
      </c>
      <c r="BN6" s="55"/>
      <c r="BO6" s="56"/>
      <c r="BP6" s="51">
        <v>30</v>
      </c>
      <c r="BQ6" s="52"/>
      <c r="BR6" s="53"/>
      <c r="BS6" s="54">
        <f>BP6+BM6</f>
        <v>334</v>
      </c>
      <c r="BT6" s="55"/>
      <c r="BU6" s="56"/>
      <c r="BV6" s="51">
        <v>31</v>
      </c>
      <c r="BW6" s="52"/>
      <c r="BX6" s="53"/>
      <c r="BY6" s="54">
        <f>BV6+BS6</f>
        <v>365</v>
      </c>
      <c r="BZ6" s="55"/>
      <c r="CA6" s="56"/>
    </row>
    <row r="7" spans="1:79" ht="12" customHeight="1" x14ac:dyDescent="0.25">
      <c r="A7" s="57" t="str">
        <f>'BD Productos'!A2</f>
        <v>F001</v>
      </c>
      <c r="B7" s="57" t="str">
        <f t="shared" ref="B7:B70" si="81">IFERROR(VLOOKUP($A7,TablaProductos,2,0),"-")</f>
        <v>Filiales</v>
      </c>
      <c r="C7" s="57" t="str">
        <f t="shared" ref="C7:C70" si="82">IFERROR(VLOOKUP($A7,TablaProductos,3,0),"-")</f>
        <v>LGN (PDVSA Gas)</v>
      </c>
      <c r="D7" s="57" t="str">
        <f t="shared" ref="D7:D70" si="83">IFERROR(VLOOKUP($A7,TablaProductos,4,0),"-")</f>
        <v>LGN</v>
      </c>
      <c r="E7" s="57" t="str">
        <f t="shared" ref="E7:E70" si="84">IFERROR(VLOOKUP($A7,TablaProductos,5,0),"-")</f>
        <v>Venezuela</v>
      </c>
      <c r="F7" s="57" t="str">
        <f t="shared" ref="F7:F70" si="85">IFERROR(VLOOKUP($A7,TablaProductos,6,0),"-")</f>
        <v>Filial</v>
      </c>
      <c r="G7" s="57" t="str">
        <f t="shared" ref="G7:G70" si="86">IFERROR(VLOOKUP($A7,TablaProductos,7,0),"-")</f>
        <v>CL333</v>
      </c>
      <c r="H7" s="57" t="str">
        <f t="shared" ref="H7:H70" si="87">IFERROR(VLOOKUP($A7&amp;"-"&amp;$B$2,TablaPpto,4,0),"-")</f>
        <v>Si</v>
      </c>
      <c r="I7" s="57" t="str">
        <f t="shared" ref="I7:I70" si="88">IFERROR(VLOOKUP($A7&amp;"-"&amp;$B$2,TablaPpto,5,0),"-")</f>
        <v>VEF</v>
      </c>
      <c r="J7" s="57" t="str">
        <f t="shared" ref="J7:J70" si="89">IFERROR(VLOOKUP($A7&amp;"-"&amp;$B$2,TablaPpto,6,0),"-")</f>
        <v>No</v>
      </c>
      <c r="K7" s="58">
        <f t="shared" ref="K7:K70" si="90">IF(AND($A$3=FALSE,$H7="No"),0,IFERROR(VLOOKUP($A7&amp;"-"&amp;$B$2,TablaPpto,7,0),0))</f>
        <v>19.648456706107197</v>
      </c>
      <c r="L7" s="58">
        <f t="shared" ref="L7" si="91">IF(K7=0,0,(M7*1000)/(K7*K$6))</f>
        <v>30.299577065502991</v>
      </c>
      <c r="M7" s="58">
        <f t="shared" ref="M7:M70" si="92">IF(AND($A$3=FALSE,$H7="No"),0,IFERROR(VLOOKUP($A7&amp;"-"&amp;$B$2,TablaPpto,8,0),0))</f>
        <v>18.455537773731713</v>
      </c>
      <c r="N7" s="58">
        <f>ROUND((Q7*Q$6-K7*K$6)/N$6,8)</f>
        <v>19.309375280000001</v>
      </c>
      <c r="O7" s="58">
        <f>IF(N7=0,0,(P7*1000)/(N7*N$6))</f>
        <v>30.299577068080225</v>
      </c>
      <c r="P7" s="58">
        <f>S7-M7</f>
        <v>16.38184532411961</v>
      </c>
      <c r="Q7" s="59">
        <f t="shared" ref="Q7:Q70" si="93">IF(AND($A$3=FALSE,$H7="No"),0,IFERROR(VLOOKUP($A7&amp;"-"&amp;$B$2,TablaPpto,9,0),0))</f>
        <v>19.487536708056123</v>
      </c>
      <c r="R7" s="59">
        <f t="shared" ref="R7" si="94">IF(Q7=0,0,(S7*1000)/(Q7*Q$6))</f>
        <v>30.299577065502984</v>
      </c>
      <c r="S7" s="59">
        <f t="shared" ref="S7:S70" si="95">IF(AND($A$3=FALSE,$H7="No"),0,IFERROR(VLOOKUP($A7&amp;"-"&amp;$B$2,TablaPpto,10,0),0))</f>
        <v>34.837383097851323</v>
      </c>
      <c r="T7" s="58">
        <f>ROUND((W7*W$6-Q7*Q$6)/T$6,8)</f>
        <v>18.48459635</v>
      </c>
      <c r="U7" s="58">
        <f>IF(T7=0,0,(V7*1000)/(T7*T$6))</f>
        <v>30.299577067561817</v>
      </c>
      <c r="V7" s="58">
        <f>Y7-S7</f>
        <v>17.362339001757505</v>
      </c>
      <c r="W7" s="59">
        <f t="shared" ref="W7:W70" si="96">IF(AND($A$3=FALSE,$H7="No"),0,IFERROR(VLOOKUP($A7&amp;"-"&amp;$B$2,TablaPpto,11,0),0))</f>
        <v>19.142079474047197</v>
      </c>
      <c r="X7" s="59">
        <f t="shared" ref="X7" si="97">IF(W7=0,0,(Y7*1000)/(W7*W$6))</f>
        <v>30.299577065502984</v>
      </c>
      <c r="Y7" s="59">
        <f t="shared" ref="Y7:Y70" si="98">IF(AND($A$3=FALSE,$H7="No"),0,IFERROR(VLOOKUP($A7&amp;"-"&amp;$B$2,TablaPpto,12,0),0))</f>
        <v>52.199722099608827</v>
      </c>
      <c r="Z7" s="58">
        <f>ROUND((AC7*AC$6-W7*W$6)/Z$6,8)</f>
        <v>20.023716400000001</v>
      </c>
      <c r="AA7" s="58">
        <f>IF(Z7=0,0,(AB7*1000)/(Z7*Z$6))</f>
        <v>30.299577069217218</v>
      </c>
      <c r="AB7" s="58">
        <f>AE7-Y7</f>
        <v>18.201304148218462</v>
      </c>
      <c r="AC7" s="59">
        <f t="shared" ref="AC7:AC70" si="99">IF(AND($A$3=FALSE,$H7="No"),0,IFERROR(VLOOKUP($A7&amp;"-"&amp;$B$2,TablaPpto,13,0),0))</f>
        <v>19.362488706149044</v>
      </c>
      <c r="AD7" s="59">
        <f t="shared" ref="AD7" si="100">IF(AC7=0,0,(AE7*1000)/(AC7*AC$6))</f>
        <v>30.299577065502984</v>
      </c>
      <c r="AE7" s="59">
        <f t="shared" ref="AE7:AE70" si="101">IF(AND($A$3=FALSE,$H7="No"),0,IFERROR(VLOOKUP($A7&amp;"-"&amp;$B$2,TablaPpto,14,0),0))</f>
        <v>70.401026247827289</v>
      </c>
      <c r="AF7" s="58">
        <f>ROUND((AI7*AI$6-AC7*AC$6)/AF$6,8)</f>
        <v>19.45148433</v>
      </c>
      <c r="AG7" s="58">
        <f>IF(AF7=0,0,(AH7*1000)/(AF7*AF$6))</f>
        <v>30.299577059337203</v>
      </c>
      <c r="AH7" s="58">
        <f>AK7-AE7</f>
        <v>18.270524199635076</v>
      </c>
      <c r="AI7" s="59">
        <f t="shared" ref="AI7:AI70" si="102">IF(AND($A$3=FALSE,$H7="No"),0,IFERROR(VLOOKUP($A7&amp;"-"&amp;$B$2,TablaPpto,15,0),0))</f>
        <v>19.380759330100521</v>
      </c>
      <c r="AJ7" s="59">
        <f t="shared" ref="AJ7" si="103">IF(AI7=0,0,(AK7*1000)/(AI7*AI$6))</f>
        <v>30.299577065502987</v>
      </c>
      <c r="AK7" s="59">
        <f t="shared" ref="AK7:AK70" si="104">IF(AND($A$3=FALSE,$H7="No"),0,IFERROR(VLOOKUP($A7&amp;"-"&amp;$B$2,TablaPpto,16,0),0))</f>
        <v>88.671550447462366</v>
      </c>
      <c r="AL7" s="58">
        <f>ROUND((AO7*AO$6-AI7*AI$6)/AL$6,8)</f>
        <v>19.751603530000001</v>
      </c>
      <c r="AM7" s="58">
        <f>IF(AL7=0,0,(AN7*1000)/(AL7*AL$6))</f>
        <v>30.29957706566589</v>
      </c>
      <c r="AN7" s="58">
        <f>AQ7-AK7</f>
        <v>17.953956999831405</v>
      </c>
      <c r="AO7" s="59">
        <f t="shared" ref="AO7:AO70" si="105">IF(AND($A$3=FALSE,$H7="No"),0,IFERROR(VLOOKUP($A7&amp;"-"&amp;$B$2,TablaPpto,17,0),0))</f>
        <v>19.442225219604229</v>
      </c>
      <c r="AP7" s="59">
        <f t="shared" ref="AP7" si="106">IF(AO7=0,0,(AQ7*1000)/(AO7*AO$6))</f>
        <v>30.29957706550298</v>
      </c>
      <c r="AQ7" s="59">
        <f t="shared" ref="AQ7:AQ70" si="107">IF(AND($A$3=FALSE,$H7="No"),0,IFERROR(VLOOKUP($A7&amp;"-"&amp;$B$2,TablaPpto,18,0),0))</f>
        <v>106.62550744729377</v>
      </c>
      <c r="AR7" s="58">
        <f>ROUND((AU7*AU$6-AO7*AO$6)/AR$6,8)</f>
        <v>18.907244339999998</v>
      </c>
      <c r="AS7" s="58">
        <f>IF(AR7=0,0,(AT7*1000)/(AR7*AR$6))</f>
        <v>30.299577064614756</v>
      </c>
      <c r="AT7" s="58">
        <f>AW7-AQ7</f>
        <v>17.759326715739263</v>
      </c>
      <c r="AU7" s="59">
        <f t="shared" ref="AU7:AU70" si="108">IF(AND($A$3=FALSE,$H7="No"),0,IFERROR(VLOOKUP($A7&amp;"-"&amp;$B$2,TablaPpto,19,0),0))</f>
        <v>19.363996883354638</v>
      </c>
      <c r="AV7" s="59">
        <f t="shared" ref="AV7" si="109">IF(AU7=0,0,(AW7*1000)/(AU7*AU$6))</f>
        <v>30.299577065502984</v>
      </c>
      <c r="AW7" s="59">
        <f t="shared" ref="AW7:AW70" si="110">IF(AND($A$3=FALSE,$H7="No"),0,IFERROR(VLOOKUP($A7&amp;"-"&amp;$B$2,TablaPpto,20,0),0))</f>
        <v>124.38483416303303</v>
      </c>
      <c r="AX7" s="58">
        <f>ROUND((BA7*BA$6-AU7*AU$6)/AX$6,8)</f>
        <v>19.405509460000001</v>
      </c>
      <c r="AY7" s="58">
        <f>IF(AX7=0,0,(AZ7*1000)/(AX7*AX$6))</f>
        <v>30.299577066525753</v>
      </c>
      <c r="AZ7" s="58">
        <f>BC7-AW7</f>
        <v>18.227340611352403</v>
      </c>
      <c r="BA7" s="59">
        <f t="shared" ref="BA7:BA70" si="111">IF(AND($A$3=FALSE,$H7="No"),0,IFERROR(VLOOKUP($A7&amp;"-"&amp;$B$2,TablaPpto,21,0),0))</f>
        <v>19.369292726549336</v>
      </c>
      <c r="BB7" s="59">
        <f t="shared" ref="BB7" si="112">IF(BA7=0,0,(BC7*1000)/(BA7*BA$6))</f>
        <v>30.299577065502984</v>
      </c>
      <c r="BC7" s="59">
        <f t="shared" ref="BC7:BC70" si="113">IF(AND($A$3=FALSE,$H7="No"),0,IFERROR(VLOOKUP($A7&amp;"-"&amp;$B$2,TablaPpto,22,0),0))</f>
        <v>142.61217477438544</v>
      </c>
      <c r="BD7" s="58">
        <f>ROUND((BG7*BG$6-BA7*BA$6)/BD$6,8)</f>
        <v>18.667452600000001</v>
      </c>
      <c r="BE7" s="58">
        <f>IF(BD7=0,0,(BF7*1000)/(BD7*BD$6))</f>
        <v>30.299577059898326</v>
      </c>
      <c r="BF7" s="58">
        <f>BI7-BC7</f>
        <v>16.968477556970981</v>
      </c>
      <c r="BG7" s="59">
        <f t="shared" ref="BG7:BG70" si="114">IF(AND($A$3=FALSE,$H7="No"),0,IFERROR(VLOOKUP($A7&amp;"-"&amp;$B$2,TablaPpto,23,0),0))</f>
        <v>19.29216743753809</v>
      </c>
      <c r="BH7" s="59">
        <f t="shared" ref="BH7" si="115">IF(BG7=0,0,(BI7*1000)/(BG7*BG$6))</f>
        <v>30.299577065502987</v>
      </c>
      <c r="BI7" s="59">
        <f t="shared" ref="BI7:BI70" si="116">IF(AND($A$3=FALSE,$H7="No"),0,IFERROR(VLOOKUP($A7&amp;"-"&amp;$B$2,TablaPpto,24,0),0))</f>
        <v>159.58065233135642</v>
      </c>
      <c r="BJ7" s="58">
        <f>ROUND((BM7*BM$6-BG7*BG$6)/BJ$6,8)</f>
        <v>19.531975599999999</v>
      </c>
      <c r="BK7" s="58">
        <f>IF(BJ7=0,0,(BL7*1000)/(BJ7*BJ$6))</f>
        <v>30.299577061330961</v>
      </c>
      <c r="BL7" s="58">
        <f>BO7-BI7</f>
        <v>18.346128595419316</v>
      </c>
      <c r="BM7" s="59">
        <f t="shared" ref="BM7:BM70" si="117">IF(AND($A$3=FALSE,$H7="No"),0,IFERROR(VLOOKUP($A7&amp;"-"&amp;$B$2,TablaPpto,25,0),0))</f>
        <v>19.316621559093839</v>
      </c>
      <c r="BN7" s="59">
        <f t="shared" ref="BN7" si="118">IF(BM7=0,0,(BO7*1000)/(BM7*BM$6))</f>
        <v>30.299577065502984</v>
      </c>
      <c r="BO7" s="59">
        <f t="shared" ref="BO7:BO70" si="119">IF(AND($A$3=FALSE,$H7="No"),0,IFERROR(VLOOKUP($A7&amp;"-"&amp;$B$2,TablaPpto,26,0),0))</f>
        <v>177.92678092677573</v>
      </c>
      <c r="BP7" s="58">
        <f>ROUND((BS7*BS$6-BM7*BM$6)/BP$6,8)</f>
        <v>19.756862859999998</v>
      </c>
      <c r="BQ7" s="58">
        <f>IF(BP7=0,0,(BR7*1000)/(BP7*BP$6))</f>
        <v>30.299577066053832</v>
      </c>
      <c r="BR7" s="58">
        <f>BU7-BO7</f>
        <v>17.958737664300799</v>
      </c>
      <c r="BS7" s="59">
        <f t="shared" ref="BS7:BS70" si="120">IF(AND($A$3=FALSE,$H7="No"),0,IFERROR(VLOOKUP($A7&amp;"-"&amp;$B$2,TablaPpto,27,0),0))</f>
        <v>19.356164190944018</v>
      </c>
      <c r="BT7" s="59">
        <f t="shared" ref="BT7" si="121">IF(BS7=0,0,(BU7*1000)/(BS7*BS$6))</f>
        <v>30.299577065502987</v>
      </c>
      <c r="BU7" s="59">
        <f t="shared" ref="BU7:BU70" si="122">IF(AND($A$3=FALSE,$H7="No"),0,IFERROR(VLOOKUP($A7&amp;"-"&amp;$B$2,TablaPpto,28,0),0))</f>
        <v>195.88551859107653</v>
      </c>
      <c r="BV7" s="58">
        <f>ROUND((BY7*BY$6-BS7*BS$6)/BV$6,8)</f>
        <v>19.916324060000001</v>
      </c>
      <c r="BW7" s="58">
        <f>IF(BV7=0,0,(BX7*1000)/(BV7*BV$6))</f>
        <v>30.299577059528431</v>
      </c>
      <c r="BX7" s="58">
        <f>CA7-BU7</f>
        <v>18.707142063553817</v>
      </c>
      <c r="BY7" s="59">
        <f t="shared" ref="BY7:BY70" si="123">IF(AND($A$3=FALSE,$H7="No"),0,IFERROR(VLOOKUP($A7&amp;"-"&amp;$B$2,TablaPpto,29,0),0))</f>
        <v>19.403739412365919</v>
      </c>
      <c r="BZ7" s="59">
        <f t="shared" ref="BZ7" si="124">IF(BY7=0,0,(CA7*1000)/(BY7*BY$6))</f>
        <v>30.299577065502984</v>
      </c>
      <c r="CA7" s="59">
        <f t="shared" ref="CA7:CA70" si="125">IF(AND($A$3=FALSE,$H7="No"),0,IFERROR(VLOOKUP($A7&amp;"-"&amp;$B$2,TablaPpto,30,0),0))</f>
        <v>214.59266065463035</v>
      </c>
    </row>
    <row r="8" spans="1:79" x14ac:dyDescent="0.25">
      <c r="A8" s="57" t="str">
        <f>'BD Productos'!A3</f>
        <v>F002</v>
      </c>
      <c r="B8" s="57" t="str">
        <f t="shared" si="81"/>
        <v>Filiales</v>
      </c>
      <c r="C8" s="57" t="str">
        <f t="shared" si="82"/>
        <v>GLP</v>
      </c>
      <c r="D8" s="57" t="str">
        <f t="shared" si="83"/>
        <v>GLP</v>
      </c>
      <c r="E8" s="57" t="str">
        <f t="shared" si="84"/>
        <v>Venezuela</v>
      </c>
      <c r="F8" s="57" t="str">
        <f t="shared" si="85"/>
        <v>Filial</v>
      </c>
      <c r="G8" s="57" t="str">
        <f t="shared" si="86"/>
        <v>CL334</v>
      </c>
      <c r="H8" s="57" t="str">
        <f t="shared" si="87"/>
        <v>Si</v>
      </c>
      <c r="I8" s="57" t="str">
        <f t="shared" si="88"/>
        <v>VEF</v>
      </c>
      <c r="J8" s="57" t="str">
        <f t="shared" si="89"/>
        <v>No</v>
      </c>
      <c r="K8" s="58">
        <f t="shared" si="90"/>
        <v>27.88308589319135</v>
      </c>
      <c r="L8" s="58">
        <f t="shared" ref="L8:L71" si="126">IF(K8=0,0,(M8*1000)/(K8*K$6))</f>
        <v>44.461794404156549</v>
      </c>
      <c r="M8" s="58">
        <f t="shared" si="92"/>
        <v>38.431693002431857</v>
      </c>
      <c r="N8" s="58">
        <f t="shared" ref="N8:N71" si="127">ROUND((Q8*Q$6-K8*K$6)/N$6,8)</f>
        <v>27.39636351</v>
      </c>
      <c r="O8" s="58">
        <f t="shared" ref="O8:O71" si="128">IF(N8=0,0,(P8*1000)/(N8*N$6))</f>
        <v>44.461794412013631</v>
      </c>
      <c r="P8" s="58">
        <f t="shared" ref="P8:P71" si="129">S8-M8</f>
        <v>34.106561496515539</v>
      </c>
      <c r="Q8" s="59">
        <f t="shared" si="93"/>
        <v>27.652099001771013</v>
      </c>
      <c r="R8" s="59">
        <f t="shared" ref="R8:R71" si="130">IF(Q8=0,0,(S8*1000)/(Q8*Q$6))</f>
        <v>44.461794404156549</v>
      </c>
      <c r="S8" s="59">
        <f t="shared" si="95"/>
        <v>72.538254498947396</v>
      </c>
      <c r="T8" s="58">
        <f t="shared" ref="T8:T71" si="131">ROUND((W8*W$6-Q8*Q$6)/T$6,8)</f>
        <v>26.210364439999999</v>
      </c>
      <c r="U8" s="58">
        <f t="shared" ref="U8:U71" si="132">IF(T8=0,0,(V8*1000)/(T8*T$6))</f>
        <v>44.461794411494175</v>
      </c>
      <c r="V8" s="58">
        <f t="shared" ref="V8:V71" si="133">Y8-S8</f>
        <v>36.126154890630147</v>
      </c>
      <c r="W8" s="59">
        <f t="shared" si="96"/>
        <v>27.155501543095355</v>
      </c>
      <c r="X8" s="59">
        <f t="shared" ref="X8:X71" si="134">IF(W8=0,0,(Y8*1000)/(W8*W$6))</f>
        <v>44.461794404156549</v>
      </c>
      <c r="Y8" s="59">
        <f t="shared" si="98"/>
        <v>108.66440938957754</v>
      </c>
      <c r="Z8" s="58">
        <f t="shared" ref="Z8:Z71" si="135">ROUND((AC8*AC$6-W8*W$6)/Z$6,8)</f>
        <v>28.422299349999999</v>
      </c>
      <c r="AA8" s="58">
        <f t="shared" ref="AA8:AA71" si="136">IF(Z8=0,0,(AB8*1000)/(Z8*Z$6))</f>
        <v>44.46179440116525</v>
      </c>
      <c r="AB8" s="58">
        <f t="shared" ref="AB8:AB71" si="137">AE8-Y8</f>
        <v>37.911192903242181</v>
      </c>
      <c r="AC8" s="59">
        <f t="shared" si="99"/>
        <v>27.472200994343467</v>
      </c>
      <c r="AD8" s="59">
        <f t="shared" ref="AD8:AD71" si="138">IF(AC8=0,0,(AE8*1000)/(AC8*AC$6))</f>
        <v>44.461794404156549</v>
      </c>
      <c r="AE8" s="59">
        <f t="shared" si="101"/>
        <v>146.57560229281972</v>
      </c>
      <c r="AF8" s="58">
        <f t="shared" ref="AF8:AF71" si="139">ROUND((AI8*AI$6-AC8*AC$6)/AF$6,8)</f>
        <v>27.611141790000001</v>
      </c>
      <c r="AG8" s="58">
        <f t="shared" ref="AG8:AG71" si="140">IF(AF8=0,0,(AH8*1000)/(AF8*AF$6))</f>
        <v>44.461794408374423</v>
      </c>
      <c r="AH8" s="58">
        <f t="shared" ref="AH8:AH71" si="141">AK8-AE8</f>
        <v>38.056868199071118</v>
      </c>
      <c r="AI8" s="59">
        <f t="shared" si="102"/>
        <v>27.500725264188183</v>
      </c>
      <c r="AJ8" s="59">
        <f t="shared" ref="AJ8:AJ71" si="142">IF(AI8=0,0,(AK8*1000)/(AI8*AI$6))</f>
        <v>44.461794404156549</v>
      </c>
      <c r="AK8" s="59">
        <f t="shared" si="104"/>
        <v>184.63247049189084</v>
      </c>
      <c r="AL8" s="58">
        <f t="shared" ref="AL8:AL71" si="143">ROUND((AO8*AO$6-AI8*AI$6)/AL$6,8)</f>
        <v>28.042138309999999</v>
      </c>
      <c r="AM8" s="58">
        <f t="shared" ref="AM8:AM71" si="144">IF(AL8=0,0,(AN8*1000)/(AL8*AL$6))</f>
        <v>44.461794406418591</v>
      </c>
      <c r="AN8" s="58">
        <f t="shared" ref="AN8:AN71" si="145">AQ8-AK8</f>
        <v>37.404113647667231</v>
      </c>
      <c r="AO8" s="59">
        <f t="shared" si="105"/>
        <v>27.590462233343732</v>
      </c>
      <c r="AP8" s="59">
        <f t="shared" ref="AP8:AP71" si="146">IF(AO8=0,0,(AQ8*1000)/(AO8*AO$6))</f>
        <v>44.461794404156549</v>
      </c>
      <c r="AQ8" s="59">
        <f t="shared" si="107"/>
        <v>222.03658413955807</v>
      </c>
      <c r="AR8" s="58">
        <f t="shared" ref="AR8:AR71" si="147">ROUND((AU8*AU$6-AO8*AO$6)/AR$6,8)</f>
        <v>26.837621510000002</v>
      </c>
      <c r="AS8" s="58">
        <f t="shared" ref="AS8:AS71" si="148">IF(AR8=0,0,(AT8*1000)/(AR8*AR$6))</f>
        <v>44.461794411872688</v>
      </c>
      <c r="AT8" s="58">
        <f t="shared" ref="AT8:AT71" si="149">AW8-AQ8</f>
        <v>36.990713112519444</v>
      </c>
      <c r="AU8" s="59">
        <f t="shared" si="108"/>
        <v>27.480377033913204</v>
      </c>
      <c r="AV8" s="59">
        <f t="shared" ref="AV8:AV71" si="150">IF(AU8=0,0,(AW8*1000)/(AU8*AU$6))</f>
        <v>44.461794404156556</v>
      </c>
      <c r="AW8" s="59">
        <f t="shared" si="110"/>
        <v>259.02729725207752</v>
      </c>
      <c r="AX8" s="58">
        <f t="shared" ref="AX8:AX71" si="151">ROUND((BA8*BA$6-AU8*AU$6)/AX$6,8)</f>
        <v>27.553396639999999</v>
      </c>
      <c r="AY8" s="58">
        <f t="shared" ref="AY8:AY71" si="152">IF(AX8=0,0,(AZ8*1000)/(AX8*AX$6))</f>
        <v>44.461794396962361</v>
      </c>
      <c r="AZ8" s="58">
        <f t="shared" ref="AZ8:AZ71" si="153">BC8-AW8</f>
        <v>37.977277146714641</v>
      </c>
      <c r="BA8" s="59">
        <f t="shared" si="111"/>
        <v>27.489692291734126</v>
      </c>
      <c r="BB8" s="59">
        <f t="shared" ref="BB8:BB71" si="154">IF(BA8=0,0,(BC8*1000)/(BA8*BA$6))</f>
        <v>44.461794404156542</v>
      </c>
      <c r="BC8" s="59">
        <f t="shared" si="113"/>
        <v>297.00457439879216</v>
      </c>
      <c r="BD8" s="58">
        <f t="shared" ref="BD8:BD71" si="155">ROUND((BG8*BG$6-BA8*BA$6)/BD$6,8)</f>
        <v>26.49306357</v>
      </c>
      <c r="BE8" s="58">
        <f t="shared" ref="BE8:BE71" si="156">IF(BD8=0,0,(BF8*1000)/(BD8*BD$6))</f>
        <v>44.461794404733631</v>
      </c>
      <c r="BF8" s="58">
        <f t="shared" ref="BF8:BF71" si="157">BI8-BC8</f>
        <v>35.337874368026348</v>
      </c>
      <c r="BG8" s="59">
        <f t="shared" si="114"/>
        <v>27.380172652020907</v>
      </c>
      <c r="BH8" s="59">
        <f t="shared" ref="BH8:BH71" si="158">IF(BG8=0,0,(BI8*1000)/(BG8*BG$6))</f>
        <v>44.461794404156549</v>
      </c>
      <c r="BI8" s="59">
        <f t="shared" si="116"/>
        <v>332.34244876681851</v>
      </c>
      <c r="BJ8" s="58">
        <f t="shared" ref="BJ8:BJ71" si="159">ROUND((BM8*BM$6-BG8*BG$6)/BJ$6,8)</f>
        <v>27.808251640000002</v>
      </c>
      <c r="BK8" s="58">
        <f t="shared" ref="BK8:BK71" si="160">IF(BJ8=0,0,(BL8*1000)/(BJ8*BJ$6))</f>
        <v>44.46179440063942</v>
      </c>
      <c r="BL8" s="58">
        <f t="shared" ref="BL8:BL71" si="161">BO8-BI8</f>
        <v>38.328547778826646</v>
      </c>
      <c r="BM8" s="59">
        <f t="shared" si="117"/>
        <v>27.423825443333936</v>
      </c>
      <c r="BN8" s="59">
        <f t="shared" ref="BN8:BN71" si="162">IF(BM8=0,0,(BO8*1000)/(BM8*BM$6))</f>
        <v>44.461794404156549</v>
      </c>
      <c r="BO8" s="59">
        <f t="shared" si="119"/>
        <v>370.67099654564515</v>
      </c>
      <c r="BP8" s="58">
        <f t="shared" ref="BP8:BP71" si="163">ROUND((BS8*BS$6-BM8*BM$6)/BP$6,8)</f>
        <v>28.049327420000001</v>
      </c>
      <c r="BQ8" s="58">
        <f t="shared" ref="BQ8:BQ71" si="164">IF(BP8=0,0,(BR8*1000)/(BP8*BP$6))</f>
        <v>44.46179440813988</v>
      </c>
      <c r="BR8" s="58">
        <f t="shared" ref="BR8:BR71" si="165">BU8-BO8</f>
        <v>37.41370287103922</v>
      </c>
      <c r="BS8" s="59">
        <f t="shared" si="120"/>
        <v>27.480008255835042</v>
      </c>
      <c r="BT8" s="59">
        <f t="shared" ref="BT8:BT71" si="166">IF(BS8=0,0,(BU8*1000)/(BS8*BS$6))</f>
        <v>44.461794404156549</v>
      </c>
      <c r="BU8" s="59">
        <f t="shared" si="122"/>
        <v>408.08469941668437</v>
      </c>
      <c r="BV8" s="58">
        <f t="shared" ref="BV8:BV71" si="167">ROUND((BY8*BY$6-BS8*BS$6)/BV$6,8)</f>
        <v>95.069184629999995</v>
      </c>
      <c r="BW8" s="58">
        <f t="shared" ref="BW8:BW71" si="168">IF(BV8=0,0,(BX8*1000)/(BV8*BV$6))</f>
        <v>44.461794403577777</v>
      </c>
      <c r="BX8" s="58">
        <f t="shared" ref="BX8:BX71" si="169">CA8-BU8</f>
        <v>131.03534277517991</v>
      </c>
      <c r="BY8" s="59">
        <f t="shared" si="123"/>
        <v>33.220458851891891</v>
      </c>
      <c r="BZ8" s="59">
        <f t="shared" ref="BZ8:BZ71" si="170">IF(BY8=0,0,(CA8*1000)/(BY8*BY$6))</f>
        <v>44.461794404156549</v>
      </c>
      <c r="CA8" s="59">
        <f t="shared" si="125"/>
        <v>539.12004219186429</v>
      </c>
    </row>
    <row r="9" spans="1:79" x14ac:dyDescent="0.25">
      <c r="A9" s="57" t="str">
        <f>'BD Productos'!A4</f>
        <v>F003</v>
      </c>
      <c r="B9" s="57" t="str">
        <f t="shared" si="81"/>
        <v>Filiales</v>
      </c>
      <c r="C9" s="57" t="str">
        <f t="shared" si="82"/>
        <v>Gasolina Natural</v>
      </c>
      <c r="D9" s="57" t="str">
        <f t="shared" si="83"/>
        <v>Gasolina Natural</v>
      </c>
      <c r="E9" s="57" t="str">
        <f t="shared" si="84"/>
        <v>Venezuela</v>
      </c>
      <c r="F9" s="57" t="str">
        <f t="shared" si="85"/>
        <v>Filial</v>
      </c>
      <c r="G9" s="57" t="str">
        <f t="shared" si="86"/>
        <v>CL335</v>
      </c>
      <c r="H9" s="57" t="str">
        <f t="shared" si="87"/>
        <v>Si</v>
      </c>
      <c r="I9" s="57" t="str">
        <f t="shared" si="88"/>
        <v>VEF</v>
      </c>
      <c r="J9" s="57" t="str">
        <f t="shared" si="89"/>
        <v>No</v>
      </c>
      <c r="K9" s="58">
        <f t="shared" si="90"/>
        <v>19.205106263241955</v>
      </c>
      <c r="L9" s="58">
        <f t="shared" si="126"/>
        <v>60.606706954466638</v>
      </c>
      <c r="M9" s="58">
        <f t="shared" si="92"/>
        <v>36.082705667096604</v>
      </c>
      <c r="N9" s="58">
        <f t="shared" si="127"/>
        <v>18.8629207</v>
      </c>
      <c r="O9" s="58">
        <f t="shared" si="128"/>
        <v>60.606706947557704</v>
      </c>
      <c r="P9" s="58">
        <f t="shared" si="129"/>
        <v>32.010146197117763</v>
      </c>
      <c r="Q9" s="59">
        <f t="shared" si="93"/>
        <v>19.042713113564272</v>
      </c>
      <c r="R9" s="59">
        <f t="shared" si="130"/>
        <v>60.606706954466645</v>
      </c>
      <c r="S9" s="59">
        <f t="shared" si="95"/>
        <v>68.092851864214367</v>
      </c>
      <c r="T9" s="58">
        <f t="shared" si="131"/>
        <v>18.026509969999999</v>
      </c>
      <c r="U9" s="58">
        <f t="shared" si="132"/>
        <v>60.606706949386897</v>
      </c>
      <c r="V9" s="58">
        <f t="shared" si="133"/>
        <v>33.868349619231722</v>
      </c>
      <c r="W9" s="59">
        <f t="shared" si="96"/>
        <v>18.692687585816159</v>
      </c>
      <c r="X9" s="59">
        <f t="shared" si="134"/>
        <v>60.606706954466645</v>
      </c>
      <c r="Y9" s="59">
        <f t="shared" si="98"/>
        <v>101.96120148344609</v>
      </c>
      <c r="Z9" s="58">
        <f t="shared" si="135"/>
        <v>19.584890430000002</v>
      </c>
      <c r="AA9" s="58">
        <f t="shared" si="136"/>
        <v>60.606706954813561</v>
      </c>
      <c r="AB9" s="58">
        <f t="shared" si="137"/>
        <v>35.609271450994285</v>
      </c>
      <c r="AC9" s="59">
        <f t="shared" si="99"/>
        <v>18.915738296890147</v>
      </c>
      <c r="AD9" s="59">
        <f t="shared" si="138"/>
        <v>60.606706954466638</v>
      </c>
      <c r="AE9" s="59">
        <f t="shared" si="101"/>
        <v>137.57047293444037</v>
      </c>
      <c r="AF9" s="58">
        <f t="shared" si="139"/>
        <v>19.027311780000002</v>
      </c>
      <c r="AG9" s="58">
        <f t="shared" si="140"/>
        <v>60.606706949312809</v>
      </c>
      <c r="AH9" s="58">
        <f t="shared" si="141"/>
        <v>35.748663981593694</v>
      </c>
      <c r="AI9" s="59">
        <f t="shared" si="102"/>
        <v>18.93864411097125</v>
      </c>
      <c r="AJ9" s="59">
        <f t="shared" si="142"/>
        <v>60.606706954466645</v>
      </c>
      <c r="AK9" s="59">
        <f t="shared" si="104"/>
        <v>173.31913691603407</v>
      </c>
      <c r="AL9" s="58">
        <f t="shared" si="143"/>
        <v>19.330569329999999</v>
      </c>
      <c r="AM9" s="58">
        <f t="shared" si="144"/>
        <v>60.606706939312808</v>
      </c>
      <c r="AN9" s="58">
        <f t="shared" si="145"/>
        <v>35.146864510601347</v>
      </c>
      <c r="AO9" s="59">
        <f t="shared" si="105"/>
        <v>19.003604091224638</v>
      </c>
      <c r="AP9" s="59">
        <f t="shared" si="146"/>
        <v>60.606706954466631</v>
      </c>
      <c r="AQ9" s="59">
        <f t="shared" si="107"/>
        <v>208.46600142663542</v>
      </c>
      <c r="AR9" s="58">
        <f t="shared" si="147"/>
        <v>18.493038009999999</v>
      </c>
      <c r="AS9" s="58">
        <f t="shared" si="148"/>
        <v>60.606706939231834</v>
      </c>
      <c r="AT9" s="58">
        <f t="shared" si="149"/>
        <v>34.744866187732498</v>
      </c>
      <c r="AU9" s="59">
        <f t="shared" si="108"/>
        <v>18.928945842818642</v>
      </c>
      <c r="AV9" s="59">
        <f t="shared" si="150"/>
        <v>60.606706954466631</v>
      </c>
      <c r="AW9" s="59">
        <f t="shared" si="110"/>
        <v>243.21086761436791</v>
      </c>
      <c r="AX9" s="58">
        <f t="shared" si="151"/>
        <v>18.996949579999999</v>
      </c>
      <c r="AY9" s="58">
        <f t="shared" si="152"/>
        <v>60.606706945300715</v>
      </c>
      <c r="AZ9" s="58">
        <f t="shared" si="153"/>
        <v>35.691619237541119</v>
      </c>
      <c r="BA9" s="59">
        <f t="shared" si="111"/>
        <v>18.937621216331227</v>
      </c>
      <c r="BB9" s="59">
        <f t="shared" si="154"/>
        <v>60.606706954466638</v>
      </c>
      <c r="BC9" s="59">
        <f t="shared" si="113"/>
        <v>278.90248685190903</v>
      </c>
      <c r="BD9" s="58">
        <f t="shared" si="155"/>
        <v>18.250356279999998</v>
      </c>
      <c r="BE9" s="58">
        <f t="shared" si="156"/>
        <v>60.60670695318921</v>
      </c>
      <c r="BF9" s="58">
        <f t="shared" si="157"/>
        <v>33.182819845597692</v>
      </c>
      <c r="BG9" s="59">
        <f t="shared" si="114"/>
        <v>18.862097596911898</v>
      </c>
      <c r="BH9" s="59">
        <f t="shared" si="158"/>
        <v>60.606706954466645</v>
      </c>
      <c r="BI9" s="59">
        <f t="shared" si="116"/>
        <v>312.08530669750672</v>
      </c>
      <c r="BJ9" s="58">
        <f t="shared" si="159"/>
        <v>19.26711259</v>
      </c>
      <c r="BK9" s="58">
        <f t="shared" si="160"/>
        <v>60.606706956856598</v>
      </c>
      <c r="BL9" s="58">
        <f t="shared" si="161"/>
        <v>36.199203646053661</v>
      </c>
      <c r="BM9" s="59">
        <f t="shared" si="117"/>
        <v>18.903398467995068</v>
      </c>
      <c r="BN9" s="59">
        <f t="shared" si="162"/>
        <v>60.606706954466638</v>
      </c>
      <c r="BO9" s="59">
        <f t="shared" si="119"/>
        <v>348.28451034356038</v>
      </c>
      <c r="BP9" s="58">
        <f t="shared" si="163"/>
        <v>19.335176570000002</v>
      </c>
      <c r="BQ9" s="58">
        <f t="shared" si="164"/>
        <v>60.606706951475076</v>
      </c>
      <c r="BR9" s="58">
        <f t="shared" si="165"/>
        <v>35.155241406990513</v>
      </c>
      <c r="BS9" s="59">
        <f t="shared" si="120"/>
        <v>18.942180932161282</v>
      </c>
      <c r="BT9" s="59">
        <f t="shared" si="166"/>
        <v>60.606706954466652</v>
      </c>
      <c r="BU9" s="59">
        <f t="shared" si="122"/>
        <v>383.4397517505509</v>
      </c>
      <c r="BV9" s="58">
        <f t="shared" si="167"/>
        <v>19.496808860000002</v>
      </c>
      <c r="BW9" s="58">
        <f t="shared" si="168"/>
        <v>60.606706962853856</v>
      </c>
      <c r="BX9" s="58">
        <f t="shared" si="169"/>
        <v>36.630758819952575</v>
      </c>
      <c r="BY9" s="59">
        <f t="shared" si="123"/>
        <v>18.989286318042495</v>
      </c>
      <c r="BZ9" s="59">
        <f t="shared" si="170"/>
        <v>60.606706954466638</v>
      </c>
      <c r="CA9" s="59">
        <f t="shared" si="125"/>
        <v>420.07051057050347</v>
      </c>
    </row>
    <row r="10" spans="1:79" x14ac:dyDescent="0.25">
      <c r="A10" s="57" t="str">
        <f>'BD Productos'!A5</f>
        <v>F004</v>
      </c>
      <c r="B10" s="57" t="str">
        <f t="shared" si="81"/>
        <v>Filiales</v>
      </c>
      <c r="C10" s="57" t="str">
        <f t="shared" si="82"/>
        <v>Crudo (Anaco)</v>
      </c>
      <c r="D10" s="57" t="str">
        <f t="shared" si="83"/>
        <v>Crudo</v>
      </c>
      <c r="E10" s="57" t="str">
        <f t="shared" si="84"/>
        <v>Venezuela</v>
      </c>
      <c r="F10" s="57" t="str">
        <f t="shared" si="85"/>
        <v>Filial</v>
      </c>
      <c r="G10" s="57" t="str">
        <f t="shared" si="86"/>
        <v>CL336</v>
      </c>
      <c r="H10" s="57" t="str">
        <f t="shared" si="87"/>
        <v>Si</v>
      </c>
      <c r="I10" s="57" t="str">
        <f t="shared" si="88"/>
        <v>VEF</v>
      </c>
      <c r="J10" s="57" t="str">
        <f t="shared" si="89"/>
        <v>No</v>
      </c>
      <c r="K10" s="58">
        <f t="shared" si="90"/>
        <v>7.8802375526933934</v>
      </c>
      <c r="L10" s="58">
        <f t="shared" si="126"/>
        <v>72.234328621688718</v>
      </c>
      <c r="M10" s="58">
        <f t="shared" si="92"/>
        <v>17.645933738945025</v>
      </c>
      <c r="N10" s="58">
        <f t="shared" si="127"/>
        <v>8.0286029400000007</v>
      </c>
      <c r="O10" s="58">
        <f t="shared" si="128"/>
        <v>72.23432862277626</v>
      </c>
      <c r="P10" s="58">
        <f t="shared" si="129"/>
        <v>16.238340808192937</v>
      </c>
      <c r="Q10" s="59">
        <f t="shared" si="93"/>
        <v>7.9506482450318599</v>
      </c>
      <c r="R10" s="59">
        <f t="shared" si="130"/>
        <v>72.234328621688718</v>
      </c>
      <c r="S10" s="59">
        <f t="shared" si="95"/>
        <v>33.884274547137963</v>
      </c>
      <c r="T10" s="58">
        <f t="shared" si="131"/>
        <v>8.0874284200000002</v>
      </c>
      <c r="U10" s="58">
        <f t="shared" si="132"/>
        <v>72.234328580429491</v>
      </c>
      <c r="V10" s="58">
        <f t="shared" si="133"/>
        <v>18.109888817690496</v>
      </c>
      <c r="W10" s="59">
        <f t="shared" si="96"/>
        <v>7.9977614148186413</v>
      </c>
      <c r="X10" s="59">
        <f t="shared" si="134"/>
        <v>72.234328621688718</v>
      </c>
      <c r="Y10" s="59">
        <f t="shared" si="98"/>
        <v>51.994163364828459</v>
      </c>
      <c r="Z10" s="58">
        <f t="shared" si="135"/>
        <v>8.0793096200000001</v>
      </c>
      <c r="AA10" s="58">
        <f t="shared" si="136"/>
        <v>72.234328659374995</v>
      </c>
      <c r="AB10" s="58">
        <f t="shared" si="137"/>
        <v>17.508105192957906</v>
      </c>
      <c r="AC10" s="59">
        <f t="shared" si="99"/>
        <v>8.0181484671677694</v>
      </c>
      <c r="AD10" s="59">
        <f t="shared" si="138"/>
        <v>72.234328621688718</v>
      </c>
      <c r="AE10" s="59">
        <f t="shared" si="101"/>
        <v>69.502268557786365</v>
      </c>
      <c r="AF10" s="58">
        <f t="shared" si="139"/>
        <v>8.22998589</v>
      </c>
      <c r="AG10" s="58">
        <f t="shared" si="140"/>
        <v>72.234328596320296</v>
      </c>
      <c r="AH10" s="58">
        <f t="shared" si="141"/>
        <v>18.429112658761525</v>
      </c>
      <c r="AI10" s="59">
        <f t="shared" si="102"/>
        <v>8.0616382686127928</v>
      </c>
      <c r="AJ10" s="59">
        <f t="shared" si="142"/>
        <v>72.234328621688718</v>
      </c>
      <c r="AK10" s="59">
        <f t="shared" si="104"/>
        <v>87.931381216547891</v>
      </c>
      <c r="AL10" s="58">
        <f t="shared" si="143"/>
        <v>8.4213511000000008</v>
      </c>
      <c r="AM10" s="58">
        <f t="shared" si="144"/>
        <v>72.234328627787946</v>
      </c>
      <c r="AN10" s="58">
        <f t="shared" si="145"/>
        <v>18.249319285421507</v>
      </c>
      <c r="AO10" s="59">
        <f t="shared" si="105"/>
        <v>8.1212591800102985</v>
      </c>
      <c r="AP10" s="59">
        <f t="shared" si="146"/>
        <v>72.234328621688718</v>
      </c>
      <c r="AQ10" s="59">
        <f t="shared" si="107"/>
        <v>106.1807005019694</v>
      </c>
      <c r="AR10" s="58">
        <f t="shared" si="147"/>
        <v>8.4748894000000004</v>
      </c>
      <c r="AS10" s="58">
        <f t="shared" si="148"/>
        <v>72.234328579154678</v>
      </c>
      <c r="AT10" s="58">
        <f t="shared" si="149"/>
        <v>18.97751631333945</v>
      </c>
      <c r="AU10" s="59">
        <f t="shared" si="108"/>
        <v>8.1729692586186999</v>
      </c>
      <c r="AV10" s="59">
        <f t="shared" si="150"/>
        <v>72.234328621688732</v>
      </c>
      <c r="AW10" s="59">
        <f t="shared" si="110"/>
        <v>125.15821681530885</v>
      </c>
      <c r="AX10" s="58">
        <f t="shared" si="151"/>
        <v>8.5230712499999992</v>
      </c>
      <c r="AY10" s="58">
        <f t="shared" si="152"/>
        <v>72.234328624988848</v>
      </c>
      <c r="AZ10" s="58">
        <f t="shared" si="153"/>
        <v>19.085408216567529</v>
      </c>
      <c r="BA10" s="59">
        <f t="shared" si="111"/>
        <v>8.2176324756758667</v>
      </c>
      <c r="BB10" s="59">
        <f t="shared" si="154"/>
        <v>72.234328621688718</v>
      </c>
      <c r="BC10" s="59">
        <f t="shared" si="113"/>
        <v>144.24362503187638</v>
      </c>
      <c r="BD10" s="58">
        <f t="shared" si="155"/>
        <v>8.5499359500000001</v>
      </c>
      <c r="BE10" s="58">
        <f t="shared" si="156"/>
        <v>72.234328594475627</v>
      </c>
      <c r="BF10" s="58">
        <f t="shared" si="157"/>
        <v>18.527966486220606</v>
      </c>
      <c r="BG10" s="59">
        <f t="shared" si="114"/>
        <v>8.2541493406322495</v>
      </c>
      <c r="BH10" s="59">
        <f t="shared" si="158"/>
        <v>72.234328621688718</v>
      </c>
      <c r="BI10" s="59">
        <f t="shared" si="116"/>
        <v>162.77159151809698</v>
      </c>
      <c r="BJ10" s="58">
        <f t="shared" si="159"/>
        <v>8.6102616699999999</v>
      </c>
      <c r="BK10" s="58">
        <f t="shared" si="160"/>
        <v>72.234328580848981</v>
      </c>
      <c r="BL10" s="58">
        <f t="shared" si="161"/>
        <v>19.280650589773956</v>
      </c>
      <c r="BM10" s="59">
        <f t="shared" si="117"/>
        <v>8.2904634263542576</v>
      </c>
      <c r="BN10" s="59">
        <f t="shared" si="162"/>
        <v>72.234328621688718</v>
      </c>
      <c r="BO10" s="59">
        <f t="shared" si="119"/>
        <v>182.05224210787094</v>
      </c>
      <c r="BP10" s="58">
        <f t="shared" si="163"/>
        <v>8.7450341300000005</v>
      </c>
      <c r="BQ10" s="58">
        <f t="shared" si="164"/>
        <v>72.234328604609914</v>
      </c>
      <c r="BR10" s="58">
        <f t="shared" si="165"/>
        <v>18.950750070148473</v>
      </c>
      <c r="BS10" s="59">
        <f t="shared" si="120"/>
        <v>8.3312931300888167</v>
      </c>
      <c r="BT10" s="59">
        <f t="shared" si="166"/>
        <v>72.234328621688732</v>
      </c>
      <c r="BU10" s="59">
        <f t="shared" si="122"/>
        <v>201.00299217801941</v>
      </c>
      <c r="BV10" s="58">
        <f t="shared" si="167"/>
        <v>8.8231643300000009</v>
      </c>
      <c r="BW10" s="58">
        <f t="shared" si="168"/>
        <v>72.234328583960959</v>
      </c>
      <c r="BX10" s="58">
        <f t="shared" si="169"/>
        <v>19.757395892268619</v>
      </c>
      <c r="BY10" s="59">
        <f t="shared" si="123"/>
        <v>8.3730684918816642</v>
      </c>
      <c r="BZ10" s="59">
        <f t="shared" si="170"/>
        <v>72.234328621688718</v>
      </c>
      <c r="CA10" s="59">
        <f t="shared" si="125"/>
        <v>220.76038807028803</v>
      </c>
    </row>
    <row r="11" spans="1:79" x14ac:dyDescent="0.25">
      <c r="A11" s="57" t="str">
        <f>'BD Productos'!A6</f>
        <v>I001</v>
      </c>
      <c r="B11" s="57" t="str">
        <f t="shared" si="81"/>
        <v>Importación</v>
      </c>
      <c r="C11" s="57" t="str">
        <f t="shared" si="82"/>
        <v xml:space="preserve">Liviano Diluente </v>
      </c>
      <c r="D11" s="57" t="str">
        <f t="shared" si="83"/>
        <v>Crudo</v>
      </c>
      <c r="E11" s="57" t="str">
        <f t="shared" si="84"/>
        <v>Venezuela</v>
      </c>
      <c r="F11" s="57" t="str">
        <f t="shared" si="85"/>
        <v>Tercero</v>
      </c>
      <c r="G11" s="57" t="str">
        <f t="shared" si="86"/>
        <v>I129</v>
      </c>
      <c r="H11" s="57" t="str">
        <f t="shared" si="87"/>
        <v>Si</v>
      </c>
      <c r="I11" s="57" t="str">
        <f t="shared" si="88"/>
        <v>USD</v>
      </c>
      <c r="J11" s="57" t="str">
        <f t="shared" si="89"/>
        <v>Si</v>
      </c>
      <c r="K11" s="58">
        <f t="shared" si="90"/>
        <v>10.48181344760923</v>
      </c>
      <c r="L11" s="58">
        <f t="shared" si="126"/>
        <v>68.478145695364233</v>
      </c>
      <c r="M11" s="58">
        <f t="shared" si="92"/>
        <v>22.251029600927403</v>
      </c>
      <c r="N11" s="58">
        <f t="shared" si="127"/>
        <v>11.625950700000001</v>
      </c>
      <c r="O11" s="58">
        <f t="shared" si="128"/>
        <v>68.478145711964928</v>
      </c>
      <c r="P11" s="58">
        <f t="shared" si="129"/>
        <v>22.291459290092178</v>
      </c>
      <c r="Q11" s="59">
        <f t="shared" si="93"/>
        <v>11.024793839911888</v>
      </c>
      <c r="R11" s="59">
        <f t="shared" si="130"/>
        <v>68.478145695364233</v>
      </c>
      <c r="S11" s="59">
        <f t="shared" si="95"/>
        <v>44.54248889101958</v>
      </c>
      <c r="T11" s="58">
        <f t="shared" si="131"/>
        <v>13.037970870000001</v>
      </c>
      <c r="U11" s="58">
        <f t="shared" si="132"/>
        <v>68.478145701036254</v>
      </c>
      <c r="V11" s="58">
        <f t="shared" si="133"/>
        <v>27.677298135333523</v>
      </c>
      <c r="W11" s="59">
        <f t="shared" si="96"/>
        <v>11.718221483980882</v>
      </c>
      <c r="X11" s="59">
        <f t="shared" si="134"/>
        <v>68.478145695364233</v>
      </c>
      <c r="Y11" s="59">
        <f t="shared" si="98"/>
        <v>72.219787026353103</v>
      </c>
      <c r="Z11" s="58">
        <f t="shared" si="135"/>
        <v>13.59651727</v>
      </c>
      <c r="AA11" s="58">
        <f t="shared" si="136"/>
        <v>68.478145694959466</v>
      </c>
      <c r="AB11" s="58">
        <f t="shared" si="137"/>
        <v>27.931928716772774</v>
      </c>
      <c r="AC11" s="59">
        <f t="shared" si="99"/>
        <v>12.187795430465568</v>
      </c>
      <c r="AD11" s="59">
        <f t="shared" si="138"/>
        <v>68.478145695364233</v>
      </c>
      <c r="AE11" s="59">
        <f t="shared" si="101"/>
        <v>100.15171574312588</v>
      </c>
      <c r="AF11" s="58">
        <f t="shared" si="139"/>
        <v>13.58184262</v>
      </c>
      <c r="AG11" s="58">
        <f t="shared" si="140"/>
        <v>68.478145674174527</v>
      </c>
      <c r="AH11" s="58">
        <f t="shared" si="141"/>
        <v>28.831841321138242</v>
      </c>
      <c r="AI11" s="59">
        <f t="shared" si="102"/>
        <v>12.473990547983998</v>
      </c>
      <c r="AJ11" s="59">
        <f t="shared" si="142"/>
        <v>68.478145695364233</v>
      </c>
      <c r="AK11" s="59">
        <f t="shared" si="104"/>
        <v>128.98355706426412</v>
      </c>
      <c r="AL11" s="58">
        <f t="shared" si="143"/>
        <v>14.48949753</v>
      </c>
      <c r="AM11" s="58">
        <f t="shared" si="144"/>
        <v>68.478145678575999</v>
      </c>
      <c r="AN11" s="58">
        <f t="shared" si="145"/>
        <v>29.76641768006121</v>
      </c>
      <c r="AO11" s="59">
        <f t="shared" si="105"/>
        <v>12.808052478116108</v>
      </c>
      <c r="AP11" s="59">
        <f t="shared" si="146"/>
        <v>68.478145695364219</v>
      </c>
      <c r="AQ11" s="59">
        <f t="shared" si="107"/>
        <v>158.74997474432533</v>
      </c>
      <c r="AR11" s="58">
        <f t="shared" si="147"/>
        <v>17.329711079999999</v>
      </c>
      <c r="AS11" s="58">
        <f t="shared" si="148"/>
        <v>68.478145704228112</v>
      </c>
      <c r="AT11" s="58">
        <f t="shared" si="149"/>
        <v>36.787900890800898</v>
      </c>
      <c r="AU11" s="59">
        <f t="shared" si="108"/>
        <v>13.469238406078082</v>
      </c>
      <c r="AV11" s="59">
        <f t="shared" si="150"/>
        <v>68.478145695364248</v>
      </c>
      <c r="AW11" s="59">
        <f t="shared" si="110"/>
        <v>195.53787563512623</v>
      </c>
      <c r="AX11" s="58">
        <f t="shared" si="151"/>
        <v>16.852569750000001</v>
      </c>
      <c r="AY11" s="58">
        <f t="shared" si="152"/>
        <v>68.478145687016593</v>
      </c>
      <c r="AZ11" s="58">
        <f t="shared" si="153"/>
        <v>35.77501452277437</v>
      </c>
      <c r="BA11" s="59">
        <f t="shared" si="111"/>
        <v>13.900856807715508</v>
      </c>
      <c r="BB11" s="59">
        <f t="shared" si="154"/>
        <v>68.478145695364233</v>
      </c>
      <c r="BC11" s="59">
        <f t="shared" si="113"/>
        <v>231.3128901579006</v>
      </c>
      <c r="BD11" s="58">
        <f t="shared" si="155"/>
        <v>18.210778680000001</v>
      </c>
      <c r="BE11" s="58">
        <f t="shared" si="156"/>
        <v>68.478145693108445</v>
      </c>
      <c r="BF11" s="58">
        <f t="shared" si="157"/>
        <v>37.411210669019795</v>
      </c>
      <c r="BG11" s="59">
        <f t="shared" si="114"/>
        <v>14.374474595812718</v>
      </c>
      <c r="BH11" s="59">
        <f t="shared" si="158"/>
        <v>68.478145695364233</v>
      </c>
      <c r="BI11" s="59">
        <f t="shared" si="116"/>
        <v>268.72410082692039</v>
      </c>
      <c r="BJ11" s="58">
        <f t="shared" si="159"/>
        <v>39.4225998</v>
      </c>
      <c r="BK11" s="58">
        <f t="shared" si="160"/>
        <v>68.478145691930976</v>
      </c>
      <c r="BL11" s="58">
        <f t="shared" si="161"/>
        <v>83.687182512431775</v>
      </c>
      <c r="BM11" s="59">
        <f t="shared" si="117"/>
        <v>16.928724205248685</v>
      </c>
      <c r="BN11" s="59">
        <f t="shared" si="162"/>
        <v>68.478145695364233</v>
      </c>
      <c r="BO11" s="59">
        <f t="shared" si="119"/>
        <v>352.41128333935217</v>
      </c>
      <c r="BP11" s="58">
        <f t="shared" si="163"/>
        <v>40.792508759999997</v>
      </c>
      <c r="BQ11" s="58">
        <f t="shared" si="164"/>
        <v>68.478145696308587</v>
      </c>
      <c r="BR11" s="58">
        <f t="shared" si="165"/>
        <v>83.801860745556723</v>
      </c>
      <c r="BS11" s="59">
        <f t="shared" si="120"/>
        <v>19.072177907821786</v>
      </c>
      <c r="BT11" s="59">
        <f t="shared" si="166"/>
        <v>68.478145695364233</v>
      </c>
      <c r="BU11" s="59">
        <f t="shared" si="122"/>
        <v>436.21314408490889</v>
      </c>
      <c r="BV11" s="58">
        <f t="shared" si="167"/>
        <v>41.538482070000001</v>
      </c>
      <c r="BW11" s="58">
        <f t="shared" si="168"/>
        <v>68.478145698126468</v>
      </c>
      <c r="BX11" s="58">
        <f t="shared" si="169"/>
        <v>88.178825045322696</v>
      </c>
      <c r="BY11" s="59">
        <f t="shared" si="123"/>
        <v>20.980274973792927</v>
      </c>
      <c r="BZ11" s="59">
        <f t="shared" si="170"/>
        <v>68.478145695364233</v>
      </c>
      <c r="CA11" s="59">
        <f t="shared" si="125"/>
        <v>524.39196913023159</v>
      </c>
    </row>
    <row r="12" spans="1:79" x14ac:dyDescent="0.25">
      <c r="A12" s="57" t="str">
        <f>'BD Productos'!A7</f>
        <v>I002</v>
      </c>
      <c r="B12" s="57" t="str">
        <f t="shared" si="81"/>
        <v>Importación</v>
      </c>
      <c r="C12" s="57" t="str">
        <f t="shared" si="82"/>
        <v>GLP (Pequiven)</v>
      </c>
      <c r="D12" s="57" t="str">
        <f t="shared" si="83"/>
        <v>GLP</v>
      </c>
      <c r="E12" s="57" t="str">
        <f t="shared" si="84"/>
        <v>Venezuela</v>
      </c>
      <c r="F12" s="57" t="str">
        <f t="shared" si="85"/>
        <v>Tercero</v>
      </c>
      <c r="G12" s="57" t="str">
        <f t="shared" si="86"/>
        <v>I130</v>
      </c>
      <c r="H12" s="57" t="str">
        <f t="shared" si="87"/>
        <v>-</v>
      </c>
      <c r="I12" s="57" t="str">
        <f t="shared" si="88"/>
        <v>-</v>
      </c>
      <c r="J12" s="57" t="str">
        <f t="shared" si="89"/>
        <v>-</v>
      </c>
      <c r="K12" s="58">
        <f t="shared" si="90"/>
        <v>0</v>
      </c>
      <c r="L12" s="58">
        <f t="shared" si="126"/>
        <v>0</v>
      </c>
      <c r="M12" s="58">
        <f t="shared" si="92"/>
        <v>0</v>
      </c>
      <c r="N12" s="58">
        <f t="shared" si="127"/>
        <v>0</v>
      </c>
      <c r="O12" s="58">
        <f t="shared" si="128"/>
        <v>0</v>
      </c>
      <c r="P12" s="58">
        <f t="shared" si="129"/>
        <v>0</v>
      </c>
      <c r="Q12" s="59">
        <f t="shared" si="93"/>
        <v>0</v>
      </c>
      <c r="R12" s="59">
        <f t="shared" si="130"/>
        <v>0</v>
      </c>
      <c r="S12" s="59">
        <f t="shared" si="95"/>
        <v>0</v>
      </c>
      <c r="T12" s="58">
        <f t="shared" si="131"/>
        <v>0</v>
      </c>
      <c r="U12" s="58">
        <f t="shared" si="132"/>
        <v>0</v>
      </c>
      <c r="V12" s="58">
        <f t="shared" si="133"/>
        <v>0</v>
      </c>
      <c r="W12" s="59">
        <f t="shared" si="96"/>
        <v>0</v>
      </c>
      <c r="X12" s="59">
        <f t="shared" si="134"/>
        <v>0</v>
      </c>
      <c r="Y12" s="59">
        <f t="shared" si="98"/>
        <v>0</v>
      </c>
      <c r="Z12" s="58">
        <f t="shared" si="135"/>
        <v>0</v>
      </c>
      <c r="AA12" s="58">
        <f t="shared" si="136"/>
        <v>0</v>
      </c>
      <c r="AB12" s="58">
        <f t="shared" si="137"/>
        <v>0</v>
      </c>
      <c r="AC12" s="59">
        <f t="shared" si="99"/>
        <v>0</v>
      </c>
      <c r="AD12" s="59">
        <f t="shared" si="138"/>
        <v>0</v>
      </c>
      <c r="AE12" s="59">
        <f t="shared" si="101"/>
        <v>0</v>
      </c>
      <c r="AF12" s="58">
        <f t="shared" si="139"/>
        <v>0</v>
      </c>
      <c r="AG12" s="58">
        <f t="shared" si="140"/>
        <v>0</v>
      </c>
      <c r="AH12" s="58">
        <f t="shared" si="141"/>
        <v>0</v>
      </c>
      <c r="AI12" s="59">
        <f t="shared" si="102"/>
        <v>0</v>
      </c>
      <c r="AJ12" s="59">
        <f t="shared" si="142"/>
        <v>0</v>
      </c>
      <c r="AK12" s="59">
        <f t="shared" si="104"/>
        <v>0</v>
      </c>
      <c r="AL12" s="58">
        <f t="shared" si="143"/>
        <v>0</v>
      </c>
      <c r="AM12" s="58">
        <f t="shared" si="144"/>
        <v>0</v>
      </c>
      <c r="AN12" s="58">
        <f t="shared" si="145"/>
        <v>0</v>
      </c>
      <c r="AO12" s="59">
        <f t="shared" si="105"/>
        <v>0</v>
      </c>
      <c r="AP12" s="59">
        <f t="shared" si="146"/>
        <v>0</v>
      </c>
      <c r="AQ12" s="59">
        <f t="shared" si="107"/>
        <v>0</v>
      </c>
      <c r="AR12" s="58">
        <f t="shared" si="147"/>
        <v>0</v>
      </c>
      <c r="AS12" s="58">
        <f t="shared" si="148"/>
        <v>0</v>
      </c>
      <c r="AT12" s="58">
        <f t="shared" si="149"/>
        <v>0</v>
      </c>
      <c r="AU12" s="59">
        <f t="shared" si="108"/>
        <v>0</v>
      </c>
      <c r="AV12" s="59">
        <f t="shared" si="150"/>
        <v>0</v>
      </c>
      <c r="AW12" s="59">
        <f t="shared" si="110"/>
        <v>0</v>
      </c>
      <c r="AX12" s="58">
        <f t="shared" si="151"/>
        <v>0</v>
      </c>
      <c r="AY12" s="58">
        <f t="shared" si="152"/>
        <v>0</v>
      </c>
      <c r="AZ12" s="58">
        <f t="shared" si="153"/>
        <v>0</v>
      </c>
      <c r="BA12" s="59">
        <f t="shared" si="111"/>
        <v>0</v>
      </c>
      <c r="BB12" s="59">
        <f t="shared" si="154"/>
        <v>0</v>
      </c>
      <c r="BC12" s="59">
        <f t="shared" si="113"/>
        <v>0</v>
      </c>
      <c r="BD12" s="58">
        <f t="shared" si="155"/>
        <v>0</v>
      </c>
      <c r="BE12" s="58">
        <f t="shared" si="156"/>
        <v>0</v>
      </c>
      <c r="BF12" s="58">
        <f t="shared" si="157"/>
        <v>0</v>
      </c>
      <c r="BG12" s="59">
        <f t="shared" si="114"/>
        <v>0</v>
      </c>
      <c r="BH12" s="59">
        <f t="shared" si="158"/>
        <v>0</v>
      </c>
      <c r="BI12" s="59">
        <f t="shared" si="116"/>
        <v>0</v>
      </c>
      <c r="BJ12" s="58">
        <f t="shared" si="159"/>
        <v>0</v>
      </c>
      <c r="BK12" s="58">
        <f t="shared" si="160"/>
        <v>0</v>
      </c>
      <c r="BL12" s="58">
        <f t="shared" si="161"/>
        <v>0</v>
      </c>
      <c r="BM12" s="59">
        <f t="shared" si="117"/>
        <v>0</v>
      </c>
      <c r="BN12" s="59">
        <f t="shared" si="162"/>
        <v>0</v>
      </c>
      <c r="BO12" s="59">
        <f t="shared" si="119"/>
        <v>0</v>
      </c>
      <c r="BP12" s="58">
        <f t="shared" si="163"/>
        <v>0</v>
      </c>
      <c r="BQ12" s="58">
        <f t="shared" si="164"/>
        <v>0</v>
      </c>
      <c r="BR12" s="58">
        <f t="shared" si="165"/>
        <v>0</v>
      </c>
      <c r="BS12" s="59">
        <f t="shared" si="120"/>
        <v>0</v>
      </c>
      <c r="BT12" s="59">
        <f t="shared" si="166"/>
        <v>0</v>
      </c>
      <c r="BU12" s="59">
        <f t="shared" si="122"/>
        <v>0</v>
      </c>
      <c r="BV12" s="58">
        <f t="shared" si="167"/>
        <v>0</v>
      </c>
      <c r="BW12" s="58">
        <f t="shared" si="168"/>
        <v>0</v>
      </c>
      <c r="BX12" s="58">
        <f t="shared" si="169"/>
        <v>0</v>
      </c>
      <c r="BY12" s="59">
        <f t="shared" si="123"/>
        <v>0</v>
      </c>
      <c r="BZ12" s="59">
        <f t="shared" si="170"/>
        <v>0</v>
      </c>
      <c r="CA12" s="59">
        <f t="shared" si="125"/>
        <v>0</v>
      </c>
    </row>
    <row r="13" spans="1:79" x14ac:dyDescent="0.25">
      <c r="A13" s="57" t="str">
        <f>'BD Productos'!A8</f>
        <v>I003</v>
      </c>
      <c r="B13" s="57" t="str">
        <f t="shared" si="81"/>
        <v>Importación</v>
      </c>
      <c r="C13" s="57" t="str">
        <f t="shared" si="82"/>
        <v>Nafta Pesada</v>
      </c>
      <c r="D13" s="57" t="str">
        <f t="shared" si="83"/>
        <v>Nafta</v>
      </c>
      <c r="E13" s="57" t="str">
        <f t="shared" si="84"/>
        <v>Venezuela</v>
      </c>
      <c r="F13" s="57" t="str">
        <f t="shared" si="85"/>
        <v>Tercero</v>
      </c>
      <c r="G13" s="57" t="str">
        <f t="shared" si="86"/>
        <v>I151</v>
      </c>
      <c r="H13" s="57" t="str">
        <f t="shared" si="87"/>
        <v>-</v>
      </c>
      <c r="I13" s="57" t="str">
        <f t="shared" si="88"/>
        <v>-</v>
      </c>
      <c r="J13" s="57" t="str">
        <f t="shared" si="89"/>
        <v>-</v>
      </c>
      <c r="K13" s="58">
        <f t="shared" si="90"/>
        <v>0</v>
      </c>
      <c r="L13" s="58">
        <f t="shared" si="126"/>
        <v>0</v>
      </c>
      <c r="M13" s="58">
        <f t="shared" si="92"/>
        <v>0</v>
      </c>
      <c r="N13" s="58">
        <f t="shared" si="127"/>
        <v>0</v>
      </c>
      <c r="O13" s="58">
        <f t="shared" si="128"/>
        <v>0</v>
      </c>
      <c r="P13" s="58">
        <f t="shared" si="129"/>
        <v>0</v>
      </c>
      <c r="Q13" s="59">
        <f t="shared" si="93"/>
        <v>0</v>
      </c>
      <c r="R13" s="59">
        <f t="shared" si="130"/>
        <v>0</v>
      </c>
      <c r="S13" s="59">
        <f t="shared" si="95"/>
        <v>0</v>
      </c>
      <c r="T13" s="58">
        <f t="shared" si="131"/>
        <v>0</v>
      </c>
      <c r="U13" s="58">
        <f t="shared" si="132"/>
        <v>0</v>
      </c>
      <c r="V13" s="58">
        <f t="shared" si="133"/>
        <v>0</v>
      </c>
      <c r="W13" s="59">
        <f t="shared" si="96"/>
        <v>0</v>
      </c>
      <c r="X13" s="59">
        <f t="shared" si="134"/>
        <v>0</v>
      </c>
      <c r="Y13" s="59">
        <f t="shared" si="98"/>
        <v>0</v>
      </c>
      <c r="Z13" s="58">
        <f t="shared" si="135"/>
        <v>0</v>
      </c>
      <c r="AA13" s="58">
        <f t="shared" si="136"/>
        <v>0</v>
      </c>
      <c r="AB13" s="58">
        <f t="shared" si="137"/>
        <v>0</v>
      </c>
      <c r="AC13" s="59">
        <f t="shared" si="99"/>
        <v>0</v>
      </c>
      <c r="AD13" s="59">
        <f t="shared" si="138"/>
        <v>0</v>
      </c>
      <c r="AE13" s="59">
        <f t="shared" si="101"/>
        <v>0</v>
      </c>
      <c r="AF13" s="58">
        <f t="shared" si="139"/>
        <v>0</v>
      </c>
      <c r="AG13" s="58">
        <f t="shared" si="140"/>
        <v>0</v>
      </c>
      <c r="AH13" s="58">
        <f t="shared" si="141"/>
        <v>0</v>
      </c>
      <c r="AI13" s="59">
        <f t="shared" si="102"/>
        <v>0</v>
      </c>
      <c r="AJ13" s="59">
        <f t="shared" si="142"/>
        <v>0</v>
      </c>
      <c r="AK13" s="59">
        <f t="shared" si="104"/>
        <v>0</v>
      </c>
      <c r="AL13" s="58">
        <f t="shared" si="143"/>
        <v>0</v>
      </c>
      <c r="AM13" s="58">
        <f t="shared" si="144"/>
        <v>0</v>
      </c>
      <c r="AN13" s="58">
        <f t="shared" si="145"/>
        <v>0</v>
      </c>
      <c r="AO13" s="59">
        <f t="shared" si="105"/>
        <v>0</v>
      </c>
      <c r="AP13" s="59">
        <f t="shared" si="146"/>
        <v>0</v>
      </c>
      <c r="AQ13" s="59">
        <f t="shared" si="107"/>
        <v>0</v>
      </c>
      <c r="AR13" s="58">
        <f t="shared" si="147"/>
        <v>0</v>
      </c>
      <c r="AS13" s="58">
        <f t="shared" si="148"/>
        <v>0</v>
      </c>
      <c r="AT13" s="58">
        <f t="shared" si="149"/>
        <v>0</v>
      </c>
      <c r="AU13" s="59">
        <f t="shared" si="108"/>
        <v>0</v>
      </c>
      <c r="AV13" s="59">
        <f t="shared" si="150"/>
        <v>0</v>
      </c>
      <c r="AW13" s="59">
        <f t="shared" si="110"/>
        <v>0</v>
      </c>
      <c r="AX13" s="58">
        <f t="shared" si="151"/>
        <v>0</v>
      </c>
      <c r="AY13" s="58">
        <f t="shared" si="152"/>
        <v>0</v>
      </c>
      <c r="AZ13" s="58">
        <f t="shared" si="153"/>
        <v>0</v>
      </c>
      <c r="BA13" s="59">
        <f t="shared" si="111"/>
        <v>0</v>
      </c>
      <c r="BB13" s="59">
        <f t="shared" si="154"/>
        <v>0</v>
      </c>
      <c r="BC13" s="59">
        <f t="shared" si="113"/>
        <v>0</v>
      </c>
      <c r="BD13" s="58">
        <f t="shared" si="155"/>
        <v>0</v>
      </c>
      <c r="BE13" s="58">
        <f t="shared" si="156"/>
        <v>0</v>
      </c>
      <c r="BF13" s="58">
        <f t="shared" si="157"/>
        <v>0</v>
      </c>
      <c r="BG13" s="59">
        <f t="shared" si="114"/>
        <v>0</v>
      </c>
      <c r="BH13" s="59">
        <f t="shared" si="158"/>
        <v>0</v>
      </c>
      <c r="BI13" s="59">
        <f t="shared" si="116"/>
        <v>0</v>
      </c>
      <c r="BJ13" s="58">
        <f t="shared" si="159"/>
        <v>0</v>
      </c>
      <c r="BK13" s="58">
        <f t="shared" si="160"/>
        <v>0</v>
      </c>
      <c r="BL13" s="58">
        <f t="shared" si="161"/>
        <v>0</v>
      </c>
      <c r="BM13" s="59">
        <f t="shared" si="117"/>
        <v>0</v>
      </c>
      <c r="BN13" s="59">
        <f t="shared" si="162"/>
        <v>0</v>
      </c>
      <c r="BO13" s="59">
        <f t="shared" si="119"/>
        <v>0</v>
      </c>
      <c r="BP13" s="58">
        <f t="shared" si="163"/>
        <v>0</v>
      </c>
      <c r="BQ13" s="58">
        <f t="shared" si="164"/>
        <v>0</v>
      </c>
      <c r="BR13" s="58">
        <f t="shared" si="165"/>
        <v>0</v>
      </c>
      <c r="BS13" s="59">
        <f t="shared" si="120"/>
        <v>0</v>
      </c>
      <c r="BT13" s="59">
        <f t="shared" si="166"/>
        <v>0</v>
      </c>
      <c r="BU13" s="59">
        <f t="shared" si="122"/>
        <v>0</v>
      </c>
      <c r="BV13" s="58">
        <f t="shared" si="167"/>
        <v>0</v>
      </c>
      <c r="BW13" s="58">
        <f t="shared" si="168"/>
        <v>0</v>
      </c>
      <c r="BX13" s="58">
        <f t="shared" si="169"/>
        <v>0</v>
      </c>
      <c r="BY13" s="59">
        <f t="shared" si="123"/>
        <v>0</v>
      </c>
      <c r="BZ13" s="59">
        <f t="shared" si="170"/>
        <v>0</v>
      </c>
      <c r="CA13" s="59">
        <f t="shared" si="125"/>
        <v>0</v>
      </c>
    </row>
    <row r="14" spans="1:79" x14ac:dyDescent="0.25">
      <c r="A14" s="57" t="str">
        <f>'BD Productos'!A9</f>
        <v>I004</v>
      </c>
      <c r="B14" s="57" t="str">
        <f t="shared" si="81"/>
        <v>Importación</v>
      </c>
      <c r="C14" s="57" t="str">
        <f t="shared" si="82"/>
        <v>Nafta Catalítica FCC (Isla)</v>
      </c>
      <c r="D14" s="57" t="str">
        <f t="shared" si="83"/>
        <v>Nafta</v>
      </c>
      <c r="E14" s="57" t="str">
        <f t="shared" si="84"/>
        <v>Venezuela</v>
      </c>
      <c r="F14" s="57" t="str">
        <f t="shared" si="85"/>
        <v>Ref. Isla</v>
      </c>
      <c r="G14" s="57" t="str">
        <f t="shared" si="86"/>
        <v>I131</v>
      </c>
      <c r="H14" s="57" t="str">
        <f t="shared" si="87"/>
        <v>Si</v>
      </c>
      <c r="I14" s="57" t="str">
        <f t="shared" si="88"/>
        <v>USD</v>
      </c>
      <c r="J14" s="57" t="str">
        <f t="shared" si="89"/>
        <v>No</v>
      </c>
      <c r="K14" s="58">
        <f t="shared" si="90"/>
        <v>7.6</v>
      </c>
      <c r="L14" s="58">
        <f t="shared" si="126"/>
        <v>78.561482603555163</v>
      </c>
      <c r="M14" s="58">
        <f t="shared" si="92"/>
        <v>18.509085301397597</v>
      </c>
      <c r="N14" s="58">
        <f t="shared" si="127"/>
        <v>7.6</v>
      </c>
      <c r="O14" s="58">
        <f t="shared" si="128"/>
        <v>78.561482603555191</v>
      </c>
      <c r="P14" s="58">
        <f t="shared" si="129"/>
        <v>16.717883498036542</v>
      </c>
      <c r="Q14" s="59">
        <f t="shared" si="93"/>
        <v>7.5999999999999988</v>
      </c>
      <c r="R14" s="59">
        <f t="shared" si="130"/>
        <v>78.561482603555177</v>
      </c>
      <c r="S14" s="59">
        <f t="shared" si="95"/>
        <v>35.22696879943414</v>
      </c>
      <c r="T14" s="58">
        <f t="shared" si="131"/>
        <v>7.6</v>
      </c>
      <c r="U14" s="58">
        <f t="shared" si="132"/>
        <v>78.561482603555163</v>
      </c>
      <c r="V14" s="58">
        <f t="shared" si="133"/>
        <v>18.509085301397597</v>
      </c>
      <c r="W14" s="59">
        <f t="shared" si="96"/>
        <v>7.6</v>
      </c>
      <c r="X14" s="59">
        <f t="shared" si="134"/>
        <v>78.561482603555177</v>
      </c>
      <c r="Y14" s="59">
        <f t="shared" si="98"/>
        <v>53.736054100831737</v>
      </c>
      <c r="Z14" s="58">
        <f t="shared" si="135"/>
        <v>7.6</v>
      </c>
      <c r="AA14" s="58">
        <f t="shared" si="136"/>
        <v>78.561482603555177</v>
      </c>
      <c r="AB14" s="58">
        <f t="shared" si="137"/>
        <v>17.912018033610579</v>
      </c>
      <c r="AC14" s="59">
        <f t="shared" si="99"/>
        <v>7.6</v>
      </c>
      <c r="AD14" s="59">
        <f t="shared" si="138"/>
        <v>78.561482603555177</v>
      </c>
      <c r="AE14" s="59">
        <f t="shared" si="101"/>
        <v>71.648072134442316</v>
      </c>
      <c r="AF14" s="58">
        <f t="shared" si="139"/>
        <v>7.6</v>
      </c>
      <c r="AG14" s="58">
        <f t="shared" si="140"/>
        <v>78.561482603555206</v>
      </c>
      <c r="AH14" s="58">
        <f t="shared" si="141"/>
        <v>18.509085301397604</v>
      </c>
      <c r="AI14" s="59">
        <f t="shared" si="102"/>
        <v>7.6</v>
      </c>
      <c r="AJ14" s="59">
        <f t="shared" si="142"/>
        <v>78.561482603555191</v>
      </c>
      <c r="AK14" s="59">
        <f t="shared" si="104"/>
        <v>90.15715743583992</v>
      </c>
      <c r="AL14" s="58">
        <f t="shared" si="143"/>
        <v>7.6</v>
      </c>
      <c r="AM14" s="58">
        <f t="shared" si="144"/>
        <v>78.561482603555177</v>
      </c>
      <c r="AN14" s="58">
        <f t="shared" si="145"/>
        <v>17.912018033610579</v>
      </c>
      <c r="AO14" s="59">
        <f t="shared" si="105"/>
        <v>7.5999999999999988</v>
      </c>
      <c r="AP14" s="59">
        <f t="shared" si="146"/>
        <v>78.561482603555191</v>
      </c>
      <c r="AQ14" s="59">
        <f t="shared" si="107"/>
        <v>108.0691754694505</v>
      </c>
      <c r="AR14" s="58">
        <f t="shared" si="147"/>
        <v>7.6</v>
      </c>
      <c r="AS14" s="58">
        <f t="shared" si="148"/>
        <v>78.561482603555135</v>
      </c>
      <c r="AT14" s="58">
        <f t="shared" si="149"/>
        <v>18.50908530139759</v>
      </c>
      <c r="AU14" s="59">
        <f t="shared" si="108"/>
        <v>7.5999999999999988</v>
      </c>
      <c r="AV14" s="59">
        <f t="shared" si="150"/>
        <v>78.561482603555177</v>
      </c>
      <c r="AW14" s="59">
        <f t="shared" si="110"/>
        <v>126.57826077084809</v>
      </c>
      <c r="AX14" s="58">
        <f t="shared" si="151"/>
        <v>7.6</v>
      </c>
      <c r="AY14" s="58">
        <f t="shared" si="152"/>
        <v>78.561482603555135</v>
      </c>
      <c r="AZ14" s="58">
        <f t="shared" si="153"/>
        <v>18.50908530139759</v>
      </c>
      <c r="BA14" s="59">
        <f t="shared" si="111"/>
        <v>7.5999999999999988</v>
      </c>
      <c r="BB14" s="59">
        <f t="shared" si="154"/>
        <v>78.561482603555177</v>
      </c>
      <c r="BC14" s="59">
        <f t="shared" si="113"/>
        <v>145.08734607224568</v>
      </c>
      <c r="BD14" s="58">
        <f t="shared" si="155"/>
        <v>7.6</v>
      </c>
      <c r="BE14" s="58">
        <f t="shared" si="156"/>
        <v>78.56148260355522</v>
      </c>
      <c r="BF14" s="58">
        <f t="shared" si="157"/>
        <v>17.912018033610593</v>
      </c>
      <c r="BG14" s="59">
        <f t="shared" si="114"/>
        <v>7.6</v>
      </c>
      <c r="BH14" s="59">
        <f t="shared" si="158"/>
        <v>78.561482603555191</v>
      </c>
      <c r="BI14" s="59">
        <f t="shared" si="116"/>
        <v>162.99936410585627</v>
      </c>
      <c r="BJ14" s="58">
        <f t="shared" si="159"/>
        <v>7.6</v>
      </c>
      <c r="BK14" s="58">
        <f t="shared" si="160"/>
        <v>78.561482603555262</v>
      </c>
      <c r="BL14" s="58">
        <f t="shared" si="161"/>
        <v>18.509085301397619</v>
      </c>
      <c r="BM14" s="59">
        <f t="shared" si="117"/>
        <v>7.6000000000000005</v>
      </c>
      <c r="BN14" s="59">
        <f t="shared" si="162"/>
        <v>78.561482603555177</v>
      </c>
      <c r="BO14" s="59">
        <f t="shared" si="119"/>
        <v>181.50844940725389</v>
      </c>
      <c r="BP14" s="58">
        <f t="shared" si="163"/>
        <v>7.6</v>
      </c>
      <c r="BQ14" s="58">
        <f t="shared" si="164"/>
        <v>78.56148260355512</v>
      </c>
      <c r="BR14" s="58">
        <f t="shared" si="165"/>
        <v>17.912018033610565</v>
      </c>
      <c r="BS14" s="59">
        <f t="shared" si="120"/>
        <v>7.6</v>
      </c>
      <c r="BT14" s="59">
        <f t="shared" si="166"/>
        <v>78.561482603555163</v>
      </c>
      <c r="BU14" s="59">
        <f t="shared" si="122"/>
        <v>199.42046744086446</v>
      </c>
      <c r="BV14" s="58">
        <f t="shared" si="167"/>
        <v>7.6</v>
      </c>
      <c r="BW14" s="58">
        <f t="shared" si="168"/>
        <v>78.561482603555135</v>
      </c>
      <c r="BX14" s="58">
        <f t="shared" si="169"/>
        <v>18.50908530139759</v>
      </c>
      <c r="BY14" s="59">
        <f t="shared" si="123"/>
        <v>7.6</v>
      </c>
      <c r="BZ14" s="59">
        <f t="shared" si="170"/>
        <v>78.561482603555177</v>
      </c>
      <c r="CA14" s="59">
        <f t="shared" si="125"/>
        <v>217.92955274226205</v>
      </c>
    </row>
    <row r="15" spans="1:79" x14ac:dyDescent="0.25">
      <c r="A15" s="57" t="str">
        <f>'BD Productos'!A10</f>
        <v>I005</v>
      </c>
      <c r="B15" s="57" t="str">
        <f t="shared" si="81"/>
        <v>Importación</v>
      </c>
      <c r="C15" s="57" t="str">
        <f t="shared" si="82"/>
        <v>Nafta Catalítica FCC</v>
      </c>
      <c r="D15" s="57" t="str">
        <f t="shared" si="83"/>
        <v>Nafta</v>
      </c>
      <c r="E15" s="57" t="str">
        <f t="shared" si="84"/>
        <v>Venezuela</v>
      </c>
      <c r="F15" s="57" t="str">
        <f t="shared" si="85"/>
        <v>Tercero</v>
      </c>
      <c r="G15" s="57" t="str">
        <f t="shared" si="86"/>
        <v>I131</v>
      </c>
      <c r="H15" s="57" t="str">
        <f t="shared" si="87"/>
        <v>Si</v>
      </c>
      <c r="I15" s="57" t="str">
        <f t="shared" si="88"/>
        <v>USD</v>
      </c>
      <c r="J15" s="57" t="str">
        <f t="shared" si="89"/>
        <v>Si</v>
      </c>
      <c r="K15" s="58">
        <f t="shared" si="90"/>
        <v>5.0666666666666664</v>
      </c>
      <c r="L15" s="58">
        <f t="shared" si="126"/>
        <v>78.561482603555163</v>
      </c>
      <c r="M15" s="58">
        <f t="shared" si="92"/>
        <v>12.339390200931732</v>
      </c>
      <c r="N15" s="58">
        <f t="shared" si="127"/>
        <v>5.06666667</v>
      </c>
      <c r="O15" s="58">
        <f t="shared" si="128"/>
        <v>78.56148255187</v>
      </c>
      <c r="P15" s="58">
        <f t="shared" si="129"/>
        <v>11.145255665357695</v>
      </c>
      <c r="Q15" s="59">
        <f t="shared" si="93"/>
        <v>5.0666666666666655</v>
      </c>
      <c r="R15" s="59">
        <f t="shared" si="130"/>
        <v>78.561482603555191</v>
      </c>
      <c r="S15" s="59">
        <f t="shared" si="95"/>
        <v>23.484645866289426</v>
      </c>
      <c r="T15" s="58">
        <f t="shared" si="131"/>
        <v>5.06666667</v>
      </c>
      <c r="U15" s="58">
        <f t="shared" si="132"/>
        <v>78.561482551869972</v>
      </c>
      <c r="V15" s="58">
        <f t="shared" si="133"/>
        <v>12.339390200931732</v>
      </c>
      <c r="W15" s="59">
        <f t="shared" si="96"/>
        <v>5.0666666666666673</v>
      </c>
      <c r="X15" s="59">
        <f t="shared" si="134"/>
        <v>78.561482603555163</v>
      </c>
      <c r="Y15" s="59">
        <f t="shared" si="98"/>
        <v>35.824036067221158</v>
      </c>
      <c r="Z15" s="58">
        <f t="shared" si="135"/>
        <v>5.06666667</v>
      </c>
      <c r="AA15" s="58">
        <f t="shared" si="136"/>
        <v>78.56148255187</v>
      </c>
      <c r="AB15" s="58">
        <f t="shared" si="137"/>
        <v>11.941345355740388</v>
      </c>
      <c r="AC15" s="59">
        <f t="shared" si="99"/>
        <v>5.0666666666666664</v>
      </c>
      <c r="AD15" s="59">
        <f t="shared" si="138"/>
        <v>78.561482603555177</v>
      </c>
      <c r="AE15" s="59">
        <f t="shared" si="101"/>
        <v>47.765381422961546</v>
      </c>
      <c r="AF15" s="58">
        <f t="shared" si="139"/>
        <v>5.06666667</v>
      </c>
      <c r="AG15" s="58">
        <f t="shared" si="140"/>
        <v>78.561482551869972</v>
      </c>
      <c r="AH15" s="58">
        <f t="shared" si="141"/>
        <v>12.339390200931732</v>
      </c>
      <c r="AI15" s="59">
        <f t="shared" si="102"/>
        <v>5.0666666666666664</v>
      </c>
      <c r="AJ15" s="59">
        <f t="shared" si="142"/>
        <v>78.561482603555177</v>
      </c>
      <c r="AK15" s="59">
        <f t="shared" si="104"/>
        <v>60.104771623893278</v>
      </c>
      <c r="AL15" s="58">
        <f t="shared" si="143"/>
        <v>5.06666667</v>
      </c>
      <c r="AM15" s="58">
        <f t="shared" si="144"/>
        <v>78.56148255187</v>
      </c>
      <c r="AN15" s="58">
        <f t="shared" si="145"/>
        <v>11.941345355740388</v>
      </c>
      <c r="AO15" s="59">
        <f t="shared" si="105"/>
        <v>5.0666666666666664</v>
      </c>
      <c r="AP15" s="59">
        <f t="shared" si="146"/>
        <v>78.561482603555177</v>
      </c>
      <c r="AQ15" s="59">
        <f t="shared" si="107"/>
        <v>72.046116979633666</v>
      </c>
      <c r="AR15" s="58">
        <f t="shared" si="147"/>
        <v>5.06666667</v>
      </c>
      <c r="AS15" s="58">
        <f t="shared" si="148"/>
        <v>78.561482551869972</v>
      </c>
      <c r="AT15" s="58">
        <f t="shared" si="149"/>
        <v>12.339390200931732</v>
      </c>
      <c r="AU15" s="59">
        <f t="shared" si="108"/>
        <v>5.0666666666666664</v>
      </c>
      <c r="AV15" s="59">
        <f t="shared" si="150"/>
        <v>78.561482603555191</v>
      </c>
      <c r="AW15" s="59">
        <f t="shared" si="110"/>
        <v>84.385507180565398</v>
      </c>
      <c r="AX15" s="58">
        <f t="shared" si="151"/>
        <v>5.06666667</v>
      </c>
      <c r="AY15" s="58">
        <f t="shared" si="152"/>
        <v>78.561482551869972</v>
      </c>
      <c r="AZ15" s="58">
        <f t="shared" si="153"/>
        <v>12.339390200931732</v>
      </c>
      <c r="BA15" s="59">
        <f t="shared" si="111"/>
        <v>5.0666666666666655</v>
      </c>
      <c r="BB15" s="59">
        <f t="shared" si="154"/>
        <v>78.561482603555177</v>
      </c>
      <c r="BC15" s="59">
        <f t="shared" si="113"/>
        <v>96.724897381497129</v>
      </c>
      <c r="BD15" s="58">
        <f t="shared" si="155"/>
        <v>5.06666667</v>
      </c>
      <c r="BE15" s="58">
        <f t="shared" si="156"/>
        <v>78.561482551869958</v>
      </c>
      <c r="BF15" s="58">
        <f t="shared" si="157"/>
        <v>11.941345355740381</v>
      </c>
      <c r="BG15" s="59">
        <f t="shared" si="114"/>
        <v>5.0666666666666664</v>
      </c>
      <c r="BH15" s="59">
        <f t="shared" si="158"/>
        <v>78.561482603555163</v>
      </c>
      <c r="BI15" s="59">
        <f t="shared" si="116"/>
        <v>108.66624273723751</v>
      </c>
      <c r="BJ15" s="58">
        <f t="shared" si="159"/>
        <v>5.06666667</v>
      </c>
      <c r="BK15" s="58">
        <f t="shared" si="160"/>
        <v>78.561482551869972</v>
      </c>
      <c r="BL15" s="58">
        <f t="shared" si="161"/>
        <v>12.339390200931732</v>
      </c>
      <c r="BM15" s="59">
        <f t="shared" si="117"/>
        <v>5.0666666666666664</v>
      </c>
      <c r="BN15" s="59">
        <f t="shared" si="162"/>
        <v>78.561482603555177</v>
      </c>
      <c r="BO15" s="59">
        <f t="shared" si="119"/>
        <v>121.00563293816924</v>
      </c>
      <c r="BP15" s="58">
        <f t="shared" si="163"/>
        <v>5.06666667</v>
      </c>
      <c r="BQ15" s="58">
        <f t="shared" si="164"/>
        <v>78.561482551870057</v>
      </c>
      <c r="BR15" s="58">
        <f t="shared" si="165"/>
        <v>11.941345355740395</v>
      </c>
      <c r="BS15" s="59">
        <f t="shared" si="120"/>
        <v>5.0666666666666664</v>
      </c>
      <c r="BT15" s="59">
        <f t="shared" si="166"/>
        <v>78.561482603555177</v>
      </c>
      <c r="BU15" s="59">
        <f t="shared" si="122"/>
        <v>132.94697829390964</v>
      </c>
      <c r="BV15" s="58">
        <f t="shared" si="167"/>
        <v>5.06666667</v>
      </c>
      <c r="BW15" s="58">
        <f t="shared" si="168"/>
        <v>78.561482551869886</v>
      </c>
      <c r="BX15" s="58">
        <f t="shared" si="169"/>
        <v>12.339390200931717</v>
      </c>
      <c r="BY15" s="59">
        <f t="shared" si="123"/>
        <v>5.0666666666666664</v>
      </c>
      <c r="BZ15" s="59">
        <f t="shared" si="170"/>
        <v>78.561482603555177</v>
      </c>
      <c r="CA15" s="59">
        <f t="shared" si="125"/>
        <v>145.28636849484135</v>
      </c>
    </row>
    <row r="16" spans="1:79" x14ac:dyDescent="0.25">
      <c r="A16" s="57" t="str">
        <f>'BD Productos'!A11</f>
        <v>I006</v>
      </c>
      <c r="B16" s="57" t="str">
        <f t="shared" si="81"/>
        <v>Importación</v>
      </c>
      <c r="C16" s="57" t="str">
        <f t="shared" si="82"/>
        <v>Nafta Pesada (Isla)</v>
      </c>
      <c r="D16" s="57" t="str">
        <f t="shared" si="83"/>
        <v>Nafta</v>
      </c>
      <c r="E16" s="57" t="str">
        <f t="shared" si="84"/>
        <v>Venezuela</v>
      </c>
      <c r="F16" s="57" t="str">
        <f t="shared" si="85"/>
        <v>Ref. Isla</v>
      </c>
      <c r="G16" s="57" t="str">
        <f t="shared" si="86"/>
        <v>I151</v>
      </c>
      <c r="H16" s="57" t="str">
        <f t="shared" si="87"/>
        <v>Si</v>
      </c>
      <c r="I16" s="57" t="str">
        <f t="shared" si="88"/>
        <v>USD</v>
      </c>
      <c r="J16" s="57" t="str">
        <f t="shared" si="89"/>
        <v>No</v>
      </c>
      <c r="K16" s="58">
        <f t="shared" si="90"/>
        <v>4.903225806451613</v>
      </c>
      <c r="L16" s="58">
        <f t="shared" si="126"/>
        <v>72.893469248126436</v>
      </c>
      <c r="M16" s="58">
        <f t="shared" si="92"/>
        <v>11.079807325715217</v>
      </c>
      <c r="N16" s="58">
        <f t="shared" si="127"/>
        <v>5.4285714299999999</v>
      </c>
      <c r="O16" s="58">
        <f t="shared" si="128"/>
        <v>72.893469228943943</v>
      </c>
      <c r="P16" s="58">
        <f t="shared" si="129"/>
        <v>11.079807325715217</v>
      </c>
      <c r="Q16" s="59">
        <f t="shared" si="93"/>
        <v>5.1525423728813546</v>
      </c>
      <c r="R16" s="59">
        <f t="shared" si="130"/>
        <v>72.893469248126436</v>
      </c>
      <c r="S16" s="59">
        <f t="shared" si="95"/>
        <v>22.159614651430434</v>
      </c>
      <c r="T16" s="58">
        <f t="shared" si="131"/>
        <v>4.9032258100000004</v>
      </c>
      <c r="U16" s="58">
        <f t="shared" si="132"/>
        <v>72.893469195374593</v>
      </c>
      <c r="V16" s="58">
        <f t="shared" si="133"/>
        <v>11.079807325715219</v>
      </c>
      <c r="W16" s="59">
        <f t="shared" si="96"/>
        <v>5.0666666666666664</v>
      </c>
      <c r="X16" s="59">
        <f t="shared" si="134"/>
        <v>72.893469248126436</v>
      </c>
      <c r="Y16" s="59">
        <f t="shared" si="98"/>
        <v>33.239421977145653</v>
      </c>
      <c r="Z16" s="58">
        <f t="shared" si="135"/>
        <v>5.06666667</v>
      </c>
      <c r="AA16" s="58">
        <f t="shared" si="136"/>
        <v>72.893469200170188</v>
      </c>
      <c r="AB16" s="58">
        <f t="shared" si="137"/>
        <v>11.079807325715215</v>
      </c>
      <c r="AC16" s="59">
        <f t="shared" si="99"/>
        <v>5.0666666666666664</v>
      </c>
      <c r="AD16" s="59">
        <f t="shared" si="138"/>
        <v>72.893469248126436</v>
      </c>
      <c r="AE16" s="59">
        <f t="shared" si="101"/>
        <v>44.319229302860869</v>
      </c>
      <c r="AF16" s="58">
        <f t="shared" si="139"/>
        <v>4.9032258100000004</v>
      </c>
      <c r="AG16" s="58">
        <f t="shared" si="140"/>
        <v>72.893469195374564</v>
      </c>
      <c r="AH16" s="58">
        <f t="shared" si="141"/>
        <v>11.079807325715215</v>
      </c>
      <c r="AI16" s="59">
        <f t="shared" si="102"/>
        <v>5.033112582781456</v>
      </c>
      <c r="AJ16" s="59">
        <f t="shared" si="142"/>
        <v>72.893469248126436</v>
      </c>
      <c r="AK16" s="59">
        <f t="shared" si="104"/>
        <v>55.399036628576084</v>
      </c>
      <c r="AL16" s="58">
        <f t="shared" si="143"/>
        <v>5.06666667</v>
      </c>
      <c r="AM16" s="58">
        <f t="shared" si="144"/>
        <v>72.893469200170244</v>
      </c>
      <c r="AN16" s="58">
        <f t="shared" si="145"/>
        <v>11.079807325715223</v>
      </c>
      <c r="AO16" s="59">
        <f t="shared" si="105"/>
        <v>5.0386740331491717</v>
      </c>
      <c r="AP16" s="59">
        <f t="shared" si="146"/>
        <v>72.893469248126422</v>
      </c>
      <c r="AQ16" s="59">
        <f t="shared" si="107"/>
        <v>66.478843954291307</v>
      </c>
      <c r="AR16" s="58">
        <f t="shared" si="147"/>
        <v>4.9032258100000004</v>
      </c>
      <c r="AS16" s="58">
        <f t="shared" si="148"/>
        <v>72.893469195374607</v>
      </c>
      <c r="AT16" s="58">
        <f t="shared" si="149"/>
        <v>11.079807325715223</v>
      </c>
      <c r="AU16" s="59">
        <f t="shared" si="108"/>
        <v>5.0188679245283021</v>
      </c>
      <c r="AV16" s="59">
        <f t="shared" si="150"/>
        <v>72.893469248126436</v>
      </c>
      <c r="AW16" s="59">
        <f t="shared" si="110"/>
        <v>77.558651280006529</v>
      </c>
      <c r="AX16" s="58">
        <f t="shared" si="151"/>
        <v>4.9032258100000004</v>
      </c>
      <c r="AY16" s="58">
        <f t="shared" si="152"/>
        <v>72.893469195374522</v>
      </c>
      <c r="AZ16" s="58">
        <f t="shared" si="153"/>
        <v>11.079807325715208</v>
      </c>
      <c r="BA16" s="59">
        <f t="shared" si="111"/>
        <v>5.004115226337448</v>
      </c>
      <c r="BB16" s="59">
        <f t="shared" si="154"/>
        <v>72.893469248126436</v>
      </c>
      <c r="BC16" s="59">
        <f t="shared" si="113"/>
        <v>88.638458605721738</v>
      </c>
      <c r="BD16" s="58">
        <f t="shared" si="155"/>
        <v>5.06666667</v>
      </c>
      <c r="BE16" s="58">
        <f t="shared" si="156"/>
        <v>72.893469200170244</v>
      </c>
      <c r="BF16" s="58">
        <f t="shared" si="157"/>
        <v>11.079807325715223</v>
      </c>
      <c r="BG16" s="59">
        <f t="shared" si="114"/>
        <v>5.0109890109890109</v>
      </c>
      <c r="BH16" s="59">
        <f t="shared" si="158"/>
        <v>72.893469248126436</v>
      </c>
      <c r="BI16" s="59">
        <f t="shared" si="116"/>
        <v>99.71826593143696</v>
      </c>
      <c r="BJ16" s="58">
        <f t="shared" si="159"/>
        <v>4.9032258100000004</v>
      </c>
      <c r="BK16" s="58">
        <f t="shared" si="160"/>
        <v>72.893469195374522</v>
      </c>
      <c r="BL16" s="58">
        <f t="shared" si="161"/>
        <v>11.079807325715208</v>
      </c>
      <c r="BM16" s="59">
        <f t="shared" si="117"/>
        <v>4.9999999999999991</v>
      </c>
      <c r="BN16" s="59">
        <f t="shared" si="162"/>
        <v>72.893469248126436</v>
      </c>
      <c r="BO16" s="59">
        <f t="shared" si="119"/>
        <v>110.79807325715217</v>
      </c>
      <c r="BP16" s="58">
        <f t="shared" si="163"/>
        <v>5.06666667</v>
      </c>
      <c r="BQ16" s="58">
        <f t="shared" si="164"/>
        <v>72.893469200170244</v>
      </c>
      <c r="BR16" s="58">
        <f t="shared" si="165"/>
        <v>11.079807325715223</v>
      </c>
      <c r="BS16" s="59">
        <f t="shared" si="120"/>
        <v>5.0059880239520957</v>
      </c>
      <c r="BT16" s="59">
        <f t="shared" si="166"/>
        <v>72.893469248126436</v>
      </c>
      <c r="BU16" s="59">
        <f t="shared" si="122"/>
        <v>121.87788058286739</v>
      </c>
      <c r="BV16" s="58">
        <f t="shared" si="167"/>
        <v>4.9032258100000004</v>
      </c>
      <c r="BW16" s="58">
        <f t="shared" si="168"/>
        <v>72.893469195374422</v>
      </c>
      <c r="BX16" s="58">
        <f t="shared" si="169"/>
        <v>11.079807325715194</v>
      </c>
      <c r="BY16" s="59">
        <f t="shared" si="123"/>
        <v>4.9972602739726018</v>
      </c>
      <c r="BZ16" s="59">
        <f t="shared" si="170"/>
        <v>72.893469248126436</v>
      </c>
      <c r="CA16" s="59">
        <f t="shared" si="125"/>
        <v>132.95768790858259</v>
      </c>
    </row>
    <row r="17" spans="1:79" x14ac:dyDescent="0.25">
      <c r="A17" s="57" t="str">
        <f>'BD Productos'!A12</f>
        <v>I007</v>
      </c>
      <c r="B17" s="57" t="str">
        <f t="shared" si="81"/>
        <v>Importación</v>
      </c>
      <c r="C17" s="57" t="str">
        <f t="shared" si="82"/>
        <v xml:space="preserve">Alquilato Compesación (Reliance) </v>
      </c>
      <c r="D17" s="57" t="str">
        <f t="shared" si="83"/>
        <v>Componentes para Gasolina</v>
      </c>
      <c r="E17" s="57" t="str">
        <f t="shared" si="84"/>
        <v>Venezuela</v>
      </c>
      <c r="F17" s="57" t="str">
        <f t="shared" si="85"/>
        <v>Tercero</v>
      </c>
      <c r="G17" s="57" t="str">
        <f t="shared" si="86"/>
        <v>I132</v>
      </c>
      <c r="H17" s="57" t="str">
        <f t="shared" si="87"/>
        <v>Si</v>
      </c>
      <c r="I17" s="57" t="str">
        <f t="shared" si="88"/>
        <v>USD</v>
      </c>
      <c r="J17" s="57" t="str">
        <f t="shared" si="89"/>
        <v>Si</v>
      </c>
      <c r="K17" s="58">
        <f t="shared" si="90"/>
        <v>4.903225806451613</v>
      </c>
      <c r="L17" s="58">
        <f t="shared" si="126"/>
        <v>95.151627040412265</v>
      </c>
      <c r="M17" s="58">
        <f t="shared" si="92"/>
        <v>14.463047310142663</v>
      </c>
      <c r="N17" s="58">
        <f t="shared" si="127"/>
        <v>5.4285714299999999</v>
      </c>
      <c r="O17" s="58">
        <f t="shared" si="128"/>
        <v>95.151627015372355</v>
      </c>
      <c r="P17" s="58">
        <f t="shared" si="129"/>
        <v>14.463047310142663</v>
      </c>
      <c r="Q17" s="59">
        <f t="shared" si="93"/>
        <v>5.1525423728813564</v>
      </c>
      <c r="R17" s="59">
        <f t="shared" si="130"/>
        <v>95.151627040412265</v>
      </c>
      <c r="S17" s="59">
        <f t="shared" si="95"/>
        <v>28.926094620285326</v>
      </c>
      <c r="T17" s="58">
        <f t="shared" si="131"/>
        <v>4.9032258100000004</v>
      </c>
      <c r="U17" s="58">
        <f t="shared" si="132"/>
        <v>95.151626971552531</v>
      </c>
      <c r="V17" s="58">
        <f t="shared" si="133"/>
        <v>14.463047310142663</v>
      </c>
      <c r="W17" s="59">
        <f t="shared" si="96"/>
        <v>5.0666666666666673</v>
      </c>
      <c r="X17" s="59">
        <f t="shared" si="134"/>
        <v>95.151627040412251</v>
      </c>
      <c r="Y17" s="59">
        <f t="shared" si="98"/>
        <v>43.389141930427989</v>
      </c>
      <c r="Z17" s="58">
        <f t="shared" si="135"/>
        <v>5.06666667</v>
      </c>
      <c r="AA17" s="58">
        <f t="shared" si="136"/>
        <v>95.151626977812512</v>
      </c>
      <c r="AB17" s="58">
        <f t="shared" si="137"/>
        <v>14.463047310142663</v>
      </c>
      <c r="AC17" s="59">
        <f t="shared" si="99"/>
        <v>5.0666666666666673</v>
      </c>
      <c r="AD17" s="59">
        <f t="shared" si="138"/>
        <v>95.151627040412237</v>
      </c>
      <c r="AE17" s="59">
        <f t="shared" si="101"/>
        <v>57.852189240570652</v>
      </c>
      <c r="AF17" s="58">
        <f t="shared" si="139"/>
        <v>4.9032258100000004</v>
      </c>
      <c r="AG17" s="58">
        <f t="shared" si="140"/>
        <v>95.151626971552474</v>
      </c>
      <c r="AH17" s="58">
        <f t="shared" si="141"/>
        <v>14.463047310142656</v>
      </c>
      <c r="AI17" s="59">
        <f t="shared" si="102"/>
        <v>5.0331125827814569</v>
      </c>
      <c r="AJ17" s="59">
        <f t="shared" si="142"/>
        <v>95.151627040412251</v>
      </c>
      <c r="AK17" s="59">
        <f t="shared" si="104"/>
        <v>72.315236550713308</v>
      </c>
      <c r="AL17" s="58">
        <f t="shared" si="143"/>
        <v>5.06666667</v>
      </c>
      <c r="AM17" s="58">
        <f t="shared" si="144"/>
        <v>95.151626977812555</v>
      </c>
      <c r="AN17" s="58">
        <f t="shared" si="145"/>
        <v>14.46304731014267</v>
      </c>
      <c r="AO17" s="59">
        <f t="shared" si="105"/>
        <v>5.0386740331491717</v>
      </c>
      <c r="AP17" s="59">
        <f t="shared" si="146"/>
        <v>95.151627040412251</v>
      </c>
      <c r="AQ17" s="59">
        <f t="shared" si="107"/>
        <v>86.778283860855979</v>
      </c>
      <c r="AR17" s="58">
        <f t="shared" si="147"/>
        <v>4.9032258100000004</v>
      </c>
      <c r="AS17" s="58">
        <f t="shared" si="148"/>
        <v>95.151626971552574</v>
      </c>
      <c r="AT17" s="58">
        <f t="shared" si="149"/>
        <v>14.46304731014267</v>
      </c>
      <c r="AU17" s="59">
        <f t="shared" si="108"/>
        <v>5.0188679245283021</v>
      </c>
      <c r="AV17" s="59">
        <f t="shared" si="150"/>
        <v>95.151627040412265</v>
      </c>
      <c r="AW17" s="59">
        <f t="shared" si="110"/>
        <v>101.24133117099865</v>
      </c>
      <c r="AX17" s="58">
        <f t="shared" si="151"/>
        <v>4.9032258100000004</v>
      </c>
      <c r="AY17" s="58">
        <f t="shared" si="152"/>
        <v>95.151626971552389</v>
      </c>
      <c r="AZ17" s="58">
        <f t="shared" si="153"/>
        <v>14.463047310142642</v>
      </c>
      <c r="BA17" s="59">
        <f t="shared" si="111"/>
        <v>5.004115226337448</v>
      </c>
      <c r="BB17" s="59">
        <f t="shared" si="154"/>
        <v>95.151627040412265</v>
      </c>
      <c r="BC17" s="59">
        <f t="shared" si="113"/>
        <v>115.70437848114129</v>
      </c>
      <c r="BD17" s="58">
        <f t="shared" si="155"/>
        <v>5.06666667</v>
      </c>
      <c r="BE17" s="58">
        <f t="shared" si="156"/>
        <v>95.151626977812555</v>
      </c>
      <c r="BF17" s="58">
        <f t="shared" si="157"/>
        <v>14.46304731014267</v>
      </c>
      <c r="BG17" s="59">
        <f t="shared" si="114"/>
        <v>5.0109890109890109</v>
      </c>
      <c r="BH17" s="59">
        <f t="shared" si="158"/>
        <v>95.151627040412251</v>
      </c>
      <c r="BI17" s="59">
        <f t="shared" si="116"/>
        <v>130.16742579128396</v>
      </c>
      <c r="BJ17" s="58">
        <f t="shared" si="159"/>
        <v>4.9032258100000004</v>
      </c>
      <c r="BK17" s="58">
        <f t="shared" si="160"/>
        <v>95.151626971552673</v>
      </c>
      <c r="BL17" s="58">
        <f t="shared" si="161"/>
        <v>14.463047310142684</v>
      </c>
      <c r="BM17" s="59">
        <f t="shared" si="117"/>
        <v>5.0000000000000009</v>
      </c>
      <c r="BN17" s="59">
        <f t="shared" si="162"/>
        <v>95.151627040412251</v>
      </c>
      <c r="BO17" s="59">
        <f t="shared" si="119"/>
        <v>144.63047310142665</v>
      </c>
      <c r="BP17" s="58">
        <f t="shared" si="163"/>
        <v>5.06666667</v>
      </c>
      <c r="BQ17" s="58">
        <f t="shared" si="164"/>
        <v>95.151626977812455</v>
      </c>
      <c r="BR17" s="58">
        <f t="shared" si="165"/>
        <v>14.463047310142656</v>
      </c>
      <c r="BS17" s="59">
        <f t="shared" si="120"/>
        <v>5.0059880239520966</v>
      </c>
      <c r="BT17" s="59">
        <f t="shared" si="166"/>
        <v>95.151627040412251</v>
      </c>
      <c r="BU17" s="59">
        <f t="shared" si="122"/>
        <v>159.0935204115693</v>
      </c>
      <c r="BV17" s="58">
        <f t="shared" si="167"/>
        <v>4.9032258100000004</v>
      </c>
      <c r="BW17" s="58">
        <f t="shared" si="168"/>
        <v>95.151626971552474</v>
      </c>
      <c r="BX17" s="58">
        <f t="shared" si="169"/>
        <v>14.463047310142656</v>
      </c>
      <c r="BY17" s="59">
        <f t="shared" si="123"/>
        <v>4.9972602739726035</v>
      </c>
      <c r="BZ17" s="59">
        <f t="shared" si="170"/>
        <v>95.151627040412251</v>
      </c>
      <c r="CA17" s="59">
        <f t="shared" si="125"/>
        <v>173.55656772171196</v>
      </c>
    </row>
    <row r="18" spans="1:79" x14ac:dyDescent="0.25">
      <c r="A18" s="57" t="str">
        <f>'BD Productos'!A13</f>
        <v>I008</v>
      </c>
      <c r="B18" s="57" t="str">
        <f t="shared" si="81"/>
        <v>Importación</v>
      </c>
      <c r="C18" s="57" t="str">
        <f t="shared" si="82"/>
        <v>Reformado (Isla)</v>
      </c>
      <c r="D18" s="57" t="str">
        <f t="shared" si="83"/>
        <v>Componentes para Gasolina</v>
      </c>
      <c r="E18" s="57" t="str">
        <f t="shared" si="84"/>
        <v>Venezuela</v>
      </c>
      <c r="F18" s="57" t="str">
        <f t="shared" si="85"/>
        <v>Ref. Isla</v>
      </c>
      <c r="G18" s="57" t="str">
        <f t="shared" si="86"/>
        <v>I133</v>
      </c>
      <c r="H18" s="57" t="str">
        <f t="shared" si="87"/>
        <v>Si</v>
      </c>
      <c r="I18" s="57" t="str">
        <f t="shared" si="88"/>
        <v>USD</v>
      </c>
      <c r="J18" s="57" t="str">
        <f t="shared" si="89"/>
        <v>No</v>
      </c>
      <c r="K18" s="58">
        <f t="shared" si="90"/>
        <v>1.9</v>
      </c>
      <c r="L18" s="58">
        <f t="shared" si="126"/>
        <v>106.21185720075292</v>
      </c>
      <c r="M18" s="58">
        <f t="shared" si="92"/>
        <v>6.2558783891243461</v>
      </c>
      <c r="N18" s="58">
        <f t="shared" si="127"/>
        <v>1.9</v>
      </c>
      <c r="O18" s="58">
        <f t="shared" si="128"/>
        <v>106.2118572007529</v>
      </c>
      <c r="P18" s="58">
        <f t="shared" si="129"/>
        <v>5.6504708030800543</v>
      </c>
      <c r="Q18" s="59">
        <f t="shared" si="93"/>
        <v>1.9000000000000001</v>
      </c>
      <c r="R18" s="59">
        <f t="shared" si="130"/>
        <v>106.2118572007529</v>
      </c>
      <c r="S18" s="59">
        <f t="shared" si="95"/>
        <v>11.9063491922044</v>
      </c>
      <c r="T18" s="58">
        <f t="shared" si="131"/>
        <v>1.9</v>
      </c>
      <c r="U18" s="58">
        <f t="shared" si="132"/>
        <v>106.21185720075296</v>
      </c>
      <c r="V18" s="58">
        <f t="shared" si="133"/>
        <v>6.2558783891243497</v>
      </c>
      <c r="W18" s="59">
        <f t="shared" si="96"/>
        <v>1.9</v>
      </c>
      <c r="X18" s="59">
        <f t="shared" si="134"/>
        <v>106.21185720075292</v>
      </c>
      <c r="Y18" s="59">
        <f t="shared" si="98"/>
        <v>18.16222758132875</v>
      </c>
      <c r="Z18" s="58">
        <f t="shared" si="135"/>
        <v>1.9</v>
      </c>
      <c r="AA18" s="58">
        <f t="shared" si="136"/>
        <v>106.21185720075289</v>
      </c>
      <c r="AB18" s="58">
        <f t="shared" si="137"/>
        <v>6.0540758604429143</v>
      </c>
      <c r="AC18" s="59">
        <f t="shared" si="99"/>
        <v>1.9000000000000001</v>
      </c>
      <c r="AD18" s="59">
        <f t="shared" si="138"/>
        <v>106.2118572007529</v>
      </c>
      <c r="AE18" s="59">
        <f t="shared" si="101"/>
        <v>24.216303441771664</v>
      </c>
      <c r="AF18" s="58">
        <f t="shared" si="139"/>
        <v>1.9</v>
      </c>
      <c r="AG18" s="58">
        <f t="shared" si="140"/>
        <v>106.21185720075293</v>
      </c>
      <c r="AH18" s="58">
        <f t="shared" si="141"/>
        <v>6.2558783891243479</v>
      </c>
      <c r="AI18" s="59">
        <f t="shared" si="102"/>
        <v>1.9000000000000001</v>
      </c>
      <c r="AJ18" s="59">
        <f t="shared" si="142"/>
        <v>106.21185720075292</v>
      </c>
      <c r="AK18" s="59">
        <f t="shared" si="104"/>
        <v>30.472181830896012</v>
      </c>
      <c r="AL18" s="58">
        <f t="shared" si="143"/>
        <v>1.9</v>
      </c>
      <c r="AM18" s="58">
        <f t="shared" si="144"/>
        <v>106.21185720075289</v>
      </c>
      <c r="AN18" s="58">
        <f t="shared" si="145"/>
        <v>6.0540758604429143</v>
      </c>
      <c r="AO18" s="59">
        <f t="shared" si="105"/>
        <v>1.9</v>
      </c>
      <c r="AP18" s="59">
        <f t="shared" si="146"/>
        <v>106.21185720075292</v>
      </c>
      <c r="AQ18" s="59">
        <f t="shared" si="107"/>
        <v>36.526257691338927</v>
      </c>
      <c r="AR18" s="58">
        <f t="shared" si="147"/>
        <v>1.9</v>
      </c>
      <c r="AS18" s="58">
        <f t="shared" si="148"/>
        <v>106.21185720075306</v>
      </c>
      <c r="AT18" s="58">
        <f t="shared" si="149"/>
        <v>6.255878389124355</v>
      </c>
      <c r="AU18" s="59">
        <f t="shared" si="108"/>
        <v>1.9000000000000001</v>
      </c>
      <c r="AV18" s="59">
        <f t="shared" si="150"/>
        <v>106.21185720075292</v>
      </c>
      <c r="AW18" s="59">
        <f t="shared" si="110"/>
        <v>42.782136080463282</v>
      </c>
      <c r="AX18" s="58">
        <f t="shared" si="151"/>
        <v>1.9</v>
      </c>
      <c r="AY18" s="58">
        <f t="shared" si="152"/>
        <v>106.21185720075282</v>
      </c>
      <c r="AZ18" s="58">
        <f t="shared" si="153"/>
        <v>6.2558783891243408</v>
      </c>
      <c r="BA18" s="59">
        <f t="shared" si="111"/>
        <v>1.9000000000000001</v>
      </c>
      <c r="BB18" s="59">
        <f t="shared" si="154"/>
        <v>106.2118572007529</v>
      </c>
      <c r="BC18" s="59">
        <f t="shared" si="113"/>
        <v>49.038014469587623</v>
      </c>
      <c r="BD18" s="58">
        <f t="shared" si="155"/>
        <v>1.9</v>
      </c>
      <c r="BE18" s="58">
        <f t="shared" si="156"/>
        <v>106.21185720075289</v>
      </c>
      <c r="BF18" s="58">
        <f t="shared" si="157"/>
        <v>6.0540758604429143</v>
      </c>
      <c r="BG18" s="59">
        <f t="shared" si="114"/>
        <v>1.9</v>
      </c>
      <c r="BH18" s="59">
        <f t="shared" si="158"/>
        <v>106.21185720075293</v>
      </c>
      <c r="BI18" s="59">
        <f t="shared" si="116"/>
        <v>55.092090330030537</v>
      </c>
      <c r="BJ18" s="58">
        <f t="shared" si="159"/>
        <v>1.9</v>
      </c>
      <c r="BK18" s="58">
        <f t="shared" si="160"/>
        <v>106.21185720075293</v>
      </c>
      <c r="BL18" s="58">
        <f t="shared" si="161"/>
        <v>6.2558783891243479</v>
      </c>
      <c r="BM18" s="59">
        <f t="shared" si="117"/>
        <v>1.9000000000000001</v>
      </c>
      <c r="BN18" s="59">
        <f t="shared" si="162"/>
        <v>106.21185720075292</v>
      </c>
      <c r="BO18" s="59">
        <f t="shared" si="119"/>
        <v>61.347968719154885</v>
      </c>
      <c r="BP18" s="58">
        <f t="shared" si="163"/>
        <v>1.9</v>
      </c>
      <c r="BQ18" s="58">
        <f t="shared" si="164"/>
        <v>106.21185720075289</v>
      </c>
      <c r="BR18" s="58">
        <f t="shared" si="165"/>
        <v>6.0540758604429143</v>
      </c>
      <c r="BS18" s="59">
        <f t="shared" si="120"/>
        <v>1.9000000000000001</v>
      </c>
      <c r="BT18" s="59">
        <f t="shared" si="166"/>
        <v>106.21185720075292</v>
      </c>
      <c r="BU18" s="59">
        <f t="shared" si="122"/>
        <v>67.402044579597799</v>
      </c>
      <c r="BV18" s="58">
        <f t="shared" si="167"/>
        <v>1.9</v>
      </c>
      <c r="BW18" s="58">
        <f t="shared" si="168"/>
        <v>106.21185720075293</v>
      </c>
      <c r="BX18" s="58">
        <f t="shared" si="169"/>
        <v>6.2558783891243479</v>
      </c>
      <c r="BY18" s="59">
        <f t="shared" si="123"/>
        <v>1.9</v>
      </c>
      <c r="BZ18" s="59">
        <f t="shared" si="170"/>
        <v>106.21185720075292</v>
      </c>
      <c r="CA18" s="59">
        <f t="shared" si="125"/>
        <v>73.657922968722147</v>
      </c>
    </row>
    <row r="19" spans="1:79" x14ac:dyDescent="0.25">
      <c r="A19" s="57" t="str">
        <f>'BD Productos'!A14</f>
        <v>I009</v>
      </c>
      <c r="B19" s="57" t="str">
        <f t="shared" si="81"/>
        <v>Importación</v>
      </c>
      <c r="C19" s="57" t="str">
        <f t="shared" si="82"/>
        <v>Reformado (Tercero)</v>
      </c>
      <c r="D19" s="57" t="str">
        <f t="shared" si="83"/>
        <v>Componentes para Gasolina</v>
      </c>
      <c r="E19" s="57" t="str">
        <f t="shared" si="84"/>
        <v>Venezuela</v>
      </c>
      <c r="F19" s="57" t="str">
        <f t="shared" si="85"/>
        <v>Tercero</v>
      </c>
      <c r="G19" s="57" t="str">
        <f t="shared" si="86"/>
        <v>I133</v>
      </c>
      <c r="H19" s="57" t="str">
        <f t="shared" si="87"/>
        <v>-</v>
      </c>
      <c r="I19" s="57" t="str">
        <f t="shared" si="88"/>
        <v>-</v>
      </c>
      <c r="J19" s="57" t="str">
        <f t="shared" si="89"/>
        <v>-</v>
      </c>
      <c r="K19" s="58">
        <f t="shared" si="90"/>
        <v>0</v>
      </c>
      <c r="L19" s="58">
        <f t="shared" si="126"/>
        <v>0</v>
      </c>
      <c r="M19" s="58">
        <f t="shared" si="92"/>
        <v>0</v>
      </c>
      <c r="N19" s="58">
        <f t="shared" si="127"/>
        <v>0</v>
      </c>
      <c r="O19" s="58">
        <f t="shared" si="128"/>
        <v>0</v>
      </c>
      <c r="P19" s="58">
        <f t="shared" si="129"/>
        <v>0</v>
      </c>
      <c r="Q19" s="59">
        <f t="shared" si="93"/>
        <v>0</v>
      </c>
      <c r="R19" s="59">
        <f t="shared" si="130"/>
        <v>0</v>
      </c>
      <c r="S19" s="59">
        <f t="shared" si="95"/>
        <v>0</v>
      </c>
      <c r="T19" s="58">
        <f t="shared" si="131"/>
        <v>0</v>
      </c>
      <c r="U19" s="58">
        <f t="shared" si="132"/>
        <v>0</v>
      </c>
      <c r="V19" s="58">
        <f t="shared" si="133"/>
        <v>0</v>
      </c>
      <c r="W19" s="59">
        <f t="shared" si="96"/>
        <v>0</v>
      </c>
      <c r="X19" s="59">
        <f t="shared" si="134"/>
        <v>0</v>
      </c>
      <c r="Y19" s="59">
        <f t="shared" si="98"/>
        <v>0</v>
      </c>
      <c r="Z19" s="58">
        <f t="shared" si="135"/>
        <v>0</v>
      </c>
      <c r="AA19" s="58">
        <f t="shared" si="136"/>
        <v>0</v>
      </c>
      <c r="AB19" s="58">
        <f t="shared" si="137"/>
        <v>0</v>
      </c>
      <c r="AC19" s="59">
        <f t="shared" si="99"/>
        <v>0</v>
      </c>
      <c r="AD19" s="59">
        <f t="shared" si="138"/>
        <v>0</v>
      </c>
      <c r="AE19" s="59">
        <f t="shared" si="101"/>
        <v>0</v>
      </c>
      <c r="AF19" s="58">
        <f t="shared" si="139"/>
        <v>0</v>
      </c>
      <c r="AG19" s="58">
        <f t="shared" si="140"/>
        <v>0</v>
      </c>
      <c r="AH19" s="58">
        <f t="shared" si="141"/>
        <v>0</v>
      </c>
      <c r="AI19" s="59">
        <f t="shared" si="102"/>
        <v>0</v>
      </c>
      <c r="AJ19" s="59">
        <f t="shared" si="142"/>
        <v>0</v>
      </c>
      <c r="AK19" s="59">
        <f t="shared" si="104"/>
        <v>0</v>
      </c>
      <c r="AL19" s="58">
        <f t="shared" si="143"/>
        <v>0</v>
      </c>
      <c r="AM19" s="58">
        <f t="shared" si="144"/>
        <v>0</v>
      </c>
      <c r="AN19" s="58">
        <f t="shared" si="145"/>
        <v>0</v>
      </c>
      <c r="AO19" s="59">
        <f t="shared" si="105"/>
        <v>0</v>
      </c>
      <c r="AP19" s="59">
        <f t="shared" si="146"/>
        <v>0</v>
      </c>
      <c r="AQ19" s="59">
        <f t="shared" si="107"/>
        <v>0</v>
      </c>
      <c r="AR19" s="58">
        <f t="shared" si="147"/>
        <v>0</v>
      </c>
      <c r="AS19" s="58">
        <f t="shared" si="148"/>
        <v>0</v>
      </c>
      <c r="AT19" s="58">
        <f t="shared" si="149"/>
        <v>0</v>
      </c>
      <c r="AU19" s="59">
        <f t="shared" si="108"/>
        <v>0</v>
      </c>
      <c r="AV19" s="59">
        <f t="shared" si="150"/>
        <v>0</v>
      </c>
      <c r="AW19" s="59">
        <f t="shared" si="110"/>
        <v>0</v>
      </c>
      <c r="AX19" s="58">
        <f t="shared" si="151"/>
        <v>0</v>
      </c>
      <c r="AY19" s="58">
        <f t="shared" si="152"/>
        <v>0</v>
      </c>
      <c r="AZ19" s="58">
        <f t="shared" si="153"/>
        <v>0</v>
      </c>
      <c r="BA19" s="59">
        <f t="shared" si="111"/>
        <v>0</v>
      </c>
      <c r="BB19" s="59">
        <f t="shared" si="154"/>
        <v>0</v>
      </c>
      <c r="BC19" s="59">
        <f t="shared" si="113"/>
        <v>0</v>
      </c>
      <c r="BD19" s="58">
        <f t="shared" si="155"/>
        <v>0</v>
      </c>
      <c r="BE19" s="58">
        <f t="shared" si="156"/>
        <v>0</v>
      </c>
      <c r="BF19" s="58">
        <f t="shared" si="157"/>
        <v>0</v>
      </c>
      <c r="BG19" s="59">
        <f t="shared" si="114"/>
        <v>0</v>
      </c>
      <c r="BH19" s="59">
        <f t="shared" si="158"/>
        <v>0</v>
      </c>
      <c r="BI19" s="59">
        <f t="shared" si="116"/>
        <v>0</v>
      </c>
      <c r="BJ19" s="58">
        <f t="shared" si="159"/>
        <v>0</v>
      </c>
      <c r="BK19" s="58">
        <f t="shared" si="160"/>
        <v>0</v>
      </c>
      <c r="BL19" s="58">
        <f t="shared" si="161"/>
        <v>0</v>
      </c>
      <c r="BM19" s="59">
        <f t="shared" si="117"/>
        <v>0</v>
      </c>
      <c r="BN19" s="59">
        <f t="shared" si="162"/>
        <v>0</v>
      </c>
      <c r="BO19" s="59">
        <f t="shared" si="119"/>
        <v>0</v>
      </c>
      <c r="BP19" s="58">
        <f t="shared" si="163"/>
        <v>0</v>
      </c>
      <c r="BQ19" s="58">
        <f t="shared" si="164"/>
        <v>0</v>
      </c>
      <c r="BR19" s="58">
        <f t="shared" si="165"/>
        <v>0</v>
      </c>
      <c r="BS19" s="59">
        <f t="shared" si="120"/>
        <v>0</v>
      </c>
      <c r="BT19" s="59">
        <f t="shared" si="166"/>
        <v>0</v>
      </c>
      <c r="BU19" s="59">
        <f t="shared" si="122"/>
        <v>0</v>
      </c>
      <c r="BV19" s="58">
        <f t="shared" si="167"/>
        <v>0</v>
      </c>
      <c r="BW19" s="58">
        <f t="shared" si="168"/>
        <v>0</v>
      </c>
      <c r="BX19" s="58">
        <f t="shared" si="169"/>
        <v>0</v>
      </c>
      <c r="BY19" s="59">
        <f t="shared" si="123"/>
        <v>0</v>
      </c>
      <c r="BZ19" s="59">
        <f t="shared" si="170"/>
        <v>0</v>
      </c>
      <c r="CA19" s="59">
        <f t="shared" si="125"/>
        <v>0</v>
      </c>
    </row>
    <row r="20" spans="1:79" x14ac:dyDescent="0.25">
      <c r="A20" s="57" t="str">
        <f>'BD Productos'!A15</f>
        <v>I010</v>
      </c>
      <c r="B20" s="57" t="str">
        <f t="shared" si="81"/>
        <v>Importación</v>
      </c>
      <c r="C20" s="57" t="str">
        <f t="shared" si="82"/>
        <v>MTBE (Tercero)</v>
      </c>
      <c r="D20" s="57" t="str">
        <f t="shared" si="83"/>
        <v>Componentes para Gasolina</v>
      </c>
      <c r="E20" s="57" t="str">
        <f t="shared" si="84"/>
        <v>Venezuela</v>
      </c>
      <c r="F20" s="57" t="str">
        <f t="shared" si="85"/>
        <v>Tercero</v>
      </c>
      <c r="G20" s="57" t="str">
        <f t="shared" si="86"/>
        <v>I134</v>
      </c>
      <c r="H20" s="57" t="str">
        <f t="shared" si="87"/>
        <v>Si</v>
      </c>
      <c r="I20" s="57" t="str">
        <f t="shared" si="88"/>
        <v>USD</v>
      </c>
      <c r="J20" s="57" t="str">
        <f t="shared" si="89"/>
        <v>Si</v>
      </c>
      <c r="K20" s="58">
        <f t="shared" si="90"/>
        <v>4.9032258064516121</v>
      </c>
      <c r="L20" s="58">
        <f t="shared" si="126"/>
        <v>107.32508930746101</v>
      </c>
      <c r="M20" s="58">
        <f t="shared" si="92"/>
        <v>16.313413574734071</v>
      </c>
      <c r="N20" s="58">
        <f t="shared" si="127"/>
        <v>5.4285714299999999</v>
      </c>
      <c r="O20" s="58">
        <f t="shared" si="128"/>
        <v>107.32508927921755</v>
      </c>
      <c r="P20" s="58">
        <f t="shared" si="129"/>
        <v>16.313413574734071</v>
      </c>
      <c r="Q20" s="59">
        <f t="shared" si="93"/>
        <v>5.1525423728813546</v>
      </c>
      <c r="R20" s="59">
        <f t="shared" si="130"/>
        <v>107.32508930746101</v>
      </c>
      <c r="S20" s="59">
        <f t="shared" si="95"/>
        <v>32.626827149468141</v>
      </c>
      <c r="T20" s="58">
        <f t="shared" si="131"/>
        <v>4.9032258100000004</v>
      </c>
      <c r="U20" s="58">
        <f t="shared" si="132"/>
        <v>107.32508922979156</v>
      </c>
      <c r="V20" s="58">
        <f t="shared" si="133"/>
        <v>16.313413574734078</v>
      </c>
      <c r="W20" s="59">
        <f t="shared" si="96"/>
        <v>5.0666666666666664</v>
      </c>
      <c r="X20" s="59">
        <f t="shared" si="134"/>
        <v>107.325089307461</v>
      </c>
      <c r="Y20" s="59">
        <f t="shared" si="98"/>
        <v>48.940240724202219</v>
      </c>
      <c r="Z20" s="58">
        <f t="shared" si="135"/>
        <v>5.06666667</v>
      </c>
      <c r="AA20" s="58">
        <f t="shared" si="136"/>
        <v>107.32508923685242</v>
      </c>
      <c r="AB20" s="58">
        <f t="shared" si="137"/>
        <v>16.313413574734078</v>
      </c>
      <c r="AC20" s="59">
        <f t="shared" si="99"/>
        <v>5.0666666666666673</v>
      </c>
      <c r="AD20" s="59">
        <f t="shared" si="138"/>
        <v>107.325089307461</v>
      </c>
      <c r="AE20" s="59">
        <f t="shared" si="101"/>
        <v>65.253654298936297</v>
      </c>
      <c r="AF20" s="58">
        <f t="shared" si="139"/>
        <v>4.9032258100000004</v>
      </c>
      <c r="AG20" s="58">
        <f t="shared" si="140"/>
        <v>107.32508922979143</v>
      </c>
      <c r="AH20" s="58">
        <f t="shared" si="141"/>
        <v>16.313413574734057</v>
      </c>
      <c r="AI20" s="59">
        <f t="shared" si="102"/>
        <v>5.033112582781456</v>
      </c>
      <c r="AJ20" s="59">
        <f t="shared" si="142"/>
        <v>107.32508930746101</v>
      </c>
      <c r="AK20" s="59">
        <f t="shared" si="104"/>
        <v>81.567067873670354</v>
      </c>
      <c r="AL20" s="58">
        <f t="shared" si="143"/>
        <v>5.06666667</v>
      </c>
      <c r="AM20" s="58">
        <f t="shared" si="144"/>
        <v>107.32508923685248</v>
      </c>
      <c r="AN20" s="58">
        <f t="shared" si="145"/>
        <v>16.313413574734085</v>
      </c>
      <c r="AO20" s="59">
        <f t="shared" si="105"/>
        <v>5.0386740331491708</v>
      </c>
      <c r="AP20" s="59">
        <f t="shared" si="146"/>
        <v>107.32508930746101</v>
      </c>
      <c r="AQ20" s="59">
        <f t="shared" si="107"/>
        <v>97.880481448404439</v>
      </c>
      <c r="AR20" s="58">
        <f t="shared" si="147"/>
        <v>4.9032258100000004</v>
      </c>
      <c r="AS20" s="58">
        <f t="shared" si="148"/>
        <v>107.32508922979153</v>
      </c>
      <c r="AT20" s="58">
        <f t="shared" si="149"/>
        <v>16.313413574734071</v>
      </c>
      <c r="AU20" s="59">
        <f t="shared" si="108"/>
        <v>5.0188679245283012</v>
      </c>
      <c r="AV20" s="59">
        <f t="shared" si="150"/>
        <v>107.32508930746103</v>
      </c>
      <c r="AW20" s="59">
        <f t="shared" si="110"/>
        <v>114.19389502313851</v>
      </c>
      <c r="AX20" s="58">
        <f t="shared" si="151"/>
        <v>4.9032258100000004</v>
      </c>
      <c r="AY20" s="58">
        <f t="shared" si="152"/>
        <v>107.32508922979143</v>
      </c>
      <c r="AZ20" s="58">
        <f t="shared" si="153"/>
        <v>16.313413574734057</v>
      </c>
      <c r="BA20" s="59">
        <f t="shared" si="111"/>
        <v>5.004115226337448</v>
      </c>
      <c r="BB20" s="59">
        <f t="shared" si="154"/>
        <v>107.32508930746101</v>
      </c>
      <c r="BC20" s="59">
        <f t="shared" si="113"/>
        <v>130.50730859787257</v>
      </c>
      <c r="BD20" s="58">
        <f t="shared" si="155"/>
        <v>5.06666667</v>
      </c>
      <c r="BE20" s="58">
        <f t="shared" si="156"/>
        <v>107.32508923685266</v>
      </c>
      <c r="BF20" s="58">
        <f t="shared" si="157"/>
        <v>16.313413574734113</v>
      </c>
      <c r="BG20" s="59">
        <f t="shared" si="114"/>
        <v>5.0109890109890109</v>
      </c>
      <c r="BH20" s="59">
        <f t="shared" si="158"/>
        <v>107.32508930746103</v>
      </c>
      <c r="BI20" s="59">
        <f t="shared" si="116"/>
        <v>146.82072217260668</v>
      </c>
      <c r="BJ20" s="58">
        <f t="shared" si="159"/>
        <v>4.9032258100000004</v>
      </c>
      <c r="BK20" s="58">
        <f t="shared" si="160"/>
        <v>107.32508922979143</v>
      </c>
      <c r="BL20" s="58">
        <f t="shared" si="161"/>
        <v>16.313413574734057</v>
      </c>
      <c r="BM20" s="59">
        <f t="shared" si="117"/>
        <v>5</v>
      </c>
      <c r="BN20" s="59">
        <f t="shared" si="162"/>
        <v>107.32508930746101</v>
      </c>
      <c r="BO20" s="59">
        <f t="shared" si="119"/>
        <v>163.13413574734074</v>
      </c>
      <c r="BP20" s="58">
        <f t="shared" si="163"/>
        <v>5.06666667</v>
      </c>
      <c r="BQ20" s="58">
        <f t="shared" si="164"/>
        <v>107.32508923685229</v>
      </c>
      <c r="BR20" s="58">
        <f t="shared" si="165"/>
        <v>16.313413574734057</v>
      </c>
      <c r="BS20" s="59">
        <f t="shared" si="120"/>
        <v>5.0059880239520949</v>
      </c>
      <c r="BT20" s="59">
        <f t="shared" si="166"/>
        <v>107.32508930746103</v>
      </c>
      <c r="BU20" s="59">
        <f t="shared" si="122"/>
        <v>179.44754932207479</v>
      </c>
      <c r="BV20" s="58">
        <f t="shared" si="167"/>
        <v>4.9032258100000004</v>
      </c>
      <c r="BW20" s="58">
        <f t="shared" si="168"/>
        <v>107.32508922979143</v>
      </c>
      <c r="BX20" s="58">
        <f t="shared" si="169"/>
        <v>16.313413574734057</v>
      </c>
      <c r="BY20" s="59">
        <f t="shared" si="123"/>
        <v>4.9972602739726018</v>
      </c>
      <c r="BZ20" s="59">
        <f t="shared" si="170"/>
        <v>107.32508930746101</v>
      </c>
      <c r="CA20" s="59">
        <f t="shared" si="125"/>
        <v>195.76096289680885</v>
      </c>
    </row>
    <row r="21" spans="1:79" x14ac:dyDescent="0.25">
      <c r="A21" s="57" t="str">
        <f>'BD Productos'!A16</f>
        <v>I011</v>
      </c>
      <c r="B21" s="57" t="str">
        <f t="shared" si="81"/>
        <v>Importación</v>
      </c>
      <c r="C21" s="57" t="str">
        <f t="shared" si="82"/>
        <v>Gasolina de Aviación Avigas (Isla)</v>
      </c>
      <c r="D21" s="57" t="str">
        <f t="shared" si="83"/>
        <v>Turbocombustibles</v>
      </c>
      <c r="E21" s="57" t="str">
        <f t="shared" si="84"/>
        <v>Venezuela</v>
      </c>
      <c r="F21" s="57" t="str">
        <f t="shared" si="85"/>
        <v>Ref. Isla</v>
      </c>
      <c r="G21" s="57" t="str">
        <f t="shared" si="86"/>
        <v>I135</v>
      </c>
      <c r="H21" s="57" t="str">
        <f t="shared" si="87"/>
        <v>Si</v>
      </c>
      <c r="I21" s="57" t="str">
        <f t="shared" si="88"/>
        <v>USD</v>
      </c>
      <c r="J21" s="57" t="str">
        <f t="shared" si="89"/>
        <v>No</v>
      </c>
      <c r="K21" s="58">
        <f t="shared" si="90"/>
        <v>0.14939595649387502</v>
      </c>
      <c r="L21" s="58">
        <f t="shared" si="126"/>
        <v>120.31162917694535</v>
      </c>
      <c r="M21" s="58">
        <f t="shared" si="92"/>
        <v>0.55719619846501067</v>
      </c>
      <c r="N21" s="58">
        <f t="shared" si="127"/>
        <v>0.14446767999999999</v>
      </c>
      <c r="O21" s="58">
        <f t="shared" si="128"/>
        <v>120.31163108662197</v>
      </c>
      <c r="P21" s="58">
        <f t="shared" si="129"/>
        <v>0.48667198216280427</v>
      </c>
      <c r="Q21" s="59">
        <f t="shared" si="93"/>
        <v>0.14705711450028672</v>
      </c>
      <c r="R21" s="59">
        <f t="shared" si="130"/>
        <v>120.31162917694533</v>
      </c>
      <c r="S21" s="59">
        <f t="shared" si="95"/>
        <v>1.0438681806278149</v>
      </c>
      <c r="T21" s="58">
        <f t="shared" si="131"/>
        <v>0.14729987</v>
      </c>
      <c r="U21" s="58">
        <f t="shared" si="132"/>
        <v>120.31163048094199</v>
      </c>
      <c r="V21" s="58">
        <f t="shared" si="133"/>
        <v>0.54937851340925459</v>
      </c>
      <c r="W21" s="59">
        <f t="shared" si="96"/>
        <v>0.14714073083342977</v>
      </c>
      <c r="X21" s="59">
        <f t="shared" si="134"/>
        <v>120.31162917694535</v>
      </c>
      <c r="Y21" s="59">
        <f t="shared" si="98"/>
        <v>1.5932466940370695</v>
      </c>
      <c r="Z21" s="58">
        <f t="shared" si="135"/>
        <v>0.14292727</v>
      </c>
      <c r="AA21" s="58">
        <f t="shared" si="136"/>
        <v>120.31162546823278</v>
      </c>
      <c r="AB21" s="58">
        <f t="shared" si="137"/>
        <v>0.51587436532310949</v>
      </c>
      <c r="AC21" s="59">
        <f t="shared" si="99"/>
        <v>0.1460873645236074</v>
      </c>
      <c r="AD21" s="59">
        <f t="shared" si="138"/>
        <v>120.31162917694533</v>
      </c>
      <c r="AE21" s="59">
        <f t="shared" si="101"/>
        <v>2.109121059360179</v>
      </c>
      <c r="AF21" s="58">
        <f t="shared" si="139"/>
        <v>0.13912819000000001</v>
      </c>
      <c r="AG21" s="58">
        <f t="shared" si="140"/>
        <v>120.31163191039988</v>
      </c>
      <c r="AH21" s="58">
        <f t="shared" si="141"/>
        <v>0.51890092709284552</v>
      </c>
      <c r="AI21" s="59">
        <f t="shared" si="102"/>
        <v>0.1446586604690247</v>
      </c>
      <c r="AJ21" s="59">
        <f t="shared" si="142"/>
        <v>120.31162917694535</v>
      </c>
      <c r="AK21" s="59">
        <f t="shared" si="104"/>
        <v>2.6280219864530245</v>
      </c>
      <c r="AL21" s="58">
        <f t="shared" si="143"/>
        <v>0.14419725</v>
      </c>
      <c r="AM21" s="58">
        <f t="shared" si="144"/>
        <v>120.31162862722032</v>
      </c>
      <c r="AN21" s="58">
        <f t="shared" si="145"/>
        <v>0.52045817973199338</v>
      </c>
      <c r="AO21" s="59">
        <f t="shared" si="105"/>
        <v>0.14458218348650195</v>
      </c>
      <c r="AP21" s="59">
        <f t="shared" si="146"/>
        <v>120.31162917694535</v>
      </c>
      <c r="AQ21" s="59">
        <f t="shared" si="107"/>
        <v>3.1484801661850179</v>
      </c>
      <c r="AR21" s="58">
        <f t="shared" si="147"/>
        <v>0.14650801999999999</v>
      </c>
      <c r="AS21" s="58">
        <f t="shared" si="148"/>
        <v>120.31162924961407</v>
      </c>
      <c r="AT21" s="58">
        <f t="shared" si="149"/>
        <v>0.54642517611438635</v>
      </c>
      <c r="AU21" s="59">
        <f t="shared" si="108"/>
        <v>0.14486379166886834</v>
      </c>
      <c r="AV21" s="59">
        <f t="shared" si="150"/>
        <v>120.31162917694535</v>
      </c>
      <c r="AW21" s="59">
        <f t="shared" si="110"/>
        <v>3.6949053422994043</v>
      </c>
      <c r="AX21" s="58">
        <f t="shared" si="151"/>
        <v>0.15227093</v>
      </c>
      <c r="AY21" s="58">
        <f t="shared" si="152"/>
        <v>120.31162935637302</v>
      </c>
      <c r="AZ21" s="58">
        <f t="shared" si="153"/>
        <v>0.56791887444921674</v>
      </c>
      <c r="BA21" s="59">
        <f t="shared" si="111"/>
        <v>0.14580873527094607</v>
      </c>
      <c r="BB21" s="59">
        <f t="shared" si="154"/>
        <v>120.31162917694533</v>
      </c>
      <c r="BC21" s="59">
        <f t="shared" si="113"/>
        <v>4.262824216748621</v>
      </c>
      <c r="BD21" s="58">
        <f t="shared" si="155"/>
        <v>0.16089585000000001</v>
      </c>
      <c r="BE21" s="58">
        <f t="shared" si="156"/>
        <v>120.31163024380345</v>
      </c>
      <c r="BF21" s="58">
        <f t="shared" si="157"/>
        <v>0.58072926038887385</v>
      </c>
      <c r="BG21" s="59">
        <f t="shared" si="114"/>
        <v>0.14746666012323079</v>
      </c>
      <c r="BH21" s="59">
        <f t="shared" si="158"/>
        <v>120.31162917694533</v>
      </c>
      <c r="BI21" s="59">
        <f t="shared" si="116"/>
        <v>4.8435534771374948</v>
      </c>
      <c r="BJ21" s="58">
        <f t="shared" si="159"/>
        <v>0.1478496</v>
      </c>
      <c r="BK21" s="58">
        <f t="shared" si="160"/>
        <v>120.31162552664284</v>
      </c>
      <c r="BL21" s="58">
        <f t="shared" si="161"/>
        <v>0.55142879699338199</v>
      </c>
      <c r="BM21" s="59">
        <f t="shared" si="117"/>
        <v>0.14750570945586094</v>
      </c>
      <c r="BN21" s="59">
        <f t="shared" si="162"/>
        <v>120.31162917694533</v>
      </c>
      <c r="BO21" s="59">
        <f t="shared" si="119"/>
        <v>5.3949822741308768</v>
      </c>
      <c r="BP21" s="58">
        <f t="shared" si="163"/>
        <v>0.14990934</v>
      </c>
      <c r="BQ21" s="58">
        <f t="shared" si="164"/>
        <v>120.31163291730499</v>
      </c>
      <c r="BR21" s="58">
        <f t="shared" si="165"/>
        <v>0.54107512454866402</v>
      </c>
      <c r="BS21" s="59">
        <f t="shared" si="120"/>
        <v>0.14772160483352501</v>
      </c>
      <c r="BT21" s="59">
        <f t="shared" si="166"/>
        <v>120.31162917694532</v>
      </c>
      <c r="BU21" s="59">
        <f t="shared" si="122"/>
        <v>5.9360573986795409</v>
      </c>
      <c r="BV21" s="58">
        <f t="shared" si="167"/>
        <v>0.16223066</v>
      </c>
      <c r="BW21" s="58">
        <f t="shared" si="168"/>
        <v>120.31162966641845</v>
      </c>
      <c r="BX21" s="58">
        <f t="shared" si="169"/>
        <v>0.60506528768021806</v>
      </c>
      <c r="BY21" s="59">
        <f t="shared" si="123"/>
        <v>0.14895388080782967</v>
      </c>
      <c r="BZ21" s="59">
        <f t="shared" si="170"/>
        <v>120.31162917694532</v>
      </c>
      <c r="CA21" s="59">
        <f t="shared" si="125"/>
        <v>6.5411226863597589</v>
      </c>
    </row>
    <row r="22" spans="1:79" x14ac:dyDescent="0.25">
      <c r="A22" s="57" t="str">
        <f>'BD Productos'!A17</f>
        <v>I012</v>
      </c>
      <c r="B22" s="57" t="str">
        <f t="shared" si="81"/>
        <v>Importación</v>
      </c>
      <c r="C22" s="57" t="str">
        <f t="shared" si="82"/>
        <v>Diesel Bajo Azufre</v>
      </c>
      <c r="D22" s="57" t="str">
        <f t="shared" si="83"/>
        <v xml:space="preserve">Destilado </v>
      </c>
      <c r="E22" s="57" t="str">
        <f t="shared" si="84"/>
        <v>Venezuela</v>
      </c>
      <c r="F22" s="57" t="str">
        <f t="shared" si="85"/>
        <v>Tercero</v>
      </c>
      <c r="G22" s="57" t="str">
        <f t="shared" si="86"/>
        <v>I140</v>
      </c>
      <c r="H22" s="57" t="str">
        <f t="shared" si="87"/>
        <v>Si</v>
      </c>
      <c r="I22" s="57" t="str">
        <f t="shared" si="88"/>
        <v>USD</v>
      </c>
      <c r="J22" s="57" t="str">
        <f t="shared" si="89"/>
        <v>Si</v>
      </c>
      <c r="K22" s="58">
        <f t="shared" si="90"/>
        <v>10.133333333333335</v>
      </c>
      <c r="L22" s="58">
        <f t="shared" si="126"/>
        <v>88.766517135761575</v>
      </c>
      <c r="M22" s="58">
        <f t="shared" si="92"/>
        <v>27.884521916247238</v>
      </c>
      <c r="N22" s="58">
        <f t="shared" si="127"/>
        <v>10.133333329999999</v>
      </c>
      <c r="O22" s="58">
        <f t="shared" si="128"/>
        <v>88.766517164961073</v>
      </c>
      <c r="P22" s="58">
        <f t="shared" si="129"/>
        <v>25.186019795320078</v>
      </c>
      <c r="Q22" s="59">
        <f t="shared" si="93"/>
        <v>10.133333333333333</v>
      </c>
      <c r="R22" s="59">
        <f t="shared" si="130"/>
        <v>88.766517135761575</v>
      </c>
      <c r="S22" s="59">
        <f t="shared" si="95"/>
        <v>53.070541711567316</v>
      </c>
      <c r="T22" s="58">
        <f t="shared" si="131"/>
        <v>10.133333329999999</v>
      </c>
      <c r="U22" s="58">
        <f t="shared" si="132"/>
        <v>88.766517164961115</v>
      </c>
      <c r="V22" s="58">
        <f t="shared" si="133"/>
        <v>27.884521916247238</v>
      </c>
      <c r="W22" s="59">
        <f t="shared" si="96"/>
        <v>10.133333333333333</v>
      </c>
      <c r="X22" s="59">
        <f t="shared" si="134"/>
        <v>88.766517135761575</v>
      </c>
      <c r="Y22" s="59">
        <f t="shared" si="98"/>
        <v>80.955063627814553</v>
      </c>
      <c r="Z22" s="58">
        <f t="shared" si="135"/>
        <v>10.133333329999999</v>
      </c>
      <c r="AA22" s="58">
        <f t="shared" si="136"/>
        <v>88.766517164961101</v>
      </c>
      <c r="AB22" s="58">
        <f t="shared" si="137"/>
        <v>26.985021209271522</v>
      </c>
      <c r="AC22" s="59">
        <f t="shared" si="99"/>
        <v>10.133333333333335</v>
      </c>
      <c r="AD22" s="59">
        <f t="shared" si="138"/>
        <v>88.766517135761561</v>
      </c>
      <c r="AE22" s="59">
        <f t="shared" si="101"/>
        <v>107.94008483708608</v>
      </c>
      <c r="AF22" s="58">
        <f t="shared" si="139"/>
        <v>10.133333329999999</v>
      </c>
      <c r="AG22" s="58">
        <f t="shared" si="140"/>
        <v>88.766517164961115</v>
      </c>
      <c r="AH22" s="58">
        <f t="shared" si="141"/>
        <v>27.884521916247238</v>
      </c>
      <c r="AI22" s="59">
        <f t="shared" si="102"/>
        <v>10.133333333333335</v>
      </c>
      <c r="AJ22" s="59">
        <f t="shared" si="142"/>
        <v>88.766517135761575</v>
      </c>
      <c r="AK22" s="59">
        <f t="shared" si="104"/>
        <v>135.82460675333331</v>
      </c>
      <c r="AL22" s="58">
        <f t="shared" si="143"/>
        <v>10.133333329999999</v>
      </c>
      <c r="AM22" s="58">
        <f t="shared" si="144"/>
        <v>88.766517164961058</v>
      </c>
      <c r="AN22" s="58">
        <f t="shared" si="145"/>
        <v>26.985021209271508</v>
      </c>
      <c r="AO22" s="59">
        <f t="shared" si="105"/>
        <v>10.133333333333335</v>
      </c>
      <c r="AP22" s="59">
        <f t="shared" si="146"/>
        <v>88.766517135761561</v>
      </c>
      <c r="AQ22" s="59">
        <f t="shared" si="107"/>
        <v>162.80962796260482</v>
      </c>
      <c r="AR22" s="58">
        <f t="shared" si="147"/>
        <v>10.133333329999999</v>
      </c>
      <c r="AS22" s="58">
        <f t="shared" si="148"/>
        <v>88.766517164961158</v>
      </c>
      <c r="AT22" s="58">
        <f t="shared" si="149"/>
        <v>27.884521916247252</v>
      </c>
      <c r="AU22" s="59">
        <f t="shared" si="108"/>
        <v>10.133333333333333</v>
      </c>
      <c r="AV22" s="59">
        <f t="shared" si="150"/>
        <v>88.766517135761589</v>
      </c>
      <c r="AW22" s="59">
        <f t="shared" si="110"/>
        <v>190.69414987885207</v>
      </c>
      <c r="AX22" s="58">
        <f t="shared" si="151"/>
        <v>10.133333329999999</v>
      </c>
      <c r="AY22" s="58">
        <f t="shared" si="152"/>
        <v>88.766517164961058</v>
      </c>
      <c r="AZ22" s="58">
        <f t="shared" si="153"/>
        <v>27.884521916247223</v>
      </c>
      <c r="BA22" s="59">
        <f t="shared" si="111"/>
        <v>10.133333333333333</v>
      </c>
      <c r="BB22" s="59">
        <f t="shared" si="154"/>
        <v>88.766517135761575</v>
      </c>
      <c r="BC22" s="59">
        <f t="shared" si="113"/>
        <v>218.5786717950993</v>
      </c>
      <c r="BD22" s="58">
        <f t="shared" si="155"/>
        <v>10.133333329999999</v>
      </c>
      <c r="BE22" s="58">
        <f t="shared" si="156"/>
        <v>88.766517164961158</v>
      </c>
      <c r="BF22" s="58">
        <f t="shared" si="157"/>
        <v>26.985021209271537</v>
      </c>
      <c r="BG22" s="59">
        <f t="shared" si="114"/>
        <v>10.133333333333335</v>
      </c>
      <c r="BH22" s="59">
        <f t="shared" si="158"/>
        <v>88.766517135761561</v>
      </c>
      <c r="BI22" s="59">
        <f t="shared" si="116"/>
        <v>245.56369300437083</v>
      </c>
      <c r="BJ22" s="58">
        <f t="shared" si="159"/>
        <v>10.133333329999999</v>
      </c>
      <c r="BK22" s="58">
        <f t="shared" si="160"/>
        <v>88.766517164961058</v>
      </c>
      <c r="BL22" s="58">
        <f t="shared" si="161"/>
        <v>27.884521916247223</v>
      </c>
      <c r="BM22" s="59">
        <f t="shared" si="117"/>
        <v>10.133333333333333</v>
      </c>
      <c r="BN22" s="59">
        <f t="shared" si="162"/>
        <v>88.766517135761575</v>
      </c>
      <c r="BO22" s="59">
        <f t="shared" si="119"/>
        <v>273.44821492061806</v>
      </c>
      <c r="BP22" s="58">
        <f t="shared" si="163"/>
        <v>10.133333329999999</v>
      </c>
      <c r="BQ22" s="58">
        <f t="shared" si="164"/>
        <v>88.766517164961257</v>
      </c>
      <c r="BR22" s="58">
        <f t="shared" si="165"/>
        <v>26.985021209271565</v>
      </c>
      <c r="BS22" s="59">
        <f t="shared" si="120"/>
        <v>10.133333333333335</v>
      </c>
      <c r="BT22" s="59">
        <f t="shared" si="166"/>
        <v>88.766517135761575</v>
      </c>
      <c r="BU22" s="59">
        <f t="shared" si="122"/>
        <v>300.43323612988962</v>
      </c>
      <c r="BV22" s="58">
        <f t="shared" si="167"/>
        <v>10.133333329999999</v>
      </c>
      <c r="BW22" s="58">
        <f t="shared" si="168"/>
        <v>88.766517164960973</v>
      </c>
      <c r="BX22" s="58">
        <f t="shared" si="169"/>
        <v>27.884521916247195</v>
      </c>
      <c r="BY22" s="59">
        <f t="shared" si="123"/>
        <v>10.133333333333333</v>
      </c>
      <c r="BZ22" s="59">
        <f t="shared" si="170"/>
        <v>88.766517135761575</v>
      </c>
      <c r="CA22" s="59">
        <f t="shared" si="125"/>
        <v>328.31775804613682</v>
      </c>
    </row>
    <row r="23" spans="1:79" x14ac:dyDescent="0.25">
      <c r="A23" s="57" t="str">
        <f>'BD Productos'!A18</f>
        <v>I013</v>
      </c>
      <c r="B23" s="57" t="str">
        <f t="shared" si="81"/>
        <v>Importación</v>
      </c>
      <c r="C23" s="57" t="str">
        <f t="shared" si="82"/>
        <v>DVGO/UVGO (Tercero)</v>
      </c>
      <c r="D23" s="57" t="str">
        <f t="shared" si="83"/>
        <v xml:space="preserve">Destilado </v>
      </c>
      <c r="E23" s="57" t="str">
        <f t="shared" si="84"/>
        <v>Venezuela</v>
      </c>
      <c r="F23" s="57" t="str">
        <f t="shared" si="85"/>
        <v>Tercero</v>
      </c>
      <c r="G23" s="57" t="str">
        <f t="shared" si="86"/>
        <v>I136</v>
      </c>
      <c r="H23" s="57" t="str">
        <f t="shared" si="87"/>
        <v>Si</v>
      </c>
      <c r="I23" s="57" t="str">
        <f t="shared" si="88"/>
        <v>USD</v>
      </c>
      <c r="J23" s="57" t="str">
        <f t="shared" si="89"/>
        <v>Si</v>
      </c>
      <c r="K23" s="58">
        <f t="shared" si="90"/>
        <v>10.215053763440862</v>
      </c>
      <c r="L23" s="58">
        <f t="shared" si="126"/>
        <v>74.668260699470707</v>
      </c>
      <c r="M23" s="58">
        <f t="shared" si="92"/>
        <v>23.644949221499065</v>
      </c>
      <c r="N23" s="58">
        <f t="shared" si="127"/>
        <v>11.30952381</v>
      </c>
      <c r="O23" s="58">
        <f t="shared" si="128"/>
        <v>74.668260696326826</v>
      </c>
      <c r="P23" s="58">
        <f t="shared" si="129"/>
        <v>23.644949221499072</v>
      </c>
      <c r="Q23" s="59">
        <f t="shared" si="93"/>
        <v>10.734463276836161</v>
      </c>
      <c r="R23" s="59">
        <f t="shared" si="130"/>
        <v>74.668260699470721</v>
      </c>
      <c r="S23" s="59">
        <f t="shared" si="95"/>
        <v>47.289898442998137</v>
      </c>
      <c r="T23" s="58">
        <f t="shared" si="131"/>
        <v>10.21505376</v>
      </c>
      <c r="U23" s="58">
        <f t="shared" si="132"/>
        <v>74.668260724622129</v>
      </c>
      <c r="V23" s="58">
        <f t="shared" si="133"/>
        <v>23.644949221499061</v>
      </c>
      <c r="W23" s="59">
        <f t="shared" si="96"/>
        <v>10.555555555555557</v>
      </c>
      <c r="X23" s="59">
        <f t="shared" si="134"/>
        <v>74.668260699470721</v>
      </c>
      <c r="Y23" s="59">
        <f t="shared" si="98"/>
        <v>70.934847664497198</v>
      </c>
      <c r="Z23" s="58">
        <f t="shared" si="135"/>
        <v>10.55555556</v>
      </c>
      <c r="AA23" s="58">
        <f t="shared" si="136"/>
        <v>74.668260668031493</v>
      </c>
      <c r="AB23" s="58">
        <f t="shared" si="137"/>
        <v>23.644949221499076</v>
      </c>
      <c r="AC23" s="59">
        <f t="shared" si="99"/>
        <v>10.555555555555557</v>
      </c>
      <c r="AD23" s="59">
        <f t="shared" si="138"/>
        <v>74.668260699470721</v>
      </c>
      <c r="AE23" s="59">
        <f t="shared" si="101"/>
        <v>94.579796885996274</v>
      </c>
      <c r="AF23" s="58">
        <f t="shared" si="139"/>
        <v>10.21505376</v>
      </c>
      <c r="AG23" s="58">
        <f t="shared" si="140"/>
        <v>74.668260724622087</v>
      </c>
      <c r="AH23" s="58">
        <f t="shared" si="141"/>
        <v>23.644949221499047</v>
      </c>
      <c r="AI23" s="59">
        <f t="shared" si="102"/>
        <v>10.485651214128037</v>
      </c>
      <c r="AJ23" s="59">
        <f t="shared" si="142"/>
        <v>74.668260699470721</v>
      </c>
      <c r="AK23" s="59">
        <f t="shared" si="104"/>
        <v>118.22474610749532</v>
      </c>
      <c r="AL23" s="58">
        <f t="shared" si="143"/>
        <v>10.55555556</v>
      </c>
      <c r="AM23" s="58">
        <f t="shared" si="144"/>
        <v>74.668260668031394</v>
      </c>
      <c r="AN23" s="58">
        <f t="shared" si="145"/>
        <v>23.644949221499047</v>
      </c>
      <c r="AO23" s="59">
        <f t="shared" si="105"/>
        <v>10.497237569060774</v>
      </c>
      <c r="AP23" s="59">
        <f t="shared" si="146"/>
        <v>74.668260699470721</v>
      </c>
      <c r="AQ23" s="59">
        <f t="shared" si="107"/>
        <v>141.86969532899437</v>
      </c>
      <c r="AR23" s="58">
        <f t="shared" si="147"/>
        <v>10.21505376</v>
      </c>
      <c r="AS23" s="58">
        <f t="shared" si="148"/>
        <v>74.668260724621987</v>
      </c>
      <c r="AT23" s="58">
        <f t="shared" si="149"/>
        <v>23.644949221499019</v>
      </c>
      <c r="AU23" s="59">
        <f t="shared" si="108"/>
        <v>10.455974842767294</v>
      </c>
      <c r="AV23" s="59">
        <f t="shared" si="150"/>
        <v>74.668260699470721</v>
      </c>
      <c r="AW23" s="59">
        <f t="shared" si="110"/>
        <v>165.51464455049339</v>
      </c>
      <c r="AX23" s="58">
        <f t="shared" si="151"/>
        <v>10.21505376</v>
      </c>
      <c r="AY23" s="58">
        <f t="shared" si="152"/>
        <v>74.668260724622172</v>
      </c>
      <c r="AZ23" s="58">
        <f t="shared" si="153"/>
        <v>23.644949221499076</v>
      </c>
      <c r="BA23" s="59">
        <f t="shared" si="111"/>
        <v>10.425240054869683</v>
      </c>
      <c r="BB23" s="59">
        <f t="shared" si="154"/>
        <v>74.668260699470721</v>
      </c>
      <c r="BC23" s="59">
        <f t="shared" si="113"/>
        <v>189.15959377199246</v>
      </c>
      <c r="BD23" s="58">
        <f t="shared" si="155"/>
        <v>10.55555556</v>
      </c>
      <c r="BE23" s="58">
        <f t="shared" si="156"/>
        <v>74.668260668031493</v>
      </c>
      <c r="BF23" s="58">
        <f t="shared" si="157"/>
        <v>23.644949221499076</v>
      </c>
      <c r="BG23" s="59">
        <f t="shared" si="114"/>
        <v>10.439560439560438</v>
      </c>
      <c r="BH23" s="59">
        <f t="shared" si="158"/>
        <v>74.668260699470736</v>
      </c>
      <c r="BI23" s="59">
        <f t="shared" si="116"/>
        <v>212.80454299349154</v>
      </c>
      <c r="BJ23" s="58">
        <f t="shared" si="159"/>
        <v>10.21505376</v>
      </c>
      <c r="BK23" s="58">
        <f t="shared" si="160"/>
        <v>74.668260724622172</v>
      </c>
      <c r="BL23" s="58">
        <f t="shared" si="161"/>
        <v>23.644949221499076</v>
      </c>
      <c r="BM23" s="59">
        <f t="shared" si="117"/>
        <v>10.416666666666666</v>
      </c>
      <c r="BN23" s="59">
        <f t="shared" si="162"/>
        <v>74.668260699470721</v>
      </c>
      <c r="BO23" s="59">
        <f t="shared" si="119"/>
        <v>236.44949221499061</v>
      </c>
      <c r="BP23" s="58">
        <f t="shared" si="163"/>
        <v>10.55555556</v>
      </c>
      <c r="BQ23" s="58">
        <f t="shared" si="164"/>
        <v>74.668260668031579</v>
      </c>
      <c r="BR23" s="58">
        <f t="shared" si="165"/>
        <v>23.644949221499104</v>
      </c>
      <c r="BS23" s="59">
        <f t="shared" si="120"/>
        <v>10.429141716566868</v>
      </c>
      <c r="BT23" s="59">
        <f t="shared" si="166"/>
        <v>74.668260699470721</v>
      </c>
      <c r="BU23" s="59">
        <f t="shared" si="122"/>
        <v>260.09444143648972</v>
      </c>
      <c r="BV23" s="58">
        <f t="shared" si="167"/>
        <v>10.21505376</v>
      </c>
      <c r="BW23" s="58">
        <f t="shared" si="168"/>
        <v>74.668260724621987</v>
      </c>
      <c r="BX23" s="58">
        <f t="shared" si="169"/>
        <v>23.644949221499019</v>
      </c>
      <c r="BY23" s="59">
        <f t="shared" si="123"/>
        <v>10.410958904109588</v>
      </c>
      <c r="BZ23" s="59">
        <f t="shared" si="170"/>
        <v>74.668260699470721</v>
      </c>
      <c r="CA23" s="59">
        <f t="shared" si="125"/>
        <v>283.73939065798874</v>
      </c>
    </row>
    <row r="24" spans="1:79" x14ac:dyDescent="0.25">
      <c r="A24" s="57" t="str">
        <f>'BD Productos'!A19</f>
        <v>I014</v>
      </c>
      <c r="B24" s="57" t="str">
        <f t="shared" si="81"/>
        <v>Importación</v>
      </c>
      <c r="C24" s="57" t="str">
        <f t="shared" si="82"/>
        <v>Diluente (para mezclas de IFO)</v>
      </c>
      <c r="D24" s="57" t="str">
        <f t="shared" si="83"/>
        <v xml:space="preserve">Residual </v>
      </c>
      <c r="E24" s="57" t="str">
        <f t="shared" si="84"/>
        <v>Venezuela</v>
      </c>
      <c r="F24" s="57" t="str">
        <f t="shared" si="85"/>
        <v>Tercero</v>
      </c>
      <c r="G24" s="57" t="str">
        <f t="shared" si="86"/>
        <v>I142</v>
      </c>
      <c r="H24" s="57" t="str">
        <f t="shared" si="87"/>
        <v>-</v>
      </c>
      <c r="I24" s="57" t="str">
        <f t="shared" si="88"/>
        <v>-</v>
      </c>
      <c r="J24" s="57" t="str">
        <f t="shared" si="89"/>
        <v>-</v>
      </c>
      <c r="K24" s="58">
        <f t="shared" si="90"/>
        <v>0</v>
      </c>
      <c r="L24" s="58">
        <f t="shared" si="126"/>
        <v>0</v>
      </c>
      <c r="M24" s="58">
        <f t="shared" si="92"/>
        <v>0</v>
      </c>
      <c r="N24" s="58">
        <f t="shared" si="127"/>
        <v>0</v>
      </c>
      <c r="O24" s="58">
        <f t="shared" si="128"/>
        <v>0</v>
      </c>
      <c r="P24" s="58">
        <f t="shared" si="129"/>
        <v>0</v>
      </c>
      <c r="Q24" s="59">
        <f t="shared" si="93"/>
        <v>0</v>
      </c>
      <c r="R24" s="59">
        <f t="shared" si="130"/>
        <v>0</v>
      </c>
      <c r="S24" s="59">
        <f t="shared" si="95"/>
        <v>0</v>
      </c>
      <c r="T24" s="58">
        <f t="shared" si="131"/>
        <v>0</v>
      </c>
      <c r="U24" s="58">
        <f t="shared" si="132"/>
        <v>0</v>
      </c>
      <c r="V24" s="58">
        <f t="shared" si="133"/>
        <v>0</v>
      </c>
      <c r="W24" s="59">
        <f t="shared" si="96"/>
        <v>0</v>
      </c>
      <c r="X24" s="59">
        <f t="shared" si="134"/>
        <v>0</v>
      </c>
      <c r="Y24" s="59">
        <f t="shared" si="98"/>
        <v>0</v>
      </c>
      <c r="Z24" s="58">
        <f t="shared" si="135"/>
        <v>0</v>
      </c>
      <c r="AA24" s="58">
        <f t="shared" si="136"/>
        <v>0</v>
      </c>
      <c r="AB24" s="58">
        <f t="shared" si="137"/>
        <v>0</v>
      </c>
      <c r="AC24" s="59">
        <f t="shared" si="99"/>
        <v>0</v>
      </c>
      <c r="AD24" s="59">
        <f t="shared" si="138"/>
        <v>0</v>
      </c>
      <c r="AE24" s="59">
        <f t="shared" si="101"/>
        <v>0</v>
      </c>
      <c r="AF24" s="58">
        <f t="shared" si="139"/>
        <v>0</v>
      </c>
      <c r="AG24" s="58">
        <f t="shared" si="140"/>
        <v>0</v>
      </c>
      <c r="AH24" s="58">
        <f t="shared" si="141"/>
        <v>0</v>
      </c>
      <c r="AI24" s="59">
        <f t="shared" si="102"/>
        <v>0</v>
      </c>
      <c r="AJ24" s="59">
        <f t="shared" si="142"/>
        <v>0</v>
      </c>
      <c r="AK24" s="59">
        <f t="shared" si="104"/>
        <v>0</v>
      </c>
      <c r="AL24" s="58">
        <f t="shared" si="143"/>
        <v>0</v>
      </c>
      <c r="AM24" s="58">
        <f t="shared" si="144"/>
        <v>0</v>
      </c>
      <c r="AN24" s="58">
        <f t="shared" si="145"/>
        <v>0</v>
      </c>
      <c r="AO24" s="59">
        <f t="shared" si="105"/>
        <v>0</v>
      </c>
      <c r="AP24" s="59">
        <f t="shared" si="146"/>
        <v>0</v>
      </c>
      <c r="AQ24" s="59">
        <f t="shared" si="107"/>
        <v>0</v>
      </c>
      <c r="AR24" s="58">
        <f t="shared" si="147"/>
        <v>0</v>
      </c>
      <c r="AS24" s="58">
        <f t="shared" si="148"/>
        <v>0</v>
      </c>
      <c r="AT24" s="58">
        <f t="shared" si="149"/>
        <v>0</v>
      </c>
      <c r="AU24" s="59">
        <f t="shared" si="108"/>
        <v>0</v>
      </c>
      <c r="AV24" s="59">
        <f t="shared" si="150"/>
        <v>0</v>
      </c>
      <c r="AW24" s="59">
        <f t="shared" si="110"/>
        <v>0</v>
      </c>
      <c r="AX24" s="58">
        <f t="shared" si="151"/>
        <v>0</v>
      </c>
      <c r="AY24" s="58">
        <f t="shared" si="152"/>
        <v>0</v>
      </c>
      <c r="AZ24" s="58">
        <f t="shared" si="153"/>
        <v>0</v>
      </c>
      <c r="BA24" s="59">
        <f t="shared" si="111"/>
        <v>0</v>
      </c>
      <c r="BB24" s="59">
        <f t="shared" si="154"/>
        <v>0</v>
      </c>
      <c r="BC24" s="59">
        <f t="shared" si="113"/>
        <v>0</v>
      </c>
      <c r="BD24" s="58">
        <f t="shared" si="155"/>
        <v>0</v>
      </c>
      <c r="BE24" s="58">
        <f t="shared" si="156"/>
        <v>0</v>
      </c>
      <c r="BF24" s="58">
        <f t="shared" si="157"/>
        <v>0</v>
      </c>
      <c r="BG24" s="59">
        <f t="shared" si="114"/>
        <v>0</v>
      </c>
      <c r="BH24" s="59">
        <f t="shared" si="158"/>
        <v>0</v>
      </c>
      <c r="BI24" s="59">
        <f t="shared" si="116"/>
        <v>0</v>
      </c>
      <c r="BJ24" s="58">
        <f t="shared" si="159"/>
        <v>0</v>
      </c>
      <c r="BK24" s="58">
        <f t="shared" si="160"/>
        <v>0</v>
      </c>
      <c r="BL24" s="58">
        <f t="shared" si="161"/>
        <v>0</v>
      </c>
      <c r="BM24" s="59">
        <f t="shared" si="117"/>
        <v>0</v>
      </c>
      <c r="BN24" s="59">
        <f t="shared" si="162"/>
        <v>0</v>
      </c>
      <c r="BO24" s="59">
        <f t="shared" si="119"/>
        <v>0</v>
      </c>
      <c r="BP24" s="58">
        <f t="shared" si="163"/>
        <v>0</v>
      </c>
      <c r="BQ24" s="58">
        <f t="shared" si="164"/>
        <v>0</v>
      </c>
      <c r="BR24" s="58">
        <f t="shared" si="165"/>
        <v>0</v>
      </c>
      <c r="BS24" s="59">
        <f t="shared" si="120"/>
        <v>0</v>
      </c>
      <c r="BT24" s="59">
        <f t="shared" si="166"/>
        <v>0</v>
      </c>
      <c r="BU24" s="59">
        <f t="shared" si="122"/>
        <v>0</v>
      </c>
      <c r="BV24" s="58">
        <f t="shared" si="167"/>
        <v>0</v>
      </c>
      <c r="BW24" s="58">
        <f t="shared" si="168"/>
        <v>0</v>
      </c>
      <c r="BX24" s="58">
        <f t="shared" si="169"/>
        <v>0</v>
      </c>
      <c r="BY24" s="59">
        <f t="shared" si="123"/>
        <v>0</v>
      </c>
      <c r="BZ24" s="59">
        <f t="shared" si="170"/>
        <v>0</v>
      </c>
      <c r="CA24" s="59">
        <f t="shared" si="125"/>
        <v>0</v>
      </c>
    </row>
    <row r="25" spans="1:79" x14ac:dyDescent="0.25">
      <c r="A25" s="57" t="str">
        <f>'BD Productos'!A20</f>
        <v>I015</v>
      </c>
      <c r="B25" s="57" t="str">
        <f t="shared" si="81"/>
        <v>Importación</v>
      </c>
      <c r="C25" s="57" t="str">
        <f t="shared" si="82"/>
        <v xml:space="preserve">Lubricante  </v>
      </c>
      <c r="D25" s="57" t="str">
        <f t="shared" si="83"/>
        <v>Otros Productos</v>
      </c>
      <c r="E25" s="57" t="str">
        <f t="shared" si="84"/>
        <v>Venezuela</v>
      </c>
      <c r="F25" s="57" t="str">
        <f t="shared" si="85"/>
        <v>Tercero</v>
      </c>
      <c r="G25" s="57" t="str">
        <f t="shared" si="86"/>
        <v>I137</v>
      </c>
      <c r="H25" s="57" t="str">
        <f t="shared" si="87"/>
        <v>Si</v>
      </c>
      <c r="I25" s="57" t="str">
        <f t="shared" si="88"/>
        <v>USD</v>
      </c>
      <c r="J25" s="57" t="str">
        <f t="shared" si="89"/>
        <v>Si</v>
      </c>
      <c r="K25" s="58">
        <f t="shared" si="90"/>
        <v>2.3876666666666666</v>
      </c>
      <c r="L25" s="58">
        <f t="shared" si="126"/>
        <v>162.50929532284766</v>
      </c>
      <c r="M25" s="58">
        <f t="shared" si="92"/>
        <v>12.02855885144143</v>
      </c>
      <c r="N25" s="58">
        <f t="shared" si="127"/>
        <v>2.3116666700000001</v>
      </c>
      <c r="O25" s="58">
        <f t="shared" si="128"/>
        <v>162.50929508851556</v>
      </c>
      <c r="P25" s="58">
        <f t="shared" si="129"/>
        <v>10.518684988596851</v>
      </c>
      <c r="Q25" s="59">
        <f t="shared" si="93"/>
        <v>2.3515988700564967</v>
      </c>
      <c r="R25" s="59">
        <f t="shared" si="130"/>
        <v>162.50929532284766</v>
      </c>
      <c r="S25" s="59">
        <f t="shared" si="95"/>
        <v>22.547243840038281</v>
      </c>
      <c r="T25" s="58">
        <f t="shared" si="131"/>
        <v>1.92533333</v>
      </c>
      <c r="U25" s="58">
        <f t="shared" si="132"/>
        <v>162.50929560420033</v>
      </c>
      <c r="V25" s="58">
        <f t="shared" si="133"/>
        <v>9.6994214611092708</v>
      </c>
      <c r="W25" s="59">
        <f t="shared" si="96"/>
        <v>2.204774074074074</v>
      </c>
      <c r="X25" s="59">
        <f t="shared" si="134"/>
        <v>162.50929532284763</v>
      </c>
      <c r="Y25" s="59">
        <f t="shared" si="98"/>
        <v>32.246665301147551</v>
      </c>
      <c r="Z25" s="58">
        <f t="shared" si="135"/>
        <v>1.85566667</v>
      </c>
      <c r="AA25" s="58">
        <f t="shared" si="136"/>
        <v>162.50929503093241</v>
      </c>
      <c r="AB25" s="58">
        <f t="shared" si="137"/>
        <v>9.0468924706229359</v>
      </c>
      <c r="AC25" s="59">
        <f t="shared" si="99"/>
        <v>2.1174972222222226</v>
      </c>
      <c r="AD25" s="59">
        <f t="shared" si="138"/>
        <v>162.50929532284766</v>
      </c>
      <c r="AE25" s="59">
        <f t="shared" si="101"/>
        <v>41.293557771770487</v>
      </c>
      <c r="AF25" s="58">
        <f t="shared" si="139"/>
        <v>3.1856666699999998</v>
      </c>
      <c r="AG25" s="58">
        <f t="shared" si="140"/>
        <v>162.50929515280549</v>
      </c>
      <c r="AH25" s="58">
        <f t="shared" si="141"/>
        <v>16.048713799138035</v>
      </c>
      <c r="AI25" s="59">
        <f t="shared" si="102"/>
        <v>2.3367902869757176</v>
      </c>
      <c r="AJ25" s="59">
        <f t="shared" si="142"/>
        <v>162.50929532284766</v>
      </c>
      <c r="AK25" s="59">
        <f t="shared" si="104"/>
        <v>57.342271570908522</v>
      </c>
      <c r="AL25" s="58">
        <f t="shared" si="143"/>
        <v>4.9400000000000004</v>
      </c>
      <c r="AM25" s="58">
        <f t="shared" si="144"/>
        <v>162.50929532284758</v>
      </c>
      <c r="AN25" s="58">
        <f t="shared" si="145"/>
        <v>24.083877566846013</v>
      </c>
      <c r="AO25" s="59">
        <f t="shared" si="105"/>
        <v>2.7682615101289132</v>
      </c>
      <c r="AP25" s="59">
        <f t="shared" si="146"/>
        <v>162.50929532284766</v>
      </c>
      <c r="AQ25" s="59">
        <f t="shared" si="107"/>
        <v>81.426149137754535</v>
      </c>
      <c r="AR25" s="58">
        <f t="shared" si="147"/>
        <v>4.37</v>
      </c>
      <c r="AS25" s="58">
        <f t="shared" si="148"/>
        <v>162.50929532284769</v>
      </c>
      <c r="AT25" s="58">
        <f t="shared" si="149"/>
        <v>22.015134237386178</v>
      </c>
      <c r="AU25" s="59">
        <f t="shared" si="108"/>
        <v>3.0024779874213836</v>
      </c>
      <c r="AV25" s="59">
        <f t="shared" si="150"/>
        <v>162.50929532284766</v>
      </c>
      <c r="AW25" s="59">
        <f t="shared" si="110"/>
        <v>103.44128337514071</v>
      </c>
      <c r="AX25" s="58">
        <f t="shared" si="151"/>
        <v>1.8064904399999999</v>
      </c>
      <c r="AY25" s="58">
        <f t="shared" si="152"/>
        <v>162.50929572266293</v>
      </c>
      <c r="AZ25" s="58">
        <f t="shared" si="153"/>
        <v>9.1007161631578271</v>
      </c>
      <c r="BA25" s="59">
        <f t="shared" si="111"/>
        <v>2.8499034449016909</v>
      </c>
      <c r="BB25" s="59">
        <f t="shared" si="154"/>
        <v>162.50929532284766</v>
      </c>
      <c r="BC25" s="59">
        <f t="shared" si="113"/>
        <v>112.54199953829854</v>
      </c>
      <c r="BD25" s="58">
        <f t="shared" si="155"/>
        <v>2.53081267</v>
      </c>
      <c r="BE25" s="58">
        <f t="shared" si="156"/>
        <v>162.50929510880675</v>
      </c>
      <c r="BF25" s="58">
        <f t="shared" si="157"/>
        <v>12.338417491624114</v>
      </c>
      <c r="BG25" s="59">
        <f t="shared" si="114"/>
        <v>2.8148385242165235</v>
      </c>
      <c r="BH25" s="59">
        <f t="shared" si="158"/>
        <v>162.50929532284766</v>
      </c>
      <c r="BI25" s="59">
        <f t="shared" si="116"/>
        <v>124.88041702992265</v>
      </c>
      <c r="BJ25" s="58">
        <f t="shared" si="159"/>
        <v>4.3856246700000003</v>
      </c>
      <c r="BK25" s="58">
        <f t="shared" si="160"/>
        <v>162.50929546495823</v>
      </c>
      <c r="BL25" s="58">
        <f t="shared" si="161"/>
        <v>22.09384803415864</v>
      </c>
      <c r="BM25" s="59">
        <f t="shared" si="117"/>
        <v>2.9750173749999993</v>
      </c>
      <c r="BN25" s="59">
        <f t="shared" si="162"/>
        <v>162.50929532284766</v>
      </c>
      <c r="BO25" s="59">
        <f t="shared" si="119"/>
        <v>146.97426506408129</v>
      </c>
      <c r="BP25" s="58">
        <f t="shared" si="163"/>
        <v>1.8064904399999999</v>
      </c>
      <c r="BQ25" s="58">
        <f t="shared" si="164"/>
        <v>162.50929572266344</v>
      </c>
      <c r="BR25" s="58">
        <f t="shared" si="165"/>
        <v>8.807144674023732</v>
      </c>
      <c r="BS25" s="59">
        <f t="shared" si="120"/>
        <v>2.8700598662674643</v>
      </c>
      <c r="BT25" s="59">
        <f t="shared" si="166"/>
        <v>162.50929532284766</v>
      </c>
      <c r="BU25" s="59">
        <f t="shared" si="122"/>
        <v>155.78140973810503</v>
      </c>
      <c r="BV25" s="58">
        <f t="shared" si="167"/>
        <v>1.8064904399999999</v>
      </c>
      <c r="BW25" s="58">
        <f t="shared" si="168"/>
        <v>162.50929572266367</v>
      </c>
      <c r="BX25" s="58">
        <f t="shared" si="169"/>
        <v>9.1007161631578697</v>
      </c>
      <c r="BY25" s="59">
        <f t="shared" si="123"/>
        <v>2.7797293126331808</v>
      </c>
      <c r="BZ25" s="59">
        <f t="shared" si="170"/>
        <v>162.50929532284766</v>
      </c>
      <c r="CA25" s="59">
        <f t="shared" si="125"/>
        <v>164.8821259012629</v>
      </c>
    </row>
    <row r="26" spans="1:79" x14ac:dyDescent="0.25">
      <c r="A26" s="57" t="str">
        <f>'BD Productos'!A21</f>
        <v>I016</v>
      </c>
      <c r="B26" s="57" t="str">
        <f t="shared" si="81"/>
        <v>Importación</v>
      </c>
      <c r="C26" s="57" t="str">
        <f t="shared" si="82"/>
        <v>Lubricante  (Isla)</v>
      </c>
      <c r="D26" s="57" t="str">
        <f t="shared" si="83"/>
        <v>Otros Productos</v>
      </c>
      <c r="E26" s="57" t="str">
        <f t="shared" si="84"/>
        <v>Venezuela</v>
      </c>
      <c r="F26" s="57" t="str">
        <f t="shared" si="85"/>
        <v>Ref. Isla</v>
      </c>
      <c r="G26" s="57" t="str">
        <f t="shared" si="86"/>
        <v>I137</v>
      </c>
      <c r="H26" s="57" t="str">
        <f t="shared" si="87"/>
        <v>-</v>
      </c>
      <c r="I26" s="57" t="str">
        <f t="shared" si="88"/>
        <v>-</v>
      </c>
      <c r="J26" s="57" t="str">
        <f t="shared" si="89"/>
        <v>-</v>
      </c>
      <c r="K26" s="58">
        <f t="shared" si="90"/>
        <v>0</v>
      </c>
      <c r="L26" s="58">
        <f t="shared" si="126"/>
        <v>0</v>
      </c>
      <c r="M26" s="58">
        <f t="shared" si="92"/>
        <v>0</v>
      </c>
      <c r="N26" s="58">
        <f t="shared" si="127"/>
        <v>0</v>
      </c>
      <c r="O26" s="58">
        <f t="shared" si="128"/>
        <v>0</v>
      </c>
      <c r="P26" s="58">
        <f t="shared" si="129"/>
        <v>0</v>
      </c>
      <c r="Q26" s="59">
        <f t="shared" si="93"/>
        <v>0</v>
      </c>
      <c r="R26" s="59">
        <f t="shared" si="130"/>
        <v>0</v>
      </c>
      <c r="S26" s="59">
        <f t="shared" si="95"/>
        <v>0</v>
      </c>
      <c r="T26" s="58">
        <f t="shared" si="131"/>
        <v>0</v>
      </c>
      <c r="U26" s="58">
        <f t="shared" si="132"/>
        <v>0</v>
      </c>
      <c r="V26" s="58">
        <f t="shared" si="133"/>
        <v>0</v>
      </c>
      <c r="W26" s="59">
        <f t="shared" si="96"/>
        <v>0</v>
      </c>
      <c r="X26" s="59">
        <f t="shared" si="134"/>
        <v>0</v>
      </c>
      <c r="Y26" s="59">
        <f t="shared" si="98"/>
        <v>0</v>
      </c>
      <c r="Z26" s="58">
        <f t="shared" si="135"/>
        <v>0</v>
      </c>
      <c r="AA26" s="58">
        <f t="shared" si="136"/>
        <v>0</v>
      </c>
      <c r="AB26" s="58">
        <f t="shared" si="137"/>
        <v>0</v>
      </c>
      <c r="AC26" s="59">
        <f t="shared" si="99"/>
        <v>0</v>
      </c>
      <c r="AD26" s="59">
        <f t="shared" si="138"/>
        <v>0</v>
      </c>
      <c r="AE26" s="59">
        <f t="shared" si="101"/>
        <v>0</v>
      </c>
      <c r="AF26" s="58">
        <f t="shared" si="139"/>
        <v>0</v>
      </c>
      <c r="AG26" s="58">
        <f t="shared" si="140"/>
        <v>0</v>
      </c>
      <c r="AH26" s="58">
        <f t="shared" si="141"/>
        <v>0</v>
      </c>
      <c r="AI26" s="59">
        <f t="shared" si="102"/>
        <v>0</v>
      </c>
      <c r="AJ26" s="59">
        <f t="shared" si="142"/>
        <v>0</v>
      </c>
      <c r="AK26" s="59">
        <f t="shared" si="104"/>
        <v>0</v>
      </c>
      <c r="AL26" s="58">
        <f t="shared" si="143"/>
        <v>0</v>
      </c>
      <c r="AM26" s="58">
        <f t="shared" si="144"/>
        <v>0</v>
      </c>
      <c r="AN26" s="58">
        <f t="shared" si="145"/>
        <v>0</v>
      </c>
      <c r="AO26" s="59">
        <f t="shared" si="105"/>
        <v>0</v>
      </c>
      <c r="AP26" s="59">
        <f t="shared" si="146"/>
        <v>0</v>
      </c>
      <c r="AQ26" s="59">
        <f t="shared" si="107"/>
        <v>0</v>
      </c>
      <c r="AR26" s="58">
        <f t="shared" si="147"/>
        <v>0</v>
      </c>
      <c r="AS26" s="58">
        <f t="shared" si="148"/>
        <v>0</v>
      </c>
      <c r="AT26" s="58">
        <f t="shared" si="149"/>
        <v>0</v>
      </c>
      <c r="AU26" s="59">
        <f t="shared" si="108"/>
        <v>0</v>
      </c>
      <c r="AV26" s="59">
        <f t="shared" si="150"/>
        <v>0</v>
      </c>
      <c r="AW26" s="59">
        <f t="shared" si="110"/>
        <v>0</v>
      </c>
      <c r="AX26" s="58">
        <f t="shared" si="151"/>
        <v>0</v>
      </c>
      <c r="AY26" s="58">
        <f t="shared" si="152"/>
        <v>0</v>
      </c>
      <c r="AZ26" s="58">
        <f t="shared" si="153"/>
        <v>0</v>
      </c>
      <c r="BA26" s="59">
        <f t="shared" si="111"/>
        <v>0</v>
      </c>
      <c r="BB26" s="59">
        <f t="shared" si="154"/>
        <v>0</v>
      </c>
      <c r="BC26" s="59">
        <f t="shared" si="113"/>
        <v>0</v>
      </c>
      <c r="BD26" s="58">
        <f t="shared" si="155"/>
        <v>0</v>
      </c>
      <c r="BE26" s="58">
        <f t="shared" si="156"/>
        <v>0</v>
      </c>
      <c r="BF26" s="58">
        <f t="shared" si="157"/>
        <v>0</v>
      </c>
      <c r="BG26" s="59">
        <f t="shared" si="114"/>
        <v>0</v>
      </c>
      <c r="BH26" s="59">
        <f t="shared" si="158"/>
        <v>0</v>
      </c>
      <c r="BI26" s="59">
        <f t="shared" si="116"/>
        <v>0</v>
      </c>
      <c r="BJ26" s="58">
        <f t="shared" si="159"/>
        <v>0</v>
      </c>
      <c r="BK26" s="58">
        <f t="shared" si="160"/>
        <v>0</v>
      </c>
      <c r="BL26" s="58">
        <f t="shared" si="161"/>
        <v>0</v>
      </c>
      <c r="BM26" s="59">
        <f t="shared" si="117"/>
        <v>0</v>
      </c>
      <c r="BN26" s="59">
        <f t="shared" si="162"/>
        <v>0</v>
      </c>
      <c r="BO26" s="59">
        <f t="shared" si="119"/>
        <v>0</v>
      </c>
      <c r="BP26" s="58">
        <f t="shared" si="163"/>
        <v>0</v>
      </c>
      <c r="BQ26" s="58">
        <f t="shared" si="164"/>
        <v>0</v>
      </c>
      <c r="BR26" s="58">
        <f t="shared" si="165"/>
        <v>0</v>
      </c>
      <c r="BS26" s="59">
        <f t="shared" si="120"/>
        <v>0</v>
      </c>
      <c r="BT26" s="59">
        <f t="shared" si="166"/>
        <v>0</v>
      </c>
      <c r="BU26" s="59">
        <f t="shared" si="122"/>
        <v>0</v>
      </c>
      <c r="BV26" s="58">
        <f t="shared" si="167"/>
        <v>0</v>
      </c>
      <c r="BW26" s="58">
        <f t="shared" si="168"/>
        <v>0</v>
      </c>
      <c r="BX26" s="58">
        <f t="shared" si="169"/>
        <v>0</v>
      </c>
      <c r="BY26" s="59">
        <f t="shared" si="123"/>
        <v>0</v>
      </c>
      <c r="BZ26" s="59">
        <f t="shared" si="170"/>
        <v>0</v>
      </c>
      <c r="CA26" s="59">
        <f t="shared" si="125"/>
        <v>0</v>
      </c>
    </row>
    <row r="27" spans="1:79" x14ac:dyDescent="0.25">
      <c r="A27" s="57" t="str">
        <f>'BD Productos'!A22</f>
        <v>I017</v>
      </c>
      <c r="B27" s="57" t="str">
        <f t="shared" si="81"/>
        <v>Importación</v>
      </c>
      <c r="C27" s="57" t="str">
        <f t="shared" si="82"/>
        <v>Trímeros</v>
      </c>
      <c r="D27" s="57" t="str">
        <f t="shared" si="83"/>
        <v>Otros Productos</v>
      </c>
      <c r="E27" s="57" t="str">
        <f t="shared" si="84"/>
        <v>Venezuela</v>
      </c>
      <c r="F27" s="57" t="str">
        <f t="shared" si="85"/>
        <v>Tercero</v>
      </c>
      <c r="G27" s="57" t="str">
        <f t="shared" si="86"/>
        <v>I138</v>
      </c>
      <c r="H27" s="57" t="str">
        <f t="shared" si="87"/>
        <v>-</v>
      </c>
      <c r="I27" s="57" t="str">
        <f t="shared" si="88"/>
        <v>-</v>
      </c>
      <c r="J27" s="57" t="str">
        <f t="shared" si="89"/>
        <v>-</v>
      </c>
      <c r="K27" s="58">
        <f t="shared" si="90"/>
        <v>0</v>
      </c>
      <c r="L27" s="58">
        <f t="shared" si="126"/>
        <v>0</v>
      </c>
      <c r="M27" s="58">
        <f t="shared" si="92"/>
        <v>0</v>
      </c>
      <c r="N27" s="58">
        <f t="shared" si="127"/>
        <v>0</v>
      </c>
      <c r="O27" s="58">
        <f t="shared" si="128"/>
        <v>0</v>
      </c>
      <c r="P27" s="58">
        <f t="shared" si="129"/>
        <v>0</v>
      </c>
      <c r="Q27" s="59">
        <f t="shared" si="93"/>
        <v>0</v>
      </c>
      <c r="R27" s="59">
        <f t="shared" si="130"/>
        <v>0</v>
      </c>
      <c r="S27" s="59">
        <f t="shared" si="95"/>
        <v>0</v>
      </c>
      <c r="T27" s="58">
        <f t="shared" si="131"/>
        <v>0</v>
      </c>
      <c r="U27" s="58">
        <f t="shared" si="132"/>
        <v>0</v>
      </c>
      <c r="V27" s="58">
        <f t="shared" si="133"/>
        <v>0</v>
      </c>
      <c r="W27" s="59">
        <f t="shared" si="96"/>
        <v>0</v>
      </c>
      <c r="X27" s="59">
        <f t="shared" si="134"/>
        <v>0</v>
      </c>
      <c r="Y27" s="59">
        <f t="shared" si="98"/>
        <v>0</v>
      </c>
      <c r="Z27" s="58">
        <f t="shared" si="135"/>
        <v>0</v>
      </c>
      <c r="AA27" s="58">
        <f t="shared" si="136"/>
        <v>0</v>
      </c>
      <c r="AB27" s="58">
        <f t="shared" si="137"/>
        <v>0</v>
      </c>
      <c r="AC27" s="59">
        <f t="shared" si="99"/>
        <v>0</v>
      </c>
      <c r="AD27" s="59">
        <f t="shared" si="138"/>
        <v>0</v>
      </c>
      <c r="AE27" s="59">
        <f t="shared" si="101"/>
        <v>0</v>
      </c>
      <c r="AF27" s="58">
        <f t="shared" si="139"/>
        <v>0</v>
      </c>
      <c r="AG27" s="58">
        <f t="shared" si="140"/>
        <v>0</v>
      </c>
      <c r="AH27" s="58">
        <f t="shared" si="141"/>
        <v>0</v>
      </c>
      <c r="AI27" s="59">
        <f t="shared" si="102"/>
        <v>0</v>
      </c>
      <c r="AJ27" s="59">
        <f t="shared" si="142"/>
        <v>0</v>
      </c>
      <c r="AK27" s="59">
        <f t="shared" si="104"/>
        <v>0</v>
      </c>
      <c r="AL27" s="58">
        <f t="shared" si="143"/>
        <v>0</v>
      </c>
      <c r="AM27" s="58">
        <f t="shared" si="144"/>
        <v>0</v>
      </c>
      <c r="AN27" s="58">
        <f t="shared" si="145"/>
        <v>0</v>
      </c>
      <c r="AO27" s="59">
        <f t="shared" si="105"/>
        <v>0</v>
      </c>
      <c r="AP27" s="59">
        <f t="shared" si="146"/>
        <v>0</v>
      </c>
      <c r="AQ27" s="59">
        <f t="shared" si="107"/>
        <v>0</v>
      </c>
      <c r="AR27" s="58">
        <f t="shared" si="147"/>
        <v>0</v>
      </c>
      <c r="AS27" s="58">
        <f t="shared" si="148"/>
        <v>0</v>
      </c>
      <c r="AT27" s="58">
        <f t="shared" si="149"/>
        <v>0</v>
      </c>
      <c r="AU27" s="59">
        <f t="shared" si="108"/>
        <v>0</v>
      </c>
      <c r="AV27" s="59">
        <f t="shared" si="150"/>
        <v>0</v>
      </c>
      <c r="AW27" s="59">
        <f t="shared" si="110"/>
        <v>0</v>
      </c>
      <c r="AX27" s="58">
        <f t="shared" si="151"/>
        <v>0</v>
      </c>
      <c r="AY27" s="58">
        <f t="shared" si="152"/>
        <v>0</v>
      </c>
      <c r="AZ27" s="58">
        <f t="shared" si="153"/>
        <v>0</v>
      </c>
      <c r="BA27" s="59">
        <f t="shared" si="111"/>
        <v>0</v>
      </c>
      <c r="BB27" s="59">
        <f t="shared" si="154"/>
        <v>0</v>
      </c>
      <c r="BC27" s="59">
        <f t="shared" si="113"/>
        <v>0</v>
      </c>
      <c r="BD27" s="58">
        <f t="shared" si="155"/>
        <v>0</v>
      </c>
      <c r="BE27" s="58">
        <f t="shared" si="156"/>
        <v>0</v>
      </c>
      <c r="BF27" s="58">
        <f t="shared" si="157"/>
        <v>0</v>
      </c>
      <c r="BG27" s="59">
        <f t="shared" si="114"/>
        <v>0</v>
      </c>
      <c r="BH27" s="59">
        <f t="shared" si="158"/>
        <v>0</v>
      </c>
      <c r="BI27" s="59">
        <f t="shared" si="116"/>
        <v>0</v>
      </c>
      <c r="BJ27" s="58">
        <f t="shared" si="159"/>
        <v>0</v>
      </c>
      <c r="BK27" s="58">
        <f t="shared" si="160"/>
        <v>0</v>
      </c>
      <c r="BL27" s="58">
        <f t="shared" si="161"/>
        <v>0</v>
      </c>
      <c r="BM27" s="59">
        <f t="shared" si="117"/>
        <v>0</v>
      </c>
      <c r="BN27" s="59">
        <f t="shared" si="162"/>
        <v>0</v>
      </c>
      <c r="BO27" s="59">
        <f t="shared" si="119"/>
        <v>0</v>
      </c>
      <c r="BP27" s="58">
        <f t="shared" si="163"/>
        <v>0</v>
      </c>
      <c r="BQ27" s="58">
        <f t="shared" si="164"/>
        <v>0</v>
      </c>
      <c r="BR27" s="58">
        <f t="shared" si="165"/>
        <v>0</v>
      </c>
      <c r="BS27" s="59">
        <f t="shared" si="120"/>
        <v>0</v>
      </c>
      <c r="BT27" s="59">
        <f t="shared" si="166"/>
        <v>0</v>
      </c>
      <c r="BU27" s="59">
        <f t="shared" si="122"/>
        <v>0</v>
      </c>
      <c r="BV27" s="58">
        <f t="shared" si="167"/>
        <v>0</v>
      </c>
      <c r="BW27" s="58">
        <f t="shared" si="168"/>
        <v>0</v>
      </c>
      <c r="BX27" s="58">
        <f t="shared" si="169"/>
        <v>0</v>
      </c>
      <c r="BY27" s="59">
        <f t="shared" si="123"/>
        <v>0</v>
      </c>
      <c r="BZ27" s="59">
        <f t="shared" si="170"/>
        <v>0</v>
      </c>
      <c r="CA27" s="59">
        <f t="shared" si="125"/>
        <v>0</v>
      </c>
    </row>
    <row r="28" spans="1:79" x14ac:dyDescent="0.25">
      <c r="A28" s="57" t="str">
        <f>'BD Productos'!A23</f>
        <v>I018</v>
      </c>
      <c r="B28" s="57" t="str">
        <f t="shared" si="81"/>
        <v>Importación</v>
      </c>
      <c r="C28" s="57" t="str">
        <f t="shared" si="82"/>
        <v>Tetrámeros (Isla)</v>
      </c>
      <c r="D28" s="57" t="str">
        <f t="shared" si="83"/>
        <v>Otros Productos</v>
      </c>
      <c r="E28" s="57" t="str">
        <f t="shared" si="84"/>
        <v>Venezuela</v>
      </c>
      <c r="F28" s="57" t="str">
        <f t="shared" si="85"/>
        <v>Ref. Isla</v>
      </c>
      <c r="G28" s="57" t="str">
        <f t="shared" si="86"/>
        <v>I139</v>
      </c>
      <c r="H28" s="57" t="str">
        <f t="shared" si="87"/>
        <v>Si</v>
      </c>
      <c r="I28" s="57" t="str">
        <f t="shared" si="88"/>
        <v>USD</v>
      </c>
      <c r="J28" s="57" t="str">
        <f t="shared" si="89"/>
        <v>No</v>
      </c>
      <c r="K28" s="58">
        <f t="shared" si="90"/>
        <v>2.6600000000000002E-2</v>
      </c>
      <c r="L28" s="58">
        <f t="shared" si="126"/>
        <v>100.01636899834436</v>
      </c>
      <c r="M28" s="58">
        <f t="shared" si="92"/>
        <v>8.2473497876034765E-2</v>
      </c>
      <c r="N28" s="58">
        <f t="shared" si="127"/>
        <v>2.6599999999999999E-2</v>
      </c>
      <c r="O28" s="58">
        <f t="shared" si="128"/>
        <v>100.01636899834442</v>
      </c>
      <c r="P28" s="58">
        <f t="shared" si="129"/>
        <v>7.4492191629966911E-2</v>
      </c>
      <c r="Q28" s="59">
        <f t="shared" si="93"/>
        <v>2.6600000000000002E-2</v>
      </c>
      <c r="R28" s="59">
        <f t="shared" si="130"/>
        <v>100.01636899834438</v>
      </c>
      <c r="S28" s="59">
        <f t="shared" si="95"/>
        <v>0.15696568950600168</v>
      </c>
      <c r="T28" s="58">
        <f t="shared" si="131"/>
        <v>2.6599999999999999E-2</v>
      </c>
      <c r="U28" s="58">
        <f t="shared" si="132"/>
        <v>100.01636899834436</v>
      </c>
      <c r="V28" s="58">
        <f t="shared" si="133"/>
        <v>8.2473497876034751E-2</v>
      </c>
      <c r="W28" s="59">
        <f t="shared" si="96"/>
        <v>2.6600000000000006E-2</v>
      </c>
      <c r="X28" s="59">
        <f t="shared" si="134"/>
        <v>100.01636899834435</v>
      </c>
      <c r="Y28" s="59">
        <f t="shared" si="98"/>
        <v>0.23943918738203643</v>
      </c>
      <c r="Z28" s="58">
        <f t="shared" si="135"/>
        <v>2.6599999999999999E-2</v>
      </c>
      <c r="AA28" s="58">
        <f t="shared" si="136"/>
        <v>100.01636899834436</v>
      </c>
      <c r="AB28" s="58">
        <f t="shared" si="137"/>
        <v>7.9813062460678791E-2</v>
      </c>
      <c r="AC28" s="59">
        <f t="shared" si="99"/>
        <v>2.6600000000000002E-2</v>
      </c>
      <c r="AD28" s="59">
        <f t="shared" si="138"/>
        <v>100.01636899834436</v>
      </c>
      <c r="AE28" s="59">
        <f t="shared" si="101"/>
        <v>0.31925224984271522</v>
      </c>
      <c r="AF28" s="58">
        <f t="shared" si="139"/>
        <v>2.6599999999999999E-2</v>
      </c>
      <c r="AG28" s="58">
        <f t="shared" si="140"/>
        <v>100.01636899834442</v>
      </c>
      <c r="AH28" s="58">
        <f t="shared" si="141"/>
        <v>8.2473497876034807E-2</v>
      </c>
      <c r="AI28" s="59">
        <f t="shared" si="102"/>
        <v>2.6600000000000002E-2</v>
      </c>
      <c r="AJ28" s="59">
        <f t="shared" si="142"/>
        <v>100.01636899834436</v>
      </c>
      <c r="AK28" s="59">
        <f t="shared" si="104"/>
        <v>0.40172574771875003</v>
      </c>
      <c r="AL28" s="58">
        <f t="shared" si="143"/>
        <v>2.6599999999999999E-2</v>
      </c>
      <c r="AM28" s="58">
        <f t="shared" si="144"/>
        <v>100.01636899834439</v>
      </c>
      <c r="AN28" s="58">
        <f t="shared" si="145"/>
        <v>7.9813062460678819E-2</v>
      </c>
      <c r="AO28" s="59">
        <f t="shared" si="105"/>
        <v>2.6600000000000002E-2</v>
      </c>
      <c r="AP28" s="59">
        <f t="shared" si="146"/>
        <v>100.01636899834436</v>
      </c>
      <c r="AQ28" s="59">
        <f t="shared" si="107"/>
        <v>0.48153881017942884</v>
      </c>
      <c r="AR28" s="58">
        <f t="shared" si="147"/>
        <v>2.6599999999999999E-2</v>
      </c>
      <c r="AS28" s="58">
        <f t="shared" si="148"/>
        <v>100.01636899834429</v>
      </c>
      <c r="AT28" s="58">
        <f t="shared" si="149"/>
        <v>8.2473497876034696E-2</v>
      </c>
      <c r="AU28" s="59">
        <f t="shared" si="108"/>
        <v>2.6599999999999999E-2</v>
      </c>
      <c r="AV28" s="59">
        <f t="shared" si="150"/>
        <v>100.01636899834438</v>
      </c>
      <c r="AW28" s="59">
        <f t="shared" si="110"/>
        <v>0.56401230805546354</v>
      </c>
      <c r="AX28" s="58">
        <f t="shared" si="151"/>
        <v>2.6599999999999999E-2</v>
      </c>
      <c r="AY28" s="58">
        <f t="shared" si="152"/>
        <v>100.01636899834436</v>
      </c>
      <c r="AZ28" s="58">
        <f t="shared" si="153"/>
        <v>8.2473497876034751E-2</v>
      </c>
      <c r="BA28" s="59">
        <f t="shared" si="111"/>
        <v>2.6599999999999999E-2</v>
      </c>
      <c r="BB28" s="59">
        <f t="shared" si="154"/>
        <v>100.01636899834436</v>
      </c>
      <c r="BC28" s="59">
        <f t="shared" si="113"/>
        <v>0.64648580593149829</v>
      </c>
      <c r="BD28" s="58">
        <f t="shared" si="155"/>
        <v>2.6599999999999999E-2</v>
      </c>
      <c r="BE28" s="58">
        <f t="shared" si="156"/>
        <v>100.01636899834432</v>
      </c>
      <c r="BF28" s="58">
        <f t="shared" si="157"/>
        <v>7.9813062460678763E-2</v>
      </c>
      <c r="BG28" s="59">
        <f t="shared" si="114"/>
        <v>2.6599999999999999E-2</v>
      </c>
      <c r="BH28" s="59">
        <f t="shared" si="158"/>
        <v>100.01636899834436</v>
      </c>
      <c r="BI28" s="59">
        <f t="shared" si="116"/>
        <v>0.72629886839217705</v>
      </c>
      <c r="BJ28" s="58">
        <f t="shared" si="159"/>
        <v>2.6599999999999999E-2</v>
      </c>
      <c r="BK28" s="58">
        <f t="shared" si="160"/>
        <v>100.01636899834436</v>
      </c>
      <c r="BL28" s="58">
        <f t="shared" si="161"/>
        <v>8.2473497876034751E-2</v>
      </c>
      <c r="BM28" s="59">
        <f t="shared" si="117"/>
        <v>2.6599999999999999E-2</v>
      </c>
      <c r="BN28" s="59">
        <f t="shared" si="162"/>
        <v>100.01636899834436</v>
      </c>
      <c r="BO28" s="59">
        <f t="shared" si="119"/>
        <v>0.80877236626821181</v>
      </c>
      <c r="BP28" s="58">
        <f t="shared" si="163"/>
        <v>2.6599999999999999E-2</v>
      </c>
      <c r="BQ28" s="58">
        <f t="shared" si="164"/>
        <v>100.01636899834446</v>
      </c>
      <c r="BR28" s="58">
        <f t="shared" si="165"/>
        <v>7.9813062460678874E-2</v>
      </c>
      <c r="BS28" s="59">
        <f t="shared" si="120"/>
        <v>2.6599999999999999E-2</v>
      </c>
      <c r="BT28" s="59">
        <f t="shared" si="166"/>
        <v>100.01636899834436</v>
      </c>
      <c r="BU28" s="59">
        <f t="shared" si="122"/>
        <v>0.88858542872889068</v>
      </c>
      <c r="BV28" s="58">
        <f t="shared" si="167"/>
        <v>2.6599999999999999E-2</v>
      </c>
      <c r="BW28" s="58">
        <f t="shared" si="168"/>
        <v>100.01636899834436</v>
      </c>
      <c r="BX28" s="58">
        <f t="shared" si="169"/>
        <v>8.2473497876034751E-2</v>
      </c>
      <c r="BY28" s="59">
        <f t="shared" si="123"/>
        <v>2.6600000000000002E-2</v>
      </c>
      <c r="BZ28" s="59">
        <f t="shared" si="170"/>
        <v>100.01636899834435</v>
      </c>
      <c r="CA28" s="59">
        <f t="shared" si="125"/>
        <v>0.97105892660492543</v>
      </c>
    </row>
    <row r="29" spans="1:79" x14ac:dyDescent="0.25">
      <c r="A29" s="57" t="str">
        <f>'BD Productos'!A24</f>
        <v>I019</v>
      </c>
      <c r="B29" s="57" t="str">
        <f t="shared" si="81"/>
        <v>Importación</v>
      </c>
      <c r="C29" s="57" t="str">
        <f t="shared" si="82"/>
        <v>Diluente para XP</v>
      </c>
      <c r="D29" s="57" t="str">
        <f t="shared" si="83"/>
        <v>Nafta</v>
      </c>
      <c r="E29" s="57" t="str">
        <f t="shared" si="84"/>
        <v>Venezuela</v>
      </c>
      <c r="F29" s="57" t="str">
        <f t="shared" si="85"/>
        <v>Tercero</v>
      </c>
      <c r="G29" s="57" t="str">
        <f t="shared" si="86"/>
        <v>I142</v>
      </c>
      <c r="H29" s="57" t="str">
        <f t="shared" si="87"/>
        <v>Si</v>
      </c>
      <c r="I29" s="57" t="str">
        <f t="shared" si="88"/>
        <v>USD</v>
      </c>
      <c r="J29" s="57" t="str">
        <f t="shared" si="89"/>
        <v>Si</v>
      </c>
      <c r="K29" s="58">
        <f t="shared" si="90"/>
        <v>82.045930060713502</v>
      </c>
      <c r="L29" s="58">
        <f t="shared" si="126"/>
        <v>43.040559837905818</v>
      </c>
      <c r="M29" s="58">
        <f t="shared" si="92"/>
        <v>109.47038562927803</v>
      </c>
      <c r="N29" s="58">
        <f t="shared" si="127"/>
        <v>84.982919460000005</v>
      </c>
      <c r="O29" s="58">
        <f t="shared" si="128"/>
        <v>43.040559838074195</v>
      </c>
      <c r="P29" s="58">
        <f t="shared" si="129"/>
        <v>102.41594804650639</v>
      </c>
      <c r="Q29" s="59">
        <f t="shared" si="93"/>
        <v>83.439755538498787</v>
      </c>
      <c r="R29" s="59">
        <f t="shared" si="130"/>
        <v>43.040559837905818</v>
      </c>
      <c r="S29" s="59">
        <f t="shared" si="95"/>
        <v>211.88633367578441</v>
      </c>
      <c r="T29" s="58">
        <f t="shared" si="131"/>
        <v>85.251736080000001</v>
      </c>
      <c r="U29" s="58">
        <f t="shared" si="132"/>
        <v>43.040559838884249</v>
      </c>
      <c r="V29" s="58">
        <f t="shared" si="133"/>
        <v>113.74775589172023</v>
      </c>
      <c r="W29" s="59">
        <f t="shared" si="96"/>
        <v>84.063882170127854</v>
      </c>
      <c r="X29" s="59">
        <f t="shared" si="134"/>
        <v>43.040559837905811</v>
      </c>
      <c r="Y29" s="59">
        <f t="shared" si="98"/>
        <v>325.63408956750465</v>
      </c>
      <c r="Z29" s="58">
        <f t="shared" si="135"/>
        <v>98.084254400000006</v>
      </c>
      <c r="AA29" s="58">
        <f t="shared" si="136"/>
        <v>43.040559838184592</v>
      </c>
      <c r="AB29" s="58">
        <f t="shared" si="137"/>
        <v>126.64803662060763</v>
      </c>
      <c r="AC29" s="59">
        <f t="shared" si="99"/>
        <v>87.568975227754706</v>
      </c>
      <c r="AD29" s="59">
        <f t="shared" si="138"/>
        <v>43.040559837905818</v>
      </c>
      <c r="AE29" s="59">
        <f t="shared" si="101"/>
        <v>452.28212618811227</v>
      </c>
      <c r="AF29" s="58">
        <f t="shared" si="139"/>
        <v>109.34025874</v>
      </c>
      <c r="AG29" s="58">
        <f t="shared" si="140"/>
        <v>43.040559836227317</v>
      </c>
      <c r="AH29" s="58">
        <f t="shared" si="141"/>
        <v>145.88804441303392</v>
      </c>
      <c r="AI29" s="59">
        <f t="shared" si="102"/>
        <v>92.038576477737607</v>
      </c>
      <c r="AJ29" s="59">
        <f t="shared" si="142"/>
        <v>43.040559837905818</v>
      </c>
      <c r="AK29" s="59">
        <f t="shared" si="104"/>
        <v>598.1701706011462</v>
      </c>
      <c r="AL29" s="58">
        <f t="shared" si="143"/>
        <v>80.078578829999998</v>
      </c>
      <c r="AM29" s="58">
        <f t="shared" si="144"/>
        <v>43.04055983906315</v>
      </c>
      <c r="AN29" s="58">
        <f t="shared" si="145"/>
        <v>103.3988059187925</v>
      </c>
      <c r="AO29" s="59">
        <f t="shared" si="105"/>
        <v>90.056256425983293</v>
      </c>
      <c r="AP29" s="59">
        <f t="shared" si="146"/>
        <v>43.040559837905818</v>
      </c>
      <c r="AQ29" s="59">
        <f t="shared" si="107"/>
        <v>701.5689765199387</v>
      </c>
      <c r="AR29" s="58">
        <f t="shared" si="147"/>
        <v>80.773011679999996</v>
      </c>
      <c r="AS29" s="58">
        <f t="shared" si="148"/>
        <v>43.040559840159318</v>
      </c>
      <c r="AT29" s="58">
        <f t="shared" si="149"/>
        <v>107.77198492317075</v>
      </c>
      <c r="AU29" s="59">
        <f t="shared" si="108"/>
        <v>88.698800826953189</v>
      </c>
      <c r="AV29" s="59">
        <f t="shared" si="150"/>
        <v>43.040559837905825</v>
      </c>
      <c r="AW29" s="59">
        <f t="shared" si="110"/>
        <v>809.34096144310945</v>
      </c>
      <c r="AX29" s="58">
        <f t="shared" si="151"/>
        <v>83.559331080000007</v>
      </c>
      <c r="AY29" s="58">
        <f t="shared" si="152"/>
        <v>43.040559838914227</v>
      </c>
      <c r="AZ29" s="58">
        <f t="shared" si="153"/>
        <v>111.48965207289996</v>
      </c>
      <c r="BA29" s="59">
        <f t="shared" si="111"/>
        <v>88.043148308044309</v>
      </c>
      <c r="BB29" s="59">
        <f t="shared" si="154"/>
        <v>43.040559837905818</v>
      </c>
      <c r="BC29" s="59">
        <f t="shared" si="113"/>
        <v>920.83061351600941</v>
      </c>
      <c r="BD29" s="58">
        <f t="shared" si="155"/>
        <v>89.137454849999997</v>
      </c>
      <c r="BE29" s="58">
        <f t="shared" si="156"/>
        <v>43.040559840124651</v>
      </c>
      <c r="BF29" s="58">
        <f t="shared" si="157"/>
        <v>115.09577878403502</v>
      </c>
      <c r="BG29" s="59">
        <f t="shared" si="114"/>
        <v>88.163401774698258</v>
      </c>
      <c r="BH29" s="59">
        <f t="shared" si="158"/>
        <v>43.040559837905818</v>
      </c>
      <c r="BI29" s="59">
        <f t="shared" si="116"/>
        <v>1035.9263923000444</v>
      </c>
      <c r="BJ29" s="58">
        <f t="shared" si="159"/>
        <v>97.119020120000002</v>
      </c>
      <c r="BK29" s="58">
        <f t="shared" si="160"/>
        <v>43.040559839075499</v>
      </c>
      <c r="BL29" s="58">
        <f t="shared" si="161"/>
        <v>129.58176690660434</v>
      </c>
      <c r="BM29" s="59">
        <f t="shared" si="117"/>
        <v>89.076639172021203</v>
      </c>
      <c r="BN29" s="59">
        <f t="shared" si="162"/>
        <v>43.040559837905818</v>
      </c>
      <c r="BO29" s="59">
        <f t="shared" si="119"/>
        <v>1165.5081592066488</v>
      </c>
      <c r="BP29" s="58">
        <f t="shared" si="163"/>
        <v>109.90641976000001</v>
      </c>
      <c r="BQ29" s="58">
        <f t="shared" si="164"/>
        <v>43.040559838745473</v>
      </c>
      <c r="BR29" s="58">
        <f t="shared" si="165"/>
        <v>141.91301509027676</v>
      </c>
      <c r="BS29" s="59">
        <f t="shared" si="120"/>
        <v>90.947577548379542</v>
      </c>
      <c r="BT29" s="59">
        <f t="shared" si="166"/>
        <v>43.040559837905818</v>
      </c>
      <c r="BU29" s="59">
        <f t="shared" si="122"/>
        <v>1307.4211742969255</v>
      </c>
      <c r="BV29" s="58">
        <f t="shared" si="167"/>
        <v>3467.2509958099999</v>
      </c>
      <c r="BW29" s="58">
        <f t="shared" si="168"/>
        <v>43.040559837849621</v>
      </c>
      <c r="BX29" s="58">
        <f t="shared" si="169"/>
        <v>4626.2051426981243</v>
      </c>
      <c r="BY29" s="59">
        <f t="shared" si="123"/>
        <v>377.7021144414478</v>
      </c>
      <c r="BZ29" s="59">
        <f t="shared" si="170"/>
        <v>43.040559837905818</v>
      </c>
      <c r="CA29" s="59">
        <f t="shared" si="125"/>
        <v>5933.6263169950498</v>
      </c>
    </row>
    <row r="30" spans="1:79" x14ac:dyDescent="0.25">
      <c r="A30" s="57" t="str">
        <f>'BD Productos'!A25</f>
        <v>I020</v>
      </c>
      <c r="B30" s="57" t="str">
        <f t="shared" si="81"/>
        <v>Importación</v>
      </c>
      <c r="C30" s="57" t="str">
        <f t="shared" si="82"/>
        <v>Base para Gasolina 91</v>
      </c>
      <c r="D30" s="57" t="str">
        <f t="shared" si="83"/>
        <v>Componentes para Gasolina</v>
      </c>
      <c r="E30" s="57" t="str">
        <f t="shared" si="84"/>
        <v>Venezuela</v>
      </c>
      <c r="F30" s="57" t="str">
        <f t="shared" si="85"/>
        <v>Tercero</v>
      </c>
      <c r="G30" s="57" t="str">
        <f t="shared" si="86"/>
        <v>I143</v>
      </c>
      <c r="H30" s="57" t="str">
        <f t="shared" si="87"/>
        <v>-</v>
      </c>
      <c r="I30" s="57" t="str">
        <f t="shared" si="88"/>
        <v>-</v>
      </c>
      <c r="J30" s="57" t="str">
        <f t="shared" si="89"/>
        <v>-</v>
      </c>
      <c r="K30" s="58">
        <f t="shared" si="90"/>
        <v>0</v>
      </c>
      <c r="L30" s="58">
        <f t="shared" si="126"/>
        <v>0</v>
      </c>
      <c r="M30" s="58">
        <f t="shared" si="92"/>
        <v>0</v>
      </c>
      <c r="N30" s="58">
        <f t="shared" si="127"/>
        <v>0</v>
      </c>
      <c r="O30" s="58">
        <f t="shared" si="128"/>
        <v>0</v>
      </c>
      <c r="P30" s="58">
        <f t="shared" si="129"/>
        <v>0</v>
      </c>
      <c r="Q30" s="59">
        <f t="shared" si="93"/>
        <v>0</v>
      </c>
      <c r="R30" s="59">
        <f t="shared" si="130"/>
        <v>0</v>
      </c>
      <c r="S30" s="59">
        <f t="shared" si="95"/>
        <v>0</v>
      </c>
      <c r="T30" s="58">
        <f t="shared" si="131"/>
        <v>0</v>
      </c>
      <c r="U30" s="58">
        <f t="shared" si="132"/>
        <v>0</v>
      </c>
      <c r="V30" s="58">
        <f t="shared" si="133"/>
        <v>0</v>
      </c>
      <c r="W30" s="59">
        <f t="shared" si="96"/>
        <v>0</v>
      </c>
      <c r="X30" s="59">
        <f t="shared" si="134"/>
        <v>0</v>
      </c>
      <c r="Y30" s="59">
        <f t="shared" si="98"/>
        <v>0</v>
      </c>
      <c r="Z30" s="58">
        <f t="shared" si="135"/>
        <v>0</v>
      </c>
      <c r="AA30" s="58">
        <f t="shared" si="136"/>
        <v>0</v>
      </c>
      <c r="AB30" s="58">
        <f t="shared" si="137"/>
        <v>0</v>
      </c>
      <c r="AC30" s="59">
        <f t="shared" si="99"/>
        <v>0</v>
      </c>
      <c r="AD30" s="59">
        <f t="shared" si="138"/>
        <v>0</v>
      </c>
      <c r="AE30" s="59">
        <f t="shared" si="101"/>
        <v>0</v>
      </c>
      <c r="AF30" s="58">
        <f t="shared" si="139"/>
        <v>0</v>
      </c>
      <c r="AG30" s="58">
        <f t="shared" si="140"/>
        <v>0</v>
      </c>
      <c r="AH30" s="58">
        <f t="shared" si="141"/>
        <v>0</v>
      </c>
      <c r="AI30" s="59">
        <f t="shared" si="102"/>
        <v>0</v>
      </c>
      <c r="AJ30" s="59">
        <f t="shared" si="142"/>
        <v>0</v>
      </c>
      <c r="AK30" s="59">
        <f t="shared" si="104"/>
        <v>0</v>
      </c>
      <c r="AL30" s="58">
        <f t="shared" si="143"/>
        <v>0</v>
      </c>
      <c r="AM30" s="58">
        <f t="shared" si="144"/>
        <v>0</v>
      </c>
      <c r="AN30" s="58">
        <f t="shared" si="145"/>
        <v>0</v>
      </c>
      <c r="AO30" s="59">
        <f t="shared" si="105"/>
        <v>0</v>
      </c>
      <c r="AP30" s="59">
        <f t="shared" si="146"/>
        <v>0</v>
      </c>
      <c r="AQ30" s="59">
        <f t="shared" si="107"/>
        <v>0</v>
      </c>
      <c r="AR30" s="58">
        <f t="shared" si="147"/>
        <v>0</v>
      </c>
      <c r="AS30" s="58">
        <f t="shared" si="148"/>
        <v>0</v>
      </c>
      <c r="AT30" s="58">
        <f t="shared" si="149"/>
        <v>0</v>
      </c>
      <c r="AU30" s="59">
        <f t="shared" si="108"/>
        <v>0</v>
      </c>
      <c r="AV30" s="59">
        <f t="shared" si="150"/>
        <v>0</v>
      </c>
      <c r="AW30" s="59">
        <f t="shared" si="110"/>
        <v>0</v>
      </c>
      <c r="AX30" s="58">
        <f t="shared" si="151"/>
        <v>0</v>
      </c>
      <c r="AY30" s="58">
        <f t="shared" si="152"/>
        <v>0</v>
      </c>
      <c r="AZ30" s="58">
        <f t="shared" si="153"/>
        <v>0</v>
      </c>
      <c r="BA30" s="59">
        <f t="shared" si="111"/>
        <v>0</v>
      </c>
      <c r="BB30" s="59">
        <f t="shared" si="154"/>
        <v>0</v>
      </c>
      <c r="BC30" s="59">
        <f t="shared" si="113"/>
        <v>0</v>
      </c>
      <c r="BD30" s="58">
        <f t="shared" si="155"/>
        <v>0</v>
      </c>
      <c r="BE30" s="58">
        <f t="shared" si="156"/>
        <v>0</v>
      </c>
      <c r="BF30" s="58">
        <f t="shared" si="157"/>
        <v>0</v>
      </c>
      <c r="BG30" s="59">
        <f t="shared" si="114"/>
        <v>0</v>
      </c>
      <c r="BH30" s="59">
        <f t="shared" si="158"/>
        <v>0</v>
      </c>
      <c r="BI30" s="59">
        <f t="shared" si="116"/>
        <v>0</v>
      </c>
      <c r="BJ30" s="58">
        <f t="shared" si="159"/>
        <v>0</v>
      </c>
      <c r="BK30" s="58">
        <f t="shared" si="160"/>
        <v>0</v>
      </c>
      <c r="BL30" s="58">
        <f t="shared" si="161"/>
        <v>0</v>
      </c>
      <c r="BM30" s="59">
        <f t="shared" si="117"/>
        <v>0</v>
      </c>
      <c r="BN30" s="59">
        <f t="shared" si="162"/>
        <v>0</v>
      </c>
      <c r="BO30" s="59">
        <f t="shared" si="119"/>
        <v>0</v>
      </c>
      <c r="BP30" s="58">
        <f t="shared" si="163"/>
        <v>0</v>
      </c>
      <c r="BQ30" s="58">
        <f t="shared" si="164"/>
        <v>0</v>
      </c>
      <c r="BR30" s="58">
        <f t="shared" si="165"/>
        <v>0</v>
      </c>
      <c r="BS30" s="59">
        <f t="shared" si="120"/>
        <v>0</v>
      </c>
      <c r="BT30" s="59">
        <f t="shared" si="166"/>
        <v>0</v>
      </c>
      <c r="BU30" s="59">
        <f t="shared" si="122"/>
        <v>0</v>
      </c>
      <c r="BV30" s="58">
        <f t="shared" si="167"/>
        <v>0</v>
      </c>
      <c r="BW30" s="58">
        <f t="shared" si="168"/>
        <v>0</v>
      </c>
      <c r="BX30" s="58">
        <f t="shared" si="169"/>
        <v>0</v>
      </c>
      <c r="BY30" s="59">
        <f t="shared" si="123"/>
        <v>0</v>
      </c>
      <c r="BZ30" s="59">
        <f t="shared" si="170"/>
        <v>0</v>
      </c>
      <c r="CA30" s="59">
        <f t="shared" si="125"/>
        <v>0</v>
      </c>
    </row>
    <row r="31" spans="1:79" x14ac:dyDescent="0.25">
      <c r="A31" s="57" t="str">
        <f>'BD Productos'!A26</f>
        <v>I021</v>
      </c>
      <c r="B31" s="57" t="str">
        <f t="shared" si="81"/>
        <v>Importación</v>
      </c>
      <c r="C31" s="57" t="str">
        <f t="shared" si="82"/>
        <v>Base para Gasolina 95</v>
      </c>
      <c r="D31" s="57" t="str">
        <f t="shared" si="83"/>
        <v>Componentes para Gasolina</v>
      </c>
      <c r="E31" s="57" t="str">
        <f t="shared" si="84"/>
        <v>Venezuela</v>
      </c>
      <c r="F31" s="57" t="str">
        <f t="shared" si="85"/>
        <v>Tercero</v>
      </c>
      <c r="G31" s="57" t="str">
        <f t="shared" si="86"/>
        <v>I143</v>
      </c>
      <c r="H31" s="57" t="str">
        <f t="shared" si="87"/>
        <v>-</v>
      </c>
      <c r="I31" s="57" t="str">
        <f t="shared" si="88"/>
        <v>-</v>
      </c>
      <c r="J31" s="57" t="str">
        <f t="shared" si="89"/>
        <v>-</v>
      </c>
      <c r="K31" s="58">
        <f t="shared" si="90"/>
        <v>0</v>
      </c>
      <c r="L31" s="58">
        <f t="shared" si="126"/>
        <v>0</v>
      </c>
      <c r="M31" s="58">
        <f t="shared" si="92"/>
        <v>0</v>
      </c>
      <c r="N31" s="58">
        <f t="shared" si="127"/>
        <v>0</v>
      </c>
      <c r="O31" s="58">
        <f t="shared" si="128"/>
        <v>0</v>
      </c>
      <c r="P31" s="58">
        <f t="shared" si="129"/>
        <v>0</v>
      </c>
      <c r="Q31" s="59">
        <f t="shared" si="93"/>
        <v>0</v>
      </c>
      <c r="R31" s="59">
        <f t="shared" si="130"/>
        <v>0</v>
      </c>
      <c r="S31" s="59">
        <f t="shared" si="95"/>
        <v>0</v>
      </c>
      <c r="T31" s="58">
        <f t="shared" si="131"/>
        <v>0</v>
      </c>
      <c r="U31" s="58">
        <f t="shared" si="132"/>
        <v>0</v>
      </c>
      <c r="V31" s="58">
        <f t="shared" si="133"/>
        <v>0</v>
      </c>
      <c r="W31" s="59">
        <f t="shared" si="96"/>
        <v>0</v>
      </c>
      <c r="X31" s="59">
        <f t="shared" si="134"/>
        <v>0</v>
      </c>
      <c r="Y31" s="59">
        <f t="shared" si="98"/>
        <v>0</v>
      </c>
      <c r="Z31" s="58">
        <f t="shared" si="135"/>
        <v>0</v>
      </c>
      <c r="AA31" s="58">
        <f t="shared" si="136"/>
        <v>0</v>
      </c>
      <c r="AB31" s="58">
        <f t="shared" si="137"/>
        <v>0</v>
      </c>
      <c r="AC31" s="59">
        <f t="shared" si="99"/>
        <v>0</v>
      </c>
      <c r="AD31" s="59">
        <f t="shared" si="138"/>
        <v>0</v>
      </c>
      <c r="AE31" s="59">
        <f t="shared" si="101"/>
        <v>0</v>
      </c>
      <c r="AF31" s="58">
        <f t="shared" si="139"/>
        <v>0</v>
      </c>
      <c r="AG31" s="58">
        <f t="shared" si="140"/>
        <v>0</v>
      </c>
      <c r="AH31" s="58">
        <f t="shared" si="141"/>
        <v>0</v>
      </c>
      <c r="AI31" s="59">
        <f t="shared" si="102"/>
        <v>0</v>
      </c>
      <c r="AJ31" s="59">
        <f t="shared" si="142"/>
        <v>0</v>
      </c>
      <c r="AK31" s="59">
        <f t="shared" si="104"/>
        <v>0</v>
      </c>
      <c r="AL31" s="58">
        <f t="shared" si="143"/>
        <v>0</v>
      </c>
      <c r="AM31" s="58">
        <f t="shared" si="144"/>
        <v>0</v>
      </c>
      <c r="AN31" s="58">
        <f t="shared" si="145"/>
        <v>0</v>
      </c>
      <c r="AO31" s="59">
        <f t="shared" si="105"/>
        <v>0</v>
      </c>
      <c r="AP31" s="59">
        <f t="shared" si="146"/>
        <v>0</v>
      </c>
      <c r="AQ31" s="59">
        <f t="shared" si="107"/>
        <v>0</v>
      </c>
      <c r="AR31" s="58">
        <f t="shared" si="147"/>
        <v>0</v>
      </c>
      <c r="AS31" s="58">
        <f t="shared" si="148"/>
        <v>0</v>
      </c>
      <c r="AT31" s="58">
        <f t="shared" si="149"/>
        <v>0</v>
      </c>
      <c r="AU31" s="59">
        <f t="shared" si="108"/>
        <v>0</v>
      </c>
      <c r="AV31" s="59">
        <f t="shared" si="150"/>
        <v>0</v>
      </c>
      <c r="AW31" s="59">
        <f t="shared" si="110"/>
        <v>0</v>
      </c>
      <c r="AX31" s="58">
        <f t="shared" si="151"/>
        <v>0</v>
      </c>
      <c r="AY31" s="58">
        <f t="shared" si="152"/>
        <v>0</v>
      </c>
      <c r="AZ31" s="58">
        <f t="shared" si="153"/>
        <v>0</v>
      </c>
      <c r="BA31" s="59">
        <f t="shared" si="111"/>
        <v>0</v>
      </c>
      <c r="BB31" s="59">
        <f t="shared" si="154"/>
        <v>0</v>
      </c>
      <c r="BC31" s="59">
        <f t="shared" si="113"/>
        <v>0</v>
      </c>
      <c r="BD31" s="58">
        <f t="shared" si="155"/>
        <v>0</v>
      </c>
      <c r="BE31" s="58">
        <f t="shared" si="156"/>
        <v>0</v>
      </c>
      <c r="BF31" s="58">
        <f t="shared" si="157"/>
        <v>0</v>
      </c>
      <c r="BG31" s="59">
        <f t="shared" si="114"/>
        <v>0</v>
      </c>
      <c r="BH31" s="59">
        <f t="shared" si="158"/>
        <v>0</v>
      </c>
      <c r="BI31" s="59">
        <f t="shared" si="116"/>
        <v>0</v>
      </c>
      <c r="BJ31" s="58">
        <f t="shared" si="159"/>
        <v>0</v>
      </c>
      <c r="BK31" s="58">
        <f t="shared" si="160"/>
        <v>0</v>
      </c>
      <c r="BL31" s="58">
        <f t="shared" si="161"/>
        <v>0</v>
      </c>
      <c r="BM31" s="59">
        <f t="shared" si="117"/>
        <v>0</v>
      </c>
      <c r="BN31" s="59">
        <f t="shared" si="162"/>
        <v>0</v>
      </c>
      <c r="BO31" s="59">
        <f t="shared" si="119"/>
        <v>0</v>
      </c>
      <c r="BP31" s="58">
        <f t="shared" si="163"/>
        <v>0</v>
      </c>
      <c r="BQ31" s="58">
        <f t="shared" si="164"/>
        <v>0</v>
      </c>
      <c r="BR31" s="58">
        <f t="shared" si="165"/>
        <v>0</v>
      </c>
      <c r="BS31" s="59">
        <f t="shared" si="120"/>
        <v>0</v>
      </c>
      <c r="BT31" s="59">
        <f t="shared" si="166"/>
        <v>0</v>
      </c>
      <c r="BU31" s="59">
        <f t="shared" si="122"/>
        <v>0</v>
      </c>
      <c r="BV31" s="58">
        <f t="shared" si="167"/>
        <v>0</v>
      </c>
      <c r="BW31" s="58">
        <f t="shared" si="168"/>
        <v>0</v>
      </c>
      <c r="BX31" s="58">
        <f t="shared" si="169"/>
        <v>0</v>
      </c>
      <c r="BY31" s="59">
        <f t="shared" si="123"/>
        <v>0</v>
      </c>
      <c r="BZ31" s="59">
        <f t="shared" si="170"/>
        <v>0</v>
      </c>
      <c r="CA31" s="59">
        <f t="shared" si="125"/>
        <v>0</v>
      </c>
    </row>
    <row r="32" spans="1:79" x14ac:dyDescent="0.25">
      <c r="A32" s="57" t="str">
        <f>'BD Productos'!A27</f>
        <v>I022</v>
      </c>
      <c r="B32" s="57" t="str">
        <f t="shared" si="81"/>
        <v>Importación</v>
      </c>
      <c r="C32" s="57" t="str">
        <f t="shared" si="82"/>
        <v>Alquilato (Isla)</v>
      </c>
      <c r="D32" s="57" t="str">
        <f t="shared" si="83"/>
        <v>Componentes para Gasolina</v>
      </c>
      <c r="E32" s="57" t="str">
        <f t="shared" si="84"/>
        <v>Venezuela</v>
      </c>
      <c r="F32" s="57" t="str">
        <f t="shared" si="85"/>
        <v>Ref. Isla</v>
      </c>
      <c r="G32" s="57" t="str">
        <f t="shared" si="86"/>
        <v>I132</v>
      </c>
      <c r="H32" s="57" t="str">
        <f t="shared" si="87"/>
        <v>-</v>
      </c>
      <c r="I32" s="57" t="str">
        <f t="shared" si="88"/>
        <v>-</v>
      </c>
      <c r="J32" s="57" t="str">
        <f t="shared" si="89"/>
        <v>-</v>
      </c>
      <c r="K32" s="58">
        <f t="shared" si="90"/>
        <v>0</v>
      </c>
      <c r="L32" s="58">
        <f t="shared" si="126"/>
        <v>0</v>
      </c>
      <c r="M32" s="58">
        <f t="shared" si="92"/>
        <v>0</v>
      </c>
      <c r="N32" s="58">
        <f t="shared" si="127"/>
        <v>0</v>
      </c>
      <c r="O32" s="58">
        <f t="shared" si="128"/>
        <v>0</v>
      </c>
      <c r="P32" s="58">
        <f t="shared" si="129"/>
        <v>0</v>
      </c>
      <c r="Q32" s="59">
        <f t="shared" si="93"/>
        <v>0</v>
      </c>
      <c r="R32" s="59">
        <f t="shared" si="130"/>
        <v>0</v>
      </c>
      <c r="S32" s="59">
        <f t="shared" si="95"/>
        <v>0</v>
      </c>
      <c r="T32" s="58">
        <f t="shared" si="131"/>
        <v>0</v>
      </c>
      <c r="U32" s="58">
        <f t="shared" si="132"/>
        <v>0</v>
      </c>
      <c r="V32" s="58">
        <f t="shared" si="133"/>
        <v>0</v>
      </c>
      <c r="W32" s="59">
        <f t="shared" si="96"/>
        <v>0</v>
      </c>
      <c r="X32" s="59">
        <f t="shared" si="134"/>
        <v>0</v>
      </c>
      <c r="Y32" s="59">
        <f t="shared" si="98"/>
        <v>0</v>
      </c>
      <c r="Z32" s="58">
        <f t="shared" si="135"/>
        <v>0</v>
      </c>
      <c r="AA32" s="58">
        <f t="shared" si="136"/>
        <v>0</v>
      </c>
      <c r="AB32" s="58">
        <f t="shared" si="137"/>
        <v>0</v>
      </c>
      <c r="AC32" s="59">
        <f t="shared" si="99"/>
        <v>0</v>
      </c>
      <c r="AD32" s="59">
        <f t="shared" si="138"/>
        <v>0</v>
      </c>
      <c r="AE32" s="59">
        <f t="shared" si="101"/>
        <v>0</v>
      </c>
      <c r="AF32" s="58">
        <f t="shared" si="139"/>
        <v>0</v>
      </c>
      <c r="AG32" s="58">
        <f t="shared" si="140"/>
        <v>0</v>
      </c>
      <c r="AH32" s="58">
        <f t="shared" si="141"/>
        <v>0</v>
      </c>
      <c r="AI32" s="59">
        <f t="shared" si="102"/>
        <v>0</v>
      </c>
      <c r="AJ32" s="59">
        <f t="shared" si="142"/>
        <v>0</v>
      </c>
      <c r="AK32" s="59">
        <f t="shared" si="104"/>
        <v>0</v>
      </c>
      <c r="AL32" s="58">
        <f t="shared" si="143"/>
        <v>0</v>
      </c>
      <c r="AM32" s="58">
        <f t="shared" si="144"/>
        <v>0</v>
      </c>
      <c r="AN32" s="58">
        <f t="shared" si="145"/>
        <v>0</v>
      </c>
      <c r="AO32" s="59">
        <f t="shared" si="105"/>
        <v>0</v>
      </c>
      <c r="AP32" s="59">
        <f t="shared" si="146"/>
        <v>0</v>
      </c>
      <c r="AQ32" s="59">
        <f t="shared" si="107"/>
        <v>0</v>
      </c>
      <c r="AR32" s="58">
        <f t="shared" si="147"/>
        <v>0</v>
      </c>
      <c r="AS32" s="58">
        <f t="shared" si="148"/>
        <v>0</v>
      </c>
      <c r="AT32" s="58">
        <f t="shared" si="149"/>
        <v>0</v>
      </c>
      <c r="AU32" s="59">
        <f t="shared" si="108"/>
        <v>0</v>
      </c>
      <c r="AV32" s="59">
        <f t="shared" si="150"/>
        <v>0</v>
      </c>
      <c r="AW32" s="59">
        <f t="shared" si="110"/>
        <v>0</v>
      </c>
      <c r="AX32" s="58">
        <f t="shared" si="151"/>
        <v>0</v>
      </c>
      <c r="AY32" s="58">
        <f t="shared" si="152"/>
        <v>0</v>
      </c>
      <c r="AZ32" s="58">
        <f t="shared" si="153"/>
        <v>0</v>
      </c>
      <c r="BA32" s="59">
        <f t="shared" si="111"/>
        <v>0</v>
      </c>
      <c r="BB32" s="59">
        <f t="shared" si="154"/>
        <v>0</v>
      </c>
      <c r="BC32" s="59">
        <f t="shared" si="113"/>
        <v>0</v>
      </c>
      <c r="BD32" s="58">
        <f t="shared" si="155"/>
        <v>0</v>
      </c>
      <c r="BE32" s="58">
        <f t="shared" si="156"/>
        <v>0</v>
      </c>
      <c r="BF32" s="58">
        <f t="shared" si="157"/>
        <v>0</v>
      </c>
      <c r="BG32" s="59">
        <f t="shared" si="114"/>
        <v>0</v>
      </c>
      <c r="BH32" s="59">
        <f t="shared" si="158"/>
        <v>0</v>
      </c>
      <c r="BI32" s="59">
        <f t="shared" si="116"/>
        <v>0</v>
      </c>
      <c r="BJ32" s="58">
        <f t="shared" si="159"/>
        <v>0</v>
      </c>
      <c r="BK32" s="58">
        <f t="shared" si="160"/>
        <v>0</v>
      </c>
      <c r="BL32" s="58">
        <f t="shared" si="161"/>
        <v>0</v>
      </c>
      <c r="BM32" s="59">
        <f t="shared" si="117"/>
        <v>0</v>
      </c>
      <c r="BN32" s="59">
        <f t="shared" si="162"/>
        <v>0</v>
      </c>
      <c r="BO32" s="59">
        <f t="shared" si="119"/>
        <v>0</v>
      </c>
      <c r="BP32" s="58">
        <f t="shared" si="163"/>
        <v>0</v>
      </c>
      <c r="BQ32" s="58">
        <f t="shared" si="164"/>
        <v>0</v>
      </c>
      <c r="BR32" s="58">
        <f t="shared" si="165"/>
        <v>0</v>
      </c>
      <c r="BS32" s="59">
        <f t="shared" si="120"/>
        <v>0</v>
      </c>
      <c r="BT32" s="59">
        <f t="shared" si="166"/>
        <v>0</v>
      </c>
      <c r="BU32" s="59">
        <f t="shared" si="122"/>
        <v>0</v>
      </c>
      <c r="BV32" s="58">
        <f t="shared" si="167"/>
        <v>0</v>
      </c>
      <c r="BW32" s="58">
        <f t="shared" si="168"/>
        <v>0</v>
      </c>
      <c r="BX32" s="58">
        <f t="shared" si="169"/>
        <v>0</v>
      </c>
      <c r="BY32" s="59">
        <f t="shared" si="123"/>
        <v>0</v>
      </c>
      <c r="BZ32" s="59">
        <f t="shared" si="170"/>
        <v>0</v>
      </c>
      <c r="CA32" s="59">
        <f t="shared" si="125"/>
        <v>0</v>
      </c>
    </row>
    <row r="33" spans="1:79" x14ac:dyDescent="0.25">
      <c r="A33" s="57" t="str">
        <f>'BD Productos'!A28</f>
        <v>I023</v>
      </c>
      <c r="B33" s="57" t="str">
        <f t="shared" si="81"/>
        <v>Importación</v>
      </c>
      <c r="C33" s="57" t="str">
        <f t="shared" si="82"/>
        <v>Diesel 0,5 % S</v>
      </c>
      <c r="D33" s="57" t="str">
        <f t="shared" si="83"/>
        <v xml:space="preserve">Destilado </v>
      </c>
      <c r="E33" s="57" t="str">
        <f t="shared" si="84"/>
        <v>Venezuela</v>
      </c>
      <c r="F33" s="57" t="str">
        <f t="shared" si="85"/>
        <v>Tercero</v>
      </c>
      <c r="G33" s="57" t="str">
        <f t="shared" si="86"/>
        <v>I140</v>
      </c>
      <c r="H33" s="57" t="str">
        <f t="shared" si="87"/>
        <v>-</v>
      </c>
      <c r="I33" s="57" t="str">
        <f t="shared" si="88"/>
        <v>-</v>
      </c>
      <c r="J33" s="57" t="str">
        <f t="shared" si="89"/>
        <v>-</v>
      </c>
      <c r="K33" s="58">
        <f t="shared" si="90"/>
        <v>0</v>
      </c>
      <c r="L33" s="58">
        <f t="shared" si="126"/>
        <v>0</v>
      </c>
      <c r="M33" s="58">
        <f t="shared" si="92"/>
        <v>0</v>
      </c>
      <c r="N33" s="58">
        <f t="shared" si="127"/>
        <v>0</v>
      </c>
      <c r="O33" s="58">
        <f t="shared" si="128"/>
        <v>0</v>
      </c>
      <c r="P33" s="58">
        <f t="shared" si="129"/>
        <v>0</v>
      </c>
      <c r="Q33" s="59">
        <f t="shared" si="93"/>
        <v>0</v>
      </c>
      <c r="R33" s="59">
        <f t="shared" si="130"/>
        <v>0</v>
      </c>
      <c r="S33" s="59">
        <f t="shared" si="95"/>
        <v>0</v>
      </c>
      <c r="T33" s="58">
        <f t="shared" si="131"/>
        <v>0</v>
      </c>
      <c r="U33" s="58">
        <f t="shared" si="132"/>
        <v>0</v>
      </c>
      <c r="V33" s="58">
        <f t="shared" si="133"/>
        <v>0</v>
      </c>
      <c r="W33" s="59">
        <f t="shared" si="96"/>
        <v>0</v>
      </c>
      <c r="X33" s="59">
        <f t="shared" si="134"/>
        <v>0</v>
      </c>
      <c r="Y33" s="59">
        <f t="shared" si="98"/>
        <v>0</v>
      </c>
      <c r="Z33" s="58">
        <f t="shared" si="135"/>
        <v>0</v>
      </c>
      <c r="AA33" s="58">
        <f t="shared" si="136"/>
        <v>0</v>
      </c>
      <c r="AB33" s="58">
        <f t="shared" si="137"/>
        <v>0</v>
      </c>
      <c r="AC33" s="59">
        <f t="shared" si="99"/>
        <v>0</v>
      </c>
      <c r="AD33" s="59">
        <f t="shared" si="138"/>
        <v>0</v>
      </c>
      <c r="AE33" s="59">
        <f t="shared" si="101"/>
        <v>0</v>
      </c>
      <c r="AF33" s="58">
        <f t="shared" si="139"/>
        <v>0</v>
      </c>
      <c r="AG33" s="58">
        <f t="shared" si="140"/>
        <v>0</v>
      </c>
      <c r="AH33" s="58">
        <f t="shared" si="141"/>
        <v>0</v>
      </c>
      <c r="AI33" s="59">
        <f t="shared" si="102"/>
        <v>0</v>
      </c>
      <c r="AJ33" s="59">
        <f t="shared" si="142"/>
        <v>0</v>
      </c>
      <c r="AK33" s="59">
        <f t="shared" si="104"/>
        <v>0</v>
      </c>
      <c r="AL33" s="58">
        <f t="shared" si="143"/>
        <v>0</v>
      </c>
      <c r="AM33" s="58">
        <f t="shared" si="144"/>
        <v>0</v>
      </c>
      <c r="AN33" s="58">
        <f t="shared" si="145"/>
        <v>0</v>
      </c>
      <c r="AO33" s="59">
        <f t="shared" si="105"/>
        <v>0</v>
      </c>
      <c r="AP33" s="59">
        <f t="shared" si="146"/>
        <v>0</v>
      </c>
      <c r="AQ33" s="59">
        <f t="shared" si="107"/>
        <v>0</v>
      </c>
      <c r="AR33" s="58">
        <f t="shared" si="147"/>
        <v>0</v>
      </c>
      <c r="AS33" s="58">
        <f t="shared" si="148"/>
        <v>0</v>
      </c>
      <c r="AT33" s="58">
        <f t="shared" si="149"/>
        <v>0</v>
      </c>
      <c r="AU33" s="59">
        <f t="shared" si="108"/>
        <v>0</v>
      </c>
      <c r="AV33" s="59">
        <f t="shared" si="150"/>
        <v>0</v>
      </c>
      <c r="AW33" s="59">
        <f t="shared" si="110"/>
        <v>0</v>
      </c>
      <c r="AX33" s="58">
        <f t="shared" si="151"/>
        <v>0</v>
      </c>
      <c r="AY33" s="58">
        <f t="shared" si="152"/>
        <v>0</v>
      </c>
      <c r="AZ33" s="58">
        <f t="shared" si="153"/>
        <v>0</v>
      </c>
      <c r="BA33" s="59">
        <f t="shared" si="111"/>
        <v>0</v>
      </c>
      <c r="BB33" s="59">
        <f t="shared" si="154"/>
        <v>0</v>
      </c>
      <c r="BC33" s="59">
        <f t="shared" si="113"/>
        <v>0</v>
      </c>
      <c r="BD33" s="58">
        <f t="shared" si="155"/>
        <v>0</v>
      </c>
      <c r="BE33" s="58">
        <f t="shared" si="156"/>
        <v>0</v>
      </c>
      <c r="BF33" s="58">
        <f t="shared" si="157"/>
        <v>0</v>
      </c>
      <c r="BG33" s="59">
        <f t="shared" si="114"/>
        <v>0</v>
      </c>
      <c r="BH33" s="59">
        <f t="shared" si="158"/>
        <v>0</v>
      </c>
      <c r="BI33" s="59">
        <f t="shared" si="116"/>
        <v>0</v>
      </c>
      <c r="BJ33" s="58">
        <f t="shared" si="159"/>
        <v>0</v>
      </c>
      <c r="BK33" s="58">
        <f t="shared" si="160"/>
        <v>0</v>
      </c>
      <c r="BL33" s="58">
        <f t="shared" si="161"/>
        <v>0</v>
      </c>
      <c r="BM33" s="59">
        <f t="shared" si="117"/>
        <v>0</v>
      </c>
      <c r="BN33" s="59">
        <f t="shared" si="162"/>
        <v>0</v>
      </c>
      <c r="BO33" s="59">
        <f t="shared" si="119"/>
        <v>0</v>
      </c>
      <c r="BP33" s="58">
        <f t="shared" si="163"/>
        <v>0</v>
      </c>
      <c r="BQ33" s="58">
        <f t="shared" si="164"/>
        <v>0</v>
      </c>
      <c r="BR33" s="58">
        <f t="shared" si="165"/>
        <v>0</v>
      </c>
      <c r="BS33" s="59">
        <f t="shared" si="120"/>
        <v>0</v>
      </c>
      <c r="BT33" s="59">
        <f t="shared" si="166"/>
        <v>0</v>
      </c>
      <c r="BU33" s="59">
        <f t="shared" si="122"/>
        <v>0</v>
      </c>
      <c r="BV33" s="58">
        <f t="shared" si="167"/>
        <v>0</v>
      </c>
      <c r="BW33" s="58">
        <f t="shared" si="168"/>
        <v>0</v>
      </c>
      <c r="BX33" s="58">
        <f t="shared" si="169"/>
        <v>0</v>
      </c>
      <c r="BY33" s="59">
        <f t="shared" si="123"/>
        <v>0</v>
      </c>
      <c r="BZ33" s="59">
        <f t="shared" si="170"/>
        <v>0</v>
      </c>
      <c r="CA33" s="59">
        <f t="shared" si="125"/>
        <v>0</v>
      </c>
    </row>
    <row r="34" spans="1:79" x14ac:dyDescent="0.25">
      <c r="A34" s="57" t="str">
        <f>'BD Productos'!A29</f>
        <v>I024</v>
      </c>
      <c r="B34" s="57" t="str">
        <f t="shared" si="81"/>
        <v>Importación</v>
      </c>
      <c r="C34" s="57" t="str">
        <f t="shared" si="82"/>
        <v>Diesel (Isla)</v>
      </c>
      <c r="D34" s="57" t="str">
        <f t="shared" si="83"/>
        <v xml:space="preserve">Destilado </v>
      </c>
      <c r="E34" s="57" t="str">
        <f t="shared" si="84"/>
        <v>Venezuela</v>
      </c>
      <c r="F34" s="57" t="str">
        <f t="shared" si="85"/>
        <v>Ref. Isla</v>
      </c>
      <c r="G34" s="57" t="str">
        <f t="shared" si="86"/>
        <v>I140</v>
      </c>
      <c r="H34" s="57" t="str">
        <f t="shared" si="87"/>
        <v>-</v>
      </c>
      <c r="I34" s="57" t="str">
        <f t="shared" si="88"/>
        <v>-</v>
      </c>
      <c r="J34" s="57" t="str">
        <f t="shared" si="89"/>
        <v>-</v>
      </c>
      <c r="K34" s="58">
        <f t="shared" si="90"/>
        <v>0</v>
      </c>
      <c r="L34" s="58">
        <f t="shared" si="126"/>
        <v>0</v>
      </c>
      <c r="M34" s="58">
        <f t="shared" si="92"/>
        <v>0</v>
      </c>
      <c r="N34" s="58">
        <f t="shared" si="127"/>
        <v>0</v>
      </c>
      <c r="O34" s="58">
        <f t="shared" si="128"/>
        <v>0</v>
      </c>
      <c r="P34" s="58">
        <f t="shared" si="129"/>
        <v>0</v>
      </c>
      <c r="Q34" s="59">
        <f t="shared" si="93"/>
        <v>0</v>
      </c>
      <c r="R34" s="59">
        <f t="shared" si="130"/>
        <v>0</v>
      </c>
      <c r="S34" s="59">
        <f t="shared" si="95"/>
        <v>0</v>
      </c>
      <c r="T34" s="58">
        <f t="shared" si="131"/>
        <v>0</v>
      </c>
      <c r="U34" s="58">
        <f t="shared" si="132"/>
        <v>0</v>
      </c>
      <c r="V34" s="58">
        <f t="shared" si="133"/>
        <v>0</v>
      </c>
      <c r="W34" s="59">
        <f t="shared" si="96"/>
        <v>0</v>
      </c>
      <c r="X34" s="59">
        <f t="shared" si="134"/>
        <v>0</v>
      </c>
      <c r="Y34" s="59">
        <f t="shared" si="98"/>
        <v>0</v>
      </c>
      <c r="Z34" s="58">
        <f t="shared" si="135"/>
        <v>0</v>
      </c>
      <c r="AA34" s="58">
        <f t="shared" si="136"/>
        <v>0</v>
      </c>
      <c r="AB34" s="58">
        <f t="shared" si="137"/>
        <v>0</v>
      </c>
      <c r="AC34" s="59">
        <f t="shared" si="99"/>
        <v>0</v>
      </c>
      <c r="AD34" s="59">
        <f t="shared" si="138"/>
        <v>0</v>
      </c>
      <c r="AE34" s="59">
        <f t="shared" si="101"/>
        <v>0</v>
      </c>
      <c r="AF34" s="58">
        <f t="shared" si="139"/>
        <v>0</v>
      </c>
      <c r="AG34" s="58">
        <f t="shared" si="140"/>
        <v>0</v>
      </c>
      <c r="AH34" s="58">
        <f t="shared" si="141"/>
        <v>0</v>
      </c>
      <c r="AI34" s="59">
        <f t="shared" si="102"/>
        <v>0</v>
      </c>
      <c r="AJ34" s="59">
        <f t="shared" si="142"/>
        <v>0</v>
      </c>
      <c r="AK34" s="59">
        <f t="shared" si="104"/>
        <v>0</v>
      </c>
      <c r="AL34" s="58">
        <f t="shared" si="143"/>
        <v>0</v>
      </c>
      <c r="AM34" s="58">
        <f t="shared" si="144"/>
        <v>0</v>
      </c>
      <c r="AN34" s="58">
        <f t="shared" si="145"/>
        <v>0</v>
      </c>
      <c r="AO34" s="59">
        <f t="shared" si="105"/>
        <v>0</v>
      </c>
      <c r="AP34" s="59">
        <f t="shared" si="146"/>
        <v>0</v>
      </c>
      <c r="AQ34" s="59">
        <f t="shared" si="107"/>
        <v>0</v>
      </c>
      <c r="AR34" s="58">
        <f t="shared" si="147"/>
        <v>0</v>
      </c>
      <c r="AS34" s="58">
        <f t="shared" si="148"/>
        <v>0</v>
      </c>
      <c r="AT34" s="58">
        <f t="shared" si="149"/>
        <v>0</v>
      </c>
      <c r="AU34" s="59">
        <f t="shared" si="108"/>
        <v>0</v>
      </c>
      <c r="AV34" s="59">
        <f t="shared" si="150"/>
        <v>0</v>
      </c>
      <c r="AW34" s="59">
        <f t="shared" si="110"/>
        <v>0</v>
      </c>
      <c r="AX34" s="58">
        <f t="shared" si="151"/>
        <v>0</v>
      </c>
      <c r="AY34" s="58">
        <f t="shared" si="152"/>
        <v>0</v>
      </c>
      <c r="AZ34" s="58">
        <f t="shared" si="153"/>
        <v>0</v>
      </c>
      <c r="BA34" s="59">
        <f t="shared" si="111"/>
        <v>0</v>
      </c>
      <c r="BB34" s="59">
        <f t="shared" si="154"/>
        <v>0</v>
      </c>
      <c r="BC34" s="59">
        <f t="shared" si="113"/>
        <v>0</v>
      </c>
      <c r="BD34" s="58">
        <f t="shared" si="155"/>
        <v>0</v>
      </c>
      <c r="BE34" s="58">
        <f t="shared" si="156"/>
        <v>0</v>
      </c>
      <c r="BF34" s="58">
        <f t="shared" si="157"/>
        <v>0</v>
      </c>
      <c r="BG34" s="59">
        <f t="shared" si="114"/>
        <v>0</v>
      </c>
      <c r="BH34" s="59">
        <f t="shared" si="158"/>
        <v>0</v>
      </c>
      <c r="BI34" s="59">
        <f t="shared" si="116"/>
        <v>0</v>
      </c>
      <c r="BJ34" s="58">
        <f t="shared" si="159"/>
        <v>0</v>
      </c>
      <c r="BK34" s="58">
        <f t="shared" si="160"/>
        <v>0</v>
      </c>
      <c r="BL34" s="58">
        <f t="shared" si="161"/>
        <v>0</v>
      </c>
      <c r="BM34" s="59">
        <f t="shared" si="117"/>
        <v>0</v>
      </c>
      <c r="BN34" s="59">
        <f t="shared" si="162"/>
        <v>0</v>
      </c>
      <c r="BO34" s="59">
        <f t="shared" si="119"/>
        <v>0</v>
      </c>
      <c r="BP34" s="58">
        <f t="shared" si="163"/>
        <v>0</v>
      </c>
      <c r="BQ34" s="58">
        <f t="shared" si="164"/>
        <v>0</v>
      </c>
      <c r="BR34" s="58">
        <f t="shared" si="165"/>
        <v>0</v>
      </c>
      <c r="BS34" s="59">
        <f t="shared" si="120"/>
        <v>0</v>
      </c>
      <c r="BT34" s="59">
        <f t="shared" si="166"/>
        <v>0</v>
      </c>
      <c r="BU34" s="59">
        <f t="shared" si="122"/>
        <v>0</v>
      </c>
      <c r="BV34" s="58">
        <f t="shared" si="167"/>
        <v>0</v>
      </c>
      <c r="BW34" s="58">
        <f t="shared" si="168"/>
        <v>0</v>
      </c>
      <c r="BX34" s="58">
        <f t="shared" si="169"/>
        <v>0</v>
      </c>
      <c r="BY34" s="59">
        <f t="shared" si="123"/>
        <v>0</v>
      </c>
      <c r="BZ34" s="59">
        <f t="shared" si="170"/>
        <v>0</v>
      </c>
      <c r="CA34" s="59">
        <f t="shared" si="125"/>
        <v>0</v>
      </c>
    </row>
    <row r="35" spans="1:79" x14ac:dyDescent="0.25">
      <c r="A35" s="57" t="str">
        <f>'BD Productos'!A30</f>
        <v>I025</v>
      </c>
      <c r="B35" s="57" t="str">
        <f t="shared" si="81"/>
        <v>Importación</v>
      </c>
      <c r="C35" s="57" t="str">
        <f t="shared" si="82"/>
        <v>Liviano Proposito General</v>
      </c>
      <c r="D35" s="57" t="str">
        <f t="shared" si="83"/>
        <v>Crudo</v>
      </c>
      <c r="E35" s="57" t="str">
        <f t="shared" si="84"/>
        <v>Venezuela</v>
      </c>
      <c r="F35" s="57" t="str">
        <f t="shared" si="85"/>
        <v>Tercero</v>
      </c>
      <c r="G35" s="57" t="str">
        <f t="shared" si="86"/>
        <v>I129</v>
      </c>
      <c r="H35" s="57" t="str">
        <f t="shared" si="87"/>
        <v>-</v>
      </c>
      <c r="I35" s="57" t="str">
        <f t="shared" si="88"/>
        <v>-</v>
      </c>
      <c r="J35" s="57" t="str">
        <f t="shared" si="89"/>
        <v>-</v>
      </c>
      <c r="K35" s="58">
        <f t="shared" si="90"/>
        <v>0</v>
      </c>
      <c r="L35" s="58">
        <f t="shared" si="126"/>
        <v>0</v>
      </c>
      <c r="M35" s="58">
        <f t="shared" si="92"/>
        <v>0</v>
      </c>
      <c r="N35" s="58">
        <f t="shared" si="127"/>
        <v>0</v>
      </c>
      <c r="O35" s="58">
        <f t="shared" si="128"/>
        <v>0</v>
      </c>
      <c r="P35" s="58">
        <f t="shared" si="129"/>
        <v>0</v>
      </c>
      <c r="Q35" s="59">
        <f t="shared" si="93"/>
        <v>0</v>
      </c>
      <c r="R35" s="59">
        <f t="shared" si="130"/>
        <v>0</v>
      </c>
      <c r="S35" s="59">
        <f t="shared" si="95"/>
        <v>0</v>
      </c>
      <c r="T35" s="58">
        <f t="shared" si="131"/>
        <v>0</v>
      </c>
      <c r="U35" s="58">
        <f t="shared" si="132"/>
        <v>0</v>
      </c>
      <c r="V35" s="58">
        <f t="shared" si="133"/>
        <v>0</v>
      </c>
      <c r="W35" s="59">
        <f t="shared" si="96"/>
        <v>0</v>
      </c>
      <c r="X35" s="59">
        <f t="shared" si="134"/>
        <v>0</v>
      </c>
      <c r="Y35" s="59">
        <f t="shared" si="98"/>
        <v>0</v>
      </c>
      <c r="Z35" s="58">
        <f t="shared" si="135"/>
        <v>0</v>
      </c>
      <c r="AA35" s="58">
        <f t="shared" si="136"/>
        <v>0</v>
      </c>
      <c r="AB35" s="58">
        <f t="shared" si="137"/>
        <v>0</v>
      </c>
      <c r="AC35" s="59">
        <f t="shared" si="99"/>
        <v>0</v>
      </c>
      <c r="AD35" s="59">
        <f t="shared" si="138"/>
        <v>0</v>
      </c>
      <c r="AE35" s="59">
        <f t="shared" si="101"/>
        <v>0</v>
      </c>
      <c r="AF35" s="58">
        <f t="shared" si="139"/>
        <v>0</v>
      </c>
      <c r="AG35" s="58">
        <f t="shared" si="140"/>
        <v>0</v>
      </c>
      <c r="AH35" s="58">
        <f t="shared" si="141"/>
        <v>0</v>
      </c>
      <c r="AI35" s="59">
        <f t="shared" si="102"/>
        <v>0</v>
      </c>
      <c r="AJ35" s="59">
        <f t="shared" si="142"/>
        <v>0</v>
      </c>
      <c r="AK35" s="59">
        <f t="shared" si="104"/>
        <v>0</v>
      </c>
      <c r="AL35" s="58">
        <f t="shared" si="143"/>
        <v>0</v>
      </c>
      <c r="AM35" s="58">
        <f t="shared" si="144"/>
        <v>0</v>
      </c>
      <c r="AN35" s="58">
        <f t="shared" si="145"/>
        <v>0</v>
      </c>
      <c r="AO35" s="59">
        <f t="shared" si="105"/>
        <v>0</v>
      </c>
      <c r="AP35" s="59">
        <f t="shared" si="146"/>
        <v>0</v>
      </c>
      <c r="AQ35" s="59">
        <f t="shared" si="107"/>
        <v>0</v>
      </c>
      <c r="AR35" s="58">
        <f t="shared" si="147"/>
        <v>0</v>
      </c>
      <c r="AS35" s="58">
        <f t="shared" si="148"/>
        <v>0</v>
      </c>
      <c r="AT35" s="58">
        <f t="shared" si="149"/>
        <v>0</v>
      </c>
      <c r="AU35" s="59">
        <f t="shared" si="108"/>
        <v>0</v>
      </c>
      <c r="AV35" s="59">
        <f t="shared" si="150"/>
        <v>0</v>
      </c>
      <c r="AW35" s="59">
        <f t="shared" si="110"/>
        <v>0</v>
      </c>
      <c r="AX35" s="58">
        <f t="shared" si="151"/>
        <v>0</v>
      </c>
      <c r="AY35" s="58">
        <f t="shared" si="152"/>
        <v>0</v>
      </c>
      <c r="AZ35" s="58">
        <f t="shared" si="153"/>
        <v>0</v>
      </c>
      <c r="BA35" s="59">
        <f t="shared" si="111"/>
        <v>0</v>
      </c>
      <c r="BB35" s="59">
        <f t="shared" si="154"/>
        <v>0</v>
      </c>
      <c r="BC35" s="59">
        <f t="shared" si="113"/>
        <v>0</v>
      </c>
      <c r="BD35" s="58">
        <f t="shared" si="155"/>
        <v>0</v>
      </c>
      <c r="BE35" s="58">
        <f t="shared" si="156"/>
        <v>0</v>
      </c>
      <c r="BF35" s="58">
        <f t="shared" si="157"/>
        <v>0</v>
      </c>
      <c r="BG35" s="59">
        <f t="shared" si="114"/>
        <v>0</v>
      </c>
      <c r="BH35" s="59">
        <f t="shared" si="158"/>
        <v>0</v>
      </c>
      <c r="BI35" s="59">
        <f t="shared" si="116"/>
        <v>0</v>
      </c>
      <c r="BJ35" s="58">
        <f t="shared" si="159"/>
        <v>0</v>
      </c>
      <c r="BK35" s="58">
        <f t="shared" si="160"/>
        <v>0</v>
      </c>
      <c r="BL35" s="58">
        <f t="shared" si="161"/>
        <v>0</v>
      </c>
      <c r="BM35" s="59">
        <f t="shared" si="117"/>
        <v>0</v>
      </c>
      <c r="BN35" s="59">
        <f t="shared" si="162"/>
        <v>0</v>
      </c>
      <c r="BO35" s="59">
        <f t="shared" si="119"/>
        <v>0</v>
      </c>
      <c r="BP35" s="58">
        <f t="shared" si="163"/>
        <v>0</v>
      </c>
      <c r="BQ35" s="58">
        <f t="shared" si="164"/>
        <v>0</v>
      </c>
      <c r="BR35" s="58">
        <f t="shared" si="165"/>
        <v>0</v>
      </c>
      <c r="BS35" s="59">
        <f t="shared" si="120"/>
        <v>0</v>
      </c>
      <c r="BT35" s="59">
        <f t="shared" si="166"/>
        <v>0</v>
      </c>
      <c r="BU35" s="59">
        <f t="shared" si="122"/>
        <v>0</v>
      </c>
      <c r="BV35" s="58">
        <f t="shared" si="167"/>
        <v>0</v>
      </c>
      <c r="BW35" s="58">
        <f t="shared" si="168"/>
        <v>0</v>
      </c>
      <c r="BX35" s="58">
        <f t="shared" si="169"/>
        <v>0</v>
      </c>
      <c r="BY35" s="59">
        <f t="shared" si="123"/>
        <v>0</v>
      </c>
      <c r="BZ35" s="59">
        <f t="shared" si="170"/>
        <v>0</v>
      </c>
      <c r="CA35" s="59">
        <f t="shared" si="125"/>
        <v>0</v>
      </c>
    </row>
    <row r="36" spans="1:79" x14ac:dyDescent="0.25">
      <c r="A36" s="57" t="str">
        <f>'BD Productos'!A31</f>
        <v>I026</v>
      </c>
      <c r="B36" s="57" t="str">
        <f t="shared" si="81"/>
        <v>Importación</v>
      </c>
      <c r="C36" s="57" t="str">
        <f t="shared" si="82"/>
        <v>Gasolina 91</v>
      </c>
      <c r="D36" s="57" t="str">
        <f t="shared" si="83"/>
        <v>Gasolina</v>
      </c>
      <c r="E36" s="57" t="str">
        <f t="shared" si="84"/>
        <v>Venezuela</v>
      </c>
      <c r="F36" s="57" t="str">
        <f t="shared" si="85"/>
        <v>Tercero</v>
      </c>
      <c r="G36" s="57" t="str">
        <f t="shared" si="86"/>
        <v>I146</v>
      </c>
      <c r="H36" s="57" t="str">
        <f t="shared" si="87"/>
        <v>Si</v>
      </c>
      <c r="I36" s="57" t="str">
        <f t="shared" si="88"/>
        <v>USD</v>
      </c>
      <c r="J36" s="57" t="str">
        <f t="shared" si="89"/>
        <v>Si</v>
      </c>
      <c r="K36" s="58">
        <f t="shared" si="90"/>
        <v>4.903225806451613</v>
      </c>
      <c r="L36" s="58">
        <f t="shared" si="126"/>
        <v>81.177102424354075</v>
      </c>
      <c r="M36" s="58">
        <f t="shared" si="92"/>
        <v>12.33891956850182</v>
      </c>
      <c r="N36" s="58">
        <f t="shared" si="127"/>
        <v>5.4285714299999999</v>
      </c>
      <c r="O36" s="58">
        <f t="shared" si="128"/>
        <v>81.177102402991679</v>
      </c>
      <c r="P36" s="58">
        <f t="shared" si="129"/>
        <v>12.33891956850182</v>
      </c>
      <c r="Q36" s="59">
        <f t="shared" si="93"/>
        <v>5.1525423728813564</v>
      </c>
      <c r="R36" s="59">
        <f t="shared" si="130"/>
        <v>81.177102424354075</v>
      </c>
      <c r="S36" s="59">
        <f t="shared" si="95"/>
        <v>24.677839137003641</v>
      </c>
      <c r="T36" s="58">
        <f t="shared" si="131"/>
        <v>4.9032258100000004</v>
      </c>
      <c r="U36" s="58">
        <f t="shared" si="132"/>
        <v>81.177102365607482</v>
      </c>
      <c r="V36" s="58">
        <f t="shared" si="133"/>
        <v>12.338919568501819</v>
      </c>
      <c r="W36" s="59">
        <f t="shared" si="96"/>
        <v>5.0666666666666673</v>
      </c>
      <c r="X36" s="59">
        <f t="shared" si="134"/>
        <v>81.177102424354075</v>
      </c>
      <c r="Y36" s="59">
        <f t="shared" si="98"/>
        <v>37.01675870550546</v>
      </c>
      <c r="Z36" s="58">
        <f t="shared" si="135"/>
        <v>5.06666667</v>
      </c>
      <c r="AA36" s="58">
        <f t="shared" si="136"/>
        <v>81.177102370948106</v>
      </c>
      <c r="AB36" s="58">
        <f t="shared" si="137"/>
        <v>12.338919568501822</v>
      </c>
      <c r="AC36" s="59">
        <f t="shared" si="99"/>
        <v>5.0666666666666664</v>
      </c>
      <c r="AD36" s="59">
        <f t="shared" si="138"/>
        <v>81.177102424354075</v>
      </c>
      <c r="AE36" s="59">
        <f t="shared" si="101"/>
        <v>49.355678274007282</v>
      </c>
      <c r="AF36" s="58">
        <f t="shared" si="139"/>
        <v>4.9032258100000004</v>
      </c>
      <c r="AG36" s="58">
        <f t="shared" si="140"/>
        <v>81.17710236560751</v>
      </c>
      <c r="AH36" s="58">
        <f t="shared" si="141"/>
        <v>12.338919568501822</v>
      </c>
      <c r="AI36" s="59">
        <f t="shared" si="102"/>
        <v>5.0331125827814578</v>
      </c>
      <c r="AJ36" s="59">
        <f t="shared" si="142"/>
        <v>81.177102424354075</v>
      </c>
      <c r="AK36" s="59">
        <f t="shared" si="104"/>
        <v>61.694597842509104</v>
      </c>
      <c r="AL36" s="58">
        <f t="shared" si="143"/>
        <v>5.06666667</v>
      </c>
      <c r="AM36" s="58">
        <f t="shared" si="144"/>
        <v>81.177102370948063</v>
      </c>
      <c r="AN36" s="58">
        <f t="shared" si="145"/>
        <v>12.338919568501815</v>
      </c>
      <c r="AO36" s="59">
        <f t="shared" si="105"/>
        <v>5.0386740331491717</v>
      </c>
      <c r="AP36" s="59">
        <f t="shared" si="146"/>
        <v>81.177102424354075</v>
      </c>
      <c r="AQ36" s="59">
        <f t="shared" si="107"/>
        <v>74.033517411010919</v>
      </c>
      <c r="AR36" s="58">
        <f t="shared" si="147"/>
        <v>4.9032258100000004</v>
      </c>
      <c r="AS36" s="58">
        <f t="shared" si="148"/>
        <v>81.17710236560751</v>
      </c>
      <c r="AT36" s="58">
        <f t="shared" si="149"/>
        <v>12.338919568501822</v>
      </c>
      <c r="AU36" s="59">
        <f t="shared" si="108"/>
        <v>5.0188679245283021</v>
      </c>
      <c r="AV36" s="59">
        <f t="shared" si="150"/>
        <v>81.177102424354075</v>
      </c>
      <c r="AW36" s="59">
        <f t="shared" si="110"/>
        <v>86.372436979512742</v>
      </c>
      <c r="AX36" s="58">
        <f t="shared" si="151"/>
        <v>4.9032258100000004</v>
      </c>
      <c r="AY36" s="58">
        <f t="shared" si="152"/>
        <v>81.17710236560751</v>
      </c>
      <c r="AZ36" s="58">
        <f t="shared" si="153"/>
        <v>12.338919568501822</v>
      </c>
      <c r="BA36" s="59">
        <f t="shared" si="111"/>
        <v>5.0041152263374489</v>
      </c>
      <c r="BB36" s="59">
        <f t="shared" si="154"/>
        <v>81.177102424354075</v>
      </c>
      <c r="BC36" s="59">
        <f t="shared" si="113"/>
        <v>98.711356548014564</v>
      </c>
      <c r="BD36" s="58">
        <f t="shared" si="155"/>
        <v>5.06666667</v>
      </c>
      <c r="BE36" s="58">
        <f t="shared" si="156"/>
        <v>81.177102370948106</v>
      </c>
      <c r="BF36" s="58">
        <f t="shared" si="157"/>
        <v>12.338919568501822</v>
      </c>
      <c r="BG36" s="59">
        <f t="shared" si="114"/>
        <v>5.0109890109890109</v>
      </c>
      <c r="BH36" s="59">
        <f t="shared" si="158"/>
        <v>81.177102424354075</v>
      </c>
      <c r="BI36" s="59">
        <f t="shared" si="116"/>
        <v>111.05027611651639</v>
      </c>
      <c r="BJ36" s="58">
        <f t="shared" si="159"/>
        <v>4.9032258100000004</v>
      </c>
      <c r="BK36" s="58">
        <f t="shared" si="160"/>
        <v>81.177102365607411</v>
      </c>
      <c r="BL36" s="58">
        <f t="shared" si="161"/>
        <v>12.338919568501808</v>
      </c>
      <c r="BM36" s="59">
        <f t="shared" si="117"/>
        <v>4.9999999999999991</v>
      </c>
      <c r="BN36" s="59">
        <f t="shared" si="162"/>
        <v>81.177102424354089</v>
      </c>
      <c r="BO36" s="59">
        <f t="shared" si="119"/>
        <v>123.38919568501819</v>
      </c>
      <c r="BP36" s="58">
        <f t="shared" si="163"/>
        <v>5.06666667</v>
      </c>
      <c r="BQ36" s="58">
        <f t="shared" si="164"/>
        <v>81.177102370948205</v>
      </c>
      <c r="BR36" s="58">
        <f t="shared" si="165"/>
        <v>12.338919568501836</v>
      </c>
      <c r="BS36" s="59">
        <f t="shared" si="120"/>
        <v>5.0059880239520966</v>
      </c>
      <c r="BT36" s="59">
        <f t="shared" si="166"/>
        <v>81.177102424354075</v>
      </c>
      <c r="BU36" s="59">
        <f t="shared" si="122"/>
        <v>135.72811525352003</v>
      </c>
      <c r="BV36" s="58">
        <f t="shared" si="167"/>
        <v>4.9032258100000004</v>
      </c>
      <c r="BW36" s="58">
        <f t="shared" si="168"/>
        <v>81.177102365607411</v>
      </c>
      <c r="BX36" s="58">
        <f t="shared" si="169"/>
        <v>12.338919568501808</v>
      </c>
      <c r="BY36" s="59">
        <f t="shared" si="123"/>
        <v>4.9972602739726035</v>
      </c>
      <c r="BZ36" s="59">
        <f t="shared" si="170"/>
        <v>81.177102424354075</v>
      </c>
      <c r="CA36" s="59">
        <f t="shared" si="125"/>
        <v>148.06703482202184</v>
      </c>
    </row>
    <row r="37" spans="1:79" x14ac:dyDescent="0.25">
      <c r="A37" s="57" t="str">
        <f>'BD Productos'!A32</f>
        <v>I027</v>
      </c>
      <c r="B37" s="57" t="str">
        <f t="shared" si="81"/>
        <v>Importación</v>
      </c>
      <c r="C37" s="57" t="str">
        <f t="shared" si="82"/>
        <v>Jet A1 / Jet Fuel</v>
      </c>
      <c r="D37" s="57" t="str">
        <f t="shared" si="83"/>
        <v>Jet A1</v>
      </c>
      <c r="E37" s="57" t="str">
        <f t="shared" si="84"/>
        <v>Venezuela</v>
      </c>
      <c r="F37" s="57" t="str">
        <f t="shared" si="85"/>
        <v>Tercero</v>
      </c>
      <c r="G37" s="57" t="str">
        <f t="shared" si="86"/>
        <v>I148</v>
      </c>
      <c r="H37" s="57" t="str">
        <f t="shared" si="87"/>
        <v>-</v>
      </c>
      <c r="I37" s="57" t="str">
        <f t="shared" si="88"/>
        <v>-</v>
      </c>
      <c r="J37" s="57" t="str">
        <f t="shared" si="89"/>
        <v>-</v>
      </c>
      <c r="K37" s="58">
        <f t="shared" si="90"/>
        <v>0</v>
      </c>
      <c r="L37" s="58">
        <f t="shared" si="126"/>
        <v>0</v>
      </c>
      <c r="M37" s="58">
        <f t="shared" si="92"/>
        <v>0</v>
      </c>
      <c r="N37" s="58">
        <f t="shared" si="127"/>
        <v>0</v>
      </c>
      <c r="O37" s="58">
        <f t="shared" si="128"/>
        <v>0</v>
      </c>
      <c r="P37" s="58">
        <f t="shared" si="129"/>
        <v>0</v>
      </c>
      <c r="Q37" s="59">
        <f t="shared" si="93"/>
        <v>0</v>
      </c>
      <c r="R37" s="59">
        <f t="shared" si="130"/>
        <v>0</v>
      </c>
      <c r="S37" s="59">
        <f t="shared" si="95"/>
        <v>0</v>
      </c>
      <c r="T37" s="58">
        <f t="shared" si="131"/>
        <v>0</v>
      </c>
      <c r="U37" s="58">
        <f t="shared" si="132"/>
        <v>0</v>
      </c>
      <c r="V37" s="58">
        <f t="shared" si="133"/>
        <v>0</v>
      </c>
      <c r="W37" s="59">
        <f t="shared" si="96"/>
        <v>0</v>
      </c>
      <c r="X37" s="59">
        <f t="shared" si="134"/>
        <v>0</v>
      </c>
      <c r="Y37" s="59">
        <f t="shared" si="98"/>
        <v>0</v>
      </c>
      <c r="Z37" s="58">
        <f t="shared" si="135"/>
        <v>0</v>
      </c>
      <c r="AA37" s="58">
        <f t="shared" si="136"/>
        <v>0</v>
      </c>
      <c r="AB37" s="58">
        <f t="shared" si="137"/>
        <v>0</v>
      </c>
      <c r="AC37" s="59">
        <f t="shared" si="99"/>
        <v>0</v>
      </c>
      <c r="AD37" s="59">
        <f t="shared" si="138"/>
        <v>0</v>
      </c>
      <c r="AE37" s="59">
        <f t="shared" si="101"/>
        <v>0</v>
      </c>
      <c r="AF37" s="58">
        <f t="shared" si="139"/>
        <v>0</v>
      </c>
      <c r="AG37" s="58">
        <f t="shared" si="140"/>
        <v>0</v>
      </c>
      <c r="AH37" s="58">
        <f t="shared" si="141"/>
        <v>0</v>
      </c>
      <c r="AI37" s="59">
        <f t="shared" si="102"/>
        <v>0</v>
      </c>
      <c r="AJ37" s="59">
        <f t="shared" si="142"/>
        <v>0</v>
      </c>
      <c r="AK37" s="59">
        <f t="shared" si="104"/>
        <v>0</v>
      </c>
      <c r="AL37" s="58">
        <f t="shared" si="143"/>
        <v>0</v>
      </c>
      <c r="AM37" s="58">
        <f t="shared" si="144"/>
        <v>0</v>
      </c>
      <c r="AN37" s="58">
        <f t="shared" si="145"/>
        <v>0</v>
      </c>
      <c r="AO37" s="59">
        <f t="shared" si="105"/>
        <v>0</v>
      </c>
      <c r="AP37" s="59">
        <f t="shared" si="146"/>
        <v>0</v>
      </c>
      <c r="AQ37" s="59">
        <f t="shared" si="107"/>
        <v>0</v>
      </c>
      <c r="AR37" s="58">
        <f t="shared" si="147"/>
        <v>0</v>
      </c>
      <c r="AS37" s="58">
        <f t="shared" si="148"/>
        <v>0</v>
      </c>
      <c r="AT37" s="58">
        <f t="shared" si="149"/>
        <v>0</v>
      </c>
      <c r="AU37" s="59">
        <f t="shared" si="108"/>
        <v>0</v>
      </c>
      <c r="AV37" s="59">
        <f t="shared" si="150"/>
        <v>0</v>
      </c>
      <c r="AW37" s="59">
        <f t="shared" si="110"/>
        <v>0</v>
      </c>
      <c r="AX37" s="58">
        <f t="shared" si="151"/>
        <v>0</v>
      </c>
      <c r="AY37" s="58">
        <f t="shared" si="152"/>
        <v>0</v>
      </c>
      <c r="AZ37" s="58">
        <f t="shared" si="153"/>
        <v>0</v>
      </c>
      <c r="BA37" s="59">
        <f t="shared" si="111"/>
        <v>0</v>
      </c>
      <c r="BB37" s="59">
        <f t="shared" si="154"/>
        <v>0</v>
      </c>
      <c r="BC37" s="59">
        <f t="shared" si="113"/>
        <v>0</v>
      </c>
      <c r="BD37" s="58">
        <f t="shared" si="155"/>
        <v>0</v>
      </c>
      <c r="BE37" s="58">
        <f t="shared" si="156"/>
        <v>0</v>
      </c>
      <c r="BF37" s="58">
        <f t="shared" si="157"/>
        <v>0</v>
      </c>
      <c r="BG37" s="59">
        <f t="shared" si="114"/>
        <v>0</v>
      </c>
      <c r="BH37" s="59">
        <f t="shared" si="158"/>
        <v>0</v>
      </c>
      <c r="BI37" s="59">
        <f t="shared" si="116"/>
        <v>0</v>
      </c>
      <c r="BJ37" s="58">
        <f t="shared" si="159"/>
        <v>0</v>
      </c>
      <c r="BK37" s="58">
        <f t="shared" si="160"/>
        <v>0</v>
      </c>
      <c r="BL37" s="58">
        <f t="shared" si="161"/>
        <v>0</v>
      </c>
      <c r="BM37" s="59">
        <f t="shared" si="117"/>
        <v>0</v>
      </c>
      <c r="BN37" s="59">
        <f t="shared" si="162"/>
        <v>0</v>
      </c>
      <c r="BO37" s="59">
        <f t="shared" si="119"/>
        <v>0</v>
      </c>
      <c r="BP37" s="58">
        <f t="shared" si="163"/>
        <v>0</v>
      </c>
      <c r="BQ37" s="58">
        <f t="shared" si="164"/>
        <v>0</v>
      </c>
      <c r="BR37" s="58">
        <f t="shared" si="165"/>
        <v>0</v>
      </c>
      <c r="BS37" s="59">
        <f t="shared" si="120"/>
        <v>0</v>
      </c>
      <c r="BT37" s="59">
        <f t="shared" si="166"/>
        <v>0</v>
      </c>
      <c r="BU37" s="59">
        <f t="shared" si="122"/>
        <v>0</v>
      </c>
      <c r="BV37" s="58">
        <f t="shared" si="167"/>
        <v>0</v>
      </c>
      <c r="BW37" s="58">
        <f t="shared" si="168"/>
        <v>0</v>
      </c>
      <c r="BX37" s="58">
        <f t="shared" si="169"/>
        <v>0</v>
      </c>
      <c r="BY37" s="59">
        <f t="shared" si="123"/>
        <v>0</v>
      </c>
      <c r="BZ37" s="59">
        <f t="shared" si="170"/>
        <v>0</v>
      </c>
      <c r="CA37" s="59">
        <f t="shared" si="125"/>
        <v>0</v>
      </c>
    </row>
    <row r="38" spans="1:79" x14ac:dyDescent="0.25">
      <c r="A38" s="57" t="str">
        <f>'BD Productos'!A33</f>
        <v>I028</v>
      </c>
      <c r="B38" s="57" t="str">
        <f t="shared" si="81"/>
        <v>Importación</v>
      </c>
      <c r="C38" s="57" t="str">
        <f t="shared" si="82"/>
        <v>Coke Calcinado</v>
      </c>
      <c r="D38" s="57" t="str">
        <f t="shared" si="83"/>
        <v>Otros Productos</v>
      </c>
      <c r="E38" s="57" t="str">
        <f t="shared" si="84"/>
        <v>Venezuela</v>
      </c>
      <c r="F38" s="57" t="str">
        <f t="shared" si="85"/>
        <v>Tercero</v>
      </c>
      <c r="G38" s="57" t="str">
        <f t="shared" si="86"/>
        <v>I152</v>
      </c>
      <c r="H38" s="57" t="str">
        <f t="shared" si="87"/>
        <v>-</v>
      </c>
      <c r="I38" s="57" t="str">
        <f t="shared" si="88"/>
        <v>-</v>
      </c>
      <c r="J38" s="57" t="str">
        <f t="shared" si="89"/>
        <v>-</v>
      </c>
      <c r="K38" s="58">
        <f t="shared" si="90"/>
        <v>0</v>
      </c>
      <c r="L38" s="58">
        <f t="shared" si="126"/>
        <v>0</v>
      </c>
      <c r="M38" s="58">
        <f t="shared" si="92"/>
        <v>0</v>
      </c>
      <c r="N38" s="58">
        <f t="shared" si="127"/>
        <v>0</v>
      </c>
      <c r="O38" s="58">
        <f t="shared" si="128"/>
        <v>0</v>
      </c>
      <c r="P38" s="58">
        <f t="shared" si="129"/>
        <v>0</v>
      </c>
      <c r="Q38" s="59">
        <f t="shared" si="93"/>
        <v>0</v>
      </c>
      <c r="R38" s="59">
        <f t="shared" si="130"/>
        <v>0</v>
      </c>
      <c r="S38" s="59">
        <f t="shared" si="95"/>
        <v>0</v>
      </c>
      <c r="T38" s="58">
        <f t="shared" si="131"/>
        <v>0</v>
      </c>
      <c r="U38" s="58">
        <f t="shared" si="132"/>
        <v>0</v>
      </c>
      <c r="V38" s="58">
        <f t="shared" si="133"/>
        <v>0</v>
      </c>
      <c r="W38" s="59">
        <f t="shared" si="96"/>
        <v>0</v>
      </c>
      <c r="X38" s="59">
        <f t="shared" si="134"/>
        <v>0</v>
      </c>
      <c r="Y38" s="59">
        <f t="shared" si="98"/>
        <v>0</v>
      </c>
      <c r="Z38" s="58">
        <f t="shared" si="135"/>
        <v>0</v>
      </c>
      <c r="AA38" s="58">
        <f t="shared" si="136"/>
        <v>0</v>
      </c>
      <c r="AB38" s="58">
        <f t="shared" si="137"/>
        <v>0</v>
      </c>
      <c r="AC38" s="59">
        <f t="shared" si="99"/>
        <v>0</v>
      </c>
      <c r="AD38" s="59">
        <f t="shared" si="138"/>
        <v>0</v>
      </c>
      <c r="AE38" s="59">
        <f t="shared" si="101"/>
        <v>0</v>
      </c>
      <c r="AF38" s="58">
        <f t="shared" si="139"/>
        <v>0</v>
      </c>
      <c r="AG38" s="58">
        <f t="shared" si="140"/>
        <v>0</v>
      </c>
      <c r="AH38" s="58">
        <f t="shared" si="141"/>
        <v>0</v>
      </c>
      <c r="AI38" s="59">
        <f t="shared" si="102"/>
        <v>0</v>
      </c>
      <c r="AJ38" s="59">
        <f t="shared" si="142"/>
        <v>0</v>
      </c>
      <c r="AK38" s="59">
        <f t="shared" si="104"/>
        <v>0</v>
      </c>
      <c r="AL38" s="58">
        <f t="shared" si="143"/>
        <v>0</v>
      </c>
      <c r="AM38" s="58">
        <f t="shared" si="144"/>
        <v>0</v>
      </c>
      <c r="AN38" s="58">
        <f t="shared" si="145"/>
        <v>0</v>
      </c>
      <c r="AO38" s="59">
        <f t="shared" si="105"/>
        <v>0</v>
      </c>
      <c r="AP38" s="59">
        <f t="shared" si="146"/>
        <v>0</v>
      </c>
      <c r="AQ38" s="59">
        <f t="shared" si="107"/>
        <v>0</v>
      </c>
      <c r="AR38" s="58">
        <f t="shared" si="147"/>
        <v>0</v>
      </c>
      <c r="AS38" s="58">
        <f t="shared" si="148"/>
        <v>0</v>
      </c>
      <c r="AT38" s="58">
        <f t="shared" si="149"/>
        <v>0</v>
      </c>
      <c r="AU38" s="59">
        <f t="shared" si="108"/>
        <v>0</v>
      </c>
      <c r="AV38" s="59">
        <f t="shared" si="150"/>
        <v>0</v>
      </c>
      <c r="AW38" s="59">
        <f t="shared" si="110"/>
        <v>0</v>
      </c>
      <c r="AX38" s="58">
        <f t="shared" si="151"/>
        <v>0</v>
      </c>
      <c r="AY38" s="58">
        <f t="shared" si="152"/>
        <v>0</v>
      </c>
      <c r="AZ38" s="58">
        <f t="shared" si="153"/>
        <v>0</v>
      </c>
      <c r="BA38" s="59">
        <f t="shared" si="111"/>
        <v>0</v>
      </c>
      <c r="BB38" s="59">
        <f t="shared" si="154"/>
        <v>0</v>
      </c>
      <c r="BC38" s="59">
        <f t="shared" si="113"/>
        <v>0</v>
      </c>
      <c r="BD38" s="58">
        <f t="shared" si="155"/>
        <v>0</v>
      </c>
      <c r="BE38" s="58">
        <f t="shared" si="156"/>
        <v>0</v>
      </c>
      <c r="BF38" s="58">
        <f t="shared" si="157"/>
        <v>0</v>
      </c>
      <c r="BG38" s="59">
        <f t="shared" si="114"/>
        <v>0</v>
      </c>
      <c r="BH38" s="59">
        <f t="shared" si="158"/>
        <v>0</v>
      </c>
      <c r="BI38" s="59">
        <f t="shared" si="116"/>
        <v>0</v>
      </c>
      <c r="BJ38" s="58">
        <f t="shared" si="159"/>
        <v>0</v>
      </c>
      <c r="BK38" s="58">
        <f t="shared" si="160"/>
        <v>0</v>
      </c>
      <c r="BL38" s="58">
        <f t="shared" si="161"/>
        <v>0</v>
      </c>
      <c r="BM38" s="59">
        <f t="shared" si="117"/>
        <v>0</v>
      </c>
      <c r="BN38" s="59">
        <f t="shared" si="162"/>
        <v>0</v>
      </c>
      <c r="BO38" s="59">
        <f t="shared" si="119"/>
        <v>0</v>
      </c>
      <c r="BP38" s="58">
        <f t="shared" si="163"/>
        <v>0</v>
      </c>
      <c r="BQ38" s="58">
        <f t="shared" si="164"/>
        <v>0</v>
      </c>
      <c r="BR38" s="58">
        <f t="shared" si="165"/>
        <v>0</v>
      </c>
      <c r="BS38" s="59">
        <f t="shared" si="120"/>
        <v>0</v>
      </c>
      <c r="BT38" s="59">
        <f t="shared" si="166"/>
        <v>0</v>
      </c>
      <c r="BU38" s="59">
        <f t="shared" si="122"/>
        <v>0</v>
      </c>
      <c r="BV38" s="58">
        <f t="shared" si="167"/>
        <v>0</v>
      </c>
      <c r="BW38" s="58">
        <f t="shared" si="168"/>
        <v>0</v>
      </c>
      <c r="BX38" s="58">
        <f t="shared" si="169"/>
        <v>0</v>
      </c>
      <c r="BY38" s="59">
        <f t="shared" si="123"/>
        <v>0</v>
      </c>
      <c r="BZ38" s="59">
        <f t="shared" si="170"/>
        <v>0</v>
      </c>
      <c r="CA38" s="59">
        <f t="shared" si="125"/>
        <v>0</v>
      </c>
    </row>
    <row r="39" spans="1:79" x14ac:dyDescent="0.25">
      <c r="A39" s="57" t="str">
        <f>'BD Productos'!A34</f>
        <v>I029</v>
      </c>
      <c r="B39" s="57" t="str">
        <f t="shared" si="81"/>
        <v>Importación</v>
      </c>
      <c r="C39" s="57" t="str">
        <f t="shared" si="82"/>
        <v>Alquitrán</v>
      </c>
      <c r="D39" s="57" t="str">
        <f t="shared" si="83"/>
        <v>Componentes para Gasolina</v>
      </c>
      <c r="E39" s="57" t="str">
        <f t="shared" si="84"/>
        <v>Venezuela</v>
      </c>
      <c r="F39" s="57" t="str">
        <f t="shared" si="85"/>
        <v>Tercero</v>
      </c>
      <c r="G39" s="57" t="str">
        <f t="shared" si="86"/>
        <v>I149</v>
      </c>
      <c r="H39" s="57" t="str">
        <f t="shared" si="87"/>
        <v>Si</v>
      </c>
      <c r="I39" s="57" t="str">
        <f t="shared" si="88"/>
        <v>USD</v>
      </c>
      <c r="J39" s="57" t="str">
        <f t="shared" si="89"/>
        <v>Si</v>
      </c>
      <c r="K39" s="58">
        <f t="shared" si="90"/>
        <v>0</v>
      </c>
      <c r="L39" s="58">
        <f t="shared" si="126"/>
        <v>0</v>
      </c>
      <c r="M39" s="58">
        <f t="shared" si="92"/>
        <v>0</v>
      </c>
      <c r="N39" s="58">
        <f t="shared" si="127"/>
        <v>0</v>
      </c>
      <c r="O39" s="58">
        <f t="shared" si="128"/>
        <v>0</v>
      </c>
      <c r="P39" s="58">
        <f t="shared" si="129"/>
        <v>0</v>
      </c>
      <c r="Q39" s="59">
        <f t="shared" si="93"/>
        <v>0</v>
      </c>
      <c r="R39" s="59">
        <f t="shared" si="130"/>
        <v>0</v>
      </c>
      <c r="S39" s="59">
        <f t="shared" si="95"/>
        <v>0</v>
      </c>
      <c r="T39" s="58">
        <f t="shared" si="131"/>
        <v>0</v>
      </c>
      <c r="U39" s="58">
        <f t="shared" si="132"/>
        <v>0</v>
      </c>
      <c r="V39" s="58">
        <f t="shared" si="133"/>
        <v>0</v>
      </c>
      <c r="W39" s="59">
        <f t="shared" si="96"/>
        <v>0</v>
      </c>
      <c r="X39" s="59">
        <f t="shared" si="134"/>
        <v>0</v>
      </c>
      <c r="Y39" s="59">
        <f t="shared" si="98"/>
        <v>0</v>
      </c>
      <c r="Z39" s="58">
        <f t="shared" si="135"/>
        <v>1.26666667</v>
      </c>
      <c r="AA39" s="58">
        <f t="shared" si="136"/>
        <v>48.355189442285919</v>
      </c>
      <c r="AB39" s="58">
        <f t="shared" si="137"/>
        <v>1.837497203642384</v>
      </c>
      <c r="AC39" s="59">
        <f t="shared" si="99"/>
        <v>0.31666666666666671</v>
      </c>
      <c r="AD39" s="59">
        <f t="shared" si="138"/>
        <v>48.355189569536414</v>
      </c>
      <c r="AE39" s="59">
        <f t="shared" si="101"/>
        <v>1.837497203642384</v>
      </c>
      <c r="AF39" s="58">
        <f t="shared" si="139"/>
        <v>0</v>
      </c>
      <c r="AG39" s="58">
        <f t="shared" si="140"/>
        <v>0</v>
      </c>
      <c r="AH39" s="58">
        <f t="shared" si="141"/>
        <v>0</v>
      </c>
      <c r="AI39" s="59">
        <f t="shared" si="102"/>
        <v>0.25165562913907286</v>
      </c>
      <c r="AJ39" s="59">
        <f t="shared" si="142"/>
        <v>48.355189569536421</v>
      </c>
      <c r="AK39" s="59">
        <f t="shared" si="104"/>
        <v>1.837497203642384</v>
      </c>
      <c r="AL39" s="58">
        <f t="shared" si="143"/>
        <v>0</v>
      </c>
      <c r="AM39" s="58">
        <f t="shared" si="144"/>
        <v>0</v>
      </c>
      <c r="AN39" s="58">
        <f t="shared" si="145"/>
        <v>0</v>
      </c>
      <c r="AO39" s="59">
        <f t="shared" si="105"/>
        <v>0.20994475138121549</v>
      </c>
      <c r="AP39" s="59">
        <f t="shared" si="146"/>
        <v>48.355189569536421</v>
      </c>
      <c r="AQ39" s="59">
        <f t="shared" si="107"/>
        <v>1.837497203642384</v>
      </c>
      <c r="AR39" s="58">
        <f t="shared" si="147"/>
        <v>0</v>
      </c>
      <c r="AS39" s="58">
        <f t="shared" si="148"/>
        <v>0</v>
      </c>
      <c r="AT39" s="58">
        <f t="shared" si="149"/>
        <v>0</v>
      </c>
      <c r="AU39" s="59">
        <f t="shared" si="108"/>
        <v>0.17924528301886794</v>
      </c>
      <c r="AV39" s="59">
        <f t="shared" si="150"/>
        <v>48.355189569536414</v>
      </c>
      <c r="AW39" s="59">
        <f t="shared" si="110"/>
        <v>1.8374972036423838</v>
      </c>
      <c r="AX39" s="58">
        <f t="shared" si="151"/>
        <v>0</v>
      </c>
      <c r="AY39" s="58">
        <f t="shared" si="152"/>
        <v>0</v>
      </c>
      <c r="AZ39" s="58">
        <f t="shared" si="153"/>
        <v>0</v>
      </c>
      <c r="BA39" s="59">
        <f t="shared" si="111"/>
        <v>0.15637860082304528</v>
      </c>
      <c r="BB39" s="59">
        <f t="shared" si="154"/>
        <v>48.355189569536421</v>
      </c>
      <c r="BC39" s="59">
        <f t="shared" si="113"/>
        <v>1.837497203642384</v>
      </c>
      <c r="BD39" s="58">
        <f t="shared" si="155"/>
        <v>0</v>
      </c>
      <c r="BE39" s="58">
        <f t="shared" si="156"/>
        <v>0</v>
      </c>
      <c r="BF39" s="58">
        <f t="shared" si="157"/>
        <v>0</v>
      </c>
      <c r="BG39" s="59">
        <f t="shared" si="114"/>
        <v>0.13919413919413923</v>
      </c>
      <c r="BH39" s="59">
        <f t="shared" si="158"/>
        <v>48.355189569536414</v>
      </c>
      <c r="BI39" s="59">
        <f t="shared" si="116"/>
        <v>1.837497203642384</v>
      </c>
      <c r="BJ39" s="58">
        <f t="shared" si="159"/>
        <v>0</v>
      </c>
      <c r="BK39" s="58">
        <f t="shared" si="160"/>
        <v>0</v>
      </c>
      <c r="BL39" s="58">
        <f t="shared" si="161"/>
        <v>0</v>
      </c>
      <c r="BM39" s="59">
        <f t="shared" si="117"/>
        <v>0.12500000000000003</v>
      </c>
      <c r="BN39" s="59">
        <f t="shared" si="162"/>
        <v>48.355189569536414</v>
      </c>
      <c r="BO39" s="59">
        <f t="shared" si="119"/>
        <v>1.837497203642384</v>
      </c>
      <c r="BP39" s="58">
        <f t="shared" si="163"/>
        <v>1.26666667</v>
      </c>
      <c r="BQ39" s="58">
        <f t="shared" si="164"/>
        <v>48.355189442285919</v>
      </c>
      <c r="BR39" s="58">
        <f t="shared" si="165"/>
        <v>1.837497203642384</v>
      </c>
      <c r="BS39" s="59">
        <f t="shared" si="120"/>
        <v>0.22754491017964074</v>
      </c>
      <c r="BT39" s="59">
        <f t="shared" si="166"/>
        <v>48.355189569536421</v>
      </c>
      <c r="BU39" s="59">
        <f t="shared" si="122"/>
        <v>3.674994407284768</v>
      </c>
      <c r="BV39" s="58">
        <f t="shared" si="167"/>
        <v>0</v>
      </c>
      <c r="BW39" s="58">
        <f t="shared" si="168"/>
        <v>0</v>
      </c>
      <c r="BX39" s="58">
        <f t="shared" si="169"/>
        <v>0</v>
      </c>
      <c r="BY39" s="59">
        <f t="shared" si="123"/>
        <v>0.20821917808219181</v>
      </c>
      <c r="BZ39" s="59">
        <f t="shared" si="170"/>
        <v>48.355189569536414</v>
      </c>
      <c r="CA39" s="59">
        <f t="shared" si="125"/>
        <v>3.674994407284768</v>
      </c>
    </row>
    <row r="40" spans="1:79" x14ac:dyDescent="0.25">
      <c r="A40" s="57" t="str">
        <f>'BD Productos'!A35</f>
        <v>I030</v>
      </c>
      <c r="B40" s="57" t="str">
        <f t="shared" si="81"/>
        <v>Importación</v>
      </c>
      <c r="C40" s="57" t="str">
        <f t="shared" si="82"/>
        <v xml:space="preserve">Saharan Blend Crude Oil </v>
      </c>
      <c r="D40" s="57" t="str">
        <f t="shared" si="83"/>
        <v>Crudo</v>
      </c>
      <c r="E40" s="57" t="str">
        <f t="shared" si="84"/>
        <v>Venezuela</v>
      </c>
      <c r="F40" s="57" t="str">
        <f t="shared" si="85"/>
        <v>Tercero</v>
      </c>
      <c r="G40" s="57" t="str">
        <f t="shared" si="86"/>
        <v>I140</v>
      </c>
      <c r="H40" s="57" t="str">
        <f t="shared" si="87"/>
        <v>-</v>
      </c>
      <c r="I40" s="57" t="str">
        <f t="shared" si="88"/>
        <v>-</v>
      </c>
      <c r="J40" s="57" t="str">
        <f t="shared" si="89"/>
        <v>-</v>
      </c>
      <c r="K40" s="58">
        <f t="shared" si="90"/>
        <v>0</v>
      </c>
      <c r="L40" s="58">
        <f t="shared" si="126"/>
        <v>0</v>
      </c>
      <c r="M40" s="58">
        <f t="shared" si="92"/>
        <v>0</v>
      </c>
      <c r="N40" s="58">
        <f t="shared" si="127"/>
        <v>0</v>
      </c>
      <c r="O40" s="58">
        <f t="shared" si="128"/>
        <v>0</v>
      </c>
      <c r="P40" s="58">
        <f t="shared" si="129"/>
        <v>0</v>
      </c>
      <c r="Q40" s="59">
        <f t="shared" si="93"/>
        <v>0</v>
      </c>
      <c r="R40" s="59">
        <f t="shared" si="130"/>
        <v>0</v>
      </c>
      <c r="S40" s="59">
        <f t="shared" si="95"/>
        <v>0</v>
      </c>
      <c r="T40" s="58">
        <f t="shared" si="131"/>
        <v>0</v>
      </c>
      <c r="U40" s="58">
        <f t="shared" si="132"/>
        <v>0</v>
      </c>
      <c r="V40" s="58">
        <f t="shared" si="133"/>
        <v>0</v>
      </c>
      <c r="W40" s="59">
        <f t="shared" si="96"/>
        <v>0</v>
      </c>
      <c r="X40" s="59">
        <f t="shared" si="134"/>
        <v>0</v>
      </c>
      <c r="Y40" s="59">
        <f t="shared" si="98"/>
        <v>0</v>
      </c>
      <c r="Z40" s="58">
        <f t="shared" si="135"/>
        <v>0</v>
      </c>
      <c r="AA40" s="58">
        <f t="shared" si="136"/>
        <v>0</v>
      </c>
      <c r="AB40" s="58">
        <f t="shared" si="137"/>
        <v>0</v>
      </c>
      <c r="AC40" s="59">
        <f t="shared" si="99"/>
        <v>0</v>
      </c>
      <c r="AD40" s="59">
        <f t="shared" si="138"/>
        <v>0</v>
      </c>
      <c r="AE40" s="59">
        <f t="shared" si="101"/>
        <v>0</v>
      </c>
      <c r="AF40" s="58">
        <f t="shared" si="139"/>
        <v>0</v>
      </c>
      <c r="AG40" s="58">
        <f t="shared" si="140"/>
        <v>0</v>
      </c>
      <c r="AH40" s="58">
        <f t="shared" si="141"/>
        <v>0</v>
      </c>
      <c r="AI40" s="59">
        <f t="shared" si="102"/>
        <v>0</v>
      </c>
      <c r="AJ40" s="59">
        <f t="shared" si="142"/>
        <v>0</v>
      </c>
      <c r="AK40" s="59">
        <f t="shared" si="104"/>
        <v>0</v>
      </c>
      <c r="AL40" s="58">
        <f t="shared" si="143"/>
        <v>0</v>
      </c>
      <c r="AM40" s="58">
        <f t="shared" si="144"/>
        <v>0</v>
      </c>
      <c r="AN40" s="58">
        <f t="shared" si="145"/>
        <v>0</v>
      </c>
      <c r="AO40" s="59">
        <f t="shared" si="105"/>
        <v>0</v>
      </c>
      <c r="AP40" s="59">
        <f t="shared" si="146"/>
        <v>0</v>
      </c>
      <c r="AQ40" s="59">
        <f t="shared" si="107"/>
        <v>0</v>
      </c>
      <c r="AR40" s="58">
        <f t="shared" si="147"/>
        <v>0</v>
      </c>
      <c r="AS40" s="58">
        <f t="shared" si="148"/>
        <v>0</v>
      </c>
      <c r="AT40" s="58">
        <f t="shared" si="149"/>
        <v>0</v>
      </c>
      <c r="AU40" s="59">
        <f t="shared" si="108"/>
        <v>0</v>
      </c>
      <c r="AV40" s="59">
        <f t="shared" si="150"/>
        <v>0</v>
      </c>
      <c r="AW40" s="59">
        <f t="shared" si="110"/>
        <v>0</v>
      </c>
      <c r="AX40" s="58">
        <f t="shared" si="151"/>
        <v>0</v>
      </c>
      <c r="AY40" s="58">
        <f t="shared" si="152"/>
        <v>0</v>
      </c>
      <c r="AZ40" s="58">
        <f t="shared" si="153"/>
        <v>0</v>
      </c>
      <c r="BA40" s="59">
        <f t="shared" si="111"/>
        <v>0</v>
      </c>
      <c r="BB40" s="59">
        <f t="shared" si="154"/>
        <v>0</v>
      </c>
      <c r="BC40" s="59">
        <f t="shared" si="113"/>
        <v>0</v>
      </c>
      <c r="BD40" s="58">
        <f t="shared" si="155"/>
        <v>0</v>
      </c>
      <c r="BE40" s="58">
        <f t="shared" si="156"/>
        <v>0</v>
      </c>
      <c r="BF40" s="58">
        <f t="shared" si="157"/>
        <v>0</v>
      </c>
      <c r="BG40" s="59">
        <f t="shared" si="114"/>
        <v>0</v>
      </c>
      <c r="BH40" s="59">
        <f t="shared" si="158"/>
        <v>0</v>
      </c>
      <c r="BI40" s="59">
        <f t="shared" si="116"/>
        <v>0</v>
      </c>
      <c r="BJ40" s="58">
        <f t="shared" si="159"/>
        <v>0</v>
      </c>
      <c r="BK40" s="58">
        <f t="shared" si="160"/>
        <v>0</v>
      </c>
      <c r="BL40" s="58">
        <f t="shared" si="161"/>
        <v>0</v>
      </c>
      <c r="BM40" s="59">
        <f t="shared" si="117"/>
        <v>0</v>
      </c>
      <c r="BN40" s="59">
        <f t="shared" si="162"/>
        <v>0</v>
      </c>
      <c r="BO40" s="59">
        <f t="shared" si="119"/>
        <v>0</v>
      </c>
      <c r="BP40" s="58">
        <f t="shared" si="163"/>
        <v>0</v>
      </c>
      <c r="BQ40" s="58">
        <f t="shared" si="164"/>
        <v>0</v>
      </c>
      <c r="BR40" s="58">
        <f t="shared" si="165"/>
        <v>0</v>
      </c>
      <c r="BS40" s="59">
        <f t="shared" si="120"/>
        <v>0</v>
      </c>
      <c r="BT40" s="59">
        <f t="shared" si="166"/>
        <v>0</v>
      </c>
      <c r="BU40" s="59">
        <f t="shared" si="122"/>
        <v>0</v>
      </c>
      <c r="BV40" s="58">
        <f t="shared" si="167"/>
        <v>0</v>
      </c>
      <c r="BW40" s="58">
        <f t="shared" si="168"/>
        <v>0</v>
      </c>
      <c r="BX40" s="58">
        <f t="shared" si="169"/>
        <v>0</v>
      </c>
      <c r="BY40" s="59">
        <f t="shared" si="123"/>
        <v>0</v>
      </c>
      <c r="BZ40" s="59">
        <f t="shared" si="170"/>
        <v>0</v>
      </c>
      <c r="CA40" s="59">
        <f t="shared" si="125"/>
        <v>0</v>
      </c>
    </row>
    <row r="41" spans="1:79" x14ac:dyDescent="0.25">
      <c r="A41" s="57" t="str">
        <f>'BD Productos'!A36</f>
        <v>I031</v>
      </c>
      <c r="B41" s="57" t="str">
        <f t="shared" si="81"/>
        <v>Importación</v>
      </c>
      <c r="C41" s="57" t="str">
        <f t="shared" si="82"/>
        <v>Diluente</v>
      </c>
      <c r="D41" s="57" t="str">
        <f t="shared" si="83"/>
        <v>Diluente</v>
      </c>
      <c r="E41" s="57" t="str">
        <f t="shared" si="84"/>
        <v>Venezuela</v>
      </c>
      <c r="F41" s="57" t="str">
        <f t="shared" si="85"/>
        <v>Tercero</v>
      </c>
      <c r="G41" s="57" t="str">
        <f t="shared" si="86"/>
        <v>I144</v>
      </c>
      <c r="H41" s="57" t="str">
        <f t="shared" si="87"/>
        <v>-</v>
      </c>
      <c r="I41" s="57" t="str">
        <f t="shared" si="88"/>
        <v>-</v>
      </c>
      <c r="J41" s="57" t="str">
        <f t="shared" si="89"/>
        <v>-</v>
      </c>
      <c r="K41" s="58">
        <f t="shared" si="90"/>
        <v>0</v>
      </c>
      <c r="L41" s="58">
        <f t="shared" si="126"/>
        <v>0</v>
      </c>
      <c r="M41" s="58">
        <f t="shared" si="92"/>
        <v>0</v>
      </c>
      <c r="N41" s="58">
        <f t="shared" si="127"/>
        <v>0</v>
      </c>
      <c r="O41" s="58">
        <f t="shared" si="128"/>
        <v>0</v>
      </c>
      <c r="P41" s="58">
        <f t="shared" si="129"/>
        <v>0</v>
      </c>
      <c r="Q41" s="59">
        <f t="shared" si="93"/>
        <v>0</v>
      </c>
      <c r="R41" s="59">
        <f t="shared" si="130"/>
        <v>0</v>
      </c>
      <c r="S41" s="59">
        <f t="shared" si="95"/>
        <v>0</v>
      </c>
      <c r="T41" s="58">
        <f t="shared" si="131"/>
        <v>0</v>
      </c>
      <c r="U41" s="58">
        <f t="shared" si="132"/>
        <v>0</v>
      </c>
      <c r="V41" s="58">
        <f t="shared" si="133"/>
        <v>0</v>
      </c>
      <c r="W41" s="59">
        <f t="shared" si="96"/>
        <v>0</v>
      </c>
      <c r="X41" s="59">
        <f t="shared" si="134"/>
        <v>0</v>
      </c>
      <c r="Y41" s="59">
        <f t="shared" si="98"/>
        <v>0</v>
      </c>
      <c r="Z41" s="58">
        <f t="shared" si="135"/>
        <v>0</v>
      </c>
      <c r="AA41" s="58">
        <f t="shared" si="136"/>
        <v>0</v>
      </c>
      <c r="AB41" s="58">
        <f t="shared" si="137"/>
        <v>0</v>
      </c>
      <c r="AC41" s="59">
        <f t="shared" si="99"/>
        <v>0</v>
      </c>
      <c r="AD41" s="59">
        <f t="shared" si="138"/>
        <v>0</v>
      </c>
      <c r="AE41" s="59">
        <f t="shared" si="101"/>
        <v>0</v>
      </c>
      <c r="AF41" s="58">
        <f t="shared" si="139"/>
        <v>0</v>
      </c>
      <c r="AG41" s="58">
        <f t="shared" si="140"/>
        <v>0</v>
      </c>
      <c r="AH41" s="58">
        <f t="shared" si="141"/>
        <v>0</v>
      </c>
      <c r="AI41" s="59">
        <f t="shared" si="102"/>
        <v>0</v>
      </c>
      <c r="AJ41" s="59">
        <f t="shared" si="142"/>
        <v>0</v>
      </c>
      <c r="AK41" s="59">
        <f t="shared" si="104"/>
        <v>0</v>
      </c>
      <c r="AL41" s="58">
        <f t="shared" si="143"/>
        <v>0</v>
      </c>
      <c r="AM41" s="58">
        <f t="shared" si="144"/>
        <v>0</v>
      </c>
      <c r="AN41" s="58">
        <f t="shared" si="145"/>
        <v>0</v>
      </c>
      <c r="AO41" s="59">
        <f t="shared" si="105"/>
        <v>0</v>
      </c>
      <c r="AP41" s="59">
        <f t="shared" si="146"/>
        <v>0</v>
      </c>
      <c r="AQ41" s="59">
        <f t="shared" si="107"/>
        <v>0</v>
      </c>
      <c r="AR41" s="58">
        <f t="shared" si="147"/>
        <v>0</v>
      </c>
      <c r="AS41" s="58">
        <f t="shared" si="148"/>
        <v>0</v>
      </c>
      <c r="AT41" s="58">
        <f t="shared" si="149"/>
        <v>0</v>
      </c>
      <c r="AU41" s="59">
        <f t="shared" si="108"/>
        <v>0</v>
      </c>
      <c r="AV41" s="59">
        <f t="shared" si="150"/>
        <v>0</v>
      </c>
      <c r="AW41" s="59">
        <f t="shared" si="110"/>
        <v>0</v>
      </c>
      <c r="AX41" s="58">
        <f t="shared" si="151"/>
        <v>0</v>
      </c>
      <c r="AY41" s="58">
        <f t="shared" si="152"/>
        <v>0</v>
      </c>
      <c r="AZ41" s="58">
        <f t="shared" si="153"/>
        <v>0</v>
      </c>
      <c r="BA41" s="59">
        <f t="shared" si="111"/>
        <v>0</v>
      </c>
      <c r="BB41" s="59">
        <f t="shared" si="154"/>
        <v>0</v>
      </c>
      <c r="BC41" s="59">
        <f t="shared" si="113"/>
        <v>0</v>
      </c>
      <c r="BD41" s="58">
        <f t="shared" si="155"/>
        <v>0</v>
      </c>
      <c r="BE41" s="58">
        <f t="shared" si="156"/>
        <v>0</v>
      </c>
      <c r="BF41" s="58">
        <f t="shared" si="157"/>
        <v>0</v>
      </c>
      <c r="BG41" s="59">
        <f t="shared" si="114"/>
        <v>0</v>
      </c>
      <c r="BH41" s="59">
        <f t="shared" si="158"/>
        <v>0</v>
      </c>
      <c r="BI41" s="59">
        <f t="shared" si="116"/>
        <v>0</v>
      </c>
      <c r="BJ41" s="58">
        <f t="shared" si="159"/>
        <v>0</v>
      </c>
      <c r="BK41" s="58">
        <f t="shared" si="160"/>
        <v>0</v>
      </c>
      <c r="BL41" s="58">
        <f t="shared" si="161"/>
        <v>0</v>
      </c>
      <c r="BM41" s="59">
        <f t="shared" si="117"/>
        <v>0</v>
      </c>
      <c r="BN41" s="59">
        <f t="shared" si="162"/>
        <v>0</v>
      </c>
      <c r="BO41" s="59">
        <f t="shared" si="119"/>
        <v>0</v>
      </c>
      <c r="BP41" s="58">
        <f t="shared" si="163"/>
        <v>0</v>
      </c>
      <c r="BQ41" s="58">
        <f t="shared" si="164"/>
        <v>0</v>
      </c>
      <c r="BR41" s="58">
        <f t="shared" si="165"/>
        <v>0</v>
      </c>
      <c r="BS41" s="59">
        <f t="shared" si="120"/>
        <v>0</v>
      </c>
      <c r="BT41" s="59">
        <f t="shared" si="166"/>
        <v>0</v>
      </c>
      <c r="BU41" s="59">
        <f t="shared" si="122"/>
        <v>0</v>
      </c>
      <c r="BV41" s="58">
        <f t="shared" si="167"/>
        <v>0</v>
      </c>
      <c r="BW41" s="58">
        <f t="shared" si="168"/>
        <v>0</v>
      </c>
      <c r="BX41" s="58">
        <f t="shared" si="169"/>
        <v>0</v>
      </c>
      <c r="BY41" s="59">
        <f t="shared" si="123"/>
        <v>0</v>
      </c>
      <c r="BZ41" s="59">
        <f t="shared" si="170"/>
        <v>0</v>
      </c>
      <c r="CA41" s="59">
        <f t="shared" si="125"/>
        <v>0</v>
      </c>
    </row>
    <row r="42" spans="1:79" x14ac:dyDescent="0.25">
      <c r="A42" s="57" t="str">
        <f>'BD Productos'!A37</f>
        <v>I032</v>
      </c>
      <c r="B42" s="57" t="str">
        <f t="shared" si="81"/>
        <v>Importación</v>
      </c>
      <c r="C42" s="57" t="str">
        <f t="shared" si="82"/>
        <v>Crudo Urals</v>
      </c>
      <c r="D42" s="57" t="str">
        <f t="shared" si="83"/>
        <v>Crudo</v>
      </c>
      <c r="E42" s="57" t="str">
        <f t="shared" si="84"/>
        <v>Venezuela</v>
      </c>
      <c r="F42" s="57" t="str">
        <f t="shared" si="85"/>
        <v>Tercero</v>
      </c>
      <c r="G42" s="57" t="str">
        <f t="shared" si="86"/>
        <v>I145</v>
      </c>
      <c r="H42" s="57" t="str">
        <f t="shared" si="87"/>
        <v>-</v>
      </c>
      <c r="I42" s="57" t="str">
        <f t="shared" si="88"/>
        <v>-</v>
      </c>
      <c r="J42" s="57" t="str">
        <f t="shared" si="89"/>
        <v>-</v>
      </c>
      <c r="K42" s="58">
        <f t="shared" si="90"/>
        <v>0</v>
      </c>
      <c r="L42" s="58">
        <f t="shared" si="126"/>
        <v>0</v>
      </c>
      <c r="M42" s="58">
        <f t="shared" si="92"/>
        <v>0</v>
      </c>
      <c r="N42" s="58">
        <f t="shared" si="127"/>
        <v>0</v>
      </c>
      <c r="O42" s="58">
        <f t="shared" si="128"/>
        <v>0</v>
      </c>
      <c r="P42" s="58">
        <f t="shared" si="129"/>
        <v>0</v>
      </c>
      <c r="Q42" s="59">
        <f t="shared" si="93"/>
        <v>0</v>
      </c>
      <c r="R42" s="59">
        <f t="shared" si="130"/>
        <v>0</v>
      </c>
      <c r="S42" s="59">
        <f t="shared" si="95"/>
        <v>0</v>
      </c>
      <c r="T42" s="58">
        <f t="shared" si="131"/>
        <v>0</v>
      </c>
      <c r="U42" s="58">
        <f t="shared" si="132"/>
        <v>0</v>
      </c>
      <c r="V42" s="58">
        <f t="shared" si="133"/>
        <v>0</v>
      </c>
      <c r="W42" s="59">
        <f t="shared" si="96"/>
        <v>0</v>
      </c>
      <c r="X42" s="59">
        <f t="shared" si="134"/>
        <v>0</v>
      </c>
      <c r="Y42" s="59">
        <f t="shared" si="98"/>
        <v>0</v>
      </c>
      <c r="Z42" s="58">
        <f t="shared" si="135"/>
        <v>0</v>
      </c>
      <c r="AA42" s="58">
        <f t="shared" si="136"/>
        <v>0</v>
      </c>
      <c r="AB42" s="58">
        <f t="shared" si="137"/>
        <v>0</v>
      </c>
      <c r="AC42" s="59">
        <f t="shared" si="99"/>
        <v>0</v>
      </c>
      <c r="AD42" s="59">
        <f t="shared" si="138"/>
        <v>0</v>
      </c>
      <c r="AE42" s="59">
        <f t="shared" si="101"/>
        <v>0</v>
      </c>
      <c r="AF42" s="58">
        <f t="shared" si="139"/>
        <v>0</v>
      </c>
      <c r="AG42" s="58">
        <f t="shared" si="140"/>
        <v>0</v>
      </c>
      <c r="AH42" s="58">
        <f t="shared" si="141"/>
        <v>0</v>
      </c>
      <c r="AI42" s="59">
        <f t="shared" si="102"/>
        <v>0</v>
      </c>
      <c r="AJ42" s="59">
        <f t="shared" si="142"/>
        <v>0</v>
      </c>
      <c r="AK42" s="59">
        <f t="shared" si="104"/>
        <v>0</v>
      </c>
      <c r="AL42" s="58">
        <f t="shared" si="143"/>
        <v>0</v>
      </c>
      <c r="AM42" s="58">
        <f t="shared" si="144"/>
        <v>0</v>
      </c>
      <c r="AN42" s="58">
        <f t="shared" si="145"/>
        <v>0</v>
      </c>
      <c r="AO42" s="59">
        <f t="shared" si="105"/>
        <v>0</v>
      </c>
      <c r="AP42" s="59">
        <f t="shared" si="146"/>
        <v>0</v>
      </c>
      <c r="AQ42" s="59">
        <f t="shared" si="107"/>
        <v>0</v>
      </c>
      <c r="AR42" s="58">
        <f t="shared" si="147"/>
        <v>0</v>
      </c>
      <c r="AS42" s="58">
        <f t="shared" si="148"/>
        <v>0</v>
      </c>
      <c r="AT42" s="58">
        <f t="shared" si="149"/>
        <v>0</v>
      </c>
      <c r="AU42" s="59">
        <f t="shared" si="108"/>
        <v>0</v>
      </c>
      <c r="AV42" s="59">
        <f t="shared" si="150"/>
        <v>0</v>
      </c>
      <c r="AW42" s="59">
        <f t="shared" si="110"/>
        <v>0</v>
      </c>
      <c r="AX42" s="58">
        <f t="shared" si="151"/>
        <v>0</v>
      </c>
      <c r="AY42" s="58">
        <f t="shared" si="152"/>
        <v>0</v>
      </c>
      <c r="AZ42" s="58">
        <f t="shared" si="153"/>
        <v>0</v>
      </c>
      <c r="BA42" s="59">
        <f t="shared" si="111"/>
        <v>0</v>
      </c>
      <c r="BB42" s="59">
        <f t="shared" si="154"/>
        <v>0</v>
      </c>
      <c r="BC42" s="59">
        <f t="shared" si="113"/>
        <v>0</v>
      </c>
      <c r="BD42" s="58">
        <f t="shared" si="155"/>
        <v>0</v>
      </c>
      <c r="BE42" s="58">
        <f t="shared" si="156"/>
        <v>0</v>
      </c>
      <c r="BF42" s="58">
        <f t="shared" si="157"/>
        <v>0</v>
      </c>
      <c r="BG42" s="59">
        <f t="shared" si="114"/>
        <v>0</v>
      </c>
      <c r="BH42" s="59">
        <f t="shared" si="158"/>
        <v>0</v>
      </c>
      <c r="BI42" s="59">
        <f t="shared" si="116"/>
        <v>0</v>
      </c>
      <c r="BJ42" s="58">
        <f t="shared" si="159"/>
        <v>0</v>
      </c>
      <c r="BK42" s="58">
        <f t="shared" si="160"/>
        <v>0</v>
      </c>
      <c r="BL42" s="58">
        <f t="shared" si="161"/>
        <v>0</v>
      </c>
      <c r="BM42" s="59">
        <f t="shared" si="117"/>
        <v>0</v>
      </c>
      <c r="BN42" s="59">
        <f t="shared" si="162"/>
        <v>0</v>
      </c>
      <c r="BO42" s="59">
        <f t="shared" si="119"/>
        <v>0</v>
      </c>
      <c r="BP42" s="58">
        <f t="shared" si="163"/>
        <v>0</v>
      </c>
      <c r="BQ42" s="58">
        <f t="shared" si="164"/>
        <v>0</v>
      </c>
      <c r="BR42" s="58">
        <f t="shared" si="165"/>
        <v>0</v>
      </c>
      <c r="BS42" s="59">
        <f t="shared" si="120"/>
        <v>0</v>
      </c>
      <c r="BT42" s="59">
        <f t="shared" si="166"/>
        <v>0</v>
      </c>
      <c r="BU42" s="59">
        <f t="shared" si="122"/>
        <v>0</v>
      </c>
      <c r="BV42" s="58">
        <f t="shared" si="167"/>
        <v>0</v>
      </c>
      <c r="BW42" s="58">
        <f t="shared" si="168"/>
        <v>0</v>
      </c>
      <c r="BX42" s="58">
        <f t="shared" si="169"/>
        <v>0</v>
      </c>
      <c r="BY42" s="59">
        <f t="shared" si="123"/>
        <v>0</v>
      </c>
      <c r="BZ42" s="59">
        <f t="shared" si="170"/>
        <v>0</v>
      </c>
      <c r="CA42" s="59">
        <f t="shared" si="125"/>
        <v>0</v>
      </c>
    </row>
    <row r="43" spans="1:79" x14ac:dyDescent="0.25">
      <c r="A43" s="57" t="str">
        <f>'BD Productos'!A38</f>
        <v>I033</v>
      </c>
      <c r="B43" s="57" t="str">
        <f t="shared" si="81"/>
        <v>Importación</v>
      </c>
      <c r="C43" s="57" t="str">
        <f t="shared" si="82"/>
        <v>Asfalto</v>
      </c>
      <c r="D43" s="57" t="str">
        <f t="shared" si="83"/>
        <v>Otros Productos</v>
      </c>
      <c r="E43" s="57" t="str">
        <f t="shared" si="84"/>
        <v>Venezuela</v>
      </c>
      <c r="F43" s="57" t="str">
        <f t="shared" si="85"/>
        <v>Tercero</v>
      </c>
      <c r="G43" s="57" t="str">
        <f t="shared" si="86"/>
        <v>I147</v>
      </c>
      <c r="H43" s="57" t="str">
        <f t="shared" si="87"/>
        <v>-</v>
      </c>
      <c r="I43" s="57" t="str">
        <f t="shared" si="88"/>
        <v>-</v>
      </c>
      <c r="J43" s="57" t="str">
        <f t="shared" si="89"/>
        <v>-</v>
      </c>
      <c r="K43" s="58">
        <f t="shared" si="90"/>
        <v>0</v>
      </c>
      <c r="L43" s="58">
        <f t="shared" si="126"/>
        <v>0</v>
      </c>
      <c r="M43" s="58">
        <f t="shared" si="92"/>
        <v>0</v>
      </c>
      <c r="N43" s="58">
        <f t="shared" si="127"/>
        <v>0</v>
      </c>
      <c r="O43" s="58">
        <f t="shared" si="128"/>
        <v>0</v>
      </c>
      <c r="P43" s="58">
        <f t="shared" si="129"/>
        <v>0</v>
      </c>
      <c r="Q43" s="59">
        <f t="shared" si="93"/>
        <v>0</v>
      </c>
      <c r="R43" s="59">
        <f t="shared" si="130"/>
        <v>0</v>
      </c>
      <c r="S43" s="59">
        <f t="shared" si="95"/>
        <v>0</v>
      </c>
      <c r="T43" s="58">
        <f t="shared" si="131"/>
        <v>0</v>
      </c>
      <c r="U43" s="58">
        <f t="shared" si="132"/>
        <v>0</v>
      </c>
      <c r="V43" s="58">
        <f t="shared" si="133"/>
        <v>0</v>
      </c>
      <c r="W43" s="59">
        <f t="shared" si="96"/>
        <v>0</v>
      </c>
      <c r="X43" s="59">
        <f t="shared" si="134"/>
        <v>0</v>
      </c>
      <c r="Y43" s="59">
        <f t="shared" si="98"/>
        <v>0</v>
      </c>
      <c r="Z43" s="58">
        <f t="shared" si="135"/>
        <v>0</v>
      </c>
      <c r="AA43" s="58">
        <f t="shared" si="136"/>
        <v>0</v>
      </c>
      <c r="AB43" s="58">
        <f t="shared" si="137"/>
        <v>0</v>
      </c>
      <c r="AC43" s="59">
        <f t="shared" si="99"/>
        <v>0</v>
      </c>
      <c r="AD43" s="59">
        <f t="shared" si="138"/>
        <v>0</v>
      </c>
      <c r="AE43" s="59">
        <f t="shared" si="101"/>
        <v>0</v>
      </c>
      <c r="AF43" s="58">
        <f t="shared" si="139"/>
        <v>0</v>
      </c>
      <c r="AG43" s="58">
        <f t="shared" si="140"/>
        <v>0</v>
      </c>
      <c r="AH43" s="58">
        <f t="shared" si="141"/>
        <v>0</v>
      </c>
      <c r="AI43" s="59">
        <f t="shared" si="102"/>
        <v>0</v>
      </c>
      <c r="AJ43" s="59">
        <f t="shared" si="142"/>
        <v>0</v>
      </c>
      <c r="AK43" s="59">
        <f t="shared" si="104"/>
        <v>0</v>
      </c>
      <c r="AL43" s="58">
        <f t="shared" si="143"/>
        <v>0</v>
      </c>
      <c r="AM43" s="58">
        <f t="shared" si="144"/>
        <v>0</v>
      </c>
      <c r="AN43" s="58">
        <f t="shared" si="145"/>
        <v>0</v>
      </c>
      <c r="AO43" s="59">
        <f t="shared" si="105"/>
        <v>0</v>
      </c>
      <c r="AP43" s="59">
        <f t="shared" si="146"/>
        <v>0</v>
      </c>
      <c r="AQ43" s="59">
        <f t="shared" si="107"/>
        <v>0</v>
      </c>
      <c r="AR43" s="58">
        <f t="shared" si="147"/>
        <v>0</v>
      </c>
      <c r="AS43" s="58">
        <f t="shared" si="148"/>
        <v>0</v>
      </c>
      <c r="AT43" s="58">
        <f t="shared" si="149"/>
        <v>0</v>
      </c>
      <c r="AU43" s="59">
        <f t="shared" si="108"/>
        <v>0</v>
      </c>
      <c r="AV43" s="59">
        <f t="shared" si="150"/>
        <v>0</v>
      </c>
      <c r="AW43" s="59">
        <f t="shared" si="110"/>
        <v>0</v>
      </c>
      <c r="AX43" s="58">
        <f t="shared" si="151"/>
        <v>0</v>
      </c>
      <c r="AY43" s="58">
        <f t="shared" si="152"/>
        <v>0</v>
      </c>
      <c r="AZ43" s="58">
        <f t="shared" si="153"/>
        <v>0</v>
      </c>
      <c r="BA43" s="59">
        <f t="shared" si="111"/>
        <v>0</v>
      </c>
      <c r="BB43" s="59">
        <f t="shared" si="154"/>
        <v>0</v>
      </c>
      <c r="BC43" s="59">
        <f t="shared" si="113"/>
        <v>0</v>
      </c>
      <c r="BD43" s="58">
        <f t="shared" si="155"/>
        <v>0</v>
      </c>
      <c r="BE43" s="58">
        <f t="shared" si="156"/>
        <v>0</v>
      </c>
      <c r="BF43" s="58">
        <f t="shared" si="157"/>
        <v>0</v>
      </c>
      <c r="BG43" s="59">
        <f t="shared" si="114"/>
        <v>0</v>
      </c>
      <c r="BH43" s="59">
        <f t="shared" si="158"/>
        <v>0</v>
      </c>
      <c r="BI43" s="59">
        <f t="shared" si="116"/>
        <v>0</v>
      </c>
      <c r="BJ43" s="58">
        <f t="shared" si="159"/>
        <v>0</v>
      </c>
      <c r="BK43" s="58">
        <f t="shared" si="160"/>
        <v>0</v>
      </c>
      <c r="BL43" s="58">
        <f t="shared" si="161"/>
        <v>0</v>
      </c>
      <c r="BM43" s="59">
        <f t="shared" si="117"/>
        <v>0</v>
      </c>
      <c r="BN43" s="59">
        <f t="shared" si="162"/>
        <v>0</v>
      </c>
      <c r="BO43" s="59">
        <f t="shared" si="119"/>
        <v>0</v>
      </c>
      <c r="BP43" s="58">
        <f t="shared" si="163"/>
        <v>0</v>
      </c>
      <c r="BQ43" s="58">
        <f t="shared" si="164"/>
        <v>0</v>
      </c>
      <c r="BR43" s="58">
        <f t="shared" si="165"/>
        <v>0</v>
      </c>
      <c r="BS43" s="59">
        <f t="shared" si="120"/>
        <v>0</v>
      </c>
      <c r="BT43" s="59">
        <f t="shared" si="166"/>
        <v>0</v>
      </c>
      <c r="BU43" s="59">
        <f t="shared" si="122"/>
        <v>0</v>
      </c>
      <c r="BV43" s="58">
        <f t="shared" si="167"/>
        <v>0</v>
      </c>
      <c r="BW43" s="58">
        <f t="shared" si="168"/>
        <v>0</v>
      </c>
      <c r="BX43" s="58">
        <f t="shared" si="169"/>
        <v>0</v>
      </c>
      <c r="BY43" s="59">
        <f t="shared" si="123"/>
        <v>0</v>
      </c>
      <c r="BZ43" s="59">
        <f t="shared" si="170"/>
        <v>0</v>
      </c>
      <c r="CA43" s="59">
        <f t="shared" si="125"/>
        <v>0</v>
      </c>
    </row>
    <row r="44" spans="1:79" x14ac:dyDescent="0.25">
      <c r="A44" s="57" t="str">
        <f>'BD Productos'!A39</f>
        <v>I034</v>
      </c>
      <c r="B44" s="57" t="str">
        <f t="shared" si="81"/>
        <v>Importación</v>
      </c>
      <c r="C44" s="57" t="str">
        <f t="shared" si="82"/>
        <v>Nafta Livina</v>
      </c>
      <c r="D44" s="57" t="str">
        <f t="shared" si="83"/>
        <v>Nafta</v>
      </c>
      <c r="E44" s="57" t="str">
        <f t="shared" si="84"/>
        <v>Venezuela</v>
      </c>
      <c r="F44" s="57" t="str">
        <f t="shared" si="85"/>
        <v>Tercero</v>
      </c>
      <c r="G44" s="57" t="str">
        <f t="shared" si="86"/>
        <v>I150</v>
      </c>
      <c r="H44" s="57" t="str">
        <f t="shared" si="87"/>
        <v>-</v>
      </c>
      <c r="I44" s="57" t="str">
        <f t="shared" si="88"/>
        <v>-</v>
      </c>
      <c r="J44" s="57" t="str">
        <f t="shared" si="89"/>
        <v>-</v>
      </c>
      <c r="K44" s="58">
        <f t="shared" si="90"/>
        <v>0</v>
      </c>
      <c r="L44" s="58">
        <f t="shared" si="126"/>
        <v>0</v>
      </c>
      <c r="M44" s="58">
        <f t="shared" si="92"/>
        <v>0</v>
      </c>
      <c r="N44" s="58">
        <f t="shared" si="127"/>
        <v>0</v>
      </c>
      <c r="O44" s="58">
        <f t="shared" si="128"/>
        <v>0</v>
      </c>
      <c r="P44" s="58">
        <f t="shared" si="129"/>
        <v>0</v>
      </c>
      <c r="Q44" s="59">
        <f t="shared" si="93"/>
        <v>0</v>
      </c>
      <c r="R44" s="59">
        <f t="shared" si="130"/>
        <v>0</v>
      </c>
      <c r="S44" s="59">
        <f t="shared" si="95"/>
        <v>0</v>
      </c>
      <c r="T44" s="58">
        <f t="shared" si="131"/>
        <v>0</v>
      </c>
      <c r="U44" s="58">
        <f t="shared" si="132"/>
        <v>0</v>
      </c>
      <c r="V44" s="58">
        <f t="shared" si="133"/>
        <v>0</v>
      </c>
      <c r="W44" s="59">
        <f t="shared" si="96"/>
        <v>0</v>
      </c>
      <c r="X44" s="59">
        <f t="shared" si="134"/>
        <v>0</v>
      </c>
      <c r="Y44" s="59">
        <f t="shared" si="98"/>
        <v>0</v>
      </c>
      <c r="Z44" s="58">
        <f t="shared" si="135"/>
        <v>0</v>
      </c>
      <c r="AA44" s="58">
        <f t="shared" si="136"/>
        <v>0</v>
      </c>
      <c r="AB44" s="58">
        <f t="shared" si="137"/>
        <v>0</v>
      </c>
      <c r="AC44" s="59">
        <f t="shared" si="99"/>
        <v>0</v>
      </c>
      <c r="AD44" s="59">
        <f t="shared" si="138"/>
        <v>0</v>
      </c>
      <c r="AE44" s="59">
        <f t="shared" si="101"/>
        <v>0</v>
      </c>
      <c r="AF44" s="58">
        <f t="shared" si="139"/>
        <v>0</v>
      </c>
      <c r="AG44" s="58">
        <f t="shared" si="140"/>
        <v>0</v>
      </c>
      <c r="AH44" s="58">
        <f t="shared" si="141"/>
        <v>0</v>
      </c>
      <c r="AI44" s="59">
        <f t="shared" si="102"/>
        <v>0</v>
      </c>
      <c r="AJ44" s="59">
        <f t="shared" si="142"/>
        <v>0</v>
      </c>
      <c r="AK44" s="59">
        <f t="shared" si="104"/>
        <v>0</v>
      </c>
      <c r="AL44" s="58">
        <f t="shared" si="143"/>
        <v>0</v>
      </c>
      <c r="AM44" s="58">
        <f t="shared" si="144"/>
        <v>0</v>
      </c>
      <c r="AN44" s="58">
        <f t="shared" si="145"/>
        <v>0</v>
      </c>
      <c r="AO44" s="59">
        <f t="shared" si="105"/>
        <v>0</v>
      </c>
      <c r="AP44" s="59">
        <f t="shared" si="146"/>
        <v>0</v>
      </c>
      <c r="AQ44" s="59">
        <f t="shared" si="107"/>
        <v>0</v>
      </c>
      <c r="AR44" s="58">
        <f t="shared" si="147"/>
        <v>0</v>
      </c>
      <c r="AS44" s="58">
        <f t="shared" si="148"/>
        <v>0</v>
      </c>
      <c r="AT44" s="58">
        <f t="shared" si="149"/>
        <v>0</v>
      </c>
      <c r="AU44" s="59">
        <f t="shared" si="108"/>
        <v>0</v>
      </c>
      <c r="AV44" s="59">
        <f t="shared" si="150"/>
        <v>0</v>
      </c>
      <c r="AW44" s="59">
        <f t="shared" si="110"/>
        <v>0</v>
      </c>
      <c r="AX44" s="58">
        <f t="shared" si="151"/>
        <v>0</v>
      </c>
      <c r="AY44" s="58">
        <f t="shared" si="152"/>
        <v>0</v>
      </c>
      <c r="AZ44" s="58">
        <f t="shared" si="153"/>
        <v>0</v>
      </c>
      <c r="BA44" s="59">
        <f t="shared" si="111"/>
        <v>0</v>
      </c>
      <c r="BB44" s="59">
        <f t="shared" si="154"/>
        <v>0</v>
      </c>
      <c r="BC44" s="59">
        <f t="shared" si="113"/>
        <v>0</v>
      </c>
      <c r="BD44" s="58">
        <f t="shared" si="155"/>
        <v>0</v>
      </c>
      <c r="BE44" s="58">
        <f t="shared" si="156"/>
        <v>0</v>
      </c>
      <c r="BF44" s="58">
        <f t="shared" si="157"/>
        <v>0</v>
      </c>
      <c r="BG44" s="59">
        <f t="shared" si="114"/>
        <v>0</v>
      </c>
      <c r="BH44" s="59">
        <f t="shared" si="158"/>
        <v>0</v>
      </c>
      <c r="BI44" s="59">
        <f t="shared" si="116"/>
        <v>0</v>
      </c>
      <c r="BJ44" s="58">
        <f t="shared" si="159"/>
        <v>0</v>
      </c>
      <c r="BK44" s="58">
        <f t="shared" si="160"/>
        <v>0</v>
      </c>
      <c r="BL44" s="58">
        <f t="shared" si="161"/>
        <v>0</v>
      </c>
      <c r="BM44" s="59">
        <f t="shared" si="117"/>
        <v>0</v>
      </c>
      <c r="BN44" s="59">
        <f t="shared" si="162"/>
        <v>0</v>
      </c>
      <c r="BO44" s="59">
        <f t="shared" si="119"/>
        <v>0</v>
      </c>
      <c r="BP44" s="58">
        <f t="shared" si="163"/>
        <v>0</v>
      </c>
      <c r="BQ44" s="58">
        <f t="shared" si="164"/>
        <v>0</v>
      </c>
      <c r="BR44" s="58">
        <f t="shared" si="165"/>
        <v>0</v>
      </c>
      <c r="BS44" s="59">
        <f t="shared" si="120"/>
        <v>0</v>
      </c>
      <c r="BT44" s="59">
        <f t="shared" si="166"/>
        <v>0</v>
      </c>
      <c r="BU44" s="59">
        <f t="shared" si="122"/>
        <v>0</v>
      </c>
      <c r="BV44" s="58">
        <f t="shared" si="167"/>
        <v>0</v>
      </c>
      <c r="BW44" s="58">
        <f t="shared" si="168"/>
        <v>0</v>
      </c>
      <c r="BX44" s="58">
        <f t="shared" si="169"/>
        <v>0</v>
      </c>
      <c r="BY44" s="59">
        <f t="shared" si="123"/>
        <v>0</v>
      </c>
      <c r="BZ44" s="59">
        <f t="shared" si="170"/>
        <v>0</v>
      </c>
      <c r="CA44" s="59">
        <f t="shared" si="125"/>
        <v>0</v>
      </c>
    </row>
    <row r="45" spans="1:79" x14ac:dyDescent="0.25">
      <c r="A45" s="57" t="str">
        <f>'BD Productos'!A40</f>
        <v>I035</v>
      </c>
      <c r="B45" s="57" t="str">
        <f t="shared" si="81"/>
        <v>Importación</v>
      </c>
      <c r="C45" s="57" t="str">
        <f t="shared" si="82"/>
        <v xml:space="preserve">Diesel Marino </v>
      </c>
      <c r="D45" s="57" t="str">
        <f t="shared" si="83"/>
        <v>Destilado</v>
      </c>
      <c r="E45" s="57" t="str">
        <f t="shared" si="84"/>
        <v>Venezuela</v>
      </c>
      <c r="F45" s="57" t="str">
        <f t="shared" si="85"/>
        <v>Tercero</v>
      </c>
      <c r="G45" s="57" t="str">
        <f t="shared" si="86"/>
        <v>I153</v>
      </c>
      <c r="H45" s="57" t="str">
        <f t="shared" si="87"/>
        <v>-</v>
      </c>
      <c r="I45" s="57" t="str">
        <f t="shared" si="88"/>
        <v>-</v>
      </c>
      <c r="J45" s="57" t="str">
        <f t="shared" si="89"/>
        <v>-</v>
      </c>
      <c r="K45" s="58">
        <f t="shared" si="90"/>
        <v>0</v>
      </c>
      <c r="L45" s="58">
        <f t="shared" si="126"/>
        <v>0</v>
      </c>
      <c r="M45" s="58">
        <f t="shared" si="92"/>
        <v>0</v>
      </c>
      <c r="N45" s="58">
        <f t="shared" si="127"/>
        <v>0</v>
      </c>
      <c r="O45" s="58">
        <f t="shared" si="128"/>
        <v>0</v>
      </c>
      <c r="P45" s="58">
        <f t="shared" si="129"/>
        <v>0</v>
      </c>
      <c r="Q45" s="59">
        <f t="shared" si="93"/>
        <v>0</v>
      </c>
      <c r="R45" s="59">
        <f t="shared" si="130"/>
        <v>0</v>
      </c>
      <c r="S45" s="59">
        <f t="shared" si="95"/>
        <v>0</v>
      </c>
      <c r="T45" s="58">
        <f t="shared" si="131"/>
        <v>0</v>
      </c>
      <c r="U45" s="58">
        <f t="shared" si="132"/>
        <v>0</v>
      </c>
      <c r="V45" s="58">
        <f t="shared" si="133"/>
        <v>0</v>
      </c>
      <c r="W45" s="59">
        <f t="shared" si="96"/>
        <v>0</v>
      </c>
      <c r="X45" s="59">
        <f t="shared" si="134"/>
        <v>0</v>
      </c>
      <c r="Y45" s="59">
        <f t="shared" si="98"/>
        <v>0</v>
      </c>
      <c r="Z45" s="58">
        <f t="shared" si="135"/>
        <v>0</v>
      </c>
      <c r="AA45" s="58">
        <f t="shared" si="136"/>
        <v>0</v>
      </c>
      <c r="AB45" s="58">
        <f t="shared" si="137"/>
        <v>0</v>
      </c>
      <c r="AC45" s="59">
        <f t="shared" si="99"/>
        <v>0</v>
      </c>
      <c r="AD45" s="59">
        <f t="shared" si="138"/>
        <v>0</v>
      </c>
      <c r="AE45" s="59">
        <f t="shared" si="101"/>
        <v>0</v>
      </c>
      <c r="AF45" s="58">
        <f t="shared" si="139"/>
        <v>0</v>
      </c>
      <c r="AG45" s="58">
        <f t="shared" si="140"/>
        <v>0</v>
      </c>
      <c r="AH45" s="58">
        <f t="shared" si="141"/>
        <v>0</v>
      </c>
      <c r="AI45" s="59">
        <f t="shared" si="102"/>
        <v>0</v>
      </c>
      <c r="AJ45" s="59">
        <f t="shared" si="142"/>
        <v>0</v>
      </c>
      <c r="AK45" s="59">
        <f t="shared" si="104"/>
        <v>0</v>
      </c>
      <c r="AL45" s="58">
        <f t="shared" si="143"/>
        <v>0</v>
      </c>
      <c r="AM45" s="58">
        <f t="shared" si="144"/>
        <v>0</v>
      </c>
      <c r="AN45" s="58">
        <f t="shared" si="145"/>
        <v>0</v>
      </c>
      <c r="AO45" s="59">
        <f t="shared" si="105"/>
        <v>0</v>
      </c>
      <c r="AP45" s="59">
        <f t="shared" si="146"/>
        <v>0</v>
      </c>
      <c r="AQ45" s="59">
        <f t="shared" si="107"/>
        <v>0</v>
      </c>
      <c r="AR45" s="58">
        <f t="shared" si="147"/>
        <v>0</v>
      </c>
      <c r="AS45" s="58">
        <f t="shared" si="148"/>
        <v>0</v>
      </c>
      <c r="AT45" s="58">
        <f t="shared" si="149"/>
        <v>0</v>
      </c>
      <c r="AU45" s="59">
        <f t="shared" si="108"/>
        <v>0</v>
      </c>
      <c r="AV45" s="59">
        <f t="shared" si="150"/>
        <v>0</v>
      </c>
      <c r="AW45" s="59">
        <f t="shared" si="110"/>
        <v>0</v>
      </c>
      <c r="AX45" s="58">
        <f t="shared" si="151"/>
        <v>0</v>
      </c>
      <c r="AY45" s="58">
        <f t="shared" si="152"/>
        <v>0</v>
      </c>
      <c r="AZ45" s="58">
        <f t="shared" si="153"/>
        <v>0</v>
      </c>
      <c r="BA45" s="59">
        <f t="shared" si="111"/>
        <v>0</v>
      </c>
      <c r="BB45" s="59">
        <f t="shared" si="154"/>
        <v>0</v>
      </c>
      <c r="BC45" s="59">
        <f t="shared" si="113"/>
        <v>0</v>
      </c>
      <c r="BD45" s="58">
        <f t="shared" si="155"/>
        <v>0</v>
      </c>
      <c r="BE45" s="58">
        <f t="shared" si="156"/>
        <v>0</v>
      </c>
      <c r="BF45" s="58">
        <f t="shared" si="157"/>
        <v>0</v>
      </c>
      <c r="BG45" s="59">
        <f t="shared" si="114"/>
        <v>0</v>
      </c>
      <c r="BH45" s="59">
        <f t="shared" si="158"/>
        <v>0</v>
      </c>
      <c r="BI45" s="59">
        <f t="shared" si="116"/>
        <v>0</v>
      </c>
      <c r="BJ45" s="58">
        <f t="shared" si="159"/>
        <v>0</v>
      </c>
      <c r="BK45" s="58">
        <f t="shared" si="160"/>
        <v>0</v>
      </c>
      <c r="BL45" s="58">
        <f t="shared" si="161"/>
        <v>0</v>
      </c>
      <c r="BM45" s="59">
        <f t="shared" si="117"/>
        <v>0</v>
      </c>
      <c r="BN45" s="59">
        <f t="shared" si="162"/>
        <v>0</v>
      </c>
      <c r="BO45" s="59">
        <f t="shared" si="119"/>
        <v>0</v>
      </c>
      <c r="BP45" s="58">
        <f t="shared" si="163"/>
        <v>0</v>
      </c>
      <c r="BQ45" s="58">
        <f t="shared" si="164"/>
        <v>0</v>
      </c>
      <c r="BR45" s="58">
        <f t="shared" si="165"/>
        <v>0</v>
      </c>
      <c r="BS45" s="59">
        <f t="shared" si="120"/>
        <v>0</v>
      </c>
      <c r="BT45" s="59">
        <f t="shared" si="166"/>
        <v>0</v>
      </c>
      <c r="BU45" s="59">
        <f t="shared" si="122"/>
        <v>0</v>
      </c>
      <c r="BV45" s="58">
        <f t="shared" si="167"/>
        <v>0</v>
      </c>
      <c r="BW45" s="58">
        <f t="shared" si="168"/>
        <v>0</v>
      </c>
      <c r="BX45" s="58">
        <f t="shared" si="169"/>
        <v>0</v>
      </c>
      <c r="BY45" s="59">
        <f t="shared" si="123"/>
        <v>0</v>
      </c>
      <c r="BZ45" s="59">
        <f t="shared" si="170"/>
        <v>0</v>
      </c>
      <c r="CA45" s="59">
        <f t="shared" si="125"/>
        <v>0</v>
      </c>
    </row>
    <row r="46" spans="1:79" x14ac:dyDescent="0.25">
      <c r="A46" s="57" t="str">
        <f>'BD Productos'!A41</f>
        <v>I036</v>
      </c>
      <c r="B46" s="57" t="str">
        <f t="shared" si="81"/>
        <v>Importación</v>
      </c>
      <c r="C46" s="57" t="str">
        <f t="shared" si="82"/>
        <v>Gasolina 95</v>
      </c>
      <c r="D46" s="57" t="str">
        <f t="shared" si="83"/>
        <v>Gasolina</v>
      </c>
      <c r="E46" s="57" t="str">
        <f t="shared" si="84"/>
        <v>Venezuela</v>
      </c>
      <c r="F46" s="57" t="str">
        <f t="shared" si="85"/>
        <v>Tercero</v>
      </c>
      <c r="G46" s="57" t="str">
        <f t="shared" si="86"/>
        <v>I146</v>
      </c>
      <c r="H46" s="57" t="str">
        <f t="shared" si="87"/>
        <v>Si</v>
      </c>
      <c r="I46" s="57" t="str">
        <f t="shared" si="88"/>
        <v>USD</v>
      </c>
      <c r="J46" s="57" t="str">
        <f t="shared" si="89"/>
        <v>Si</v>
      </c>
      <c r="K46" s="58">
        <f t="shared" si="90"/>
        <v>4.903225806451613</v>
      </c>
      <c r="L46" s="58">
        <f t="shared" si="126"/>
        <v>87.664292635446827</v>
      </c>
      <c r="M46" s="58">
        <f t="shared" si="92"/>
        <v>13.324972480587919</v>
      </c>
      <c r="N46" s="58">
        <f t="shared" si="127"/>
        <v>5.4285714299999999</v>
      </c>
      <c r="O46" s="58">
        <f t="shared" si="128"/>
        <v>87.664292612377238</v>
      </c>
      <c r="P46" s="58">
        <f t="shared" si="129"/>
        <v>13.324972480587912</v>
      </c>
      <c r="Q46" s="59">
        <f t="shared" si="93"/>
        <v>5.1525423728813555</v>
      </c>
      <c r="R46" s="59">
        <f t="shared" si="130"/>
        <v>87.664292635446813</v>
      </c>
      <c r="S46" s="59">
        <f t="shared" si="95"/>
        <v>26.64994496117583</v>
      </c>
      <c r="T46" s="58">
        <f t="shared" si="131"/>
        <v>4.9032258100000004</v>
      </c>
      <c r="U46" s="58">
        <f t="shared" si="132"/>
        <v>87.664292572005579</v>
      </c>
      <c r="V46" s="58">
        <f t="shared" si="133"/>
        <v>13.32497248058792</v>
      </c>
      <c r="W46" s="59">
        <f t="shared" si="96"/>
        <v>5.0666666666666655</v>
      </c>
      <c r="X46" s="59">
        <f t="shared" si="134"/>
        <v>87.664292635446841</v>
      </c>
      <c r="Y46" s="59">
        <f t="shared" si="98"/>
        <v>39.974917441763751</v>
      </c>
      <c r="Z46" s="58">
        <f t="shared" si="135"/>
        <v>5.06666667</v>
      </c>
      <c r="AA46" s="58">
        <f t="shared" si="136"/>
        <v>87.664292577772912</v>
      </c>
      <c r="AB46" s="58">
        <f t="shared" si="137"/>
        <v>13.32497248058791</v>
      </c>
      <c r="AC46" s="59">
        <f t="shared" si="99"/>
        <v>5.0666666666666655</v>
      </c>
      <c r="AD46" s="59">
        <f t="shared" si="138"/>
        <v>87.664292635446827</v>
      </c>
      <c r="AE46" s="59">
        <f t="shared" si="101"/>
        <v>53.29988992235166</v>
      </c>
      <c r="AF46" s="58">
        <f t="shared" si="139"/>
        <v>4.9032258100000004</v>
      </c>
      <c r="AG46" s="58">
        <f t="shared" si="140"/>
        <v>87.664292572005593</v>
      </c>
      <c r="AH46" s="58">
        <f t="shared" si="141"/>
        <v>13.324972480587924</v>
      </c>
      <c r="AI46" s="59">
        <f t="shared" si="102"/>
        <v>5.0331125827814569</v>
      </c>
      <c r="AJ46" s="59">
        <f t="shared" si="142"/>
        <v>87.664292635446827</v>
      </c>
      <c r="AK46" s="59">
        <f t="shared" si="104"/>
        <v>66.624862402939584</v>
      </c>
      <c r="AL46" s="58">
        <f t="shared" si="143"/>
        <v>5.06666667</v>
      </c>
      <c r="AM46" s="58">
        <f t="shared" si="144"/>
        <v>87.66429257777304</v>
      </c>
      <c r="AN46" s="58">
        <f t="shared" si="145"/>
        <v>13.324972480587931</v>
      </c>
      <c r="AO46" s="59">
        <f t="shared" si="105"/>
        <v>5.0386740331491717</v>
      </c>
      <c r="AP46" s="59">
        <f t="shared" si="146"/>
        <v>87.664292635446827</v>
      </c>
      <c r="AQ46" s="59">
        <f t="shared" si="107"/>
        <v>79.949834883527515</v>
      </c>
      <c r="AR46" s="58">
        <f t="shared" si="147"/>
        <v>4.9032258100000004</v>
      </c>
      <c r="AS46" s="58">
        <f t="shared" si="148"/>
        <v>87.664292572005465</v>
      </c>
      <c r="AT46" s="58">
        <f t="shared" si="149"/>
        <v>13.324972480587903</v>
      </c>
      <c r="AU46" s="59">
        <f t="shared" si="108"/>
        <v>5.0188679245283012</v>
      </c>
      <c r="AV46" s="59">
        <f t="shared" si="150"/>
        <v>87.664292635446841</v>
      </c>
      <c r="AW46" s="59">
        <f t="shared" si="110"/>
        <v>93.274807364115418</v>
      </c>
      <c r="AX46" s="58">
        <f t="shared" si="151"/>
        <v>4.9032258100000004</v>
      </c>
      <c r="AY46" s="58">
        <f t="shared" si="152"/>
        <v>87.664292572005465</v>
      </c>
      <c r="AZ46" s="58">
        <f t="shared" si="153"/>
        <v>13.324972480587903</v>
      </c>
      <c r="BA46" s="59">
        <f t="shared" si="111"/>
        <v>5.004115226337448</v>
      </c>
      <c r="BB46" s="59">
        <f t="shared" si="154"/>
        <v>87.664292635446827</v>
      </c>
      <c r="BC46" s="59">
        <f t="shared" si="113"/>
        <v>106.59977984470332</v>
      </c>
      <c r="BD46" s="58">
        <f t="shared" si="155"/>
        <v>5.06666667</v>
      </c>
      <c r="BE46" s="58">
        <f t="shared" si="156"/>
        <v>87.66429257777304</v>
      </c>
      <c r="BF46" s="58">
        <f t="shared" si="157"/>
        <v>13.324972480587931</v>
      </c>
      <c r="BG46" s="59">
        <f t="shared" si="114"/>
        <v>5.0109890109890109</v>
      </c>
      <c r="BH46" s="59">
        <f t="shared" si="158"/>
        <v>87.664292635446827</v>
      </c>
      <c r="BI46" s="59">
        <f t="shared" si="116"/>
        <v>119.92475232529125</v>
      </c>
      <c r="BJ46" s="58">
        <f t="shared" si="159"/>
        <v>4.9032258100000004</v>
      </c>
      <c r="BK46" s="58">
        <f t="shared" si="160"/>
        <v>87.66429257200555</v>
      </c>
      <c r="BL46" s="58">
        <f t="shared" si="161"/>
        <v>13.324972480587917</v>
      </c>
      <c r="BM46" s="59">
        <f t="shared" si="117"/>
        <v>5</v>
      </c>
      <c r="BN46" s="59">
        <f t="shared" si="162"/>
        <v>87.664292635446827</v>
      </c>
      <c r="BO46" s="59">
        <f t="shared" si="119"/>
        <v>133.24972480587917</v>
      </c>
      <c r="BP46" s="58">
        <f t="shared" si="163"/>
        <v>5.06666667</v>
      </c>
      <c r="BQ46" s="58">
        <f t="shared" si="164"/>
        <v>87.66429257777294</v>
      </c>
      <c r="BR46" s="58">
        <f t="shared" si="165"/>
        <v>13.324972480587917</v>
      </c>
      <c r="BS46" s="59">
        <f t="shared" si="120"/>
        <v>5.0059880239520957</v>
      </c>
      <c r="BT46" s="59">
        <f t="shared" si="166"/>
        <v>87.664292635446827</v>
      </c>
      <c r="BU46" s="59">
        <f t="shared" si="122"/>
        <v>146.57469728646709</v>
      </c>
      <c r="BV46" s="58">
        <f t="shared" si="167"/>
        <v>4.9032258100000004</v>
      </c>
      <c r="BW46" s="58">
        <f t="shared" si="168"/>
        <v>87.66429257200555</v>
      </c>
      <c r="BX46" s="58">
        <f t="shared" si="169"/>
        <v>13.324972480587917</v>
      </c>
      <c r="BY46" s="59">
        <f t="shared" si="123"/>
        <v>4.9972602739726018</v>
      </c>
      <c r="BZ46" s="59">
        <f t="shared" si="170"/>
        <v>87.664292635446841</v>
      </c>
      <c r="CA46" s="59">
        <f t="shared" si="125"/>
        <v>159.899669767055</v>
      </c>
    </row>
    <row r="47" spans="1:79" x14ac:dyDescent="0.25">
      <c r="A47" s="57" t="str">
        <f>'BD Productos'!A42</f>
        <v>I037</v>
      </c>
      <c r="B47" s="57" t="str">
        <f t="shared" si="81"/>
        <v>Importación</v>
      </c>
      <c r="C47" s="57" t="str">
        <f t="shared" si="82"/>
        <v>Azufre</v>
      </c>
      <c r="D47" s="57" t="str">
        <f t="shared" si="83"/>
        <v>Otros Productos</v>
      </c>
      <c r="E47" s="57" t="str">
        <f t="shared" si="84"/>
        <v>Venezuela</v>
      </c>
      <c r="F47" s="57" t="str">
        <f t="shared" si="85"/>
        <v>Ref. Isla</v>
      </c>
      <c r="G47" s="57" t="str">
        <f t="shared" si="86"/>
        <v>I137</v>
      </c>
      <c r="H47" s="57" t="str">
        <f t="shared" si="87"/>
        <v>Si</v>
      </c>
      <c r="I47" s="57" t="str">
        <f t="shared" si="88"/>
        <v>USD</v>
      </c>
      <c r="J47" s="57" t="str">
        <f t="shared" si="89"/>
        <v>Si</v>
      </c>
      <c r="K47" s="58">
        <f t="shared" si="90"/>
        <v>0.4433333333333333</v>
      </c>
      <c r="L47" s="58">
        <f t="shared" si="126"/>
        <v>16.826383432484004</v>
      </c>
      <c r="M47" s="58">
        <f t="shared" si="92"/>
        <v>0.23125059630710512</v>
      </c>
      <c r="N47" s="58">
        <f t="shared" si="127"/>
        <v>0.44333333000000003</v>
      </c>
      <c r="O47" s="58">
        <f t="shared" si="128"/>
        <v>16.826383558998163</v>
      </c>
      <c r="P47" s="58">
        <f t="shared" si="129"/>
        <v>0.20887150634190141</v>
      </c>
      <c r="Q47" s="59">
        <f t="shared" si="93"/>
        <v>0.44333333333333325</v>
      </c>
      <c r="R47" s="59">
        <f t="shared" si="130"/>
        <v>16.826383432484004</v>
      </c>
      <c r="S47" s="59">
        <f t="shared" si="95"/>
        <v>0.44012210264900653</v>
      </c>
      <c r="T47" s="58">
        <f t="shared" si="131"/>
        <v>0.44840000000000002</v>
      </c>
      <c r="U47" s="58">
        <f t="shared" si="132"/>
        <v>16.826383432484011</v>
      </c>
      <c r="V47" s="58">
        <f t="shared" si="133"/>
        <v>0.23389346026490077</v>
      </c>
      <c r="W47" s="59">
        <f t="shared" si="96"/>
        <v>0.44507851851851854</v>
      </c>
      <c r="X47" s="59">
        <f t="shared" si="134"/>
        <v>16.826383432484004</v>
      </c>
      <c r="Y47" s="59">
        <f t="shared" si="98"/>
        <v>0.6740155629139073</v>
      </c>
      <c r="Z47" s="58">
        <f t="shared" si="135"/>
        <v>0.44840000000000002</v>
      </c>
      <c r="AA47" s="58">
        <f t="shared" si="136"/>
        <v>16.826383432484</v>
      </c>
      <c r="AB47" s="58">
        <f t="shared" si="137"/>
        <v>0.22634850993377476</v>
      </c>
      <c r="AC47" s="59">
        <f t="shared" si="99"/>
        <v>0.44590888888888885</v>
      </c>
      <c r="AD47" s="59">
        <f t="shared" si="138"/>
        <v>16.826383432484004</v>
      </c>
      <c r="AE47" s="59">
        <f t="shared" si="101"/>
        <v>0.90036407284768205</v>
      </c>
      <c r="AF47" s="58">
        <f t="shared" si="139"/>
        <v>0.44840000000000002</v>
      </c>
      <c r="AG47" s="58">
        <f t="shared" si="140"/>
        <v>16.826383432483993</v>
      </c>
      <c r="AH47" s="58">
        <f t="shared" si="141"/>
        <v>0.23389346026490054</v>
      </c>
      <c r="AI47" s="59">
        <f t="shared" si="102"/>
        <v>0.44642030905077262</v>
      </c>
      <c r="AJ47" s="59">
        <f t="shared" si="142"/>
        <v>16.826383432484004</v>
      </c>
      <c r="AK47" s="59">
        <f t="shared" si="104"/>
        <v>1.1342575331125826</v>
      </c>
      <c r="AL47" s="58">
        <f t="shared" si="143"/>
        <v>0.44840000000000002</v>
      </c>
      <c r="AM47" s="58">
        <f t="shared" si="144"/>
        <v>16.826383432484015</v>
      </c>
      <c r="AN47" s="58">
        <f t="shared" si="145"/>
        <v>0.22634850993377498</v>
      </c>
      <c r="AO47" s="59">
        <f t="shared" si="105"/>
        <v>0.44674843462246783</v>
      </c>
      <c r="AP47" s="59">
        <f t="shared" si="146"/>
        <v>16.826383432484004</v>
      </c>
      <c r="AQ47" s="59">
        <f t="shared" si="107"/>
        <v>1.3606060430463576</v>
      </c>
      <c r="AR47" s="58">
        <f t="shared" si="147"/>
        <v>0.44840000000000002</v>
      </c>
      <c r="AS47" s="58">
        <f t="shared" si="148"/>
        <v>16.826383432483993</v>
      </c>
      <c r="AT47" s="58">
        <f t="shared" si="149"/>
        <v>0.23389346026490054</v>
      </c>
      <c r="AU47" s="59">
        <f t="shared" si="108"/>
        <v>0.4469899371069182</v>
      </c>
      <c r="AV47" s="59">
        <f t="shared" si="150"/>
        <v>16.826383432484004</v>
      </c>
      <c r="AW47" s="59">
        <f t="shared" si="110"/>
        <v>1.5944995033112581</v>
      </c>
      <c r="AX47" s="58">
        <f t="shared" si="151"/>
        <v>0.44840000000000002</v>
      </c>
      <c r="AY47" s="58">
        <f t="shared" si="152"/>
        <v>16.826383432484011</v>
      </c>
      <c r="AZ47" s="58">
        <f t="shared" si="153"/>
        <v>0.23389346026490077</v>
      </c>
      <c r="BA47" s="59">
        <f t="shared" si="111"/>
        <v>0.44716982167352542</v>
      </c>
      <c r="BB47" s="59">
        <f t="shared" si="154"/>
        <v>16.826383432484004</v>
      </c>
      <c r="BC47" s="59">
        <f t="shared" si="113"/>
        <v>1.8283929635761589</v>
      </c>
      <c r="BD47" s="58">
        <f t="shared" si="155"/>
        <v>0.44840000000000002</v>
      </c>
      <c r="BE47" s="58">
        <f t="shared" si="156"/>
        <v>16.826383432484015</v>
      </c>
      <c r="BF47" s="58">
        <f t="shared" si="157"/>
        <v>0.22634850993377498</v>
      </c>
      <c r="BG47" s="59">
        <f t="shared" si="114"/>
        <v>0.44730500610500612</v>
      </c>
      <c r="BH47" s="59">
        <f t="shared" si="158"/>
        <v>16.826383432484004</v>
      </c>
      <c r="BI47" s="59">
        <f t="shared" si="116"/>
        <v>2.0547414735099339</v>
      </c>
      <c r="BJ47" s="58">
        <f t="shared" si="159"/>
        <v>0.44840000000000002</v>
      </c>
      <c r="BK47" s="58">
        <f t="shared" si="160"/>
        <v>16.826383432483993</v>
      </c>
      <c r="BL47" s="58">
        <f t="shared" si="161"/>
        <v>0.23389346026490054</v>
      </c>
      <c r="BM47" s="59">
        <f t="shared" si="117"/>
        <v>0.44741666666666668</v>
      </c>
      <c r="BN47" s="59">
        <f t="shared" si="162"/>
        <v>16.826383432484004</v>
      </c>
      <c r="BO47" s="59">
        <f t="shared" si="119"/>
        <v>2.2886349337748344</v>
      </c>
      <c r="BP47" s="58">
        <f t="shared" si="163"/>
        <v>0.44840000000000002</v>
      </c>
      <c r="BQ47" s="58">
        <f t="shared" si="164"/>
        <v>16.82638343248405</v>
      </c>
      <c r="BR47" s="58">
        <f t="shared" si="165"/>
        <v>0.22634850993377542</v>
      </c>
      <c r="BS47" s="59">
        <f t="shared" si="120"/>
        <v>0.44750499001996019</v>
      </c>
      <c r="BT47" s="59">
        <f t="shared" si="166"/>
        <v>16.826383432484004</v>
      </c>
      <c r="BU47" s="59">
        <f t="shared" si="122"/>
        <v>2.5149834437086098</v>
      </c>
      <c r="BV47" s="58">
        <f t="shared" si="167"/>
        <v>0.44840000000000002</v>
      </c>
      <c r="BW47" s="58">
        <f t="shared" si="168"/>
        <v>16.826383432483965</v>
      </c>
      <c r="BX47" s="58">
        <f t="shared" si="169"/>
        <v>0.2338934602649001</v>
      </c>
      <c r="BY47" s="59">
        <f t="shared" si="123"/>
        <v>0.44758100456621003</v>
      </c>
      <c r="BZ47" s="59">
        <f t="shared" si="170"/>
        <v>16.826383432484004</v>
      </c>
      <c r="CA47" s="59">
        <f t="shared" si="125"/>
        <v>2.7488769039735099</v>
      </c>
    </row>
    <row r="48" spans="1:79" x14ac:dyDescent="0.25">
      <c r="A48" s="57" t="str">
        <f>'BD Productos'!A43</f>
        <v>I038</v>
      </c>
      <c r="B48" s="57" t="str">
        <f t="shared" si="81"/>
        <v>Importación</v>
      </c>
      <c r="C48" s="57" t="str">
        <f t="shared" si="82"/>
        <v>Crudo</v>
      </c>
      <c r="D48" s="57" t="str">
        <f t="shared" si="83"/>
        <v>Crudo Mediano</v>
      </c>
      <c r="E48" s="57" t="str">
        <f t="shared" si="84"/>
        <v>Venezuela</v>
      </c>
      <c r="F48" s="57" t="str">
        <f t="shared" si="85"/>
        <v>Tercero</v>
      </c>
      <c r="G48" s="57" t="str">
        <f t="shared" si="86"/>
        <v>I140</v>
      </c>
      <c r="H48" s="57" t="str">
        <f t="shared" si="87"/>
        <v>-</v>
      </c>
      <c r="I48" s="57" t="str">
        <f t="shared" si="88"/>
        <v>-</v>
      </c>
      <c r="J48" s="57" t="str">
        <f t="shared" si="89"/>
        <v>-</v>
      </c>
      <c r="K48" s="58">
        <f t="shared" si="90"/>
        <v>0</v>
      </c>
      <c r="L48" s="58">
        <f t="shared" si="126"/>
        <v>0</v>
      </c>
      <c r="M48" s="58">
        <f t="shared" si="92"/>
        <v>0</v>
      </c>
      <c r="N48" s="58">
        <f t="shared" si="127"/>
        <v>0</v>
      </c>
      <c r="O48" s="58">
        <f t="shared" si="128"/>
        <v>0</v>
      </c>
      <c r="P48" s="58">
        <f t="shared" si="129"/>
        <v>0</v>
      </c>
      <c r="Q48" s="59">
        <f t="shared" si="93"/>
        <v>0</v>
      </c>
      <c r="R48" s="59">
        <f t="shared" si="130"/>
        <v>0</v>
      </c>
      <c r="S48" s="59">
        <f t="shared" si="95"/>
        <v>0</v>
      </c>
      <c r="T48" s="58">
        <f t="shared" si="131"/>
        <v>0</v>
      </c>
      <c r="U48" s="58">
        <f t="shared" si="132"/>
        <v>0</v>
      </c>
      <c r="V48" s="58">
        <f t="shared" si="133"/>
        <v>0</v>
      </c>
      <c r="W48" s="59">
        <f t="shared" si="96"/>
        <v>0</v>
      </c>
      <c r="X48" s="59">
        <f t="shared" si="134"/>
        <v>0</v>
      </c>
      <c r="Y48" s="59">
        <f t="shared" si="98"/>
        <v>0</v>
      </c>
      <c r="Z48" s="58">
        <f t="shared" si="135"/>
        <v>0</v>
      </c>
      <c r="AA48" s="58">
        <f t="shared" si="136"/>
        <v>0</v>
      </c>
      <c r="AB48" s="58">
        <f t="shared" si="137"/>
        <v>0</v>
      </c>
      <c r="AC48" s="59">
        <f t="shared" si="99"/>
        <v>0</v>
      </c>
      <c r="AD48" s="59">
        <f t="shared" si="138"/>
        <v>0</v>
      </c>
      <c r="AE48" s="59">
        <f t="shared" si="101"/>
        <v>0</v>
      </c>
      <c r="AF48" s="58">
        <f t="shared" si="139"/>
        <v>0</v>
      </c>
      <c r="AG48" s="58">
        <f t="shared" si="140"/>
        <v>0</v>
      </c>
      <c r="AH48" s="58">
        <f t="shared" si="141"/>
        <v>0</v>
      </c>
      <c r="AI48" s="59">
        <f t="shared" si="102"/>
        <v>0</v>
      </c>
      <c r="AJ48" s="59">
        <f t="shared" si="142"/>
        <v>0</v>
      </c>
      <c r="AK48" s="59">
        <f t="shared" si="104"/>
        <v>0</v>
      </c>
      <c r="AL48" s="58">
        <f t="shared" si="143"/>
        <v>0</v>
      </c>
      <c r="AM48" s="58">
        <f t="shared" si="144"/>
        <v>0</v>
      </c>
      <c r="AN48" s="58">
        <f t="shared" si="145"/>
        <v>0</v>
      </c>
      <c r="AO48" s="59">
        <f t="shared" si="105"/>
        <v>0</v>
      </c>
      <c r="AP48" s="59">
        <f t="shared" si="146"/>
        <v>0</v>
      </c>
      <c r="AQ48" s="59">
        <f t="shared" si="107"/>
        <v>0</v>
      </c>
      <c r="AR48" s="58">
        <f t="shared" si="147"/>
        <v>0</v>
      </c>
      <c r="AS48" s="58">
        <f t="shared" si="148"/>
        <v>0</v>
      </c>
      <c r="AT48" s="58">
        <f t="shared" si="149"/>
        <v>0</v>
      </c>
      <c r="AU48" s="59">
        <f t="shared" si="108"/>
        <v>0</v>
      </c>
      <c r="AV48" s="59">
        <f t="shared" si="150"/>
        <v>0</v>
      </c>
      <c r="AW48" s="59">
        <f t="shared" si="110"/>
        <v>0</v>
      </c>
      <c r="AX48" s="58">
        <f t="shared" si="151"/>
        <v>0</v>
      </c>
      <c r="AY48" s="58">
        <f t="shared" si="152"/>
        <v>0</v>
      </c>
      <c r="AZ48" s="58">
        <f t="shared" si="153"/>
        <v>0</v>
      </c>
      <c r="BA48" s="59">
        <f t="shared" si="111"/>
        <v>0</v>
      </c>
      <c r="BB48" s="59">
        <f t="shared" si="154"/>
        <v>0</v>
      </c>
      <c r="BC48" s="59">
        <f t="shared" si="113"/>
        <v>0</v>
      </c>
      <c r="BD48" s="58">
        <f t="shared" si="155"/>
        <v>0</v>
      </c>
      <c r="BE48" s="58">
        <f t="shared" si="156"/>
        <v>0</v>
      </c>
      <c r="BF48" s="58">
        <f t="shared" si="157"/>
        <v>0</v>
      </c>
      <c r="BG48" s="59">
        <f t="shared" si="114"/>
        <v>0</v>
      </c>
      <c r="BH48" s="59">
        <f t="shared" si="158"/>
        <v>0</v>
      </c>
      <c r="BI48" s="59">
        <f t="shared" si="116"/>
        <v>0</v>
      </c>
      <c r="BJ48" s="58">
        <f t="shared" si="159"/>
        <v>0</v>
      </c>
      <c r="BK48" s="58">
        <f t="shared" si="160"/>
        <v>0</v>
      </c>
      <c r="BL48" s="58">
        <f t="shared" si="161"/>
        <v>0</v>
      </c>
      <c r="BM48" s="59">
        <f t="shared" si="117"/>
        <v>0</v>
      </c>
      <c r="BN48" s="59">
        <f t="shared" si="162"/>
        <v>0</v>
      </c>
      <c r="BO48" s="59">
        <f t="shared" si="119"/>
        <v>0</v>
      </c>
      <c r="BP48" s="58">
        <f t="shared" si="163"/>
        <v>0</v>
      </c>
      <c r="BQ48" s="58">
        <f t="shared" si="164"/>
        <v>0</v>
      </c>
      <c r="BR48" s="58">
        <f t="shared" si="165"/>
        <v>0</v>
      </c>
      <c r="BS48" s="59">
        <f t="shared" si="120"/>
        <v>0</v>
      </c>
      <c r="BT48" s="59">
        <f t="shared" si="166"/>
        <v>0</v>
      </c>
      <c r="BU48" s="59">
        <f t="shared" si="122"/>
        <v>0</v>
      </c>
      <c r="BV48" s="58">
        <f t="shared" si="167"/>
        <v>0</v>
      </c>
      <c r="BW48" s="58">
        <f t="shared" si="168"/>
        <v>0</v>
      </c>
      <c r="BX48" s="58">
        <f t="shared" si="169"/>
        <v>0</v>
      </c>
      <c r="BY48" s="59">
        <f t="shared" si="123"/>
        <v>0</v>
      </c>
      <c r="BZ48" s="59">
        <f t="shared" si="170"/>
        <v>0</v>
      </c>
      <c r="CA48" s="59">
        <f t="shared" si="125"/>
        <v>0</v>
      </c>
    </row>
    <row r="49" spans="1:79" x14ac:dyDescent="0.25">
      <c r="A49" s="57" t="str">
        <f>'BD Productos'!A44</f>
        <v>I039</v>
      </c>
      <c r="B49" s="57" t="str">
        <f t="shared" si="81"/>
        <v>Importación</v>
      </c>
      <c r="C49" s="57" t="str">
        <f t="shared" si="82"/>
        <v>Propano</v>
      </c>
      <c r="D49" s="57" t="str">
        <f t="shared" si="83"/>
        <v>Otros Productos</v>
      </c>
      <c r="E49" s="57" t="str">
        <f t="shared" si="84"/>
        <v>Venezuela</v>
      </c>
      <c r="F49" s="57" t="str">
        <f t="shared" si="85"/>
        <v>Tercero</v>
      </c>
      <c r="G49" s="57" t="str">
        <f t="shared" si="86"/>
        <v>I153</v>
      </c>
      <c r="H49" s="57" t="str">
        <f t="shared" si="87"/>
        <v>-</v>
      </c>
      <c r="I49" s="57" t="str">
        <f t="shared" si="88"/>
        <v>-</v>
      </c>
      <c r="J49" s="57" t="str">
        <f t="shared" si="89"/>
        <v>-</v>
      </c>
      <c r="K49" s="58">
        <f t="shared" si="90"/>
        <v>0</v>
      </c>
      <c r="L49" s="58">
        <f t="shared" si="126"/>
        <v>0</v>
      </c>
      <c r="M49" s="58">
        <f t="shared" si="92"/>
        <v>0</v>
      </c>
      <c r="N49" s="58">
        <f t="shared" si="127"/>
        <v>0</v>
      </c>
      <c r="O49" s="58">
        <f t="shared" si="128"/>
        <v>0</v>
      </c>
      <c r="P49" s="58">
        <f t="shared" si="129"/>
        <v>0</v>
      </c>
      <c r="Q49" s="59">
        <f t="shared" si="93"/>
        <v>0</v>
      </c>
      <c r="R49" s="59">
        <f t="shared" si="130"/>
        <v>0</v>
      </c>
      <c r="S49" s="59">
        <f t="shared" si="95"/>
        <v>0</v>
      </c>
      <c r="T49" s="58">
        <f t="shared" si="131"/>
        <v>0</v>
      </c>
      <c r="U49" s="58">
        <f t="shared" si="132"/>
        <v>0</v>
      </c>
      <c r="V49" s="58">
        <f t="shared" si="133"/>
        <v>0</v>
      </c>
      <c r="W49" s="59">
        <f t="shared" si="96"/>
        <v>0</v>
      </c>
      <c r="X49" s="59">
        <f t="shared" si="134"/>
        <v>0</v>
      </c>
      <c r="Y49" s="59">
        <f t="shared" si="98"/>
        <v>0</v>
      </c>
      <c r="Z49" s="58">
        <f t="shared" si="135"/>
        <v>0</v>
      </c>
      <c r="AA49" s="58">
        <f t="shared" si="136"/>
        <v>0</v>
      </c>
      <c r="AB49" s="58">
        <f t="shared" si="137"/>
        <v>0</v>
      </c>
      <c r="AC49" s="59">
        <f t="shared" si="99"/>
        <v>0</v>
      </c>
      <c r="AD49" s="59">
        <f t="shared" si="138"/>
        <v>0</v>
      </c>
      <c r="AE49" s="59">
        <f t="shared" si="101"/>
        <v>0</v>
      </c>
      <c r="AF49" s="58">
        <f t="shared" si="139"/>
        <v>0</v>
      </c>
      <c r="AG49" s="58">
        <f t="shared" si="140"/>
        <v>0</v>
      </c>
      <c r="AH49" s="58">
        <f t="shared" si="141"/>
        <v>0</v>
      </c>
      <c r="AI49" s="59">
        <f t="shared" si="102"/>
        <v>0</v>
      </c>
      <c r="AJ49" s="59">
        <f t="shared" si="142"/>
        <v>0</v>
      </c>
      <c r="AK49" s="59">
        <f t="shared" si="104"/>
        <v>0</v>
      </c>
      <c r="AL49" s="58">
        <f t="shared" si="143"/>
        <v>0</v>
      </c>
      <c r="AM49" s="58">
        <f t="shared" si="144"/>
        <v>0</v>
      </c>
      <c r="AN49" s="58">
        <f t="shared" si="145"/>
        <v>0</v>
      </c>
      <c r="AO49" s="59">
        <f t="shared" si="105"/>
        <v>0</v>
      </c>
      <c r="AP49" s="59">
        <f t="shared" si="146"/>
        <v>0</v>
      </c>
      <c r="AQ49" s="59">
        <f t="shared" si="107"/>
        <v>0</v>
      </c>
      <c r="AR49" s="58">
        <f t="shared" si="147"/>
        <v>0</v>
      </c>
      <c r="AS49" s="58">
        <f t="shared" si="148"/>
        <v>0</v>
      </c>
      <c r="AT49" s="58">
        <f t="shared" si="149"/>
        <v>0</v>
      </c>
      <c r="AU49" s="59">
        <f t="shared" si="108"/>
        <v>0</v>
      </c>
      <c r="AV49" s="59">
        <f t="shared" si="150"/>
        <v>0</v>
      </c>
      <c r="AW49" s="59">
        <f t="shared" si="110"/>
        <v>0</v>
      </c>
      <c r="AX49" s="58">
        <f t="shared" si="151"/>
        <v>0</v>
      </c>
      <c r="AY49" s="58">
        <f t="shared" si="152"/>
        <v>0</v>
      </c>
      <c r="AZ49" s="58">
        <f t="shared" si="153"/>
        <v>0</v>
      </c>
      <c r="BA49" s="59">
        <f t="shared" si="111"/>
        <v>0</v>
      </c>
      <c r="BB49" s="59">
        <f t="shared" si="154"/>
        <v>0</v>
      </c>
      <c r="BC49" s="59">
        <f t="shared" si="113"/>
        <v>0</v>
      </c>
      <c r="BD49" s="58">
        <f t="shared" si="155"/>
        <v>0</v>
      </c>
      <c r="BE49" s="58">
        <f t="shared" si="156"/>
        <v>0</v>
      </c>
      <c r="BF49" s="58">
        <f t="shared" si="157"/>
        <v>0</v>
      </c>
      <c r="BG49" s="59">
        <f t="shared" si="114"/>
        <v>0</v>
      </c>
      <c r="BH49" s="59">
        <f t="shared" si="158"/>
        <v>0</v>
      </c>
      <c r="BI49" s="59">
        <f t="shared" si="116"/>
        <v>0</v>
      </c>
      <c r="BJ49" s="58">
        <f t="shared" si="159"/>
        <v>0</v>
      </c>
      <c r="BK49" s="58">
        <f t="shared" si="160"/>
        <v>0</v>
      </c>
      <c r="BL49" s="58">
        <f t="shared" si="161"/>
        <v>0</v>
      </c>
      <c r="BM49" s="59">
        <f t="shared" si="117"/>
        <v>0</v>
      </c>
      <c r="BN49" s="59">
        <f t="shared" si="162"/>
        <v>0</v>
      </c>
      <c r="BO49" s="59">
        <f t="shared" si="119"/>
        <v>0</v>
      </c>
      <c r="BP49" s="58">
        <f t="shared" si="163"/>
        <v>0</v>
      </c>
      <c r="BQ49" s="58">
        <f t="shared" si="164"/>
        <v>0</v>
      </c>
      <c r="BR49" s="58">
        <f t="shared" si="165"/>
        <v>0</v>
      </c>
      <c r="BS49" s="59">
        <f t="shared" si="120"/>
        <v>0</v>
      </c>
      <c r="BT49" s="59">
        <f t="shared" si="166"/>
        <v>0</v>
      </c>
      <c r="BU49" s="59">
        <f t="shared" si="122"/>
        <v>0</v>
      </c>
      <c r="BV49" s="58">
        <f t="shared" si="167"/>
        <v>0</v>
      </c>
      <c r="BW49" s="58">
        <f t="shared" si="168"/>
        <v>0</v>
      </c>
      <c r="BX49" s="58">
        <f t="shared" si="169"/>
        <v>0</v>
      </c>
      <c r="BY49" s="59">
        <f t="shared" si="123"/>
        <v>0</v>
      </c>
      <c r="BZ49" s="59">
        <f t="shared" si="170"/>
        <v>0</v>
      </c>
      <c r="CA49" s="59">
        <f t="shared" si="125"/>
        <v>0</v>
      </c>
    </row>
    <row r="50" spans="1:79" x14ac:dyDescent="0.25">
      <c r="A50" s="57" t="str">
        <f>'BD Productos'!A45</f>
        <v>L001</v>
      </c>
      <c r="B50" s="57" t="str">
        <f t="shared" si="81"/>
        <v>Locales</v>
      </c>
      <c r="C50" s="57" t="str">
        <f t="shared" si="82"/>
        <v>Boqueron</v>
      </c>
      <c r="D50" s="57" t="str">
        <f t="shared" si="83"/>
        <v>Crudo Oriente Emx</v>
      </c>
      <c r="E50" s="57" t="str">
        <f t="shared" si="84"/>
        <v>Venezuela</v>
      </c>
      <c r="F50" s="57" t="str">
        <f t="shared" si="85"/>
        <v>Crudo Oriente Emx</v>
      </c>
      <c r="G50" s="57" t="str">
        <f t="shared" si="86"/>
        <v>CL205</v>
      </c>
      <c r="H50" s="57" t="str">
        <f t="shared" si="87"/>
        <v>Si</v>
      </c>
      <c r="I50" s="57" t="str">
        <f t="shared" si="88"/>
        <v>USD</v>
      </c>
      <c r="J50" s="57" t="str">
        <f t="shared" si="89"/>
        <v>No</v>
      </c>
      <c r="K50" s="58">
        <f t="shared" si="90"/>
        <v>1.994206289961751</v>
      </c>
      <c r="L50" s="58">
        <f t="shared" si="126"/>
        <v>71.413649813741699</v>
      </c>
      <c r="M50" s="58">
        <f t="shared" si="92"/>
        <v>4.4148200390783749</v>
      </c>
      <c r="N50" s="58">
        <f t="shared" si="127"/>
        <v>2.0164301999999998</v>
      </c>
      <c r="O50" s="58">
        <f t="shared" si="128"/>
        <v>71.41364967657961</v>
      </c>
      <c r="P50" s="58">
        <f t="shared" si="129"/>
        <v>4.0320179172021096</v>
      </c>
      <c r="Q50" s="59">
        <f t="shared" si="93"/>
        <v>2.0047532284809004</v>
      </c>
      <c r="R50" s="59">
        <f t="shared" si="130"/>
        <v>71.413649813741699</v>
      </c>
      <c r="S50" s="59">
        <f t="shared" si="95"/>
        <v>8.4468379562804845</v>
      </c>
      <c r="T50" s="58">
        <f t="shared" si="131"/>
        <v>2.05534835</v>
      </c>
      <c r="U50" s="58">
        <f t="shared" si="132"/>
        <v>71.413649893703322</v>
      </c>
      <c r="V50" s="58">
        <f t="shared" si="133"/>
        <v>4.5501777517715247</v>
      </c>
      <c r="W50" s="59">
        <f t="shared" si="96"/>
        <v>2.0221804377968389</v>
      </c>
      <c r="X50" s="59">
        <f t="shared" si="134"/>
        <v>71.413649813741699</v>
      </c>
      <c r="Y50" s="59">
        <f t="shared" si="98"/>
        <v>12.997015708052009</v>
      </c>
      <c r="Z50" s="58">
        <f t="shared" si="135"/>
        <v>2.12984208</v>
      </c>
      <c r="AA50" s="58">
        <f t="shared" si="136"/>
        <v>71.413649764001306</v>
      </c>
      <c r="AB50" s="58">
        <f t="shared" si="137"/>
        <v>4.562993890612562</v>
      </c>
      <c r="AC50" s="59">
        <f t="shared" si="99"/>
        <v>2.0490958479767647</v>
      </c>
      <c r="AD50" s="59">
        <f t="shared" si="138"/>
        <v>71.413649813741699</v>
      </c>
      <c r="AE50" s="59">
        <f t="shared" si="101"/>
        <v>17.560009598664571</v>
      </c>
      <c r="AF50" s="58">
        <f t="shared" si="139"/>
        <v>2.15177504</v>
      </c>
      <c r="AG50" s="58">
        <f t="shared" si="140"/>
        <v>71.41364980194804</v>
      </c>
      <c r="AH50" s="58">
        <f t="shared" si="141"/>
        <v>4.7636493839331138</v>
      </c>
      <c r="AI50" s="59">
        <f t="shared" si="102"/>
        <v>2.0701756820277861</v>
      </c>
      <c r="AJ50" s="59">
        <f t="shared" si="142"/>
        <v>71.413649813741685</v>
      </c>
      <c r="AK50" s="59">
        <f t="shared" si="104"/>
        <v>22.323658982597685</v>
      </c>
      <c r="AL50" s="58">
        <f t="shared" si="143"/>
        <v>2.3015973000000001</v>
      </c>
      <c r="AM50" s="58">
        <f t="shared" si="144"/>
        <v>71.413649801826409</v>
      </c>
      <c r="AN50" s="58">
        <f t="shared" si="145"/>
        <v>4.9309639070108773</v>
      </c>
      <c r="AO50" s="59">
        <f t="shared" si="105"/>
        <v>2.1085328562136749</v>
      </c>
      <c r="AP50" s="59">
        <f t="shared" si="146"/>
        <v>71.413649813741699</v>
      </c>
      <c r="AQ50" s="59">
        <f t="shared" si="107"/>
        <v>27.254622889608562</v>
      </c>
      <c r="AR50" s="58">
        <f t="shared" si="147"/>
        <v>2.34461655</v>
      </c>
      <c r="AS50" s="58">
        <f t="shared" si="148"/>
        <v>71.413649711071812</v>
      </c>
      <c r="AT50" s="58">
        <f t="shared" si="149"/>
        <v>5.1905663752629323</v>
      </c>
      <c r="AU50" s="59">
        <f t="shared" si="108"/>
        <v>2.1430545279253779</v>
      </c>
      <c r="AV50" s="59">
        <f t="shared" si="150"/>
        <v>71.413649813741699</v>
      </c>
      <c r="AW50" s="59">
        <f t="shared" si="110"/>
        <v>32.445189264871495</v>
      </c>
      <c r="AX50" s="58">
        <f t="shared" si="151"/>
        <v>2.3370956999999999</v>
      </c>
      <c r="AY50" s="58">
        <f t="shared" si="152"/>
        <v>71.413649939076791</v>
      </c>
      <c r="AZ50" s="58">
        <f t="shared" si="153"/>
        <v>5.1739165600115697</v>
      </c>
      <c r="BA50" s="59">
        <f t="shared" si="111"/>
        <v>2.1678087520466423</v>
      </c>
      <c r="BB50" s="59">
        <f t="shared" si="154"/>
        <v>71.413649813741699</v>
      </c>
      <c r="BC50" s="59">
        <f t="shared" si="113"/>
        <v>37.619105824883064</v>
      </c>
      <c r="BD50" s="58">
        <f t="shared" si="155"/>
        <v>2.2804304000000002</v>
      </c>
      <c r="BE50" s="58">
        <f t="shared" si="156"/>
        <v>71.413649660139725</v>
      </c>
      <c r="BF50" s="58">
        <f t="shared" si="157"/>
        <v>4.8856157297979692</v>
      </c>
      <c r="BG50" s="59">
        <f t="shared" si="114"/>
        <v>2.1801847567772388</v>
      </c>
      <c r="BH50" s="59">
        <f t="shared" si="158"/>
        <v>71.413649813741714</v>
      </c>
      <c r="BI50" s="59">
        <f t="shared" si="116"/>
        <v>42.504721554681034</v>
      </c>
      <c r="BJ50" s="58">
        <f t="shared" si="159"/>
        <v>2.23046861</v>
      </c>
      <c r="BK50" s="58">
        <f t="shared" si="160"/>
        <v>71.41364996281176</v>
      </c>
      <c r="BL50" s="58">
        <f t="shared" si="161"/>
        <v>4.9378630415949587</v>
      </c>
      <c r="BM50" s="59">
        <f t="shared" si="117"/>
        <v>2.1853123870214466</v>
      </c>
      <c r="BN50" s="59">
        <f t="shared" si="162"/>
        <v>71.413649813741699</v>
      </c>
      <c r="BO50" s="59">
        <f t="shared" si="119"/>
        <v>47.442584596275992</v>
      </c>
      <c r="BP50" s="58">
        <f t="shared" si="163"/>
        <v>2.1682703800000001</v>
      </c>
      <c r="BQ50" s="58">
        <f t="shared" si="164"/>
        <v>71.413649944685844</v>
      </c>
      <c r="BR50" s="58">
        <f t="shared" si="165"/>
        <v>4.6453230570825284</v>
      </c>
      <c r="BS50" s="59">
        <f t="shared" si="120"/>
        <v>2.1837816681850062</v>
      </c>
      <c r="BT50" s="59">
        <f t="shared" si="166"/>
        <v>71.413649813741685</v>
      </c>
      <c r="BU50" s="59">
        <f t="shared" si="122"/>
        <v>52.087907653358521</v>
      </c>
      <c r="BV50" s="58">
        <f t="shared" si="167"/>
        <v>2.1056397100000002</v>
      </c>
      <c r="BW50" s="58">
        <f t="shared" si="168"/>
        <v>71.413649867862887</v>
      </c>
      <c r="BX50" s="58">
        <f t="shared" si="169"/>
        <v>4.6615139269320593</v>
      </c>
      <c r="BY50" s="59">
        <f t="shared" si="123"/>
        <v>2.1771449540637287</v>
      </c>
      <c r="BZ50" s="59">
        <f t="shared" si="170"/>
        <v>71.413649813741699</v>
      </c>
      <c r="CA50" s="59">
        <f t="shared" si="125"/>
        <v>56.74942158029058</v>
      </c>
    </row>
    <row r="51" spans="1:79" x14ac:dyDescent="0.25">
      <c r="A51" s="57" t="str">
        <f>'BD Productos'!A46</f>
        <v>L002</v>
      </c>
      <c r="B51" s="57" t="str">
        <f t="shared" si="81"/>
        <v>Locales</v>
      </c>
      <c r="C51" s="57" t="str">
        <f t="shared" si="82"/>
        <v>Petroquiriquire (Crudos Oriente Emx)</v>
      </c>
      <c r="D51" s="57" t="str">
        <f t="shared" si="83"/>
        <v>Crudo Oriente Emx</v>
      </c>
      <c r="E51" s="57" t="str">
        <f t="shared" si="84"/>
        <v>Venezuela</v>
      </c>
      <c r="F51" s="57" t="str">
        <f t="shared" si="85"/>
        <v>Crudo Oriente Emx</v>
      </c>
      <c r="G51" s="57" t="str">
        <f t="shared" si="86"/>
        <v>CL206</v>
      </c>
      <c r="H51" s="57" t="str">
        <f t="shared" si="87"/>
        <v>Si</v>
      </c>
      <c r="I51" s="57" t="str">
        <f t="shared" si="88"/>
        <v>USD</v>
      </c>
      <c r="J51" s="57" t="str">
        <f t="shared" si="89"/>
        <v>No</v>
      </c>
      <c r="K51" s="58">
        <f t="shared" si="90"/>
        <v>3.9627211838727363</v>
      </c>
      <c r="L51" s="58">
        <f t="shared" si="126"/>
        <v>71.413649813741685</v>
      </c>
      <c r="M51" s="58">
        <f t="shared" si="92"/>
        <v>8.7727638709720885</v>
      </c>
      <c r="N51" s="58">
        <f t="shared" si="127"/>
        <v>3.9220659100000002</v>
      </c>
      <c r="O51" s="58">
        <f t="shared" si="128"/>
        <v>71.413649753123806</v>
      </c>
      <c r="P51" s="58">
        <f t="shared" si="129"/>
        <v>7.8424931537513913</v>
      </c>
      <c r="Q51" s="59">
        <f t="shared" si="93"/>
        <v>3.9434271540142101</v>
      </c>
      <c r="R51" s="59">
        <f t="shared" si="130"/>
        <v>71.413649813741699</v>
      </c>
      <c r="S51" s="59">
        <f t="shared" si="95"/>
        <v>16.61525702472348</v>
      </c>
      <c r="T51" s="58">
        <f t="shared" si="131"/>
        <v>3.8606488099999998</v>
      </c>
      <c r="U51" s="58">
        <f t="shared" si="132"/>
        <v>71.413649839652294</v>
      </c>
      <c r="V51" s="58">
        <f t="shared" si="133"/>
        <v>8.5467936904075188</v>
      </c>
      <c r="W51" s="59">
        <f t="shared" si="96"/>
        <v>3.9149146137806796</v>
      </c>
      <c r="X51" s="59">
        <f t="shared" si="134"/>
        <v>71.413649813741714</v>
      </c>
      <c r="Y51" s="59">
        <f t="shared" si="98"/>
        <v>25.162050715130999</v>
      </c>
      <c r="Z51" s="58">
        <f t="shared" si="135"/>
        <v>3.6795160199999999</v>
      </c>
      <c r="AA51" s="58">
        <f t="shared" si="136"/>
        <v>71.413649830149581</v>
      </c>
      <c r="AB51" s="58">
        <f t="shared" si="137"/>
        <v>7.8830300579011698</v>
      </c>
      <c r="AC51" s="59">
        <f t="shared" si="99"/>
        <v>3.8560649655468602</v>
      </c>
      <c r="AD51" s="59">
        <f t="shared" si="138"/>
        <v>71.413649813741699</v>
      </c>
      <c r="AE51" s="59">
        <f t="shared" si="101"/>
        <v>33.045080773032169</v>
      </c>
      <c r="AF51" s="58">
        <f t="shared" si="139"/>
        <v>3.9647980399999998</v>
      </c>
      <c r="AG51" s="58">
        <f t="shared" si="140"/>
        <v>71.413649740585342</v>
      </c>
      <c r="AH51" s="58">
        <f t="shared" si="141"/>
        <v>8.7773616541422967</v>
      </c>
      <c r="AI51" s="59">
        <f t="shared" si="102"/>
        <v>3.8783876488722857</v>
      </c>
      <c r="AJ51" s="59">
        <f t="shared" si="142"/>
        <v>71.413649813741685</v>
      </c>
      <c r="AK51" s="59">
        <f t="shared" si="104"/>
        <v>41.822442427174465</v>
      </c>
      <c r="AL51" s="58">
        <f t="shared" si="143"/>
        <v>4.1355396999999998</v>
      </c>
      <c r="AM51" s="58">
        <f t="shared" si="144"/>
        <v>71.413649788270817</v>
      </c>
      <c r="AN51" s="58">
        <f t="shared" si="145"/>
        <v>8.8600195146387151</v>
      </c>
      <c r="AO51" s="59">
        <f t="shared" si="105"/>
        <v>3.9210095355550538</v>
      </c>
      <c r="AP51" s="59">
        <f t="shared" si="146"/>
        <v>71.413649813741699</v>
      </c>
      <c r="AQ51" s="59">
        <f t="shared" si="107"/>
        <v>50.68246194181318</v>
      </c>
      <c r="AR51" s="58">
        <f t="shared" si="147"/>
        <v>4.1051652499999998</v>
      </c>
      <c r="AS51" s="58">
        <f t="shared" si="148"/>
        <v>71.413649780575625</v>
      </c>
      <c r="AT51" s="58">
        <f t="shared" si="149"/>
        <v>9.0881098371015625</v>
      </c>
      <c r="AU51" s="59">
        <f t="shared" si="108"/>
        <v>3.9479379652186903</v>
      </c>
      <c r="AV51" s="59">
        <f t="shared" si="150"/>
        <v>71.413649813741699</v>
      </c>
      <c r="AW51" s="59">
        <f t="shared" si="110"/>
        <v>59.770571778914743</v>
      </c>
      <c r="AX51" s="58">
        <f t="shared" si="151"/>
        <v>4.04238667</v>
      </c>
      <c r="AY51" s="58">
        <f t="shared" si="152"/>
        <v>71.413649792293995</v>
      </c>
      <c r="AZ51" s="58">
        <f t="shared" si="153"/>
        <v>8.9491291652689426</v>
      </c>
      <c r="BA51" s="59">
        <f t="shared" si="111"/>
        <v>3.9599869767848834</v>
      </c>
      <c r="BB51" s="59">
        <f t="shared" si="154"/>
        <v>71.413649813741699</v>
      </c>
      <c r="BC51" s="59">
        <f t="shared" si="113"/>
        <v>68.719700944183685</v>
      </c>
      <c r="BD51" s="58">
        <f t="shared" si="155"/>
        <v>3.8721599000000002</v>
      </c>
      <c r="BE51" s="58">
        <f t="shared" si="156"/>
        <v>71.413649883635173</v>
      </c>
      <c r="BF51" s="58">
        <f t="shared" si="157"/>
        <v>8.2957521417615538</v>
      </c>
      <c r="BG51" s="59">
        <f t="shared" si="114"/>
        <v>3.9503356500821192</v>
      </c>
      <c r="BH51" s="59">
        <f t="shared" si="158"/>
        <v>71.413649813741699</v>
      </c>
      <c r="BI51" s="59">
        <f t="shared" si="116"/>
        <v>77.015453085945239</v>
      </c>
      <c r="BJ51" s="58">
        <f t="shared" si="159"/>
        <v>3.61629844</v>
      </c>
      <c r="BK51" s="58">
        <f t="shared" si="160"/>
        <v>71.413649784633932</v>
      </c>
      <c r="BL51" s="58">
        <f t="shared" si="161"/>
        <v>8.0058451796372196</v>
      </c>
      <c r="BM51" s="59">
        <f t="shared" si="117"/>
        <v>3.9162726449563339</v>
      </c>
      <c r="BN51" s="59">
        <f t="shared" si="162"/>
        <v>71.413649813741699</v>
      </c>
      <c r="BO51" s="59">
        <f t="shared" si="119"/>
        <v>85.021298265582459</v>
      </c>
      <c r="BP51" s="58">
        <f t="shared" si="163"/>
        <v>3.58688809</v>
      </c>
      <c r="BQ51" s="58">
        <f t="shared" si="164"/>
        <v>71.413649830400345</v>
      </c>
      <c r="BR51" s="58">
        <f t="shared" si="165"/>
        <v>7.6845831012028043</v>
      </c>
      <c r="BS51" s="59">
        <f t="shared" si="120"/>
        <v>3.8866872059635531</v>
      </c>
      <c r="BT51" s="59">
        <f t="shared" si="166"/>
        <v>71.413649813741699</v>
      </c>
      <c r="BU51" s="59">
        <f t="shared" si="122"/>
        <v>92.705881366785263</v>
      </c>
      <c r="BV51" s="58">
        <f t="shared" si="167"/>
        <v>3.9202434899999998</v>
      </c>
      <c r="BW51" s="58">
        <f t="shared" si="168"/>
        <v>71.413649782206136</v>
      </c>
      <c r="BX51" s="58">
        <f t="shared" si="169"/>
        <v>8.6787257653308387</v>
      </c>
      <c r="BY51" s="59">
        <f t="shared" si="123"/>
        <v>3.8895371915840036</v>
      </c>
      <c r="BZ51" s="59">
        <f t="shared" si="170"/>
        <v>71.413649813741699</v>
      </c>
      <c r="CA51" s="59">
        <f t="shared" si="125"/>
        <v>101.3846071321161</v>
      </c>
    </row>
    <row r="52" spans="1:79" x14ac:dyDescent="0.25">
      <c r="A52" s="57" t="str">
        <f>'BD Productos'!A47</f>
        <v>L003</v>
      </c>
      <c r="B52" s="57" t="str">
        <f t="shared" si="81"/>
        <v>Locales</v>
      </c>
      <c r="C52" s="57" t="str">
        <f t="shared" si="82"/>
        <v xml:space="preserve">Petroregional Del Lago </v>
      </c>
      <c r="D52" s="57" t="str">
        <f t="shared" si="83"/>
        <v xml:space="preserve">Lago Norte </v>
      </c>
      <c r="E52" s="57" t="str">
        <f t="shared" si="84"/>
        <v>Venezuela</v>
      </c>
      <c r="F52" s="57" t="str">
        <f t="shared" si="85"/>
        <v xml:space="preserve">Lago Norte </v>
      </c>
      <c r="G52" s="57" t="str">
        <f t="shared" si="86"/>
        <v>CL216</v>
      </c>
      <c r="H52" s="57" t="str">
        <f t="shared" si="87"/>
        <v>Si</v>
      </c>
      <c r="I52" s="57" t="str">
        <f t="shared" si="88"/>
        <v>USD</v>
      </c>
      <c r="J52" s="57" t="str">
        <f t="shared" si="89"/>
        <v>No</v>
      </c>
      <c r="K52" s="58">
        <f t="shared" si="90"/>
        <v>13.02087841</v>
      </c>
      <c r="L52" s="58">
        <f t="shared" si="126"/>
        <v>63.023918750000007</v>
      </c>
      <c r="M52" s="58">
        <f t="shared" si="92"/>
        <v>25.439430271929545</v>
      </c>
      <c r="N52" s="58">
        <f t="shared" si="127"/>
        <v>13.37074954</v>
      </c>
      <c r="O52" s="58">
        <f t="shared" si="128"/>
        <v>63.023918749999986</v>
      </c>
      <c r="P52" s="58">
        <f t="shared" si="129"/>
        <v>23.59495691379567</v>
      </c>
      <c r="Q52" s="59">
        <f t="shared" si="93"/>
        <v>13.186918946271188</v>
      </c>
      <c r="R52" s="59">
        <f t="shared" si="130"/>
        <v>63.023918749999986</v>
      </c>
      <c r="S52" s="59">
        <f t="shared" si="95"/>
        <v>49.034387185725215</v>
      </c>
      <c r="T52" s="58">
        <f t="shared" si="131"/>
        <v>13.81833235</v>
      </c>
      <c r="U52" s="58">
        <f t="shared" si="132"/>
        <v>63.023918750000043</v>
      </c>
      <c r="V52" s="58">
        <f t="shared" si="133"/>
        <v>26.997449113893815</v>
      </c>
      <c r="W52" s="59">
        <f t="shared" si="96"/>
        <v>13.404405785333338</v>
      </c>
      <c r="X52" s="59">
        <f t="shared" si="134"/>
        <v>63.023918749999979</v>
      </c>
      <c r="Y52" s="59">
        <f t="shared" si="98"/>
        <v>76.03183629961903</v>
      </c>
      <c r="Z52" s="58">
        <f t="shared" si="135"/>
        <v>14.325803029999999</v>
      </c>
      <c r="AA52" s="58">
        <f t="shared" si="136"/>
        <v>63.02391876466443</v>
      </c>
      <c r="AB52" s="58">
        <f t="shared" si="137"/>
        <v>27.086047392039106</v>
      </c>
      <c r="AC52" s="59">
        <f t="shared" si="99"/>
        <v>13.634755097333336</v>
      </c>
      <c r="AD52" s="59">
        <f t="shared" si="138"/>
        <v>63.023918749999993</v>
      </c>
      <c r="AE52" s="59">
        <f t="shared" si="101"/>
        <v>103.11788369165814</v>
      </c>
      <c r="AF52" s="58">
        <f t="shared" si="139"/>
        <v>14.92152954</v>
      </c>
      <c r="AG52" s="58">
        <f t="shared" si="140"/>
        <v>63.02391874999995</v>
      </c>
      <c r="AH52" s="58">
        <f t="shared" si="141"/>
        <v>29.152811225995208</v>
      </c>
      <c r="AI52" s="59">
        <f t="shared" si="102"/>
        <v>13.898927333907285</v>
      </c>
      <c r="AJ52" s="59">
        <f t="shared" si="142"/>
        <v>63.023918749999993</v>
      </c>
      <c r="AK52" s="59">
        <f t="shared" si="104"/>
        <v>132.27069491765334</v>
      </c>
      <c r="AL52" s="58">
        <f t="shared" si="143"/>
        <v>15.447912130000001</v>
      </c>
      <c r="AM52" s="58">
        <f t="shared" si="144"/>
        <v>63.023918736400724</v>
      </c>
      <c r="AN52" s="58">
        <f t="shared" si="145"/>
        <v>29.207638761845374</v>
      </c>
      <c r="AO52" s="59">
        <f t="shared" si="105"/>
        <v>14.155665144861878</v>
      </c>
      <c r="AP52" s="59">
        <f t="shared" si="146"/>
        <v>63.02391875</v>
      </c>
      <c r="AQ52" s="59">
        <f t="shared" si="107"/>
        <v>161.47833367949872</v>
      </c>
      <c r="AR52" s="58">
        <f t="shared" si="147"/>
        <v>15.9301669</v>
      </c>
      <c r="AS52" s="58">
        <f t="shared" si="148"/>
        <v>63.023918736812519</v>
      </c>
      <c r="AT52" s="58">
        <f t="shared" si="149"/>
        <v>31.123427869253277</v>
      </c>
      <c r="AU52" s="59">
        <f t="shared" si="108"/>
        <v>14.415144174606921</v>
      </c>
      <c r="AV52" s="59">
        <f t="shared" si="150"/>
        <v>63.023918749999993</v>
      </c>
      <c r="AW52" s="59">
        <f t="shared" si="110"/>
        <v>192.60176154875199</v>
      </c>
      <c r="AX52" s="58">
        <f t="shared" si="151"/>
        <v>16.462853559999999</v>
      </c>
      <c r="AY52" s="58">
        <f t="shared" si="152"/>
        <v>63.023918737239171</v>
      </c>
      <c r="AZ52" s="58">
        <f t="shared" si="153"/>
        <v>32.164159893403763</v>
      </c>
      <c r="BA52" s="59">
        <f t="shared" si="111"/>
        <v>14.676374589602197</v>
      </c>
      <c r="BB52" s="59">
        <f t="shared" si="154"/>
        <v>63.023918749999993</v>
      </c>
      <c r="BC52" s="59">
        <f t="shared" si="113"/>
        <v>224.76592144215576</v>
      </c>
      <c r="BD52" s="58">
        <f t="shared" si="155"/>
        <v>17.027060079999998</v>
      </c>
      <c r="BE52" s="58">
        <f t="shared" si="156"/>
        <v>63.023918737661894</v>
      </c>
      <c r="BF52" s="58">
        <f t="shared" si="157"/>
        <v>32.193361524696201</v>
      </c>
      <c r="BG52" s="59">
        <f t="shared" si="114"/>
        <v>14.934691676092795</v>
      </c>
      <c r="BH52" s="59">
        <f t="shared" si="158"/>
        <v>63.023918749999986</v>
      </c>
      <c r="BI52" s="59">
        <f t="shared" si="116"/>
        <v>256.95928296685196</v>
      </c>
      <c r="BJ52" s="58">
        <f t="shared" si="159"/>
        <v>17.692130379999998</v>
      </c>
      <c r="BK52" s="58">
        <f t="shared" si="160"/>
        <v>63.023918738125886</v>
      </c>
      <c r="BL52" s="58">
        <f t="shared" si="161"/>
        <v>34.56584900857689</v>
      </c>
      <c r="BM52" s="59">
        <f t="shared" si="117"/>
        <v>15.215877859375</v>
      </c>
      <c r="BN52" s="59">
        <f t="shared" si="162"/>
        <v>63.023918749999993</v>
      </c>
      <c r="BO52" s="59">
        <f t="shared" si="119"/>
        <v>291.52513197542885</v>
      </c>
      <c r="BP52" s="58">
        <f t="shared" si="163"/>
        <v>18.3319847</v>
      </c>
      <c r="BQ52" s="58">
        <f t="shared" si="164"/>
        <v>63.023918750000043</v>
      </c>
      <c r="BR52" s="58">
        <f t="shared" si="165"/>
        <v>34.660605427771316</v>
      </c>
      <c r="BS52" s="59">
        <f t="shared" si="120"/>
        <v>15.495767695359284</v>
      </c>
      <c r="BT52" s="59">
        <f t="shared" si="166"/>
        <v>63.023918749999993</v>
      </c>
      <c r="BU52" s="59">
        <f t="shared" si="122"/>
        <v>326.18573740320016</v>
      </c>
      <c r="BV52" s="58">
        <f t="shared" si="167"/>
        <v>18.78902356</v>
      </c>
      <c r="BW52" s="58">
        <f t="shared" si="168"/>
        <v>63.023918738819056</v>
      </c>
      <c r="BX52" s="58">
        <f t="shared" si="169"/>
        <v>36.708894714843098</v>
      </c>
      <c r="BY52" s="59">
        <f t="shared" si="123"/>
        <v>15.775468878100458</v>
      </c>
      <c r="BZ52" s="59">
        <f t="shared" si="170"/>
        <v>63.02391875</v>
      </c>
      <c r="CA52" s="59">
        <f t="shared" si="125"/>
        <v>362.89463211804326</v>
      </c>
    </row>
    <row r="53" spans="1:79" x14ac:dyDescent="0.25">
      <c r="A53" s="57" t="str">
        <f>'BD Productos'!A48</f>
        <v>L004</v>
      </c>
      <c r="B53" s="57" t="str">
        <f t="shared" si="81"/>
        <v>Locales</v>
      </c>
      <c r="C53" s="57" t="str">
        <f t="shared" si="82"/>
        <v>Petroindependiente</v>
      </c>
      <c r="D53" s="57" t="str">
        <f t="shared" si="83"/>
        <v xml:space="preserve">Lago Norte </v>
      </c>
      <c r="E53" s="57" t="str">
        <f t="shared" si="84"/>
        <v>Venezuela</v>
      </c>
      <c r="F53" s="57" t="str">
        <f t="shared" si="85"/>
        <v xml:space="preserve">Lago Norte </v>
      </c>
      <c r="G53" s="57" t="str">
        <f t="shared" si="86"/>
        <v>CL217</v>
      </c>
      <c r="H53" s="57" t="str">
        <f t="shared" si="87"/>
        <v>Si</v>
      </c>
      <c r="I53" s="57" t="str">
        <f t="shared" si="88"/>
        <v>USD</v>
      </c>
      <c r="J53" s="57" t="str">
        <f t="shared" si="89"/>
        <v>No</v>
      </c>
      <c r="K53" s="58">
        <f t="shared" si="90"/>
        <v>1.1577041936666665</v>
      </c>
      <c r="L53" s="58">
        <f t="shared" si="126"/>
        <v>71.26804550910596</v>
      </c>
      <c r="M53" s="58">
        <f t="shared" si="92"/>
        <v>2.5577267699698831</v>
      </c>
      <c r="N53" s="58">
        <f t="shared" si="127"/>
        <v>1.18881171</v>
      </c>
      <c r="O53" s="58">
        <f t="shared" si="128"/>
        <v>71.268045469139963</v>
      </c>
      <c r="P53" s="58">
        <f t="shared" si="129"/>
        <v>2.3722800360707286</v>
      </c>
      <c r="Q53" s="59">
        <f t="shared" si="93"/>
        <v>1.1724670824576271</v>
      </c>
      <c r="R53" s="59">
        <f t="shared" si="130"/>
        <v>71.268045509105946</v>
      </c>
      <c r="S53" s="59">
        <f t="shared" si="95"/>
        <v>4.9300068060406117</v>
      </c>
      <c r="T53" s="58">
        <f t="shared" si="131"/>
        <v>1.22860692</v>
      </c>
      <c r="U53" s="58">
        <f t="shared" si="132"/>
        <v>71.268045393091583</v>
      </c>
      <c r="V53" s="58">
        <f t="shared" si="133"/>
        <v>2.7143728260896198</v>
      </c>
      <c r="W53" s="59">
        <f t="shared" si="96"/>
        <v>1.1918041369222221</v>
      </c>
      <c r="X53" s="59">
        <f t="shared" si="134"/>
        <v>71.26804550910596</v>
      </c>
      <c r="Y53" s="59">
        <f t="shared" si="98"/>
        <v>7.6443796321302315</v>
      </c>
      <c r="Z53" s="58">
        <f t="shared" si="135"/>
        <v>1.27372683</v>
      </c>
      <c r="AA53" s="58">
        <f t="shared" si="136"/>
        <v>71.26804563966148</v>
      </c>
      <c r="AB53" s="58">
        <f t="shared" si="137"/>
        <v>2.7232806555870397</v>
      </c>
      <c r="AC53" s="59">
        <f t="shared" si="99"/>
        <v>1.2122848107749999</v>
      </c>
      <c r="AD53" s="59">
        <f t="shared" si="138"/>
        <v>71.26804550910596</v>
      </c>
      <c r="AE53" s="59">
        <f t="shared" si="101"/>
        <v>10.367660287717271</v>
      </c>
      <c r="AF53" s="58">
        <f t="shared" si="139"/>
        <v>1.3266936899999999</v>
      </c>
      <c r="AG53" s="58">
        <f t="shared" si="140"/>
        <v>71.268045491199771</v>
      </c>
      <c r="AH53" s="58">
        <f t="shared" si="141"/>
        <v>2.9310768538060383</v>
      </c>
      <c r="AI53" s="59">
        <f t="shared" si="102"/>
        <v>1.2357727263090508</v>
      </c>
      <c r="AJ53" s="59">
        <f t="shared" si="142"/>
        <v>71.268045509105946</v>
      </c>
      <c r="AK53" s="59">
        <f t="shared" si="104"/>
        <v>13.29873714152331</v>
      </c>
      <c r="AL53" s="58">
        <f t="shared" si="143"/>
        <v>1.3734951</v>
      </c>
      <c r="AM53" s="58">
        <f t="shared" si="144"/>
        <v>71.268045388033713</v>
      </c>
      <c r="AN53" s="58">
        <f t="shared" si="145"/>
        <v>2.9365893338112574</v>
      </c>
      <c r="AO53" s="59">
        <f t="shared" si="105"/>
        <v>1.2585996386887659</v>
      </c>
      <c r="AP53" s="59">
        <f t="shared" si="146"/>
        <v>71.26804550910596</v>
      </c>
      <c r="AQ53" s="59">
        <f t="shared" si="107"/>
        <v>16.235326475334567</v>
      </c>
      <c r="AR53" s="58">
        <f t="shared" si="147"/>
        <v>1.4163730299999999</v>
      </c>
      <c r="AS53" s="58">
        <f t="shared" si="148"/>
        <v>71.2680455594233</v>
      </c>
      <c r="AT53" s="58">
        <f t="shared" si="149"/>
        <v>3.1292062665665306</v>
      </c>
      <c r="AU53" s="59">
        <f t="shared" si="108"/>
        <v>1.2816702762437107</v>
      </c>
      <c r="AV53" s="59">
        <f t="shared" si="150"/>
        <v>71.26804550910596</v>
      </c>
      <c r="AW53" s="59">
        <f t="shared" si="110"/>
        <v>19.364532741901098</v>
      </c>
      <c r="AX53" s="58">
        <f t="shared" si="151"/>
        <v>1.46373493</v>
      </c>
      <c r="AY53" s="58">
        <f t="shared" si="152"/>
        <v>71.268045330578943</v>
      </c>
      <c r="AZ53" s="58">
        <f t="shared" si="153"/>
        <v>3.2338433476389454</v>
      </c>
      <c r="BA53" s="59">
        <f t="shared" si="111"/>
        <v>1.3048966307818928</v>
      </c>
      <c r="BB53" s="59">
        <f t="shared" si="154"/>
        <v>71.268045509105974</v>
      </c>
      <c r="BC53" s="59">
        <f t="shared" si="113"/>
        <v>22.598376089540043</v>
      </c>
      <c r="BD53" s="58">
        <f t="shared" si="155"/>
        <v>1.51389931</v>
      </c>
      <c r="BE53" s="58">
        <f t="shared" si="156"/>
        <v>71.268045462030173</v>
      </c>
      <c r="BF53" s="58">
        <f t="shared" si="157"/>
        <v>3.2367793455004836</v>
      </c>
      <c r="BG53" s="59">
        <f t="shared" si="114"/>
        <v>1.3278639580586082</v>
      </c>
      <c r="BH53" s="59">
        <f t="shared" si="158"/>
        <v>71.268045509105946</v>
      </c>
      <c r="BI53" s="59">
        <f t="shared" si="116"/>
        <v>25.835155435040527</v>
      </c>
      <c r="BJ53" s="58">
        <f t="shared" si="159"/>
        <v>1.5730316200000001</v>
      </c>
      <c r="BK53" s="58">
        <f t="shared" si="160"/>
        <v>71.268045599718278</v>
      </c>
      <c r="BL53" s="58">
        <f t="shared" si="161"/>
        <v>3.4753135659427201</v>
      </c>
      <c r="BM53" s="59">
        <f t="shared" si="117"/>
        <v>1.352864608</v>
      </c>
      <c r="BN53" s="59">
        <f t="shared" si="162"/>
        <v>71.26804550910596</v>
      </c>
      <c r="BO53" s="59">
        <f t="shared" si="119"/>
        <v>29.310469000983247</v>
      </c>
      <c r="BP53" s="58">
        <f t="shared" si="163"/>
        <v>1.62992195</v>
      </c>
      <c r="BQ53" s="58">
        <f t="shared" si="164"/>
        <v>71.268045407081516</v>
      </c>
      <c r="BR53" s="58">
        <f t="shared" si="165"/>
        <v>3.4848405462779652</v>
      </c>
      <c r="BS53" s="59">
        <f t="shared" si="120"/>
        <v>1.3777499977904193</v>
      </c>
      <c r="BT53" s="59">
        <f t="shared" si="166"/>
        <v>71.26804550910596</v>
      </c>
      <c r="BU53" s="59">
        <f t="shared" si="122"/>
        <v>32.795309547261212</v>
      </c>
      <c r="BV53" s="58">
        <f t="shared" si="167"/>
        <v>1.6705578999999999</v>
      </c>
      <c r="BW53" s="58">
        <f t="shared" si="168"/>
        <v>71.268045509105974</v>
      </c>
      <c r="BX53" s="58">
        <f t="shared" si="169"/>
        <v>3.6907792897266916</v>
      </c>
      <c r="BY53" s="59">
        <f t="shared" si="123"/>
        <v>1.4026186141424659</v>
      </c>
      <c r="BZ53" s="59">
        <f t="shared" si="170"/>
        <v>71.26804550910596</v>
      </c>
      <c r="CA53" s="59">
        <f t="shared" si="125"/>
        <v>36.486088836987904</v>
      </c>
    </row>
    <row r="54" spans="1:79" x14ac:dyDescent="0.25">
      <c r="A54" s="57" t="str">
        <f>'BD Productos'!A49</f>
        <v>L005</v>
      </c>
      <c r="B54" s="57" t="str">
        <f t="shared" si="81"/>
        <v>Locales</v>
      </c>
      <c r="C54" s="57" t="str">
        <f t="shared" si="82"/>
        <v>Sinovenezolana (Lago Norte)</v>
      </c>
      <c r="D54" s="57" t="str">
        <f t="shared" si="83"/>
        <v xml:space="preserve">Lago Norte </v>
      </c>
      <c r="E54" s="57" t="str">
        <f t="shared" si="84"/>
        <v>Venezuela</v>
      </c>
      <c r="F54" s="57" t="str">
        <f t="shared" si="85"/>
        <v xml:space="preserve">Lago Norte </v>
      </c>
      <c r="G54" s="57" t="str">
        <f t="shared" si="86"/>
        <v>CL218</v>
      </c>
      <c r="H54" s="57" t="str">
        <f t="shared" si="87"/>
        <v>Si</v>
      </c>
      <c r="I54" s="57" t="str">
        <f t="shared" si="88"/>
        <v>USD</v>
      </c>
      <c r="J54" s="57" t="str">
        <f t="shared" si="89"/>
        <v>No</v>
      </c>
      <c r="K54" s="58">
        <f t="shared" si="90"/>
        <v>0.62411978366666654</v>
      </c>
      <c r="L54" s="58">
        <f t="shared" si="126"/>
        <v>69.481394036654876</v>
      </c>
      <c r="M54" s="58">
        <f t="shared" si="92"/>
        <v>1.3443060910654789</v>
      </c>
      <c r="N54" s="58">
        <f t="shared" si="127"/>
        <v>0.64088988999999996</v>
      </c>
      <c r="O54" s="58">
        <f t="shared" si="128"/>
        <v>69.481393675275072</v>
      </c>
      <c r="P54" s="58">
        <f t="shared" si="129"/>
        <v>1.2468378369886246</v>
      </c>
      <c r="Q54" s="59">
        <f t="shared" si="93"/>
        <v>0.63207847661581906</v>
      </c>
      <c r="R54" s="59">
        <f t="shared" si="130"/>
        <v>69.481394036654862</v>
      </c>
      <c r="S54" s="59">
        <f t="shared" si="95"/>
        <v>2.5911439280541035</v>
      </c>
      <c r="T54" s="58">
        <f t="shared" si="131"/>
        <v>0.66234353000000001</v>
      </c>
      <c r="U54" s="58">
        <f t="shared" si="132"/>
        <v>69.481393791882653</v>
      </c>
      <c r="V54" s="58">
        <f t="shared" si="133"/>
        <v>1.4266371006365048</v>
      </c>
      <c r="W54" s="59">
        <f t="shared" si="96"/>
        <v>0.64250310531111088</v>
      </c>
      <c r="X54" s="59">
        <f t="shared" si="134"/>
        <v>69.481394036654862</v>
      </c>
      <c r="Y54" s="59">
        <f t="shared" si="98"/>
        <v>4.0177810286906084</v>
      </c>
      <c r="Z54" s="58">
        <f t="shared" si="135"/>
        <v>0.68666773000000003</v>
      </c>
      <c r="AA54" s="58">
        <f t="shared" si="136"/>
        <v>69.481394340213839</v>
      </c>
      <c r="AB54" s="58">
        <f t="shared" si="137"/>
        <v>1.4313189398648847</v>
      </c>
      <c r="AC54" s="59">
        <f t="shared" si="99"/>
        <v>0.65354426223333306</v>
      </c>
      <c r="AD54" s="59">
        <f t="shared" si="138"/>
        <v>69.481394036654876</v>
      </c>
      <c r="AE54" s="59">
        <f t="shared" si="101"/>
        <v>5.4490999685554931</v>
      </c>
      <c r="AF54" s="58">
        <f t="shared" si="139"/>
        <v>0.71522222999999996</v>
      </c>
      <c r="AG54" s="58">
        <f t="shared" si="140"/>
        <v>69.481394166183605</v>
      </c>
      <c r="AH54" s="58">
        <f t="shared" si="141"/>
        <v>1.5405337680504516</v>
      </c>
      <c r="AI54" s="59">
        <f t="shared" si="102"/>
        <v>0.66620662675055153</v>
      </c>
      <c r="AJ54" s="59">
        <f t="shared" si="142"/>
        <v>69.481394036654862</v>
      </c>
      <c r="AK54" s="59">
        <f t="shared" si="104"/>
        <v>6.9896337366059447</v>
      </c>
      <c r="AL54" s="58">
        <f t="shared" si="143"/>
        <v>0.74045293000000001</v>
      </c>
      <c r="AM54" s="58">
        <f t="shared" si="144"/>
        <v>69.481393723867086</v>
      </c>
      <c r="AN54" s="58">
        <f t="shared" si="145"/>
        <v>1.54343104689963</v>
      </c>
      <c r="AO54" s="59">
        <f t="shared" si="105"/>
        <v>0.67851264331123373</v>
      </c>
      <c r="AP54" s="59">
        <f t="shared" si="146"/>
        <v>69.481394036654862</v>
      </c>
      <c r="AQ54" s="59">
        <f t="shared" si="107"/>
        <v>8.5330647835055746</v>
      </c>
      <c r="AR54" s="58">
        <f t="shared" si="147"/>
        <v>0.76356847999999999</v>
      </c>
      <c r="AS54" s="58">
        <f t="shared" si="148"/>
        <v>69.481393915327359</v>
      </c>
      <c r="AT54" s="58">
        <f t="shared" si="149"/>
        <v>1.6446678725464405</v>
      </c>
      <c r="AU54" s="59">
        <f t="shared" si="108"/>
        <v>0.69095005319811309</v>
      </c>
      <c r="AV54" s="59">
        <f t="shared" si="150"/>
        <v>69.481394036654862</v>
      </c>
      <c r="AW54" s="59">
        <f t="shared" si="110"/>
        <v>10.177732656052015</v>
      </c>
      <c r="AX54" s="58">
        <f t="shared" si="151"/>
        <v>0.78910133999999998</v>
      </c>
      <c r="AY54" s="58">
        <f t="shared" si="152"/>
        <v>69.481393801851368</v>
      </c>
      <c r="AZ54" s="58">
        <f t="shared" si="153"/>
        <v>1.6996636895773669</v>
      </c>
      <c r="BA54" s="59">
        <f t="shared" si="111"/>
        <v>0.70347141043347028</v>
      </c>
      <c r="BB54" s="59">
        <f t="shared" si="154"/>
        <v>69.481394036654876</v>
      </c>
      <c r="BC54" s="59">
        <f t="shared" si="113"/>
        <v>11.877396345629382</v>
      </c>
      <c r="BD54" s="58">
        <f t="shared" si="155"/>
        <v>0.81614502</v>
      </c>
      <c r="BE54" s="58">
        <f t="shared" si="156"/>
        <v>69.481393951521213</v>
      </c>
      <c r="BF54" s="58">
        <f t="shared" si="157"/>
        <v>1.7012068096857647</v>
      </c>
      <c r="BG54" s="59">
        <f t="shared" si="114"/>
        <v>0.71585312566056147</v>
      </c>
      <c r="BH54" s="59">
        <f t="shared" si="158"/>
        <v>69.481394036654862</v>
      </c>
      <c r="BI54" s="59">
        <f t="shared" si="116"/>
        <v>13.578603155315147</v>
      </c>
      <c r="BJ54" s="58">
        <f t="shared" si="159"/>
        <v>0.84802332000000002</v>
      </c>
      <c r="BK54" s="58">
        <f t="shared" si="160"/>
        <v>69.481394063966022</v>
      </c>
      <c r="BL54" s="58">
        <f t="shared" si="161"/>
        <v>1.8265771166429356</v>
      </c>
      <c r="BM54" s="59">
        <f t="shared" si="117"/>
        <v>0.72933100735416656</v>
      </c>
      <c r="BN54" s="59">
        <f t="shared" si="162"/>
        <v>69.481394036654862</v>
      </c>
      <c r="BO54" s="59">
        <f t="shared" si="119"/>
        <v>15.405180271958082</v>
      </c>
      <c r="BP54" s="58">
        <f t="shared" si="163"/>
        <v>0.87869297000000002</v>
      </c>
      <c r="BQ54" s="58">
        <f t="shared" si="164"/>
        <v>69.481393904865556</v>
      </c>
      <c r="BR54" s="58">
        <f t="shared" si="165"/>
        <v>1.8315843711001865</v>
      </c>
      <c r="BS54" s="59">
        <f t="shared" si="120"/>
        <v>0.74274675235229526</v>
      </c>
      <c r="BT54" s="59">
        <f t="shared" si="166"/>
        <v>69.481394036654862</v>
      </c>
      <c r="BU54" s="59">
        <f t="shared" si="122"/>
        <v>17.236764643058269</v>
      </c>
      <c r="BV54" s="58">
        <f t="shared" si="167"/>
        <v>0.90059986000000003</v>
      </c>
      <c r="BW54" s="58">
        <f t="shared" si="168"/>
        <v>69.481394088088265</v>
      </c>
      <c r="BX54" s="58">
        <f t="shared" si="169"/>
        <v>1.9398229474384507</v>
      </c>
      <c r="BY54" s="59">
        <f t="shared" si="123"/>
        <v>0.7561534547022829</v>
      </c>
      <c r="BZ54" s="59">
        <f t="shared" si="170"/>
        <v>69.481394036654862</v>
      </c>
      <c r="CA54" s="59">
        <f t="shared" si="125"/>
        <v>19.17658759049672</v>
      </c>
    </row>
    <row r="55" spans="1:79" x14ac:dyDescent="0.25">
      <c r="A55" s="57" t="str">
        <f>'BD Productos'!A50</f>
        <v>L006</v>
      </c>
      <c r="B55" s="57" t="str">
        <f t="shared" si="81"/>
        <v>Locales</v>
      </c>
      <c r="C55" s="57" t="str">
        <f t="shared" si="82"/>
        <v>Petrowarao (Lago Norte)</v>
      </c>
      <c r="D55" s="57" t="str">
        <f t="shared" si="83"/>
        <v xml:space="preserve">Lago Norte </v>
      </c>
      <c r="E55" s="57" t="str">
        <f t="shared" si="84"/>
        <v>Venezuela</v>
      </c>
      <c r="F55" s="57" t="str">
        <f t="shared" si="85"/>
        <v xml:space="preserve">Lago Norte </v>
      </c>
      <c r="G55" s="57" t="str">
        <f t="shared" si="86"/>
        <v>CL219</v>
      </c>
      <c r="H55" s="57" t="str">
        <f t="shared" si="87"/>
        <v>Si</v>
      </c>
      <c r="I55" s="57" t="str">
        <f t="shared" si="88"/>
        <v>USD</v>
      </c>
      <c r="J55" s="57" t="str">
        <f t="shared" si="89"/>
        <v>No</v>
      </c>
      <c r="K55" s="58">
        <f t="shared" si="90"/>
        <v>0.44532930866666676</v>
      </c>
      <c r="L55" s="58">
        <f t="shared" si="126"/>
        <v>61.581112458609269</v>
      </c>
      <c r="M55" s="58">
        <f t="shared" si="92"/>
        <v>0.85014010138161844</v>
      </c>
      <c r="N55" s="58">
        <f t="shared" si="127"/>
        <v>0.45729531000000001</v>
      </c>
      <c r="O55" s="58">
        <f t="shared" si="128"/>
        <v>61.581112772824731</v>
      </c>
      <c r="P55" s="58">
        <f t="shared" si="129"/>
        <v>0.78850111355662766</v>
      </c>
      <c r="Q55" s="59">
        <f t="shared" si="93"/>
        <v>0.45100809006779657</v>
      </c>
      <c r="R55" s="59">
        <f t="shared" si="130"/>
        <v>61.581112458609269</v>
      </c>
      <c r="S55" s="59">
        <f t="shared" si="95"/>
        <v>1.6386412149382461</v>
      </c>
      <c r="T55" s="58">
        <f t="shared" si="131"/>
        <v>0.47260317000000002</v>
      </c>
      <c r="U55" s="58">
        <f t="shared" si="132"/>
        <v>61.581112328307334</v>
      </c>
      <c r="V55" s="58">
        <f t="shared" si="133"/>
        <v>0.90220629585300793</v>
      </c>
      <c r="W55" s="59">
        <f t="shared" si="96"/>
        <v>0.45844639503333329</v>
      </c>
      <c r="X55" s="59">
        <f t="shared" si="134"/>
        <v>61.581112458609276</v>
      </c>
      <c r="Y55" s="59">
        <f t="shared" si="98"/>
        <v>2.540847510791254</v>
      </c>
      <c r="Z55" s="58">
        <f t="shared" si="135"/>
        <v>0.48995926000000001</v>
      </c>
      <c r="AA55" s="58">
        <f t="shared" si="136"/>
        <v>61.581112919458626</v>
      </c>
      <c r="AB55" s="58">
        <f t="shared" si="137"/>
        <v>0.90516709547983165</v>
      </c>
      <c r="AC55" s="59">
        <f t="shared" si="99"/>
        <v>0.4663246121916666</v>
      </c>
      <c r="AD55" s="59">
        <f t="shared" si="138"/>
        <v>61.581112458609276</v>
      </c>
      <c r="AE55" s="59">
        <f t="shared" si="101"/>
        <v>3.4460146062710857</v>
      </c>
      <c r="AF55" s="58">
        <f t="shared" si="139"/>
        <v>0.51033381</v>
      </c>
      <c r="AG55" s="58">
        <f t="shared" si="140"/>
        <v>61.581111975936075</v>
      </c>
      <c r="AH55" s="58">
        <f t="shared" si="141"/>
        <v>0.97423462846019859</v>
      </c>
      <c r="AI55" s="59">
        <f t="shared" si="102"/>
        <v>0.47535961224503309</v>
      </c>
      <c r="AJ55" s="59">
        <f t="shared" si="142"/>
        <v>61.581112458609269</v>
      </c>
      <c r="AK55" s="59">
        <f t="shared" si="104"/>
        <v>4.4202492347312843</v>
      </c>
      <c r="AL55" s="58">
        <f t="shared" si="143"/>
        <v>0.52833671000000004</v>
      </c>
      <c r="AM55" s="58">
        <f t="shared" si="144"/>
        <v>61.581112614018039</v>
      </c>
      <c r="AN55" s="58">
        <f t="shared" si="145"/>
        <v>0.97606687309889395</v>
      </c>
      <c r="AO55" s="59">
        <f t="shared" si="105"/>
        <v>0.48414034690055247</v>
      </c>
      <c r="AP55" s="59">
        <f t="shared" si="146"/>
        <v>61.581112458609276</v>
      </c>
      <c r="AQ55" s="59">
        <f t="shared" si="107"/>
        <v>5.3963161078301782</v>
      </c>
      <c r="AR55" s="58">
        <f t="shared" si="147"/>
        <v>0.54483039</v>
      </c>
      <c r="AS55" s="58">
        <f t="shared" si="148"/>
        <v>61.581112420933266</v>
      </c>
      <c r="AT55" s="58">
        <f t="shared" si="149"/>
        <v>1.0400891064048583</v>
      </c>
      <c r="AU55" s="59">
        <f t="shared" si="108"/>
        <v>0.49301483428616355</v>
      </c>
      <c r="AV55" s="59">
        <f t="shared" si="150"/>
        <v>61.581112458609269</v>
      </c>
      <c r="AW55" s="59">
        <f t="shared" si="110"/>
        <v>6.4364052142350365</v>
      </c>
      <c r="AX55" s="58">
        <f t="shared" si="151"/>
        <v>0.56304889000000002</v>
      </c>
      <c r="AY55" s="58">
        <f t="shared" si="152"/>
        <v>61.581112932549452</v>
      </c>
      <c r="AZ55" s="58">
        <f t="shared" si="153"/>
        <v>1.0748684957307351</v>
      </c>
      <c r="BA55" s="59">
        <f t="shared" si="111"/>
        <v>0.50194922054732516</v>
      </c>
      <c r="BB55" s="59">
        <f t="shared" si="154"/>
        <v>61.581112458609269</v>
      </c>
      <c r="BC55" s="59">
        <f t="shared" si="113"/>
        <v>7.5112737099657716</v>
      </c>
      <c r="BD55" s="58">
        <f t="shared" si="155"/>
        <v>0.58234542</v>
      </c>
      <c r="BE55" s="58">
        <f t="shared" si="156"/>
        <v>61.58111256435604</v>
      </c>
      <c r="BF55" s="58">
        <f t="shared" si="157"/>
        <v>1.075844365810716</v>
      </c>
      <c r="BG55" s="59">
        <f t="shared" si="114"/>
        <v>0.51078396784981683</v>
      </c>
      <c r="BH55" s="59">
        <f t="shared" si="158"/>
        <v>61.581112458609283</v>
      </c>
      <c r="BI55" s="59">
        <f t="shared" si="116"/>
        <v>8.5871180757764876</v>
      </c>
      <c r="BJ55" s="58">
        <f t="shared" si="159"/>
        <v>0.60509161</v>
      </c>
      <c r="BK55" s="58">
        <f t="shared" si="160"/>
        <v>61.581112119370736</v>
      </c>
      <c r="BL55" s="58">
        <f t="shared" si="161"/>
        <v>1.1551286426149172</v>
      </c>
      <c r="BM55" s="59">
        <f t="shared" si="117"/>
        <v>0.52040086522916673</v>
      </c>
      <c r="BN55" s="59">
        <f t="shared" si="162"/>
        <v>61.581112458609269</v>
      </c>
      <c r="BO55" s="59">
        <f t="shared" si="119"/>
        <v>9.7422467183914048</v>
      </c>
      <c r="BP55" s="58">
        <f t="shared" si="163"/>
        <v>0.62697537999999997</v>
      </c>
      <c r="BQ55" s="58">
        <f t="shared" si="164"/>
        <v>61.581112065731823</v>
      </c>
      <c r="BR55" s="58">
        <f t="shared" si="165"/>
        <v>1.1582952341470438</v>
      </c>
      <c r="BS55" s="59">
        <f t="shared" si="120"/>
        <v>0.52997342607684628</v>
      </c>
      <c r="BT55" s="59">
        <f t="shared" si="166"/>
        <v>61.581112458609269</v>
      </c>
      <c r="BU55" s="59">
        <f t="shared" si="122"/>
        <v>10.900541952538449</v>
      </c>
      <c r="BV55" s="58">
        <f t="shared" si="167"/>
        <v>0.64260664000000001</v>
      </c>
      <c r="BW55" s="58">
        <f t="shared" si="168"/>
        <v>61.581112266948764</v>
      </c>
      <c r="BX55" s="58">
        <f t="shared" si="169"/>
        <v>1.2267453808811286</v>
      </c>
      <c r="BY55" s="59">
        <f t="shared" si="123"/>
        <v>0.53953953448675784</v>
      </c>
      <c r="BZ55" s="59">
        <f t="shared" si="170"/>
        <v>61.581112458609276</v>
      </c>
      <c r="CA55" s="59">
        <f t="shared" si="125"/>
        <v>12.127287333419577</v>
      </c>
    </row>
    <row r="56" spans="1:79" x14ac:dyDescent="0.25">
      <c r="A56" s="57" t="str">
        <f>'BD Productos'!A51</f>
        <v>L007</v>
      </c>
      <c r="B56" s="57" t="str">
        <f t="shared" si="81"/>
        <v>Locales</v>
      </c>
      <c r="C56" s="57" t="str">
        <f t="shared" si="82"/>
        <v xml:space="preserve">Lagopetrol </v>
      </c>
      <c r="D56" s="57" t="str">
        <f t="shared" si="83"/>
        <v xml:space="preserve">Lago Norte </v>
      </c>
      <c r="E56" s="57" t="str">
        <f t="shared" si="84"/>
        <v>Venezuela</v>
      </c>
      <c r="F56" s="57" t="str">
        <f t="shared" si="85"/>
        <v xml:space="preserve">Lago Norte </v>
      </c>
      <c r="G56" s="57" t="str">
        <f t="shared" si="86"/>
        <v>CL220</v>
      </c>
      <c r="H56" s="57" t="str">
        <f t="shared" si="87"/>
        <v>Si</v>
      </c>
      <c r="I56" s="57" t="str">
        <f t="shared" si="88"/>
        <v>USD</v>
      </c>
      <c r="J56" s="57" t="str">
        <f t="shared" si="89"/>
        <v>No</v>
      </c>
      <c r="K56" s="58">
        <f t="shared" si="90"/>
        <v>0.70300041166666671</v>
      </c>
      <c r="L56" s="58">
        <f t="shared" si="126"/>
        <v>62.216476697019864</v>
      </c>
      <c r="M56" s="58">
        <f t="shared" si="92"/>
        <v>1.3558844706440907</v>
      </c>
      <c r="N56" s="58">
        <f t="shared" si="127"/>
        <v>0.72189004000000001</v>
      </c>
      <c r="O56" s="58">
        <f t="shared" si="128"/>
        <v>62.216476754476894</v>
      </c>
      <c r="P56" s="58">
        <f t="shared" si="129"/>
        <v>1.257576737002555</v>
      </c>
      <c r="Q56" s="59">
        <f t="shared" si="93"/>
        <v>0.71196498136158193</v>
      </c>
      <c r="R56" s="59">
        <f t="shared" si="130"/>
        <v>62.216476697019864</v>
      </c>
      <c r="S56" s="59">
        <f t="shared" si="95"/>
        <v>2.6134612076466457</v>
      </c>
      <c r="T56" s="58">
        <f t="shared" si="131"/>
        <v>0.74605515</v>
      </c>
      <c r="U56" s="58">
        <f t="shared" si="132"/>
        <v>62.216476391242097</v>
      </c>
      <c r="V56" s="58">
        <f t="shared" si="133"/>
        <v>1.4389246014227268</v>
      </c>
      <c r="W56" s="59">
        <f t="shared" si="96"/>
        <v>0.72370714929629631</v>
      </c>
      <c r="X56" s="59">
        <f t="shared" si="134"/>
        <v>62.216476697019857</v>
      </c>
      <c r="Y56" s="59">
        <f t="shared" si="98"/>
        <v>4.0523858090693725</v>
      </c>
      <c r="Z56" s="58">
        <f t="shared" si="135"/>
        <v>0.77345361999999995</v>
      </c>
      <c r="AA56" s="58">
        <f t="shared" si="136"/>
        <v>62.216476294820716</v>
      </c>
      <c r="AB56" s="58">
        <f t="shared" si="137"/>
        <v>1.4436467644161981</v>
      </c>
      <c r="AC56" s="59">
        <f t="shared" si="99"/>
        <v>0.73614376572222218</v>
      </c>
      <c r="AD56" s="59">
        <f t="shared" si="138"/>
        <v>62.216476697019864</v>
      </c>
      <c r="AE56" s="59">
        <f t="shared" si="101"/>
        <v>5.4960325734855706</v>
      </c>
      <c r="AF56" s="58">
        <f t="shared" si="139"/>
        <v>0.80561702999999996</v>
      </c>
      <c r="AG56" s="58">
        <f t="shared" si="140"/>
        <v>62.216476722762685</v>
      </c>
      <c r="AH56" s="58">
        <f t="shared" si="141"/>
        <v>1.5538022490281422</v>
      </c>
      <c r="AI56" s="59">
        <f t="shared" si="102"/>
        <v>0.75040648892052986</v>
      </c>
      <c r="AJ56" s="59">
        <f t="shared" si="142"/>
        <v>62.216476697019857</v>
      </c>
      <c r="AK56" s="59">
        <f t="shared" si="104"/>
        <v>7.0498348225137129</v>
      </c>
      <c r="AL56" s="58">
        <f t="shared" si="143"/>
        <v>0.83403656000000004</v>
      </c>
      <c r="AM56" s="58">
        <f t="shared" si="144"/>
        <v>62.216476622423002</v>
      </c>
      <c r="AN56" s="58">
        <f t="shared" si="145"/>
        <v>1.5567244841245831</v>
      </c>
      <c r="AO56" s="59">
        <f t="shared" si="105"/>
        <v>0.76426782650276237</v>
      </c>
      <c r="AP56" s="59">
        <f t="shared" si="146"/>
        <v>62.216476697019864</v>
      </c>
      <c r="AQ56" s="59">
        <f t="shared" si="107"/>
        <v>8.6065593066382959</v>
      </c>
      <c r="AR56" s="58">
        <f t="shared" si="147"/>
        <v>0.86007361000000004</v>
      </c>
      <c r="AS56" s="58">
        <f t="shared" si="148"/>
        <v>62.216477010486862</v>
      </c>
      <c r="AT56" s="58">
        <f t="shared" si="149"/>
        <v>1.6588332495006348</v>
      </c>
      <c r="AU56" s="59">
        <f t="shared" si="108"/>
        <v>0.77827716340251563</v>
      </c>
      <c r="AV56" s="59">
        <f t="shared" si="150"/>
        <v>62.216476697019871</v>
      </c>
      <c r="AW56" s="59">
        <f t="shared" si="110"/>
        <v>10.265392556138931</v>
      </c>
      <c r="AX56" s="58">
        <f t="shared" si="151"/>
        <v>0.88883350000000005</v>
      </c>
      <c r="AY56" s="58">
        <f t="shared" si="152"/>
        <v>62.2164764403609</v>
      </c>
      <c r="AZ56" s="58">
        <f t="shared" si="153"/>
        <v>1.7143027438767593</v>
      </c>
      <c r="BA56" s="59">
        <f t="shared" si="111"/>
        <v>0.79238105772702316</v>
      </c>
      <c r="BB56" s="59">
        <f t="shared" si="154"/>
        <v>62.216476697019871</v>
      </c>
      <c r="BC56" s="59">
        <f t="shared" si="113"/>
        <v>11.97969530001569</v>
      </c>
      <c r="BD56" s="58">
        <f t="shared" si="155"/>
        <v>0.91929514999999995</v>
      </c>
      <c r="BE56" s="58">
        <f t="shared" si="156"/>
        <v>62.216476358627531</v>
      </c>
      <c r="BF56" s="58">
        <f t="shared" si="157"/>
        <v>1.7158591489972785</v>
      </c>
      <c r="BG56" s="59">
        <f t="shared" si="114"/>
        <v>0.8063276607240536</v>
      </c>
      <c r="BH56" s="59">
        <f t="shared" si="158"/>
        <v>62.216476697019864</v>
      </c>
      <c r="BI56" s="59">
        <f t="shared" si="116"/>
        <v>13.695554449012969</v>
      </c>
      <c r="BJ56" s="58">
        <f t="shared" si="159"/>
        <v>0.95520245000000004</v>
      </c>
      <c r="BK56" s="58">
        <f t="shared" si="160"/>
        <v>62.216476914134375</v>
      </c>
      <c r="BL56" s="58">
        <f t="shared" si="161"/>
        <v>1.8423092665412373</v>
      </c>
      <c r="BM56" s="59">
        <f t="shared" si="117"/>
        <v>0.82150897181249993</v>
      </c>
      <c r="BN56" s="59">
        <f t="shared" si="162"/>
        <v>62.216476697019864</v>
      </c>
      <c r="BO56" s="59">
        <f t="shared" si="119"/>
        <v>15.537863715554206</v>
      </c>
      <c r="BP56" s="58">
        <f t="shared" si="163"/>
        <v>0.98974834</v>
      </c>
      <c r="BQ56" s="58">
        <f t="shared" si="164"/>
        <v>62.216476822741662</v>
      </c>
      <c r="BR56" s="58">
        <f t="shared" si="165"/>
        <v>1.8473596396787109</v>
      </c>
      <c r="BS56" s="59">
        <f t="shared" si="120"/>
        <v>0.83662029248802383</v>
      </c>
      <c r="BT56" s="59">
        <f t="shared" si="166"/>
        <v>62.216476697019864</v>
      </c>
      <c r="BU56" s="59">
        <f t="shared" si="122"/>
        <v>17.385223355232917</v>
      </c>
      <c r="BV56" s="58">
        <f t="shared" si="167"/>
        <v>1.0144239799999999</v>
      </c>
      <c r="BW56" s="58">
        <f t="shared" si="168"/>
        <v>62.216476942347185</v>
      </c>
      <c r="BX56" s="58">
        <f t="shared" si="169"/>
        <v>1.9565304710044558</v>
      </c>
      <c r="BY56" s="59">
        <f t="shared" si="123"/>
        <v>0.85172142793150674</v>
      </c>
      <c r="BZ56" s="59">
        <f t="shared" si="170"/>
        <v>62.216476697019864</v>
      </c>
      <c r="CA56" s="59">
        <f t="shared" si="125"/>
        <v>19.341753826237372</v>
      </c>
    </row>
    <row r="57" spans="1:79" x14ac:dyDescent="0.25">
      <c r="A57" s="57" t="str">
        <f>'BD Productos'!A52</f>
        <v>L008</v>
      </c>
      <c r="B57" s="57" t="str">
        <f t="shared" si="81"/>
        <v>Locales</v>
      </c>
      <c r="C57" s="57" t="str">
        <f t="shared" si="82"/>
        <v>Bielovenezolana (Lago Norte)</v>
      </c>
      <c r="D57" s="57" t="str">
        <f t="shared" si="83"/>
        <v xml:space="preserve">Lago Norte </v>
      </c>
      <c r="E57" s="57" t="str">
        <f t="shared" si="84"/>
        <v>Venezuela</v>
      </c>
      <c r="F57" s="57" t="str">
        <f t="shared" si="85"/>
        <v xml:space="preserve">Lago Norte </v>
      </c>
      <c r="G57" s="57" t="str">
        <f t="shared" si="86"/>
        <v>CL221</v>
      </c>
      <c r="H57" s="57" t="str">
        <f t="shared" si="87"/>
        <v>Si</v>
      </c>
      <c r="I57" s="57" t="str">
        <f t="shared" si="88"/>
        <v>USD</v>
      </c>
      <c r="J57" s="57" t="str">
        <f t="shared" si="89"/>
        <v>No</v>
      </c>
      <c r="K57" s="58">
        <f t="shared" si="90"/>
        <v>4.9921981616666677</v>
      </c>
      <c r="L57" s="58">
        <f t="shared" si="126"/>
        <v>69.799076155860149</v>
      </c>
      <c r="M57" s="58">
        <f t="shared" si="92"/>
        <v>10.80197540981082</v>
      </c>
      <c r="N57" s="58">
        <f t="shared" si="127"/>
        <v>5.1263385599999998</v>
      </c>
      <c r="O57" s="58">
        <f t="shared" si="128"/>
        <v>69.799076164937333</v>
      </c>
      <c r="P57" s="58">
        <f t="shared" si="129"/>
        <v>10.018783476707464</v>
      </c>
      <c r="Q57" s="59">
        <f t="shared" si="93"/>
        <v>5.0558580120395478</v>
      </c>
      <c r="R57" s="59">
        <f t="shared" si="130"/>
        <v>69.799076155860163</v>
      </c>
      <c r="S57" s="59">
        <f t="shared" si="95"/>
        <v>20.820758886518284</v>
      </c>
      <c r="T57" s="58">
        <f t="shared" si="131"/>
        <v>5.2979415999999997</v>
      </c>
      <c r="U57" s="58">
        <f t="shared" si="132"/>
        <v>69.79907617781808</v>
      </c>
      <c r="V57" s="58">
        <f t="shared" si="133"/>
        <v>11.463534309044974</v>
      </c>
      <c r="W57" s="59">
        <f t="shared" si="96"/>
        <v>5.1392423595777776</v>
      </c>
      <c r="X57" s="59">
        <f t="shared" si="134"/>
        <v>69.799076155860163</v>
      </c>
      <c r="Y57" s="59">
        <f t="shared" si="98"/>
        <v>32.284293195563258</v>
      </c>
      <c r="Z57" s="58">
        <f t="shared" si="135"/>
        <v>5.4925056000000003</v>
      </c>
      <c r="AA57" s="58">
        <f t="shared" si="136"/>
        <v>69.799076210928462</v>
      </c>
      <c r="AB57" s="58">
        <f t="shared" si="137"/>
        <v>11.501154508900541</v>
      </c>
      <c r="AC57" s="59">
        <f t="shared" si="99"/>
        <v>5.2275581707666667</v>
      </c>
      <c r="AD57" s="59">
        <f t="shared" si="138"/>
        <v>69.799076155860178</v>
      </c>
      <c r="AE57" s="59">
        <f t="shared" si="101"/>
        <v>43.785447704463799</v>
      </c>
      <c r="AF57" s="58">
        <f t="shared" si="139"/>
        <v>5.7209068299999997</v>
      </c>
      <c r="AG57" s="58">
        <f t="shared" si="140"/>
        <v>69.79907612332498</v>
      </c>
      <c r="AH57" s="58">
        <f t="shared" si="141"/>
        <v>12.378734350970213</v>
      </c>
      <c r="AI57" s="59">
        <f t="shared" si="102"/>
        <v>5.3288416697969101</v>
      </c>
      <c r="AJ57" s="59">
        <f t="shared" si="142"/>
        <v>69.799076155860163</v>
      </c>
      <c r="AK57" s="59">
        <f t="shared" si="104"/>
        <v>56.164182055434011</v>
      </c>
      <c r="AL57" s="58">
        <f t="shared" si="143"/>
        <v>5.9227216699999996</v>
      </c>
      <c r="AM57" s="58">
        <f t="shared" si="144"/>
        <v>69.799076120505276</v>
      </c>
      <c r="AN57" s="58">
        <f t="shared" si="145"/>
        <v>12.402015020546884</v>
      </c>
      <c r="AO57" s="59">
        <f t="shared" si="105"/>
        <v>5.4272748185046042</v>
      </c>
      <c r="AP57" s="59">
        <f t="shared" si="146"/>
        <v>69.799076155860163</v>
      </c>
      <c r="AQ57" s="59">
        <f t="shared" si="107"/>
        <v>68.566197075980895</v>
      </c>
      <c r="AR57" s="58">
        <f t="shared" si="147"/>
        <v>6.1076178900000002</v>
      </c>
      <c r="AS57" s="58">
        <f t="shared" si="148"/>
        <v>69.799076193954107</v>
      </c>
      <c r="AT57" s="58">
        <f t="shared" si="149"/>
        <v>13.215488680497685</v>
      </c>
      <c r="AU57" s="59">
        <f t="shared" si="108"/>
        <v>5.5267589473710688</v>
      </c>
      <c r="AV57" s="59">
        <f t="shared" si="150"/>
        <v>69.799076155860163</v>
      </c>
      <c r="AW57" s="59">
        <f t="shared" si="110"/>
        <v>81.781685756478581</v>
      </c>
      <c r="AX57" s="58">
        <f t="shared" si="151"/>
        <v>6.31184967</v>
      </c>
      <c r="AY57" s="58">
        <f t="shared" si="152"/>
        <v>69.799076181663082</v>
      </c>
      <c r="AZ57" s="58">
        <f t="shared" si="153"/>
        <v>13.657399554869585</v>
      </c>
      <c r="BA57" s="59">
        <f t="shared" si="111"/>
        <v>5.6269145542592591</v>
      </c>
      <c r="BB57" s="59">
        <f t="shared" si="154"/>
        <v>69.799076155860163</v>
      </c>
      <c r="BC57" s="59">
        <f t="shared" si="113"/>
        <v>95.439085311348165</v>
      </c>
      <c r="BD57" s="58">
        <f t="shared" si="155"/>
        <v>6.5281661700000004</v>
      </c>
      <c r="BE57" s="58">
        <f t="shared" si="156"/>
        <v>69.799076191500177</v>
      </c>
      <c r="BF57" s="58">
        <f t="shared" si="157"/>
        <v>13.669799036718118</v>
      </c>
      <c r="BG57" s="59">
        <f t="shared" si="114"/>
        <v>5.725953193717948</v>
      </c>
      <c r="BH57" s="59">
        <f t="shared" si="158"/>
        <v>69.799076155860178</v>
      </c>
      <c r="BI57" s="59">
        <f t="shared" si="116"/>
        <v>109.10888434806628</v>
      </c>
      <c r="BJ57" s="58">
        <f t="shared" si="159"/>
        <v>6.7831537700000002</v>
      </c>
      <c r="BK57" s="58">
        <f t="shared" si="160"/>
        <v>69.799076190160335</v>
      </c>
      <c r="BL57" s="58">
        <f t="shared" si="161"/>
        <v>14.677193870855902</v>
      </c>
      <c r="BM57" s="59">
        <f t="shared" si="117"/>
        <v>5.8337598317708323</v>
      </c>
      <c r="BN57" s="59">
        <f t="shared" si="162"/>
        <v>69.799076155860163</v>
      </c>
      <c r="BO57" s="59">
        <f t="shared" si="119"/>
        <v>123.78607821892219</v>
      </c>
      <c r="BP57" s="58">
        <f t="shared" si="163"/>
        <v>7.0284735999999999</v>
      </c>
      <c r="BQ57" s="58">
        <f t="shared" si="164"/>
        <v>69.799076188963227</v>
      </c>
      <c r="BR57" s="58">
        <f t="shared" si="165"/>
        <v>14.717428928955499</v>
      </c>
      <c r="BS57" s="59">
        <f t="shared" si="120"/>
        <v>5.9410694519710576</v>
      </c>
      <c r="BT57" s="59">
        <f t="shared" si="166"/>
        <v>69.799076155860163</v>
      </c>
      <c r="BU57" s="59">
        <f t="shared" si="122"/>
        <v>138.50350714787768</v>
      </c>
      <c r="BV57" s="58">
        <f t="shared" si="167"/>
        <v>7.2037020500000004</v>
      </c>
      <c r="BW57" s="58">
        <f t="shared" si="168"/>
        <v>69.799076188157969</v>
      </c>
      <c r="BX57" s="58">
        <f t="shared" si="169"/>
        <v>15.587164194966931</v>
      </c>
      <c r="BY57" s="59">
        <f t="shared" si="123"/>
        <v>6.0483067414018272</v>
      </c>
      <c r="BZ57" s="59">
        <f t="shared" si="170"/>
        <v>69.799076155860163</v>
      </c>
      <c r="CA57" s="59">
        <f t="shared" si="125"/>
        <v>154.09067134284462</v>
      </c>
    </row>
    <row r="58" spans="1:79" x14ac:dyDescent="0.25">
      <c r="A58" s="57" t="str">
        <f>'BD Productos'!A53</f>
        <v>L009</v>
      </c>
      <c r="B58" s="57" t="str">
        <f t="shared" si="81"/>
        <v>Locales</v>
      </c>
      <c r="C58" s="57" t="str">
        <f t="shared" si="82"/>
        <v>Petrourdaneta</v>
      </c>
      <c r="D58" s="57" t="str">
        <f t="shared" si="83"/>
        <v xml:space="preserve">Costa Occidental </v>
      </c>
      <c r="E58" s="57" t="str">
        <f t="shared" si="84"/>
        <v>Venezuela</v>
      </c>
      <c r="F58" s="57" t="str">
        <f t="shared" si="85"/>
        <v xml:space="preserve">Costa Occidental </v>
      </c>
      <c r="G58" s="57" t="str">
        <f t="shared" si="86"/>
        <v>CL222</v>
      </c>
      <c r="H58" s="57" t="str">
        <f t="shared" si="87"/>
        <v>Si</v>
      </c>
      <c r="I58" s="57" t="str">
        <f t="shared" si="88"/>
        <v>USD</v>
      </c>
      <c r="J58" s="57" t="str">
        <f t="shared" si="89"/>
        <v>No</v>
      </c>
      <c r="K58" s="58">
        <f t="shared" si="90"/>
        <v>1.1088391893333334</v>
      </c>
      <c r="L58" s="58">
        <f t="shared" si="126"/>
        <v>63.023918749999986</v>
      </c>
      <c r="M58" s="58">
        <f t="shared" si="92"/>
        <v>2.1663851202361557</v>
      </c>
      <c r="N58" s="58">
        <f t="shared" si="127"/>
        <v>1.1385161500000001</v>
      </c>
      <c r="O58" s="58">
        <f t="shared" si="128"/>
        <v>63.023918786904112</v>
      </c>
      <c r="P58" s="58">
        <f t="shared" si="129"/>
        <v>2.0091049825050047</v>
      </c>
      <c r="Q58" s="59">
        <f t="shared" si="93"/>
        <v>1.1229231709830509</v>
      </c>
      <c r="R58" s="59">
        <f t="shared" si="130"/>
        <v>63.023918749999993</v>
      </c>
      <c r="S58" s="59">
        <f t="shared" si="95"/>
        <v>4.1754901027411604</v>
      </c>
      <c r="T58" s="58">
        <f t="shared" si="131"/>
        <v>1.17628683</v>
      </c>
      <c r="U58" s="58">
        <f t="shared" si="132"/>
        <v>63.023918589263928</v>
      </c>
      <c r="V58" s="58">
        <f t="shared" si="133"/>
        <v>2.298160367757843</v>
      </c>
      <c r="W58" s="59">
        <f t="shared" si="96"/>
        <v>1.1413039858333336</v>
      </c>
      <c r="X58" s="59">
        <f t="shared" si="134"/>
        <v>63.023918749999986</v>
      </c>
      <c r="Y58" s="59">
        <f t="shared" si="98"/>
        <v>6.4736504704990034</v>
      </c>
      <c r="Z58" s="58">
        <f t="shared" si="135"/>
        <v>1.21945332</v>
      </c>
      <c r="AA58" s="58">
        <f t="shared" si="136"/>
        <v>63.023918732772664</v>
      </c>
      <c r="AB58" s="58">
        <f t="shared" si="137"/>
        <v>2.3056418081426946</v>
      </c>
      <c r="AC58" s="59">
        <f t="shared" si="99"/>
        <v>1.1608413192916671</v>
      </c>
      <c r="AD58" s="59">
        <f t="shared" si="138"/>
        <v>63.023918749999986</v>
      </c>
      <c r="AE58" s="59">
        <f t="shared" si="101"/>
        <v>8.779292278641698</v>
      </c>
      <c r="AF58" s="58">
        <f t="shared" si="139"/>
        <v>1.2707135300000001</v>
      </c>
      <c r="AG58" s="58">
        <f t="shared" si="140"/>
        <v>63.023918617740655</v>
      </c>
      <c r="AH58" s="58">
        <f t="shared" si="141"/>
        <v>2.4826457291366406</v>
      </c>
      <c r="AI58" s="59">
        <f t="shared" si="102"/>
        <v>1.1833978653134662</v>
      </c>
      <c r="AJ58" s="59">
        <f t="shared" si="142"/>
        <v>63.023918749999993</v>
      </c>
      <c r="AK58" s="59">
        <f t="shared" si="104"/>
        <v>11.261938007778339</v>
      </c>
      <c r="AL58" s="58">
        <f t="shared" si="143"/>
        <v>1.3152289699999999</v>
      </c>
      <c r="AM58" s="58">
        <f t="shared" si="144"/>
        <v>63.023918718054254</v>
      </c>
      <c r="AN58" s="58">
        <f t="shared" si="145"/>
        <v>2.4867265110273067</v>
      </c>
      <c r="AO58" s="59">
        <f t="shared" si="105"/>
        <v>1.2052483245432783</v>
      </c>
      <c r="AP58" s="59">
        <f t="shared" si="146"/>
        <v>63.023918749999993</v>
      </c>
      <c r="AQ58" s="59">
        <f t="shared" si="107"/>
        <v>13.748664518805645</v>
      </c>
      <c r="AR58" s="58">
        <f t="shared" si="147"/>
        <v>1.35704651</v>
      </c>
      <c r="AS58" s="58">
        <f t="shared" si="148"/>
        <v>63.023918579712678</v>
      </c>
      <c r="AT58" s="58">
        <f t="shared" si="149"/>
        <v>2.6513180514088202</v>
      </c>
      <c r="AU58" s="59">
        <f t="shared" si="108"/>
        <v>1.2274452284842767</v>
      </c>
      <c r="AV58" s="59">
        <f t="shared" si="150"/>
        <v>63.023918749999986</v>
      </c>
      <c r="AW58" s="59">
        <f t="shared" si="110"/>
        <v>16.399982570214465</v>
      </c>
      <c r="AX58" s="58">
        <f t="shared" si="151"/>
        <v>1.4015619500000001</v>
      </c>
      <c r="AY58" s="58">
        <f t="shared" si="152"/>
        <v>63.023918675055214</v>
      </c>
      <c r="AZ58" s="58">
        <f t="shared" si="153"/>
        <v>2.7382897170004057</v>
      </c>
      <c r="BA58" s="59">
        <f t="shared" si="111"/>
        <v>1.2496576495349796</v>
      </c>
      <c r="BB58" s="59">
        <f t="shared" si="154"/>
        <v>63.023918749999993</v>
      </c>
      <c r="BC58" s="59">
        <f t="shared" si="113"/>
        <v>19.138272287214871</v>
      </c>
      <c r="BD58" s="58">
        <f t="shared" si="155"/>
        <v>1.4501242400000001</v>
      </c>
      <c r="BE58" s="58">
        <f t="shared" si="156"/>
        <v>63.023918952818114</v>
      </c>
      <c r="BF58" s="58">
        <f t="shared" si="157"/>
        <v>2.7417753771983087</v>
      </c>
      <c r="BG58" s="59">
        <f t="shared" si="114"/>
        <v>1.2716869457032967</v>
      </c>
      <c r="BH58" s="59">
        <f t="shared" si="158"/>
        <v>63.02391875</v>
      </c>
      <c r="BI58" s="59">
        <f t="shared" si="116"/>
        <v>21.88004766441318</v>
      </c>
      <c r="BJ58" s="58">
        <f t="shared" si="159"/>
        <v>1.50678026</v>
      </c>
      <c r="BK58" s="58">
        <f t="shared" si="160"/>
        <v>63.023918847596221</v>
      </c>
      <c r="BL58" s="58">
        <f t="shared" si="161"/>
        <v>2.943859101649398</v>
      </c>
      <c r="BM58" s="59">
        <f t="shared" si="117"/>
        <v>1.2956602773333337</v>
      </c>
      <c r="BN58" s="59">
        <f t="shared" si="162"/>
        <v>63.023918749999986</v>
      </c>
      <c r="BO58" s="59">
        <f t="shared" si="119"/>
        <v>24.823906766062578</v>
      </c>
      <c r="BP58" s="58">
        <f t="shared" si="163"/>
        <v>1.5607383800000001</v>
      </c>
      <c r="BQ58" s="58">
        <f t="shared" si="164"/>
        <v>63.023918548095729</v>
      </c>
      <c r="BR58" s="58">
        <f t="shared" si="165"/>
        <v>2.9509154560802067</v>
      </c>
      <c r="BS58" s="59">
        <f t="shared" si="120"/>
        <v>1.3194696873033933</v>
      </c>
      <c r="BT58" s="59">
        <f t="shared" si="166"/>
        <v>63.023918749999993</v>
      </c>
      <c r="BU58" s="59">
        <f t="shared" si="122"/>
        <v>27.774822222142785</v>
      </c>
      <c r="BV58" s="58">
        <f t="shared" si="167"/>
        <v>1.6466666700000001</v>
      </c>
      <c r="BW58" s="58">
        <f t="shared" si="168"/>
        <v>63.023918622421299</v>
      </c>
      <c r="BX58" s="58">
        <f t="shared" si="169"/>
        <v>3.2171609724583377</v>
      </c>
      <c r="BY58" s="59">
        <f t="shared" si="123"/>
        <v>1.3472590197972605</v>
      </c>
      <c r="BZ58" s="59">
        <f t="shared" si="170"/>
        <v>63.02391875</v>
      </c>
      <c r="CA58" s="59">
        <f t="shared" si="125"/>
        <v>30.991983194601122</v>
      </c>
    </row>
    <row r="59" spans="1:79" x14ac:dyDescent="0.25">
      <c r="A59" s="57" t="str">
        <f>'BD Productos'!A54</f>
        <v>L010</v>
      </c>
      <c r="B59" s="57" t="str">
        <f t="shared" si="81"/>
        <v>Locales</v>
      </c>
      <c r="C59" s="57" t="str">
        <f t="shared" si="82"/>
        <v xml:space="preserve">Petroboscan </v>
      </c>
      <c r="D59" s="57" t="str">
        <f t="shared" si="83"/>
        <v xml:space="preserve">Costa Occidental </v>
      </c>
      <c r="E59" s="57" t="str">
        <f t="shared" si="84"/>
        <v>Venezuela</v>
      </c>
      <c r="F59" s="57" t="str">
        <f t="shared" si="85"/>
        <v xml:space="preserve">Costa Occidental </v>
      </c>
      <c r="G59" s="57" t="str">
        <f t="shared" si="86"/>
        <v>CL223</v>
      </c>
      <c r="H59" s="57" t="str">
        <f t="shared" si="87"/>
        <v>Si</v>
      </c>
      <c r="I59" s="57" t="str">
        <f t="shared" si="88"/>
        <v>USD</v>
      </c>
      <c r="J59" s="57" t="str">
        <f t="shared" si="89"/>
        <v>No</v>
      </c>
      <c r="K59" s="58">
        <f t="shared" si="90"/>
        <v>2.8090984801352925</v>
      </c>
      <c r="L59" s="58">
        <f t="shared" si="126"/>
        <v>50.884843749999995</v>
      </c>
      <c r="M59" s="58">
        <f t="shared" si="92"/>
        <v>4.4311566544414518</v>
      </c>
      <c r="N59" s="58">
        <f t="shared" si="127"/>
        <v>0</v>
      </c>
      <c r="O59" s="58">
        <f t="shared" si="128"/>
        <v>0</v>
      </c>
      <c r="P59" s="58">
        <f t="shared" si="129"/>
        <v>0</v>
      </c>
      <c r="Q59" s="59">
        <f t="shared" si="93"/>
        <v>1.4759669980371874</v>
      </c>
      <c r="R59" s="59">
        <f t="shared" si="130"/>
        <v>50.884843750000002</v>
      </c>
      <c r="S59" s="59">
        <f t="shared" si="95"/>
        <v>4.4311566544414518</v>
      </c>
      <c r="T59" s="58">
        <f t="shared" si="131"/>
        <v>0</v>
      </c>
      <c r="U59" s="58">
        <f t="shared" si="132"/>
        <v>0</v>
      </c>
      <c r="V59" s="58">
        <f t="shared" si="133"/>
        <v>0</v>
      </c>
      <c r="W59" s="59">
        <f t="shared" si="96"/>
        <v>0.96757836537993402</v>
      </c>
      <c r="X59" s="59">
        <f t="shared" si="134"/>
        <v>50.884843750000002</v>
      </c>
      <c r="Y59" s="59">
        <f t="shared" si="98"/>
        <v>4.4311566544414518</v>
      </c>
      <c r="Z59" s="58">
        <f t="shared" si="135"/>
        <v>0</v>
      </c>
      <c r="AA59" s="58">
        <f t="shared" si="136"/>
        <v>0</v>
      </c>
      <c r="AB59" s="58">
        <f t="shared" si="137"/>
        <v>0</v>
      </c>
      <c r="AC59" s="59">
        <f t="shared" si="99"/>
        <v>0.72568377403495044</v>
      </c>
      <c r="AD59" s="59">
        <f t="shared" si="138"/>
        <v>50.884843750000002</v>
      </c>
      <c r="AE59" s="59">
        <f t="shared" si="101"/>
        <v>4.4311566544414518</v>
      </c>
      <c r="AF59" s="58">
        <f t="shared" si="139"/>
        <v>0</v>
      </c>
      <c r="AG59" s="58">
        <f t="shared" si="140"/>
        <v>0</v>
      </c>
      <c r="AH59" s="58">
        <f t="shared" si="141"/>
        <v>0</v>
      </c>
      <c r="AI59" s="59">
        <f t="shared" si="102"/>
        <v>0.5767023369814176</v>
      </c>
      <c r="AJ59" s="59">
        <f t="shared" si="142"/>
        <v>50.884843750000002</v>
      </c>
      <c r="AK59" s="59">
        <f t="shared" si="104"/>
        <v>4.4311566544414518</v>
      </c>
      <c r="AL59" s="58">
        <f t="shared" si="143"/>
        <v>0</v>
      </c>
      <c r="AM59" s="58">
        <f t="shared" si="144"/>
        <v>0</v>
      </c>
      <c r="AN59" s="58">
        <f t="shared" si="145"/>
        <v>0</v>
      </c>
      <c r="AO59" s="59">
        <f t="shared" si="105"/>
        <v>0.48111631427731527</v>
      </c>
      <c r="AP59" s="59">
        <f t="shared" si="146"/>
        <v>50.884843749999995</v>
      </c>
      <c r="AQ59" s="59">
        <f t="shared" si="107"/>
        <v>4.4311566544414518</v>
      </c>
      <c r="AR59" s="58">
        <f t="shared" si="147"/>
        <v>0</v>
      </c>
      <c r="AS59" s="58">
        <f t="shared" si="148"/>
        <v>0</v>
      </c>
      <c r="AT59" s="58">
        <f t="shared" si="149"/>
        <v>0</v>
      </c>
      <c r="AU59" s="59">
        <f t="shared" si="108"/>
        <v>0.41076440039714179</v>
      </c>
      <c r="AV59" s="59">
        <f t="shared" si="150"/>
        <v>50.884843750000002</v>
      </c>
      <c r="AW59" s="59">
        <f t="shared" si="110"/>
        <v>4.4311566544414518</v>
      </c>
      <c r="AX59" s="58">
        <f t="shared" si="151"/>
        <v>3.8636984700000001</v>
      </c>
      <c r="AY59" s="58">
        <f t="shared" si="152"/>
        <v>50.884843725436255</v>
      </c>
      <c r="AZ59" s="58">
        <f t="shared" si="153"/>
        <v>6.0947144782928717</v>
      </c>
      <c r="BA59" s="59">
        <f t="shared" si="111"/>
        <v>0.85126216212499983</v>
      </c>
      <c r="BB59" s="59">
        <f t="shared" si="154"/>
        <v>50.884843750000002</v>
      </c>
      <c r="BC59" s="59">
        <f t="shared" si="113"/>
        <v>10.525871132734324</v>
      </c>
      <c r="BD59" s="58">
        <f t="shared" si="155"/>
        <v>0.62272601000000005</v>
      </c>
      <c r="BE59" s="58">
        <f t="shared" si="156"/>
        <v>50.884843486205042</v>
      </c>
      <c r="BF59" s="58">
        <f t="shared" si="157"/>
        <v>0.95061946660916874</v>
      </c>
      <c r="BG59" s="59">
        <f t="shared" si="114"/>
        <v>0.82614829889936159</v>
      </c>
      <c r="BH59" s="59">
        <f t="shared" si="158"/>
        <v>50.884843750000002</v>
      </c>
      <c r="BI59" s="59">
        <f t="shared" si="116"/>
        <v>11.476490599343492</v>
      </c>
      <c r="BJ59" s="58">
        <f t="shared" si="159"/>
        <v>3.7131383499999999</v>
      </c>
      <c r="BK59" s="58">
        <f t="shared" si="160"/>
        <v>50.884843752028523</v>
      </c>
      <c r="BL59" s="58">
        <f t="shared" si="161"/>
        <v>5.8572164078518654</v>
      </c>
      <c r="BM59" s="59">
        <f t="shared" si="117"/>
        <v>1.1205453107043239</v>
      </c>
      <c r="BN59" s="59">
        <f t="shared" si="162"/>
        <v>50.884843750000002</v>
      </c>
      <c r="BO59" s="59">
        <f t="shared" si="119"/>
        <v>17.333707007195358</v>
      </c>
      <c r="BP59" s="58">
        <f t="shared" si="163"/>
        <v>62.966755569999997</v>
      </c>
      <c r="BQ59" s="58">
        <f t="shared" si="164"/>
        <v>50.884843747306292</v>
      </c>
      <c r="BR59" s="58">
        <f t="shared" si="165"/>
        <v>96.121605553628342</v>
      </c>
      <c r="BS59" s="59">
        <f t="shared" si="120"/>
        <v>6.6755941360901669</v>
      </c>
      <c r="BT59" s="59">
        <f t="shared" si="166"/>
        <v>50.884843749999995</v>
      </c>
      <c r="BU59" s="59">
        <f t="shared" si="122"/>
        <v>113.4553125608237</v>
      </c>
      <c r="BV59" s="58">
        <f t="shared" si="167"/>
        <v>653.72694211999999</v>
      </c>
      <c r="BW59" s="58">
        <f t="shared" si="168"/>
        <v>50.884843750033269</v>
      </c>
      <c r="BX59" s="58">
        <f t="shared" si="169"/>
        <v>1031.2085924538605</v>
      </c>
      <c r="BY59" s="59">
        <f t="shared" si="123"/>
        <v>61.630640129280451</v>
      </c>
      <c r="BZ59" s="59">
        <f t="shared" si="170"/>
        <v>50.884843750000002</v>
      </c>
      <c r="CA59" s="59">
        <f t="shared" si="125"/>
        <v>1144.6639050146841</v>
      </c>
    </row>
    <row r="60" spans="1:79" x14ac:dyDescent="0.25">
      <c r="A60" s="57" t="str">
        <f>'BD Productos'!A55</f>
        <v>L011</v>
      </c>
      <c r="B60" s="57" t="str">
        <f t="shared" si="81"/>
        <v>Locales</v>
      </c>
      <c r="C60" s="57" t="str">
        <f t="shared" si="82"/>
        <v xml:space="preserve">Baripetrol </v>
      </c>
      <c r="D60" s="57" t="str">
        <f t="shared" si="83"/>
        <v xml:space="preserve">Costa Occidental </v>
      </c>
      <c r="E60" s="57" t="str">
        <f t="shared" si="84"/>
        <v>Venezuela</v>
      </c>
      <c r="F60" s="57" t="str">
        <f t="shared" si="85"/>
        <v xml:space="preserve">Costa Occidental </v>
      </c>
      <c r="G60" s="57" t="str">
        <f t="shared" si="86"/>
        <v>CL224</v>
      </c>
      <c r="H60" s="57" t="str">
        <f t="shared" si="87"/>
        <v>Si</v>
      </c>
      <c r="I60" s="57" t="str">
        <f t="shared" si="88"/>
        <v>USD</v>
      </c>
      <c r="J60" s="57" t="str">
        <f t="shared" si="89"/>
        <v>No</v>
      </c>
      <c r="K60" s="58">
        <f t="shared" si="90"/>
        <v>1.1088391893333334</v>
      </c>
      <c r="L60" s="58">
        <f t="shared" si="126"/>
        <v>68.779846023409817</v>
      </c>
      <c r="M60" s="58">
        <f t="shared" si="92"/>
        <v>2.3642394499191464</v>
      </c>
      <c r="N60" s="58">
        <f t="shared" si="127"/>
        <v>1.1385161500000001</v>
      </c>
      <c r="O60" s="58">
        <f t="shared" si="128"/>
        <v>68.779846063684332</v>
      </c>
      <c r="P60" s="58">
        <f t="shared" si="129"/>
        <v>2.1925950350645196</v>
      </c>
      <c r="Q60" s="59">
        <f t="shared" si="93"/>
        <v>1.1229231709830507</v>
      </c>
      <c r="R60" s="59">
        <f t="shared" si="130"/>
        <v>68.779846023409817</v>
      </c>
      <c r="S60" s="59">
        <f t="shared" si="95"/>
        <v>4.5568344849836659</v>
      </c>
      <c r="T60" s="58">
        <f t="shared" si="131"/>
        <v>1.17628683</v>
      </c>
      <c r="U60" s="58">
        <f t="shared" si="132"/>
        <v>68.779845847993855</v>
      </c>
      <c r="V60" s="58">
        <f t="shared" si="133"/>
        <v>2.5080496320531855</v>
      </c>
      <c r="W60" s="59">
        <f t="shared" si="96"/>
        <v>1.1413039858333334</v>
      </c>
      <c r="X60" s="59">
        <f t="shared" si="134"/>
        <v>68.779846023409817</v>
      </c>
      <c r="Y60" s="59">
        <f t="shared" si="98"/>
        <v>7.0648841170368515</v>
      </c>
      <c r="Z60" s="58">
        <f t="shared" si="135"/>
        <v>1.21945332</v>
      </c>
      <c r="AA60" s="58">
        <f t="shared" si="136"/>
        <v>68.77984600460907</v>
      </c>
      <c r="AB60" s="58">
        <f t="shared" si="137"/>
        <v>2.5162143467822782</v>
      </c>
      <c r="AC60" s="59">
        <f t="shared" si="99"/>
        <v>1.1608413192916667</v>
      </c>
      <c r="AD60" s="59">
        <f t="shared" si="138"/>
        <v>68.779846023409817</v>
      </c>
      <c r="AE60" s="59">
        <f t="shared" si="101"/>
        <v>9.5810984638191297</v>
      </c>
      <c r="AF60" s="58">
        <f t="shared" si="139"/>
        <v>1.2707135300000001</v>
      </c>
      <c r="AG60" s="58">
        <f t="shared" si="140"/>
        <v>68.77984587907136</v>
      </c>
      <c r="AH60" s="58">
        <f t="shared" si="141"/>
        <v>2.7093839032453726</v>
      </c>
      <c r="AI60" s="59">
        <f t="shared" si="102"/>
        <v>1.183397865313466</v>
      </c>
      <c r="AJ60" s="59">
        <f t="shared" si="142"/>
        <v>68.779846023409817</v>
      </c>
      <c r="AK60" s="59">
        <f t="shared" si="104"/>
        <v>12.290482367064502</v>
      </c>
      <c r="AL60" s="58">
        <f t="shared" si="143"/>
        <v>1.3152289699999999</v>
      </c>
      <c r="AM60" s="58">
        <f t="shared" si="144"/>
        <v>68.779845988546469</v>
      </c>
      <c r="AN60" s="58">
        <f t="shared" si="145"/>
        <v>2.713837379888238</v>
      </c>
      <c r="AO60" s="59">
        <f t="shared" si="105"/>
        <v>1.2052483245432783</v>
      </c>
      <c r="AP60" s="59">
        <f t="shared" si="146"/>
        <v>68.779846023409803</v>
      </c>
      <c r="AQ60" s="59">
        <f t="shared" si="107"/>
        <v>15.00431974695274</v>
      </c>
      <c r="AR60" s="58">
        <f t="shared" si="147"/>
        <v>1.35704651</v>
      </c>
      <c r="AS60" s="58">
        <f t="shared" si="148"/>
        <v>68.779845837570363</v>
      </c>
      <c r="AT60" s="58">
        <f t="shared" si="149"/>
        <v>2.8934609423185993</v>
      </c>
      <c r="AU60" s="59">
        <f t="shared" si="108"/>
        <v>1.2274452284842767</v>
      </c>
      <c r="AV60" s="59">
        <f t="shared" si="150"/>
        <v>68.779846023409803</v>
      </c>
      <c r="AW60" s="59">
        <f t="shared" si="110"/>
        <v>17.89778068927134</v>
      </c>
      <c r="AX60" s="58">
        <f t="shared" si="151"/>
        <v>1.4015619500000001</v>
      </c>
      <c r="AY60" s="58">
        <f t="shared" si="152"/>
        <v>68.779845941620351</v>
      </c>
      <c r="AZ60" s="58">
        <f t="shared" si="153"/>
        <v>2.9883756649577471</v>
      </c>
      <c r="BA60" s="59">
        <f t="shared" si="111"/>
        <v>1.2496576495349794</v>
      </c>
      <c r="BB60" s="59">
        <f t="shared" si="154"/>
        <v>68.779846023409831</v>
      </c>
      <c r="BC60" s="59">
        <f t="shared" si="113"/>
        <v>20.886156354229087</v>
      </c>
      <c r="BD60" s="58">
        <f t="shared" si="155"/>
        <v>1.4501242400000001</v>
      </c>
      <c r="BE60" s="58">
        <f t="shared" si="156"/>
        <v>68.779846244751141</v>
      </c>
      <c r="BF60" s="58">
        <f t="shared" si="157"/>
        <v>2.992179667889598</v>
      </c>
      <c r="BG60" s="59">
        <f t="shared" si="114"/>
        <v>1.2716869457032967</v>
      </c>
      <c r="BH60" s="59">
        <f t="shared" si="158"/>
        <v>68.779846023409817</v>
      </c>
      <c r="BI60" s="59">
        <f t="shared" si="116"/>
        <v>23.878336022118685</v>
      </c>
      <c r="BJ60" s="58">
        <f t="shared" si="159"/>
        <v>1.50678026</v>
      </c>
      <c r="BK60" s="58">
        <f t="shared" si="160"/>
        <v>68.77984612991942</v>
      </c>
      <c r="BL60" s="58">
        <f t="shared" si="161"/>
        <v>3.2127195474663992</v>
      </c>
      <c r="BM60" s="59">
        <f t="shared" si="117"/>
        <v>1.2956602773333337</v>
      </c>
      <c r="BN60" s="59">
        <f t="shared" si="162"/>
        <v>68.779846023409817</v>
      </c>
      <c r="BO60" s="59">
        <f t="shared" si="119"/>
        <v>27.091055569585084</v>
      </c>
      <c r="BP60" s="58">
        <f t="shared" si="163"/>
        <v>1.5607383800000001</v>
      </c>
      <c r="BQ60" s="58">
        <f t="shared" si="164"/>
        <v>68.779845803065925</v>
      </c>
      <c r="BR60" s="58">
        <f t="shared" si="165"/>
        <v>3.2204203534598079</v>
      </c>
      <c r="BS60" s="59">
        <f t="shared" si="120"/>
        <v>1.3194696873033935</v>
      </c>
      <c r="BT60" s="59">
        <f t="shared" si="166"/>
        <v>68.779846023409817</v>
      </c>
      <c r="BU60" s="59">
        <f t="shared" si="122"/>
        <v>30.311475923044892</v>
      </c>
      <c r="BV60" s="58">
        <f t="shared" si="167"/>
        <v>1.6466666700000001</v>
      </c>
      <c r="BW60" s="58">
        <f t="shared" si="168"/>
        <v>68.779845884179352</v>
      </c>
      <c r="BX60" s="58">
        <f t="shared" si="169"/>
        <v>3.5109818733416596</v>
      </c>
      <c r="BY60" s="59">
        <f t="shared" si="123"/>
        <v>1.3472590197972605</v>
      </c>
      <c r="BZ60" s="59">
        <f t="shared" si="170"/>
        <v>68.779846023409817</v>
      </c>
      <c r="CA60" s="59">
        <f t="shared" si="125"/>
        <v>33.822457796386551</v>
      </c>
    </row>
    <row r="61" spans="1:79" x14ac:dyDescent="0.25">
      <c r="A61" s="57" t="str">
        <f>'BD Productos'!A56</f>
        <v>L012</v>
      </c>
      <c r="B61" s="57" t="str">
        <f t="shared" si="81"/>
        <v>Locales</v>
      </c>
      <c r="C61" s="57" t="str">
        <f t="shared" si="82"/>
        <v>Petroperija</v>
      </c>
      <c r="D61" s="57" t="str">
        <f t="shared" si="83"/>
        <v xml:space="preserve">Costa Occidental </v>
      </c>
      <c r="E61" s="57" t="str">
        <f t="shared" si="84"/>
        <v>Venezuela</v>
      </c>
      <c r="F61" s="57" t="str">
        <f t="shared" si="85"/>
        <v xml:space="preserve">Costa Occidental </v>
      </c>
      <c r="G61" s="57" t="str">
        <f t="shared" si="86"/>
        <v>CL225</v>
      </c>
      <c r="H61" s="57" t="str">
        <f t="shared" si="87"/>
        <v>Si</v>
      </c>
      <c r="I61" s="57" t="str">
        <f t="shared" si="88"/>
        <v>USD</v>
      </c>
      <c r="J61" s="57" t="str">
        <f t="shared" si="89"/>
        <v>No</v>
      </c>
      <c r="K61" s="58">
        <f t="shared" si="90"/>
        <v>4.6233333333333322</v>
      </c>
      <c r="L61" s="58">
        <f t="shared" si="126"/>
        <v>62.203239942052974</v>
      </c>
      <c r="M61" s="58">
        <f t="shared" si="92"/>
        <v>8.9151756926281713</v>
      </c>
      <c r="N61" s="58">
        <f t="shared" si="127"/>
        <v>4.75</v>
      </c>
      <c r="O61" s="58">
        <f t="shared" si="128"/>
        <v>62.203239942052967</v>
      </c>
      <c r="P61" s="58">
        <f t="shared" si="129"/>
        <v>8.273030912293045</v>
      </c>
      <c r="Q61" s="59">
        <f t="shared" si="93"/>
        <v>4.6834463276836154</v>
      </c>
      <c r="R61" s="59">
        <f t="shared" si="130"/>
        <v>62.203239942052967</v>
      </c>
      <c r="S61" s="59">
        <f t="shared" si="95"/>
        <v>17.188206604921216</v>
      </c>
      <c r="T61" s="58">
        <f t="shared" si="131"/>
        <v>4.8766666699999996</v>
      </c>
      <c r="U61" s="58">
        <f t="shared" si="132"/>
        <v>62.203239899535376</v>
      </c>
      <c r="V61" s="58">
        <f t="shared" si="133"/>
        <v>9.4036784703064278</v>
      </c>
      <c r="W61" s="59">
        <f t="shared" si="96"/>
        <v>4.75</v>
      </c>
      <c r="X61" s="59">
        <f t="shared" si="134"/>
        <v>62.203239942052967</v>
      </c>
      <c r="Y61" s="59">
        <f t="shared" si="98"/>
        <v>26.591885075227644</v>
      </c>
      <c r="Z61" s="58">
        <f t="shared" si="135"/>
        <v>5.06666667</v>
      </c>
      <c r="AA61" s="58">
        <f t="shared" si="136"/>
        <v>62.203239901129805</v>
      </c>
      <c r="AB61" s="58">
        <f t="shared" si="137"/>
        <v>9.4548924711920534</v>
      </c>
      <c r="AC61" s="59">
        <f t="shared" si="99"/>
        <v>4.8291666666666666</v>
      </c>
      <c r="AD61" s="59">
        <f t="shared" si="138"/>
        <v>62.203239942052974</v>
      </c>
      <c r="AE61" s="59">
        <f t="shared" si="101"/>
        <v>36.046777546419698</v>
      </c>
      <c r="AF61" s="58">
        <f t="shared" si="139"/>
        <v>5.13</v>
      </c>
      <c r="AG61" s="58">
        <f t="shared" si="140"/>
        <v>62.203239942052953</v>
      </c>
      <c r="AH61" s="58">
        <f t="shared" si="141"/>
        <v>9.8921812479846807</v>
      </c>
      <c r="AI61" s="59">
        <f t="shared" si="102"/>
        <v>4.8909271523178806</v>
      </c>
      <c r="AJ61" s="59">
        <f t="shared" si="142"/>
        <v>62.203239942052974</v>
      </c>
      <c r="AK61" s="59">
        <f t="shared" si="104"/>
        <v>45.938958794404378</v>
      </c>
      <c r="AL61" s="58">
        <f t="shared" si="143"/>
        <v>5.1933333299999997</v>
      </c>
      <c r="AM61" s="58">
        <f t="shared" si="144"/>
        <v>62.203239981978015</v>
      </c>
      <c r="AN61" s="58">
        <f t="shared" si="145"/>
        <v>9.6912647829718495</v>
      </c>
      <c r="AO61" s="59">
        <f t="shared" si="105"/>
        <v>4.9410497237569055</v>
      </c>
      <c r="AP61" s="59">
        <f t="shared" si="146"/>
        <v>62.203239942052974</v>
      </c>
      <c r="AQ61" s="59">
        <f t="shared" si="107"/>
        <v>55.630223577376228</v>
      </c>
      <c r="AR61" s="58">
        <f t="shared" si="147"/>
        <v>5.29248136</v>
      </c>
      <c r="AS61" s="58">
        <f t="shared" si="148"/>
        <v>62.203239973394666</v>
      </c>
      <c r="AT61" s="58">
        <f t="shared" si="149"/>
        <v>10.205494130814742</v>
      </c>
      <c r="AU61" s="59">
        <f t="shared" si="108"/>
        <v>4.992438312465409</v>
      </c>
      <c r="AV61" s="59">
        <f t="shared" si="150"/>
        <v>62.203239942052967</v>
      </c>
      <c r="AW61" s="59">
        <f t="shared" si="110"/>
        <v>65.83571770819097</v>
      </c>
      <c r="AX61" s="58">
        <f t="shared" si="151"/>
        <v>5.4023333300000003</v>
      </c>
      <c r="AY61" s="58">
        <f t="shared" si="152"/>
        <v>62.203239980433565</v>
      </c>
      <c r="AZ61" s="58">
        <f t="shared" si="153"/>
        <v>10.417321733988828</v>
      </c>
      <c r="BA61" s="59">
        <f t="shared" si="111"/>
        <v>5.0447294468148147</v>
      </c>
      <c r="BB61" s="59">
        <f t="shared" si="154"/>
        <v>62.203239942052988</v>
      </c>
      <c r="BC61" s="59">
        <f t="shared" si="113"/>
        <v>76.253039442179798</v>
      </c>
      <c r="BD61" s="58">
        <f t="shared" si="155"/>
        <v>5.4656666700000001</v>
      </c>
      <c r="BE61" s="58">
        <f t="shared" si="156"/>
        <v>62.203239904117076</v>
      </c>
      <c r="BF61" s="58">
        <f t="shared" si="157"/>
        <v>10.199465253298399</v>
      </c>
      <c r="BG61" s="59">
        <f t="shared" si="114"/>
        <v>5.090986284161171</v>
      </c>
      <c r="BH61" s="59">
        <f t="shared" si="158"/>
        <v>62.203239942052981</v>
      </c>
      <c r="BI61" s="59">
        <f t="shared" si="116"/>
        <v>86.452504695478197</v>
      </c>
      <c r="BJ61" s="58">
        <f t="shared" si="159"/>
        <v>5.4656666700000001</v>
      </c>
      <c r="BK61" s="58">
        <f t="shared" si="160"/>
        <v>62.203239904117432</v>
      </c>
      <c r="BL61" s="58">
        <f t="shared" si="161"/>
        <v>10.539447428408408</v>
      </c>
      <c r="BM61" s="59">
        <f t="shared" si="117"/>
        <v>5.1291938231666672</v>
      </c>
      <c r="BN61" s="59">
        <f t="shared" si="162"/>
        <v>62.203239942052974</v>
      </c>
      <c r="BO61" s="59">
        <f t="shared" si="119"/>
        <v>96.991952123886605</v>
      </c>
      <c r="BP61" s="58">
        <f t="shared" si="163"/>
        <v>5.7190000000000003</v>
      </c>
      <c r="BQ61" s="58">
        <f t="shared" si="164"/>
        <v>62.203239942053003</v>
      </c>
      <c r="BR61" s="58">
        <f t="shared" si="165"/>
        <v>10.672209876858034</v>
      </c>
      <c r="BS61" s="59">
        <f t="shared" si="120"/>
        <v>5.1821704258762482</v>
      </c>
      <c r="BT61" s="59">
        <f t="shared" si="166"/>
        <v>62.203239942052974</v>
      </c>
      <c r="BU61" s="59">
        <f t="shared" si="122"/>
        <v>107.66416200074464</v>
      </c>
      <c r="BV61" s="58">
        <f t="shared" si="167"/>
        <v>5.84566667</v>
      </c>
      <c r="BW61" s="58">
        <f t="shared" si="168"/>
        <v>62.203239906583356</v>
      </c>
      <c r="BX61" s="58">
        <f t="shared" si="169"/>
        <v>11.272201594925775</v>
      </c>
      <c r="BY61" s="59">
        <f t="shared" si="123"/>
        <v>5.2385221613954354</v>
      </c>
      <c r="BZ61" s="59">
        <f t="shared" si="170"/>
        <v>62.203239942052967</v>
      </c>
      <c r="CA61" s="59">
        <f t="shared" si="125"/>
        <v>118.93636359567041</v>
      </c>
    </row>
    <row r="62" spans="1:79" x14ac:dyDescent="0.25">
      <c r="A62" s="57" t="str">
        <f>'BD Productos'!A57</f>
        <v>L013</v>
      </c>
      <c r="B62" s="57" t="str">
        <f t="shared" si="81"/>
        <v>Locales</v>
      </c>
      <c r="C62" s="57" t="str">
        <f t="shared" si="82"/>
        <v>Petrowayu</v>
      </c>
      <c r="D62" s="57" t="str">
        <f t="shared" si="83"/>
        <v xml:space="preserve">Costa Occidental </v>
      </c>
      <c r="E62" s="57" t="str">
        <f t="shared" si="84"/>
        <v>Venezuela</v>
      </c>
      <c r="F62" s="57" t="str">
        <f t="shared" si="85"/>
        <v xml:space="preserve">Costa Occidental </v>
      </c>
      <c r="G62" s="57" t="str">
        <f t="shared" si="86"/>
        <v>CL226</v>
      </c>
      <c r="H62" s="57" t="str">
        <f t="shared" si="87"/>
        <v>Si</v>
      </c>
      <c r="I62" s="57" t="str">
        <f t="shared" si="88"/>
        <v>USD</v>
      </c>
      <c r="J62" s="57" t="str">
        <f t="shared" si="89"/>
        <v>No</v>
      </c>
      <c r="K62" s="58">
        <f t="shared" si="90"/>
        <v>0.33265175933333341</v>
      </c>
      <c r="L62" s="58">
        <f t="shared" si="126"/>
        <v>69.772602645926384</v>
      </c>
      <c r="M62" s="58">
        <f t="shared" si="92"/>
        <v>0.71950934972642311</v>
      </c>
      <c r="N62" s="58">
        <f t="shared" si="127"/>
        <v>0.34155484000000003</v>
      </c>
      <c r="O62" s="58">
        <f t="shared" si="128"/>
        <v>69.772603190671319</v>
      </c>
      <c r="P62" s="58">
        <f t="shared" si="129"/>
        <v>0.6672727689368505</v>
      </c>
      <c r="Q62" s="59">
        <f t="shared" si="93"/>
        <v>0.33687695142372881</v>
      </c>
      <c r="R62" s="59">
        <f t="shared" si="130"/>
        <v>69.772602645926384</v>
      </c>
      <c r="S62" s="59">
        <f t="shared" si="95"/>
        <v>1.3867821186632736</v>
      </c>
      <c r="T62" s="58">
        <f t="shared" si="131"/>
        <v>0.31666666999999998</v>
      </c>
      <c r="U62" s="58">
        <f t="shared" si="132"/>
        <v>69.772601911478006</v>
      </c>
      <c r="V62" s="58">
        <f t="shared" si="133"/>
        <v>0.6849343826408445</v>
      </c>
      <c r="W62" s="59">
        <f t="shared" si="96"/>
        <v>0.32991563111851857</v>
      </c>
      <c r="X62" s="59">
        <f t="shared" si="134"/>
        <v>69.772602645926384</v>
      </c>
      <c r="Y62" s="59">
        <f t="shared" si="98"/>
        <v>2.0717165013041181</v>
      </c>
      <c r="Z62" s="58">
        <f t="shared" si="135"/>
        <v>0.31666666999999998</v>
      </c>
      <c r="AA62" s="58">
        <f t="shared" si="136"/>
        <v>69.772601911477921</v>
      </c>
      <c r="AB62" s="58">
        <f t="shared" si="137"/>
        <v>0.6628397251363003</v>
      </c>
      <c r="AC62" s="59">
        <f t="shared" si="99"/>
        <v>0.32660339000555555</v>
      </c>
      <c r="AD62" s="59">
        <f t="shared" si="138"/>
        <v>69.772602645926384</v>
      </c>
      <c r="AE62" s="59">
        <f t="shared" si="101"/>
        <v>2.7345562264404184</v>
      </c>
      <c r="AF62" s="58">
        <f t="shared" si="139"/>
        <v>0.31666666999999998</v>
      </c>
      <c r="AG62" s="58">
        <f t="shared" si="140"/>
        <v>69.772601911477949</v>
      </c>
      <c r="AH62" s="58">
        <f t="shared" si="141"/>
        <v>0.68493438264084405</v>
      </c>
      <c r="AI62" s="59">
        <f t="shared" si="102"/>
        <v>0.32456340044591614</v>
      </c>
      <c r="AJ62" s="59">
        <f t="shared" si="142"/>
        <v>69.772602645926384</v>
      </c>
      <c r="AK62" s="59">
        <f t="shared" si="104"/>
        <v>3.4194906090812625</v>
      </c>
      <c r="AL62" s="58">
        <f t="shared" si="143"/>
        <v>0.38</v>
      </c>
      <c r="AM62" s="58">
        <f t="shared" si="144"/>
        <v>69.772602645926412</v>
      </c>
      <c r="AN62" s="58">
        <f t="shared" si="145"/>
        <v>0.79540767016356106</v>
      </c>
      <c r="AO62" s="59">
        <f t="shared" si="105"/>
        <v>0.33375178711233888</v>
      </c>
      <c r="AP62" s="59">
        <f t="shared" si="146"/>
        <v>69.772602645926384</v>
      </c>
      <c r="AQ62" s="59">
        <f t="shared" si="107"/>
        <v>4.2148982792448235</v>
      </c>
      <c r="AR62" s="58">
        <f t="shared" si="147"/>
        <v>0.38</v>
      </c>
      <c r="AS62" s="58">
        <f t="shared" si="148"/>
        <v>69.772602645926327</v>
      </c>
      <c r="AT62" s="58">
        <f t="shared" si="149"/>
        <v>0.82192125916901215</v>
      </c>
      <c r="AU62" s="59">
        <f t="shared" si="108"/>
        <v>0.34051449748742135</v>
      </c>
      <c r="AV62" s="59">
        <f t="shared" si="150"/>
        <v>69.772602645926384</v>
      </c>
      <c r="AW62" s="59">
        <f t="shared" si="110"/>
        <v>5.0368195384138357</v>
      </c>
      <c r="AX62" s="58">
        <f t="shared" si="151"/>
        <v>0.38</v>
      </c>
      <c r="AY62" s="58">
        <f t="shared" si="152"/>
        <v>69.772602645926327</v>
      </c>
      <c r="AZ62" s="58">
        <f t="shared" si="153"/>
        <v>0.82192125916901215</v>
      </c>
      <c r="BA62" s="59">
        <f t="shared" si="111"/>
        <v>0.34555174266392313</v>
      </c>
      <c r="BB62" s="59">
        <f t="shared" si="154"/>
        <v>69.772602645926398</v>
      </c>
      <c r="BC62" s="59">
        <f t="shared" si="113"/>
        <v>5.8587407975828478</v>
      </c>
      <c r="BD62" s="58">
        <f t="shared" si="155"/>
        <v>0.43503726999999998</v>
      </c>
      <c r="BE62" s="58">
        <f t="shared" si="156"/>
        <v>69.77260339438061</v>
      </c>
      <c r="BF62" s="58">
        <f t="shared" si="157"/>
        <v>0.91061048704452219</v>
      </c>
      <c r="BG62" s="59">
        <f t="shared" si="114"/>
        <v>0.35538531760927955</v>
      </c>
      <c r="BH62" s="59">
        <f t="shared" si="158"/>
        <v>69.772602645926384</v>
      </c>
      <c r="BI62" s="59">
        <f t="shared" si="116"/>
        <v>6.76935128462737</v>
      </c>
      <c r="BJ62" s="58">
        <f t="shared" si="159"/>
        <v>0.49399999999999999</v>
      </c>
      <c r="BK62" s="58">
        <f t="shared" si="160"/>
        <v>69.772602645926341</v>
      </c>
      <c r="BL62" s="58">
        <f t="shared" si="161"/>
        <v>1.0684976369197159</v>
      </c>
      <c r="BM62" s="59">
        <f t="shared" si="117"/>
        <v>0.36952036745833328</v>
      </c>
      <c r="BN62" s="59">
        <f t="shared" si="162"/>
        <v>69.772602645926384</v>
      </c>
      <c r="BO62" s="59">
        <f t="shared" si="119"/>
        <v>7.8378489215470859</v>
      </c>
      <c r="BP62" s="58">
        <f t="shared" si="163"/>
        <v>0.50666666999999999</v>
      </c>
      <c r="BQ62" s="58">
        <f t="shared" si="164"/>
        <v>69.772602186896023</v>
      </c>
      <c r="BR62" s="58">
        <f t="shared" si="165"/>
        <v>1.0605435602180799</v>
      </c>
      <c r="BS62" s="59">
        <f t="shared" si="120"/>
        <v>0.38183889732734522</v>
      </c>
      <c r="BT62" s="59">
        <f t="shared" si="166"/>
        <v>69.772602645926384</v>
      </c>
      <c r="BU62" s="59">
        <f t="shared" si="122"/>
        <v>8.8983924817651658</v>
      </c>
      <c r="BV62" s="58">
        <f t="shared" si="167"/>
        <v>0.59533332999999999</v>
      </c>
      <c r="BW62" s="58">
        <f t="shared" si="168"/>
        <v>69.772603036590425</v>
      </c>
      <c r="BX62" s="58">
        <f t="shared" si="169"/>
        <v>1.2876766393647863</v>
      </c>
      <c r="BY62" s="59">
        <f t="shared" si="123"/>
        <v>0.39997130148127841</v>
      </c>
      <c r="BZ62" s="59">
        <f t="shared" si="170"/>
        <v>69.772602645926384</v>
      </c>
      <c r="CA62" s="59">
        <f t="shared" si="125"/>
        <v>10.186069121129952</v>
      </c>
    </row>
    <row r="63" spans="1:79" x14ac:dyDescent="0.25">
      <c r="A63" s="57" t="str">
        <f>'BD Productos'!A58</f>
        <v>L014</v>
      </c>
      <c r="B63" s="57" t="str">
        <f t="shared" si="81"/>
        <v>Locales</v>
      </c>
      <c r="C63" s="57" t="str">
        <f t="shared" si="82"/>
        <v>Petrozamora (Lagunillas)</v>
      </c>
      <c r="D63" s="57" t="str">
        <f t="shared" si="83"/>
        <v xml:space="preserve">Costa Oriental </v>
      </c>
      <c r="E63" s="57" t="str">
        <f t="shared" si="84"/>
        <v>Venezuela</v>
      </c>
      <c r="F63" s="57" t="str">
        <f t="shared" si="85"/>
        <v xml:space="preserve">Costa Oriental </v>
      </c>
      <c r="G63" s="57" t="str">
        <f t="shared" si="86"/>
        <v>CL227</v>
      </c>
      <c r="H63" s="57" t="str">
        <f t="shared" si="87"/>
        <v>Si</v>
      </c>
      <c r="I63" s="57" t="str">
        <f t="shared" si="88"/>
        <v>USD</v>
      </c>
      <c r="J63" s="57" t="str">
        <f t="shared" si="89"/>
        <v>No</v>
      </c>
      <c r="K63" s="58">
        <f t="shared" si="90"/>
        <v>13.927226163333335</v>
      </c>
      <c r="L63" s="58">
        <f t="shared" si="126"/>
        <v>53.426300703642376</v>
      </c>
      <c r="M63" s="58">
        <f t="shared" si="92"/>
        <v>23.066485362066352</v>
      </c>
      <c r="N63" s="58">
        <f t="shared" si="127"/>
        <v>14.3014508</v>
      </c>
      <c r="O63" s="58">
        <f t="shared" si="128"/>
        <v>53.426300691189951</v>
      </c>
      <c r="P63" s="58">
        <f t="shared" si="129"/>
        <v>21.394061101309653</v>
      </c>
      <c r="Q63" s="59">
        <f t="shared" si="93"/>
        <v>14.104824294406779</v>
      </c>
      <c r="R63" s="59">
        <f t="shared" si="130"/>
        <v>53.426300703642383</v>
      </c>
      <c r="S63" s="59">
        <f t="shared" si="95"/>
        <v>44.460546463376005</v>
      </c>
      <c r="T63" s="58">
        <f t="shared" si="131"/>
        <v>14.780188669999999</v>
      </c>
      <c r="U63" s="58">
        <f t="shared" si="132"/>
        <v>53.426300691593326</v>
      </c>
      <c r="V63" s="58">
        <f t="shared" si="133"/>
        <v>24.479174929018924</v>
      </c>
      <c r="W63" s="59">
        <f t="shared" si="96"/>
        <v>14.337449800407409</v>
      </c>
      <c r="X63" s="59">
        <f t="shared" si="134"/>
        <v>53.426300703642383</v>
      </c>
      <c r="Y63" s="59">
        <f t="shared" si="98"/>
        <v>68.939721392394929</v>
      </c>
      <c r="Z63" s="58">
        <f t="shared" si="135"/>
        <v>15.32298301</v>
      </c>
      <c r="AA63" s="58">
        <f t="shared" si="136"/>
        <v>53.426300703642362</v>
      </c>
      <c r="AB63" s="58">
        <f t="shared" si="137"/>
        <v>24.55950893907189</v>
      </c>
      <c r="AC63" s="59">
        <f t="shared" si="99"/>
        <v>14.583833102805555</v>
      </c>
      <c r="AD63" s="59">
        <f t="shared" si="138"/>
        <v>53.42630070364239</v>
      </c>
      <c r="AE63" s="59">
        <f t="shared" si="101"/>
        <v>93.499230331466819</v>
      </c>
      <c r="AF63" s="58">
        <f t="shared" si="139"/>
        <v>15.96017638</v>
      </c>
      <c r="AG63" s="58">
        <f t="shared" si="140"/>
        <v>53.426300714800611</v>
      </c>
      <c r="AH63" s="58">
        <f t="shared" si="141"/>
        <v>26.43348866491327</v>
      </c>
      <c r="AI63" s="59">
        <f t="shared" si="102"/>
        <v>14.866393643841059</v>
      </c>
      <c r="AJ63" s="59">
        <f t="shared" si="142"/>
        <v>53.426300703642376</v>
      </c>
      <c r="AK63" s="59">
        <f t="shared" si="104"/>
        <v>119.93271899638009</v>
      </c>
      <c r="AL63" s="58">
        <f t="shared" si="143"/>
        <v>16.523199080000001</v>
      </c>
      <c r="AM63" s="58">
        <f t="shared" si="144"/>
        <v>53.426300692864366</v>
      </c>
      <c r="AN63" s="58">
        <f t="shared" si="145"/>
        <v>26.483202073684197</v>
      </c>
      <c r="AO63" s="59">
        <f t="shared" si="105"/>
        <v>15.141002279116019</v>
      </c>
      <c r="AP63" s="59">
        <f t="shared" si="146"/>
        <v>53.426300703642383</v>
      </c>
      <c r="AQ63" s="59">
        <f t="shared" si="107"/>
        <v>146.41592107006429</v>
      </c>
      <c r="AR63" s="58">
        <f t="shared" si="147"/>
        <v>17.039022289999998</v>
      </c>
      <c r="AS63" s="58">
        <f t="shared" si="148"/>
        <v>53.42630069319064</v>
      </c>
      <c r="AT63" s="58">
        <f t="shared" si="149"/>
        <v>28.220289779889043</v>
      </c>
      <c r="AU63" s="59">
        <f t="shared" si="108"/>
        <v>15.418542940597483</v>
      </c>
      <c r="AV63" s="59">
        <f t="shared" si="150"/>
        <v>53.426300703642383</v>
      </c>
      <c r="AW63" s="59">
        <f t="shared" si="110"/>
        <v>174.63621084995333</v>
      </c>
      <c r="AX63" s="58">
        <f t="shared" si="151"/>
        <v>17.608787759999998</v>
      </c>
      <c r="AY63" s="58">
        <f t="shared" si="152"/>
        <v>53.426300713755943</v>
      </c>
      <c r="AZ63" s="58">
        <f t="shared" si="153"/>
        <v>29.163944092184408</v>
      </c>
      <c r="BA63" s="59">
        <f t="shared" si="111"/>
        <v>15.697956889176954</v>
      </c>
      <c r="BB63" s="59">
        <f t="shared" si="154"/>
        <v>53.426300703642383</v>
      </c>
      <c r="BC63" s="59">
        <f t="shared" si="113"/>
        <v>203.80015494213774</v>
      </c>
      <c r="BD63" s="58">
        <f t="shared" si="155"/>
        <v>18.21226716</v>
      </c>
      <c r="BE63" s="58">
        <f t="shared" si="156"/>
        <v>53.426300693863986</v>
      </c>
      <c r="BF63" s="58">
        <f t="shared" si="157"/>
        <v>29.190421848214328</v>
      </c>
      <c r="BG63" s="59">
        <f t="shared" si="114"/>
        <v>15.974254720769231</v>
      </c>
      <c r="BH63" s="59">
        <f t="shared" si="158"/>
        <v>53.426300703642383</v>
      </c>
      <c r="BI63" s="59">
        <f t="shared" si="116"/>
        <v>232.99057679035207</v>
      </c>
      <c r="BJ63" s="58">
        <f t="shared" si="159"/>
        <v>18.923631149999999</v>
      </c>
      <c r="BK63" s="58">
        <f t="shared" si="160"/>
        <v>53.426300694231564</v>
      </c>
      <c r="BL63" s="58">
        <f t="shared" si="161"/>
        <v>31.341607849445438</v>
      </c>
      <c r="BM63" s="59">
        <f t="shared" si="117"/>
        <v>16.27501350104167</v>
      </c>
      <c r="BN63" s="59">
        <f t="shared" si="162"/>
        <v>53.426300703642376</v>
      </c>
      <c r="BO63" s="59">
        <f t="shared" si="119"/>
        <v>264.3321846397975</v>
      </c>
      <c r="BP63" s="58">
        <f t="shared" si="163"/>
        <v>19.608024069999999</v>
      </c>
      <c r="BQ63" s="58">
        <f t="shared" si="164"/>
        <v>53.42630069455997</v>
      </c>
      <c r="BR63" s="58">
        <f t="shared" si="165"/>
        <v>31.427525699699686</v>
      </c>
      <c r="BS63" s="59">
        <f t="shared" si="120"/>
        <v>16.57438570753493</v>
      </c>
      <c r="BT63" s="59">
        <f t="shared" si="166"/>
        <v>53.42630070364239</v>
      </c>
      <c r="BU63" s="59">
        <f t="shared" si="122"/>
        <v>295.75971033949719</v>
      </c>
      <c r="BV63" s="58">
        <f t="shared" si="167"/>
        <v>20.096876080000001</v>
      </c>
      <c r="BW63" s="58">
        <f t="shared" si="168"/>
        <v>53.426300703642497</v>
      </c>
      <c r="BX63" s="58">
        <f t="shared" si="169"/>
        <v>33.284754084271526</v>
      </c>
      <c r="BY63" s="59">
        <f t="shared" si="123"/>
        <v>16.873556122730598</v>
      </c>
      <c r="BZ63" s="59">
        <f t="shared" si="170"/>
        <v>53.426300703642383</v>
      </c>
      <c r="CA63" s="59">
        <f t="shared" si="125"/>
        <v>329.04446442376872</v>
      </c>
    </row>
    <row r="64" spans="1:79" x14ac:dyDescent="0.25">
      <c r="A64" s="57" t="str">
        <f>'BD Productos'!A59</f>
        <v>L015</v>
      </c>
      <c r="B64" s="57" t="str">
        <f t="shared" si="81"/>
        <v>Locales</v>
      </c>
      <c r="C64" s="57" t="str">
        <f t="shared" si="82"/>
        <v>Petrocumarebo (Este/Oeste,)</v>
      </c>
      <c r="D64" s="57" t="str">
        <f t="shared" si="83"/>
        <v xml:space="preserve">Costa Oriental </v>
      </c>
      <c r="E64" s="57" t="str">
        <f t="shared" si="84"/>
        <v>Venezuela</v>
      </c>
      <c r="F64" s="57" t="str">
        <f t="shared" si="85"/>
        <v xml:space="preserve">Costa Oriental </v>
      </c>
      <c r="G64" s="57" t="str">
        <f t="shared" si="86"/>
        <v>CL292</v>
      </c>
      <c r="H64" s="57" t="str">
        <f t="shared" si="87"/>
        <v>Si</v>
      </c>
      <c r="I64" s="57" t="str">
        <f t="shared" si="88"/>
        <v>USD</v>
      </c>
      <c r="J64" s="57" t="str">
        <f t="shared" si="89"/>
        <v>No</v>
      </c>
      <c r="K64" s="58">
        <f t="shared" si="90"/>
        <v>6.016666666666666E-2</v>
      </c>
      <c r="L64" s="58">
        <f t="shared" si="126"/>
        <v>63.474549298379181</v>
      </c>
      <c r="M64" s="58">
        <f t="shared" si="92"/>
        <v>0.11839061353302688</v>
      </c>
      <c r="N64" s="58">
        <f t="shared" si="127"/>
        <v>5.7000000000000002E-2</v>
      </c>
      <c r="O64" s="58">
        <f t="shared" si="128"/>
        <v>63.474549298379173</v>
      </c>
      <c r="P64" s="58">
        <f t="shared" si="129"/>
        <v>0.10130538068021316</v>
      </c>
      <c r="Q64" s="59">
        <f t="shared" si="93"/>
        <v>5.8663841807909602E-2</v>
      </c>
      <c r="R64" s="59">
        <f t="shared" si="130"/>
        <v>63.474549298379181</v>
      </c>
      <c r="S64" s="59">
        <f t="shared" si="95"/>
        <v>0.21969599421324004</v>
      </c>
      <c r="T64" s="58">
        <f t="shared" si="131"/>
        <v>5.4466670000000002E-2</v>
      </c>
      <c r="U64" s="58">
        <f t="shared" si="132"/>
        <v>63.474545413768062</v>
      </c>
      <c r="V64" s="58">
        <f t="shared" si="133"/>
        <v>0.10717466067200326</v>
      </c>
      <c r="W64" s="59">
        <f t="shared" si="96"/>
        <v>5.7218148148148143E-2</v>
      </c>
      <c r="X64" s="59">
        <f t="shared" si="134"/>
        <v>63.474549298379173</v>
      </c>
      <c r="Y64" s="59">
        <f t="shared" si="98"/>
        <v>0.32687065488524331</v>
      </c>
      <c r="Z64" s="58">
        <f t="shared" si="135"/>
        <v>0.16846667000000001</v>
      </c>
      <c r="AA64" s="58">
        <f t="shared" si="136"/>
        <v>63.474548042452234</v>
      </c>
      <c r="AB64" s="58">
        <f t="shared" si="137"/>
        <v>0.32080037215400842</v>
      </c>
      <c r="AC64" s="59">
        <f t="shared" si="99"/>
        <v>8.5030277777777788E-2</v>
      </c>
      <c r="AD64" s="59">
        <f t="shared" si="138"/>
        <v>63.474549298379173</v>
      </c>
      <c r="AE64" s="59">
        <f t="shared" si="101"/>
        <v>0.64767102703925172</v>
      </c>
      <c r="AF64" s="58">
        <f t="shared" si="139"/>
        <v>0.16466666999999999</v>
      </c>
      <c r="AG64" s="58">
        <f t="shared" si="140"/>
        <v>63.474548013469324</v>
      </c>
      <c r="AH64" s="58">
        <f t="shared" si="141"/>
        <v>0.32401641598512632</v>
      </c>
      <c r="AI64" s="59">
        <f t="shared" si="102"/>
        <v>0.10137947019867551</v>
      </c>
      <c r="AJ64" s="59">
        <f t="shared" si="142"/>
        <v>63.474549298379173</v>
      </c>
      <c r="AK64" s="59">
        <f t="shared" si="104"/>
        <v>0.97168744302437804</v>
      </c>
      <c r="AL64" s="58">
        <f t="shared" si="143"/>
        <v>0.21406666999999999</v>
      </c>
      <c r="AM64" s="58">
        <f t="shared" si="144"/>
        <v>63.474548309986915</v>
      </c>
      <c r="AN64" s="58">
        <f t="shared" si="145"/>
        <v>0.40763355559419079</v>
      </c>
      <c r="AO64" s="59">
        <f t="shared" si="105"/>
        <v>0.12005690607734806</v>
      </c>
      <c r="AP64" s="59">
        <f t="shared" si="146"/>
        <v>63.474549298379173</v>
      </c>
      <c r="AQ64" s="59">
        <f t="shared" si="107"/>
        <v>1.3793209986185688</v>
      </c>
      <c r="AR64" s="58">
        <f t="shared" si="147"/>
        <v>0.26093333000000002</v>
      </c>
      <c r="AS64" s="58">
        <f t="shared" si="148"/>
        <v>63.474550109244625</v>
      </c>
      <c r="AT64" s="58">
        <f t="shared" si="149"/>
        <v>0.51344139763796903</v>
      </c>
      <c r="AU64" s="59">
        <f t="shared" si="108"/>
        <v>0.14065676100628929</v>
      </c>
      <c r="AV64" s="59">
        <f t="shared" si="150"/>
        <v>63.474549298379166</v>
      </c>
      <c r="AW64" s="59">
        <f t="shared" si="110"/>
        <v>1.8927623962565379</v>
      </c>
      <c r="AX64" s="58">
        <f t="shared" si="151"/>
        <v>0.34516667000000001</v>
      </c>
      <c r="AY64" s="58">
        <f t="shared" si="152"/>
        <v>63.474548685394673</v>
      </c>
      <c r="AZ64" s="58">
        <f t="shared" si="153"/>
        <v>0.67918825658420734</v>
      </c>
      <c r="BA64" s="59">
        <f t="shared" si="111"/>
        <v>0.16674650205761316</v>
      </c>
      <c r="BB64" s="59">
        <f t="shared" si="154"/>
        <v>63.474549298379181</v>
      </c>
      <c r="BC64" s="59">
        <f t="shared" si="113"/>
        <v>2.5719506528407452</v>
      </c>
      <c r="BD64" s="58">
        <f t="shared" si="155"/>
        <v>0.42306666999999998</v>
      </c>
      <c r="BE64" s="58">
        <f t="shared" si="156"/>
        <v>63.474548798264486</v>
      </c>
      <c r="BF64" s="58">
        <f t="shared" si="157"/>
        <v>0.80561897969502771</v>
      </c>
      <c r="BG64" s="59">
        <f t="shared" si="114"/>
        <v>0.19491355311355307</v>
      </c>
      <c r="BH64" s="59">
        <f t="shared" si="158"/>
        <v>63.474549298379173</v>
      </c>
      <c r="BI64" s="59">
        <f t="shared" si="116"/>
        <v>3.3775696325357729</v>
      </c>
      <c r="BJ64" s="58">
        <f t="shared" si="159"/>
        <v>0.41039999999999999</v>
      </c>
      <c r="BK64" s="58">
        <f t="shared" si="160"/>
        <v>63.474549298379216</v>
      </c>
      <c r="BL64" s="58">
        <f t="shared" si="161"/>
        <v>0.80754860599369982</v>
      </c>
      <c r="BM64" s="59">
        <f t="shared" si="117"/>
        <v>0.21688749999999998</v>
      </c>
      <c r="BN64" s="59">
        <f t="shared" si="162"/>
        <v>63.474549298379173</v>
      </c>
      <c r="BO64" s="59">
        <f t="shared" si="119"/>
        <v>4.1851182385294727</v>
      </c>
      <c r="BP64" s="58">
        <f t="shared" si="163"/>
        <v>0.39836666999999998</v>
      </c>
      <c r="BQ64" s="58">
        <f t="shared" si="164"/>
        <v>63.474548767255804</v>
      </c>
      <c r="BR64" s="58">
        <f t="shared" si="165"/>
        <v>0.75858433866492891</v>
      </c>
      <c r="BS64" s="59">
        <f t="shared" si="120"/>
        <v>0.23318802395209581</v>
      </c>
      <c r="BT64" s="59">
        <f t="shared" si="166"/>
        <v>63.474549298379166</v>
      </c>
      <c r="BU64" s="59">
        <f t="shared" si="122"/>
        <v>4.9437025771944016</v>
      </c>
      <c r="BV64" s="58">
        <f t="shared" si="167"/>
        <v>0.38696667000000001</v>
      </c>
      <c r="BW64" s="58">
        <f t="shared" si="168"/>
        <v>63.474548751609063</v>
      </c>
      <c r="BX64" s="58">
        <f t="shared" si="169"/>
        <v>0.7614385775650474</v>
      </c>
      <c r="BY64" s="59">
        <f t="shared" si="123"/>
        <v>0.24624867579908677</v>
      </c>
      <c r="BZ64" s="59">
        <f t="shared" si="170"/>
        <v>63.474549298379166</v>
      </c>
      <c r="CA64" s="59">
        <f t="shared" si="125"/>
        <v>5.7051411547594491</v>
      </c>
    </row>
    <row r="65" spans="1:79" x14ac:dyDescent="0.25">
      <c r="A65" s="57" t="str">
        <f>'BD Productos'!A60</f>
        <v>L016</v>
      </c>
      <c r="B65" s="57" t="str">
        <f t="shared" si="81"/>
        <v>Locales</v>
      </c>
      <c r="C65" s="57" t="str">
        <f t="shared" si="82"/>
        <v>Petrocabimas (Cabimas)</v>
      </c>
      <c r="D65" s="57" t="str">
        <f t="shared" si="83"/>
        <v xml:space="preserve">Costa Oriental </v>
      </c>
      <c r="E65" s="57" t="str">
        <f t="shared" si="84"/>
        <v>Venezuela</v>
      </c>
      <c r="F65" s="57" t="str">
        <f t="shared" si="85"/>
        <v xml:space="preserve">Costa Oriental </v>
      </c>
      <c r="G65" s="57" t="str">
        <f t="shared" si="86"/>
        <v>CL228</v>
      </c>
      <c r="H65" s="57" t="str">
        <f t="shared" si="87"/>
        <v>Si</v>
      </c>
      <c r="I65" s="57" t="str">
        <f t="shared" si="88"/>
        <v>USD</v>
      </c>
      <c r="J65" s="57" t="str">
        <f t="shared" si="89"/>
        <v>No</v>
      </c>
      <c r="K65" s="58">
        <f t="shared" si="90"/>
        <v>1.9529357606666671</v>
      </c>
      <c r="L65" s="58">
        <f t="shared" si="126"/>
        <v>62.335607491721852</v>
      </c>
      <c r="M65" s="58">
        <f t="shared" si="92"/>
        <v>3.7738605480374026</v>
      </c>
      <c r="N65" s="58">
        <f t="shared" si="127"/>
        <v>2.00541116</v>
      </c>
      <c r="O65" s="58">
        <f t="shared" si="128"/>
        <v>62.335607616056677</v>
      </c>
      <c r="P65" s="58">
        <f t="shared" si="129"/>
        <v>3.5002386490013895</v>
      </c>
      <c r="Q65" s="59">
        <f t="shared" si="93"/>
        <v>1.9778393419096048</v>
      </c>
      <c r="R65" s="59">
        <f t="shared" si="130"/>
        <v>62.335607491721852</v>
      </c>
      <c r="S65" s="59">
        <f t="shared" si="95"/>
        <v>7.274099197038792</v>
      </c>
      <c r="T65" s="58">
        <f t="shared" si="131"/>
        <v>2.0725418499999999</v>
      </c>
      <c r="U65" s="58">
        <f t="shared" si="132"/>
        <v>62.335607491721859</v>
      </c>
      <c r="V65" s="58">
        <f t="shared" si="133"/>
        <v>4.0049878134247798</v>
      </c>
      <c r="W65" s="59">
        <f t="shared" si="96"/>
        <v>2.0104590946962966</v>
      </c>
      <c r="X65" s="59">
        <f t="shared" si="134"/>
        <v>62.335607491721852</v>
      </c>
      <c r="Y65" s="59">
        <f t="shared" si="98"/>
        <v>11.279087010463572</v>
      </c>
      <c r="Z65" s="58">
        <f t="shared" si="135"/>
        <v>2.14865482</v>
      </c>
      <c r="AA65" s="58">
        <f t="shared" si="136"/>
        <v>62.335607424028453</v>
      </c>
      <c r="AB65" s="58">
        <f t="shared" si="137"/>
        <v>4.018131100477996</v>
      </c>
      <c r="AC65" s="59">
        <f t="shared" si="99"/>
        <v>2.0450080254388894</v>
      </c>
      <c r="AD65" s="59">
        <f t="shared" si="138"/>
        <v>62.335607491721852</v>
      </c>
      <c r="AE65" s="59">
        <f t="shared" si="101"/>
        <v>15.297218110941568</v>
      </c>
      <c r="AF65" s="58">
        <f t="shared" si="139"/>
        <v>2.23800482</v>
      </c>
      <c r="AG65" s="58">
        <f t="shared" si="140"/>
        <v>62.33560747315299</v>
      </c>
      <c r="AH65" s="58">
        <f t="shared" si="141"/>
        <v>4.3247290894588772</v>
      </c>
      <c r="AI65" s="59">
        <f t="shared" si="102"/>
        <v>2.0846298837880792</v>
      </c>
      <c r="AJ65" s="59">
        <f t="shared" si="142"/>
        <v>62.335607491721859</v>
      </c>
      <c r="AK65" s="59">
        <f t="shared" si="104"/>
        <v>19.621947200400445</v>
      </c>
      <c r="AL65" s="58">
        <f t="shared" si="143"/>
        <v>2.31695429</v>
      </c>
      <c r="AM65" s="58">
        <f t="shared" si="144"/>
        <v>62.335607509657912</v>
      </c>
      <c r="AN65" s="58">
        <f t="shared" si="145"/>
        <v>4.3328625971777441</v>
      </c>
      <c r="AO65" s="59">
        <f t="shared" si="105"/>
        <v>2.123136691558011</v>
      </c>
      <c r="AP65" s="59">
        <f t="shared" si="146"/>
        <v>62.335607491721852</v>
      </c>
      <c r="AQ65" s="59">
        <f t="shared" si="107"/>
        <v>23.954809797578189</v>
      </c>
      <c r="AR65" s="58">
        <f t="shared" si="147"/>
        <v>2.3892852499999999</v>
      </c>
      <c r="AS65" s="58">
        <f t="shared" si="148"/>
        <v>62.335607361273674</v>
      </c>
      <c r="AT65" s="58">
        <f t="shared" si="149"/>
        <v>4.6170639637605611</v>
      </c>
      <c r="AU65" s="59">
        <f t="shared" si="108"/>
        <v>2.1620546404103775</v>
      </c>
      <c r="AV65" s="59">
        <f t="shared" si="150"/>
        <v>62.335607491721852</v>
      </c>
      <c r="AW65" s="59">
        <f t="shared" si="110"/>
        <v>28.57187376133875</v>
      </c>
      <c r="AX65" s="58">
        <f t="shared" si="151"/>
        <v>2.4691802200000001</v>
      </c>
      <c r="AY65" s="58">
        <f t="shared" si="152"/>
        <v>62.335607483306688</v>
      </c>
      <c r="AZ65" s="58">
        <f t="shared" si="153"/>
        <v>4.7714533189834114</v>
      </c>
      <c r="BA65" s="59">
        <f t="shared" si="111"/>
        <v>2.2012352698628259</v>
      </c>
      <c r="BB65" s="59">
        <f t="shared" si="154"/>
        <v>62.335607491721852</v>
      </c>
      <c r="BC65" s="59">
        <f t="shared" si="113"/>
        <v>33.343327080322162</v>
      </c>
      <c r="BD65" s="58">
        <f t="shared" si="155"/>
        <v>2.5538027099999998</v>
      </c>
      <c r="BE65" s="58">
        <f t="shared" si="156"/>
        <v>62.335607516130864</v>
      </c>
      <c r="BF65" s="58">
        <f t="shared" si="157"/>
        <v>4.7757853021257404</v>
      </c>
      <c r="BG65" s="59">
        <f t="shared" si="114"/>
        <v>2.2399789447130654</v>
      </c>
      <c r="BH65" s="59">
        <f t="shared" si="158"/>
        <v>62.335607491721845</v>
      </c>
      <c r="BI65" s="59">
        <f t="shared" si="116"/>
        <v>38.119112382447902</v>
      </c>
      <c r="BJ65" s="58">
        <f t="shared" si="159"/>
        <v>2.6535532399999999</v>
      </c>
      <c r="BK65" s="58">
        <f t="shared" si="160"/>
        <v>62.335607562195875</v>
      </c>
      <c r="BL65" s="58">
        <f t="shared" si="161"/>
        <v>5.1277364558350342</v>
      </c>
      <c r="BM65" s="59">
        <f t="shared" si="117"/>
        <v>2.2821526396041669</v>
      </c>
      <c r="BN65" s="59">
        <f t="shared" si="162"/>
        <v>62.335607491721845</v>
      </c>
      <c r="BO65" s="59">
        <f t="shared" si="119"/>
        <v>43.246848838282936</v>
      </c>
      <c r="BP65" s="58">
        <f t="shared" si="163"/>
        <v>2.7495217599999999</v>
      </c>
      <c r="BQ65" s="58">
        <f t="shared" si="164"/>
        <v>62.335607529507691</v>
      </c>
      <c r="BR65" s="58">
        <f t="shared" si="165"/>
        <v>5.1417932797560368</v>
      </c>
      <c r="BS65" s="59">
        <f t="shared" si="120"/>
        <v>2.3241319020648707</v>
      </c>
      <c r="BT65" s="59">
        <f t="shared" si="166"/>
        <v>62.335607491721845</v>
      </c>
      <c r="BU65" s="59">
        <f t="shared" si="122"/>
        <v>48.388642118038973</v>
      </c>
      <c r="BV65" s="58">
        <f t="shared" si="167"/>
        <v>2.8180706999999998</v>
      </c>
      <c r="BW65" s="58">
        <f t="shared" si="168"/>
        <v>62.33560755070836</v>
      </c>
      <c r="BX65" s="58">
        <f t="shared" si="169"/>
        <v>5.4456506253658503</v>
      </c>
      <c r="BY65" s="59">
        <f t="shared" si="123"/>
        <v>2.3660828686913247</v>
      </c>
      <c r="BZ65" s="59">
        <f t="shared" si="170"/>
        <v>62.335607491721845</v>
      </c>
      <c r="CA65" s="59">
        <f t="shared" si="125"/>
        <v>53.834292743404824</v>
      </c>
    </row>
    <row r="66" spans="1:79" x14ac:dyDescent="0.25">
      <c r="A66" s="57" t="str">
        <f>'BD Productos'!A61</f>
        <v>L017</v>
      </c>
      <c r="B66" s="57" t="str">
        <f t="shared" si="81"/>
        <v>Locales</v>
      </c>
      <c r="C66" s="57" t="str">
        <f t="shared" si="82"/>
        <v>Petroquiriquire (Mene Grande)</v>
      </c>
      <c r="D66" s="57" t="str">
        <f t="shared" si="83"/>
        <v xml:space="preserve">Sur Del Lago  Trujillo </v>
      </c>
      <c r="E66" s="57" t="str">
        <f t="shared" si="84"/>
        <v>Venezuela</v>
      </c>
      <c r="F66" s="57" t="str">
        <f t="shared" si="85"/>
        <v xml:space="preserve">Sur Del Lago  Trujillo </v>
      </c>
      <c r="G66" s="57" t="str">
        <f t="shared" si="86"/>
        <v>CL229</v>
      </c>
      <c r="H66" s="57" t="str">
        <f t="shared" si="87"/>
        <v>Si</v>
      </c>
      <c r="I66" s="57" t="str">
        <f t="shared" si="88"/>
        <v>USD</v>
      </c>
      <c r="J66" s="57" t="str">
        <f t="shared" si="89"/>
        <v>No</v>
      </c>
      <c r="K66" s="58">
        <f t="shared" si="90"/>
        <v>3.5106137296666673</v>
      </c>
      <c r="L66" s="58">
        <f t="shared" si="126"/>
        <v>71.413649813741699</v>
      </c>
      <c r="M66" s="58">
        <f t="shared" si="92"/>
        <v>7.7718779251735999</v>
      </c>
      <c r="N66" s="58">
        <f t="shared" si="127"/>
        <v>3.6049439400000001</v>
      </c>
      <c r="O66" s="58">
        <f t="shared" si="128"/>
        <v>71.413649846758219</v>
      </c>
      <c r="P66" s="58">
        <f t="shared" si="129"/>
        <v>7.2083817189538841</v>
      </c>
      <c r="Q66" s="59">
        <f t="shared" si="93"/>
        <v>3.5553806099378531</v>
      </c>
      <c r="R66" s="59">
        <f t="shared" si="130"/>
        <v>71.413649813741699</v>
      </c>
      <c r="S66" s="59">
        <f t="shared" si="95"/>
        <v>14.980259644127484</v>
      </c>
      <c r="T66" s="58">
        <f t="shared" si="131"/>
        <v>3.72561864</v>
      </c>
      <c r="U66" s="58">
        <f t="shared" si="132"/>
        <v>71.413649724289783</v>
      </c>
      <c r="V66" s="58">
        <f t="shared" si="133"/>
        <v>8.2478607614605917</v>
      </c>
      <c r="W66" s="59">
        <f t="shared" si="96"/>
        <v>3.6140181520185188</v>
      </c>
      <c r="X66" s="59">
        <f t="shared" si="134"/>
        <v>71.413649813741699</v>
      </c>
      <c r="Y66" s="59">
        <f t="shared" si="98"/>
        <v>23.228120405588076</v>
      </c>
      <c r="Z66" s="58">
        <f t="shared" si="135"/>
        <v>3.8624399399999998</v>
      </c>
      <c r="AA66" s="58">
        <f t="shared" si="136"/>
        <v>71.413649826067882</v>
      </c>
      <c r="AB66" s="58">
        <f t="shared" si="137"/>
        <v>8.2749280004813599</v>
      </c>
      <c r="AC66" s="59">
        <f t="shared" si="99"/>
        <v>3.6761235991805563</v>
      </c>
      <c r="AD66" s="59">
        <f t="shared" si="138"/>
        <v>71.413649813741685</v>
      </c>
      <c r="AE66" s="59">
        <f t="shared" si="101"/>
        <v>31.503048406069436</v>
      </c>
      <c r="AF66" s="58">
        <f t="shared" si="139"/>
        <v>4.0230562499999998</v>
      </c>
      <c r="AG66" s="58">
        <f t="shared" si="140"/>
        <v>71.413649825575774</v>
      </c>
      <c r="AH66" s="58">
        <f t="shared" si="141"/>
        <v>8.9063350382489155</v>
      </c>
      <c r="AI66" s="59">
        <f t="shared" si="102"/>
        <v>3.7473481832604865</v>
      </c>
      <c r="AJ66" s="59">
        <f t="shared" si="142"/>
        <v>71.413649813741685</v>
      </c>
      <c r="AK66" s="59">
        <f t="shared" si="104"/>
        <v>40.409383444318351</v>
      </c>
      <c r="AL66" s="58">
        <f t="shared" si="143"/>
        <v>4.1649764899999999</v>
      </c>
      <c r="AM66" s="58">
        <f t="shared" si="144"/>
        <v>71.413649830887849</v>
      </c>
      <c r="AN66" s="58">
        <f t="shared" si="145"/>
        <v>8.9230851783222107</v>
      </c>
      <c r="AO66" s="59">
        <f t="shared" si="105"/>
        <v>3.816568344764272</v>
      </c>
      <c r="AP66" s="59">
        <f t="shared" si="146"/>
        <v>71.413649813741699</v>
      </c>
      <c r="AQ66" s="59">
        <f t="shared" si="107"/>
        <v>49.332468622640562</v>
      </c>
      <c r="AR66" s="58">
        <f t="shared" si="147"/>
        <v>4.2949992200000002</v>
      </c>
      <c r="AS66" s="58">
        <f t="shared" si="148"/>
        <v>71.413649752775456</v>
      </c>
      <c r="AT66" s="58">
        <f t="shared" si="149"/>
        <v>9.5083686695512384</v>
      </c>
      <c r="AU66" s="59">
        <f t="shared" si="108"/>
        <v>3.8865275759842763</v>
      </c>
      <c r="AV66" s="59">
        <f t="shared" si="150"/>
        <v>71.413649813741699</v>
      </c>
      <c r="AW66" s="59">
        <f t="shared" si="110"/>
        <v>58.8408372921918</v>
      </c>
      <c r="AX66" s="58">
        <f t="shared" si="151"/>
        <v>4.4386191000000004</v>
      </c>
      <c r="AY66" s="58">
        <f t="shared" si="152"/>
        <v>71.41364973865889</v>
      </c>
      <c r="AZ66" s="58">
        <f t="shared" si="153"/>
        <v>9.8263176816523625</v>
      </c>
      <c r="BA66" s="59">
        <f t="shared" si="111"/>
        <v>3.9569590043786005</v>
      </c>
      <c r="BB66" s="59">
        <f t="shared" si="154"/>
        <v>71.413649813741699</v>
      </c>
      <c r="BC66" s="59">
        <f t="shared" si="113"/>
        <v>68.667154973844163</v>
      </c>
      <c r="BD66" s="58">
        <f t="shared" si="155"/>
        <v>4.5907371899999996</v>
      </c>
      <c r="BE66" s="58">
        <f t="shared" si="156"/>
        <v>71.413649860409862</v>
      </c>
      <c r="BF66" s="58">
        <f t="shared" si="157"/>
        <v>9.8352389486346539</v>
      </c>
      <c r="BG66" s="59">
        <f t="shared" si="114"/>
        <v>4.0266049591721611</v>
      </c>
      <c r="BH66" s="59">
        <f t="shared" si="158"/>
        <v>71.413649813741699</v>
      </c>
      <c r="BI66" s="59">
        <f t="shared" si="116"/>
        <v>78.502393922478817</v>
      </c>
      <c r="BJ66" s="58">
        <f t="shared" si="159"/>
        <v>4.7700495900000002</v>
      </c>
      <c r="BK66" s="58">
        <f t="shared" si="160"/>
        <v>71.413649743875766</v>
      </c>
      <c r="BL66" s="58">
        <f t="shared" si="161"/>
        <v>10.560046171116525</v>
      </c>
      <c r="BM66" s="59">
        <f t="shared" si="117"/>
        <v>4.1024167467083332</v>
      </c>
      <c r="BN66" s="59">
        <f t="shared" si="162"/>
        <v>71.413649813741699</v>
      </c>
      <c r="BO66" s="59">
        <f t="shared" si="119"/>
        <v>89.062440093595342</v>
      </c>
      <c r="BP66" s="58">
        <f t="shared" si="163"/>
        <v>4.9425634000000001</v>
      </c>
      <c r="BQ66" s="58">
        <f t="shared" si="164"/>
        <v>71.413649871536393</v>
      </c>
      <c r="BR66" s="58">
        <f t="shared" si="165"/>
        <v>10.588994763464115</v>
      </c>
      <c r="BS66" s="59">
        <f t="shared" si="120"/>
        <v>4.177879021315368</v>
      </c>
      <c r="BT66" s="59">
        <f t="shared" si="166"/>
        <v>71.413649813741699</v>
      </c>
      <c r="BU66" s="59">
        <f t="shared" si="122"/>
        <v>99.651434857059456</v>
      </c>
      <c r="BV66" s="58">
        <f t="shared" si="167"/>
        <v>5.0657875600000004</v>
      </c>
      <c r="BW66" s="58">
        <f t="shared" si="168"/>
        <v>71.413649841936291</v>
      </c>
      <c r="BX66" s="58">
        <f t="shared" si="169"/>
        <v>11.214757748487784</v>
      </c>
      <c r="BY66" s="59">
        <f t="shared" si="123"/>
        <v>4.2532904316200915</v>
      </c>
      <c r="BZ66" s="59">
        <f t="shared" si="170"/>
        <v>71.413649813741685</v>
      </c>
      <c r="CA66" s="59">
        <f t="shared" si="125"/>
        <v>110.86619260554724</v>
      </c>
    </row>
    <row r="67" spans="1:79" x14ac:dyDescent="0.25">
      <c r="A67" s="57" t="str">
        <f>'BD Productos'!A62</f>
        <v>L018</v>
      </c>
      <c r="B67" s="57" t="str">
        <f t="shared" si="81"/>
        <v>Locales</v>
      </c>
      <c r="C67" s="57" t="str">
        <f t="shared" si="82"/>
        <v>Sinovensa (XP)</v>
      </c>
      <c r="D67" s="57" t="str">
        <f t="shared" si="83"/>
        <v xml:space="preserve">Emx Faja </v>
      </c>
      <c r="E67" s="57" t="str">
        <f t="shared" si="84"/>
        <v>Venezuela</v>
      </c>
      <c r="F67" s="57" t="str">
        <f t="shared" si="85"/>
        <v xml:space="preserve">Emx Faja </v>
      </c>
      <c r="G67" s="57" t="str">
        <f t="shared" si="86"/>
        <v>CL253</v>
      </c>
      <c r="H67" s="57" t="str">
        <f t="shared" si="87"/>
        <v>Si</v>
      </c>
      <c r="I67" s="57" t="str">
        <f t="shared" si="88"/>
        <v>VEF</v>
      </c>
      <c r="J67" s="57" t="str">
        <f t="shared" si="89"/>
        <v>No</v>
      </c>
      <c r="K67" s="58">
        <f t="shared" si="90"/>
        <v>1199.4951477095597</v>
      </c>
      <c r="L67" s="58">
        <f t="shared" si="126"/>
        <v>3.70388053404838</v>
      </c>
      <c r="M67" s="58">
        <f t="shared" si="92"/>
        <v>137.72638857689464</v>
      </c>
      <c r="N67" s="58">
        <f t="shared" si="127"/>
        <v>1205.5307026600001</v>
      </c>
      <c r="O67" s="58">
        <f t="shared" si="128"/>
        <v>3.7038805340457555</v>
      </c>
      <c r="P67" s="58">
        <f t="shared" si="129"/>
        <v>125.02396767775252</v>
      </c>
      <c r="Q67" s="59">
        <f t="shared" si="93"/>
        <v>1202.359478872075</v>
      </c>
      <c r="R67" s="59">
        <f t="shared" si="130"/>
        <v>3.7038805340483796</v>
      </c>
      <c r="S67" s="59">
        <f t="shared" si="95"/>
        <v>262.75035625464716</v>
      </c>
      <c r="T67" s="58">
        <f t="shared" si="131"/>
        <v>1226.4742687299999</v>
      </c>
      <c r="U67" s="58">
        <f t="shared" si="132"/>
        <v>3.7038805340491812</v>
      </c>
      <c r="V67" s="58">
        <f t="shared" si="133"/>
        <v>140.82413925329877</v>
      </c>
      <c r="W67" s="59">
        <f t="shared" si="96"/>
        <v>1210.6656842676739</v>
      </c>
      <c r="X67" s="59">
        <f t="shared" si="134"/>
        <v>3.70388053404838</v>
      </c>
      <c r="Y67" s="59">
        <f t="shared" si="98"/>
        <v>403.57449550794593</v>
      </c>
      <c r="Z67" s="58">
        <f t="shared" si="135"/>
        <v>1239.3260024599999</v>
      </c>
      <c r="AA67" s="58">
        <f t="shared" si="136"/>
        <v>3.7038805340356054</v>
      </c>
      <c r="AB67" s="58">
        <f t="shared" si="137"/>
        <v>137.7094636750727</v>
      </c>
      <c r="AC67" s="59">
        <f t="shared" si="99"/>
        <v>1217.8307638146869</v>
      </c>
      <c r="AD67" s="59">
        <f t="shared" si="138"/>
        <v>3.70388053404838</v>
      </c>
      <c r="AE67" s="59">
        <f t="shared" si="101"/>
        <v>541.28395918301862</v>
      </c>
      <c r="AF67" s="58">
        <f t="shared" si="139"/>
        <v>746.31235531000004</v>
      </c>
      <c r="AG67" s="58">
        <f t="shared" si="140"/>
        <v>3.7038805340298695</v>
      </c>
      <c r="AH67" s="58">
        <f t="shared" si="141"/>
        <v>85.691805959299472</v>
      </c>
      <c r="AI67" s="59">
        <f t="shared" si="102"/>
        <v>1121.0289713394491</v>
      </c>
      <c r="AJ67" s="59">
        <f t="shared" si="142"/>
        <v>3.7038805340483796</v>
      </c>
      <c r="AK67" s="59">
        <f t="shared" si="104"/>
        <v>626.9757651423181</v>
      </c>
      <c r="AL67" s="58">
        <f t="shared" si="143"/>
        <v>0</v>
      </c>
      <c r="AM67" s="58">
        <f t="shared" si="144"/>
        <v>0</v>
      </c>
      <c r="AN67" s="58">
        <f t="shared" si="145"/>
        <v>0</v>
      </c>
      <c r="AO67" s="59">
        <f t="shared" si="105"/>
        <v>935.22306448760662</v>
      </c>
      <c r="AP67" s="59">
        <f t="shared" si="146"/>
        <v>3.70388053404838</v>
      </c>
      <c r="AQ67" s="59">
        <f t="shared" si="107"/>
        <v>626.9757651423181</v>
      </c>
      <c r="AR67" s="58">
        <f t="shared" si="147"/>
        <v>0</v>
      </c>
      <c r="AS67" s="58">
        <f t="shared" si="148"/>
        <v>0</v>
      </c>
      <c r="AT67" s="58">
        <f t="shared" si="149"/>
        <v>0</v>
      </c>
      <c r="AU67" s="59">
        <f t="shared" si="108"/>
        <v>798.46874845404147</v>
      </c>
      <c r="AV67" s="59">
        <f t="shared" si="150"/>
        <v>3.70388053404838</v>
      </c>
      <c r="AW67" s="59">
        <f t="shared" si="110"/>
        <v>626.9757651423181</v>
      </c>
      <c r="AX67" s="58">
        <f t="shared" si="151"/>
        <v>0</v>
      </c>
      <c r="AY67" s="58">
        <f t="shared" si="152"/>
        <v>0</v>
      </c>
      <c r="AZ67" s="58">
        <f t="shared" si="153"/>
        <v>0</v>
      </c>
      <c r="BA67" s="59">
        <f t="shared" si="111"/>
        <v>696.60648013274397</v>
      </c>
      <c r="BB67" s="59">
        <f t="shared" si="154"/>
        <v>3.70388053404838</v>
      </c>
      <c r="BC67" s="59">
        <f t="shared" si="113"/>
        <v>626.9757651423181</v>
      </c>
      <c r="BD67" s="58">
        <f t="shared" si="155"/>
        <v>0</v>
      </c>
      <c r="BE67" s="58">
        <f t="shared" si="156"/>
        <v>0</v>
      </c>
      <c r="BF67" s="58">
        <f t="shared" si="157"/>
        <v>0</v>
      </c>
      <c r="BG67" s="59">
        <f t="shared" si="114"/>
        <v>620.05631748079406</v>
      </c>
      <c r="BH67" s="59">
        <f t="shared" si="158"/>
        <v>3.70388053404838</v>
      </c>
      <c r="BI67" s="59">
        <f t="shared" si="116"/>
        <v>626.9757651423181</v>
      </c>
      <c r="BJ67" s="58">
        <f t="shared" si="159"/>
        <v>0</v>
      </c>
      <c r="BK67" s="58">
        <f t="shared" si="160"/>
        <v>0</v>
      </c>
      <c r="BL67" s="58">
        <f t="shared" si="161"/>
        <v>0</v>
      </c>
      <c r="BM67" s="59">
        <f t="shared" si="117"/>
        <v>556.82689036926581</v>
      </c>
      <c r="BN67" s="59">
        <f t="shared" si="162"/>
        <v>3.7038805340483796</v>
      </c>
      <c r="BO67" s="59">
        <f t="shared" si="119"/>
        <v>626.9757651423181</v>
      </c>
      <c r="BP67" s="58">
        <f t="shared" si="163"/>
        <v>0</v>
      </c>
      <c r="BQ67" s="58">
        <f t="shared" si="164"/>
        <v>0</v>
      </c>
      <c r="BR67" s="58">
        <f t="shared" si="165"/>
        <v>0</v>
      </c>
      <c r="BS67" s="59">
        <f t="shared" si="120"/>
        <v>506.81249901873292</v>
      </c>
      <c r="BT67" s="59">
        <f t="shared" si="166"/>
        <v>3.70388053404838</v>
      </c>
      <c r="BU67" s="59">
        <f t="shared" si="122"/>
        <v>626.9757651423181</v>
      </c>
      <c r="BV67" s="58">
        <f t="shared" si="167"/>
        <v>96662.285095259998</v>
      </c>
      <c r="BW67" s="58">
        <f t="shared" si="168"/>
        <v>3.7038805340485008</v>
      </c>
      <c r="BX67" s="58">
        <f t="shared" si="169"/>
        <v>11098.792240370381</v>
      </c>
      <c r="BY67" s="59">
        <f t="shared" si="123"/>
        <v>8673.4416784257919</v>
      </c>
      <c r="BZ67" s="59">
        <f t="shared" si="170"/>
        <v>3.7038805340483805</v>
      </c>
      <c r="CA67" s="59">
        <f t="shared" si="125"/>
        <v>11725.7680055127</v>
      </c>
    </row>
    <row r="68" spans="1:79" x14ac:dyDescent="0.25">
      <c r="A68" s="57" t="str">
        <f>'BD Productos'!A63</f>
        <v>L019</v>
      </c>
      <c r="B68" s="57" t="str">
        <f t="shared" si="81"/>
        <v>Locales</v>
      </c>
      <c r="C68" s="57" t="str">
        <f t="shared" si="82"/>
        <v>Petromonagas (XP)</v>
      </c>
      <c r="D68" s="57" t="str">
        <f t="shared" si="83"/>
        <v xml:space="preserve">Emx Faja </v>
      </c>
      <c r="E68" s="57" t="str">
        <f t="shared" si="84"/>
        <v>Venezuela</v>
      </c>
      <c r="F68" s="57" t="str">
        <f t="shared" si="85"/>
        <v xml:space="preserve">Emx Faja </v>
      </c>
      <c r="G68" s="57" t="str">
        <f t="shared" si="86"/>
        <v>CL254</v>
      </c>
      <c r="H68" s="57" t="str">
        <f t="shared" si="87"/>
        <v>Si</v>
      </c>
      <c r="I68" s="57" t="str">
        <f t="shared" si="88"/>
        <v>USD</v>
      </c>
      <c r="J68" s="57" t="str">
        <f t="shared" si="89"/>
        <v>No</v>
      </c>
      <c r="K68" s="58">
        <f t="shared" si="90"/>
        <v>76.882655555555544</v>
      </c>
      <c r="L68" s="58">
        <f t="shared" si="126"/>
        <v>55.67401915146521</v>
      </c>
      <c r="M68" s="58">
        <f t="shared" si="92"/>
        <v>132.69135957228059</v>
      </c>
      <c r="N68" s="58">
        <f t="shared" si="127"/>
        <v>77.909267779999993</v>
      </c>
      <c r="O68" s="58">
        <f t="shared" si="128"/>
        <v>55.674019149877182</v>
      </c>
      <c r="P68" s="58">
        <f t="shared" si="129"/>
        <v>121.45061785742561</v>
      </c>
      <c r="Q68" s="59">
        <f t="shared" si="93"/>
        <v>77.369861355932173</v>
      </c>
      <c r="R68" s="59">
        <f t="shared" si="130"/>
        <v>55.674019151465217</v>
      </c>
      <c r="S68" s="59">
        <f t="shared" si="95"/>
        <v>254.1419774297062</v>
      </c>
      <c r="T68" s="58">
        <f t="shared" si="131"/>
        <v>78.028819999999996</v>
      </c>
      <c r="U68" s="58">
        <f t="shared" si="132"/>
        <v>55.67401915146521</v>
      </c>
      <c r="V68" s="58">
        <f t="shared" si="133"/>
        <v>134.66951859043317</v>
      </c>
      <c r="W68" s="59">
        <f t="shared" si="96"/>
        <v>77.596835999999982</v>
      </c>
      <c r="X68" s="59">
        <f t="shared" si="134"/>
        <v>55.67401915146521</v>
      </c>
      <c r="Y68" s="59">
        <f t="shared" si="98"/>
        <v>388.81149602013937</v>
      </c>
      <c r="Z68" s="58">
        <f t="shared" si="135"/>
        <v>68.488021419999995</v>
      </c>
      <c r="AA68" s="58">
        <f t="shared" si="136"/>
        <v>55.674019155305984</v>
      </c>
      <c r="AB68" s="58">
        <f t="shared" si="137"/>
        <v>114.39010249338259</v>
      </c>
      <c r="AC68" s="59">
        <f t="shared" si="99"/>
        <v>75.319632356181188</v>
      </c>
      <c r="AD68" s="59">
        <f t="shared" si="138"/>
        <v>55.67401915146521</v>
      </c>
      <c r="AE68" s="59">
        <f t="shared" si="101"/>
        <v>503.20159851352196</v>
      </c>
      <c r="AF68" s="58">
        <f t="shared" si="139"/>
        <v>0</v>
      </c>
      <c r="AG68" s="58">
        <f t="shared" si="140"/>
        <v>0</v>
      </c>
      <c r="AH68" s="58">
        <f t="shared" si="141"/>
        <v>0</v>
      </c>
      <c r="AI68" s="59">
        <f t="shared" si="102"/>
        <v>59.856661475110876</v>
      </c>
      <c r="AJ68" s="59">
        <f t="shared" si="142"/>
        <v>55.67401915146521</v>
      </c>
      <c r="AK68" s="59">
        <f t="shared" si="104"/>
        <v>503.20159851352196</v>
      </c>
      <c r="AL68" s="58">
        <f t="shared" si="143"/>
        <v>0</v>
      </c>
      <c r="AM68" s="58">
        <f t="shared" si="144"/>
        <v>0</v>
      </c>
      <c r="AN68" s="58">
        <f t="shared" si="145"/>
        <v>0</v>
      </c>
      <c r="AO68" s="59">
        <f t="shared" si="105"/>
        <v>49.935667860451609</v>
      </c>
      <c r="AP68" s="59">
        <f t="shared" si="146"/>
        <v>55.67401915146521</v>
      </c>
      <c r="AQ68" s="59">
        <f t="shared" si="107"/>
        <v>503.20159851352196</v>
      </c>
      <c r="AR68" s="58">
        <f t="shared" si="147"/>
        <v>0</v>
      </c>
      <c r="AS68" s="58">
        <f t="shared" si="148"/>
        <v>0</v>
      </c>
      <c r="AT68" s="58">
        <f t="shared" si="149"/>
        <v>0</v>
      </c>
      <c r="AU68" s="59">
        <f t="shared" si="108"/>
        <v>42.633754163876141</v>
      </c>
      <c r="AV68" s="59">
        <f t="shared" si="150"/>
        <v>55.67401915146521</v>
      </c>
      <c r="AW68" s="59">
        <f t="shared" si="110"/>
        <v>503.20159851352196</v>
      </c>
      <c r="AX68" s="58">
        <f t="shared" si="151"/>
        <v>0</v>
      </c>
      <c r="AY68" s="58">
        <f t="shared" si="152"/>
        <v>0</v>
      </c>
      <c r="AZ68" s="58">
        <f t="shared" si="153"/>
        <v>0</v>
      </c>
      <c r="BA68" s="59">
        <f t="shared" si="111"/>
        <v>37.194880175891939</v>
      </c>
      <c r="BB68" s="59">
        <f t="shared" si="154"/>
        <v>55.67401915146521</v>
      </c>
      <c r="BC68" s="59">
        <f t="shared" si="113"/>
        <v>503.20159851352196</v>
      </c>
      <c r="BD68" s="58">
        <f t="shared" si="155"/>
        <v>0</v>
      </c>
      <c r="BE68" s="58">
        <f t="shared" si="156"/>
        <v>0</v>
      </c>
      <c r="BF68" s="58">
        <f t="shared" si="157"/>
        <v>0</v>
      </c>
      <c r="BG68" s="59">
        <f t="shared" si="114"/>
        <v>33.107530706013705</v>
      </c>
      <c r="BH68" s="59">
        <f t="shared" si="158"/>
        <v>55.67401915146521</v>
      </c>
      <c r="BI68" s="59">
        <f t="shared" si="116"/>
        <v>503.20159851352196</v>
      </c>
      <c r="BJ68" s="58">
        <f t="shared" si="159"/>
        <v>0</v>
      </c>
      <c r="BK68" s="58">
        <f t="shared" si="160"/>
        <v>0</v>
      </c>
      <c r="BL68" s="58">
        <f t="shared" si="161"/>
        <v>0</v>
      </c>
      <c r="BM68" s="59">
        <f t="shared" si="117"/>
        <v>29.731433824808359</v>
      </c>
      <c r="BN68" s="59">
        <f t="shared" si="162"/>
        <v>55.67401915146521</v>
      </c>
      <c r="BO68" s="59">
        <f t="shared" si="119"/>
        <v>503.20159851352196</v>
      </c>
      <c r="BP68" s="58">
        <f t="shared" si="163"/>
        <v>0</v>
      </c>
      <c r="BQ68" s="58">
        <f t="shared" si="164"/>
        <v>0</v>
      </c>
      <c r="BR68" s="58">
        <f t="shared" si="165"/>
        <v>0</v>
      </c>
      <c r="BS68" s="59">
        <f t="shared" si="120"/>
        <v>27.060945756711799</v>
      </c>
      <c r="BT68" s="59">
        <f t="shared" si="166"/>
        <v>55.674019151465217</v>
      </c>
      <c r="BU68" s="59">
        <f t="shared" si="122"/>
        <v>503.20159851352196</v>
      </c>
      <c r="BV68" s="58">
        <f t="shared" si="167"/>
        <v>86.45</v>
      </c>
      <c r="BW68" s="58">
        <f t="shared" si="168"/>
        <v>55.674019151464805</v>
      </c>
      <c r="BX68" s="58">
        <f t="shared" si="169"/>
        <v>149.20358762496812</v>
      </c>
      <c r="BY68" s="59">
        <f t="shared" si="123"/>
        <v>32.104947623949926</v>
      </c>
      <c r="BZ68" s="59">
        <f t="shared" si="170"/>
        <v>55.67401915146521</v>
      </c>
      <c r="CA68" s="59">
        <f t="shared" si="125"/>
        <v>652.40518613849008</v>
      </c>
    </row>
    <row r="69" spans="1:79" x14ac:dyDescent="0.25">
      <c r="A69" s="57" t="str">
        <f>'BD Productos'!A64</f>
        <v>L020</v>
      </c>
      <c r="B69" s="57" t="str">
        <f t="shared" si="81"/>
        <v>Locales</v>
      </c>
      <c r="C69" s="57" t="str">
        <f t="shared" si="82"/>
        <v>Petrosanfelix (XP)</v>
      </c>
      <c r="D69" s="57" t="str">
        <f t="shared" si="83"/>
        <v xml:space="preserve">Emx Faja </v>
      </c>
      <c r="E69" s="57" t="str">
        <f t="shared" si="84"/>
        <v>Venezuela</v>
      </c>
      <c r="F69" s="57" t="str">
        <f t="shared" si="85"/>
        <v xml:space="preserve">Emx Faja </v>
      </c>
      <c r="G69" s="57" t="str">
        <f t="shared" si="86"/>
        <v>CL256</v>
      </c>
      <c r="H69" s="57" t="str">
        <f t="shared" si="87"/>
        <v>Si</v>
      </c>
      <c r="I69" s="57" t="str">
        <f t="shared" si="88"/>
        <v>USD</v>
      </c>
      <c r="J69" s="57" t="str">
        <f t="shared" si="89"/>
        <v>No</v>
      </c>
      <c r="K69" s="58">
        <f t="shared" si="90"/>
        <v>47.126016666666672</v>
      </c>
      <c r="L69" s="58">
        <f t="shared" si="126"/>
        <v>55.67401915146521</v>
      </c>
      <c r="M69" s="58">
        <f t="shared" si="92"/>
        <v>81.334537387400346</v>
      </c>
      <c r="N69" s="58">
        <f t="shared" si="127"/>
        <v>47.327100000000002</v>
      </c>
      <c r="O69" s="58">
        <f t="shared" si="128"/>
        <v>55.674019151465238</v>
      </c>
      <c r="P69" s="58">
        <f t="shared" si="129"/>
        <v>73.776916409932696</v>
      </c>
      <c r="Q69" s="59">
        <f t="shared" si="93"/>
        <v>47.221446045197752</v>
      </c>
      <c r="R69" s="59">
        <f t="shared" si="130"/>
        <v>55.67401915146521</v>
      </c>
      <c r="S69" s="59">
        <f t="shared" si="95"/>
        <v>155.11145379733304</v>
      </c>
      <c r="T69" s="58">
        <f t="shared" si="131"/>
        <v>47.618560000000002</v>
      </c>
      <c r="U69" s="58">
        <f t="shared" si="132"/>
        <v>55.674019151465188</v>
      </c>
      <c r="V69" s="58">
        <f t="shared" si="133"/>
        <v>82.184615263561028</v>
      </c>
      <c r="W69" s="59">
        <f t="shared" si="96"/>
        <v>47.358229740740747</v>
      </c>
      <c r="X69" s="59">
        <f t="shared" si="134"/>
        <v>55.67401915146521</v>
      </c>
      <c r="Y69" s="59">
        <f t="shared" si="98"/>
        <v>237.29606906089407</v>
      </c>
      <c r="Z69" s="58">
        <f t="shared" si="135"/>
        <v>47.373333330000001</v>
      </c>
      <c r="AA69" s="58">
        <f t="shared" si="136"/>
        <v>55.674019155382595</v>
      </c>
      <c r="AB69" s="58">
        <f t="shared" si="137"/>
        <v>79.123916018062346</v>
      </c>
      <c r="AC69" s="59">
        <f t="shared" si="99"/>
        <v>47.362005638888895</v>
      </c>
      <c r="AD69" s="59">
        <f t="shared" si="138"/>
        <v>55.67401915146521</v>
      </c>
      <c r="AE69" s="59">
        <f t="shared" si="101"/>
        <v>316.41998507895642</v>
      </c>
      <c r="AF69" s="58">
        <f t="shared" si="139"/>
        <v>34.647407360000003</v>
      </c>
      <c r="AG69" s="58">
        <f t="shared" si="140"/>
        <v>55.674019148284948</v>
      </c>
      <c r="AH69" s="58">
        <f t="shared" si="141"/>
        <v>59.797773044771134</v>
      </c>
      <c r="AI69" s="59">
        <f t="shared" si="102"/>
        <v>44.751723872617973</v>
      </c>
      <c r="AJ69" s="59">
        <f t="shared" si="142"/>
        <v>55.67401915146521</v>
      </c>
      <c r="AK69" s="59">
        <f t="shared" si="104"/>
        <v>376.21775812372755</v>
      </c>
      <c r="AL69" s="58">
        <f t="shared" si="143"/>
        <v>0</v>
      </c>
      <c r="AM69" s="58">
        <f t="shared" si="144"/>
        <v>0</v>
      </c>
      <c r="AN69" s="58">
        <f t="shared" si="145"/>
        <v>0</v>
      </c>
      <c r="AO69" s="59">
        <f t="shared" si="105"/>
        <v>37.334311076051456</v>
      </c>
      <c r="AP69" s="59">
        <f t="shared" si="146"/>
        <v>55.67401915146521</v>
      </c>
      <c r="AQ69" s="59">
        <f t="shared" si="107"/>
        <v>376.21775812372755</v>
      </c>
      <c r="AR69" s="58">
        <f t="shared" si="147"/>
        <v>0</v>
      </c>
      <c r="AS69" s="58">
        <f t="shared" si="148"/>
        <v>0</v>
      </c>
      <c r="AT69" s="58">
        <f t="shared" si="149"/>
        <v>0</v>
      </c>
      <c r="AU69" s="59">
        <f t="shared" si="108"/>
        <v>31.875048607383555</v>
      </c>
      <c r="AV69" s="59">
        <f t="shared" si="150"/>
        <v>55.67401915146521</v>
      </c>
      <c r="AW69" s="59">
        <f t="shared" si="110"/>
        <v>376.21775812372755</v>
      </c>
      <c r="AX69" s="58">
        <f t="shared" si="151"/>
        <v>0</v>
      </c>
      <c r="AY69" s="58">
        <f t="shared" si="152"/>
        <v>0</v>
      </c>
      <c r="AZ69" s="58">
        <f t="shared" si="153"/>
        <v>0</v>
      </c>
      <c r="BA69" s="59">
        <f t="shared" si="111"/>
        <v>27.808684381750261</v>
      </c>
      <c r="BB69" s="59">
        <f t="shared" si="154"/>
        <v>55.67401915146521</v>
      </c>
      <c r="BC69" s="59">
        <f t="shared" si="113"/>
        <v>376.21775812372755</v>
      </c>
      <c r="BD69" s="58">
        <f t="shared" si="155"/>
        <v>0</v>
      </c>
      <c r="BE69" s="58">
        <f t="shared" si="156"/>
        <v>0</v>
      </c>
      <c r="BF69" s="58">
        <f t="shared" si="157"/>
        <v>0</v>
      </c>
      <c r="BG69" s="59">
        <f t="shared" si="114"/>
        <v>24.752784999140342</v>
      </c>
      <c r="BH69" s="59">
        <f t="shared" si="158"/>
        <v>55.67401915146521</v>
      </c>
      <c r="BI69" s="59">
        <f t="shared" si="116"/>
        <v>376.21775812372755</v>
      </c>
      <c r="BJ69" s="58">
        <f t="shared" si="159"/>
        <v>0</v>
      </c>
      <c r="BK69" s="58">
        <f t="shared" si="160"/>
        <v>0</v>
      </c>
      <c r="BL69" s="58">
        <f t="shared" si="161"/>
        <v>0</v>
      </c>
      <c r="BM69" s="59">
        <f t="shared" si="117"/>
        <v>22.228652318306953</v>
      </c>
      <c r="BN69" s="59">
        <f t="shared" si="162"/>
        <v>55.67401915146521</v>
      </c>
      <c r="BO69" s="59">
        <f t="shared" si="119"/>
        <v>376.21775812372755</v>
      </c>
      <c r="BP69" s="58">
        <f t="shared" si="163"/>
        <v>0</v>
      </c>
      <c r="BQ69" s="58">
        <f t="shared" si="164"/>
        <v>0</v>
      </c>
      <c r="BR69" s="58">
        <f t="shared" si="165"/>
        <v>0</v>
      </c>
      <c r="BS69" s="59">
        <f t="shared" si="120"/>
        <v>20.232066780734471</v>
      </c>
      <c r="BT69" s="59">
        <f t="shared" si="166"/>
        <v>55.674019151465217</v>
      </c>
      <c r="BU69" s="59">
        <f t="shared" si="122"/>
        <v>376.21775812372755</v>
      </c>
      <c r="BV69" s="58">
        <f t="shared" si="167"/>
        <v>46.142618779999999</v>
      </c>
      <c r="BW69" s="58">
        <f t="shared" si="168"/>
        <v>55.674019155486867</v>
      </c>
      <c r="BX69" s="58">
        <f t="shared" si="169"/>
        <v>79.637296297103489</v>
      </c>
      <c r="BY69" s="59">
        <f t="shared" si="123"/>
        <v>22.432689005612712</v>
      </c>
      <c r="BZ69" s="59">
        <f t="shared" si="170"/>
        <v>55.674019151465217</v>
      </c>
      <c r="CA69" s="59">
        <f t="shared" si="125"/>
        <v>455.85505442083104</v>
      </c>
    </row>
    <row r="70" spans="1:79" x14ac:dyDescent="0.25">
      <c r="A70" s="57" t="str">
        <f>'BD Productos'!A65</f>
        <v>L021</v>
      </c>
      <c r="B70" s="57" t="str">
        <f t="shared" si="81"/>
        <v>Locales</v>
      </c>
      <c r="C70" s="57" t="str">
        <f t="shared" si="82"/>
        <v xml:space="preserve">Petropiar (XP) </v>
      </c>
      <c r="D70" s="57" t="str">
        <f t="shared" si="83"/>
        <v xml:space="preserve">Emx Faja </v>
      </c>
      <c r="E70" s="57" t="str">
        <f t="shared" si="84"/>
        <v>Venezuela</v>
      </c>
      <c r="F70" s="57" t="str">
        <f t="shared" si="85"/>
        <v xml:space="preserve">Emx Faja </v>
      </c>
      <c r="G70" s="57" t="str">
        <f t="shared" si="86"/>
        <v>CL257</v>
      </c>
      <c r="H70" s="57" t="str">
        <f t="shared" si="87"/>
        <v>-</v>
      </c>
      <c r="I70" s="57" t="str">
        <f t="shared" si="88"/>
        <v>-</v>
      </c>
      <c r="J70" s="57" t="str">
        <f t="shared" si="89"/>
        <v>-</v>
      </c>
      <c r="K70" s="58">
        <f t="shared" si="90"/>
        <v>0</v>
      </c>
      <c r="L70" s="58">
        <f t="shared" si="126"/>
        <v>0</v>
      </c>
      <c r="M70" s="58">
        <f t="shared" si="92"/>
        <v>0</v>
      </c>
      <c r="N70" s="58">
        <f t="shared" si="127"/>
        <v>0</v>
      </c>
      <c r="O70" s="58">
        <f t="shared" si="128"/>
        <v>0</v>
      </c>
      <c r="P70" s="58">
        <f t="shared" si="129"/>
        <v>0</v>
      </c>
      <c r="Q70" s="59">
        <f t="shared" si="93"/>
        <v>0</v>
      </c>
      <c r="R70" s="59">
        <f t="shared" si="130"/>
        <v>0</v>
      </c>
      <c r="S70" s="59">
        <f t="shared" si="95"/>
        <v>0</v>
      </c>
      <c r="T70" s="58">
        <f t="shared" si="131"/>
        <v>0</v>
      </c>
      <c r="U70" s="58">
        <f t="shared" si="132"/>
        <v>0</v>
      </c>
      <c r="V70" s="58">
        <f t="shared" si="133"/>
        <v>0</v>
      </c>
      <c r="W70" s="59">
        <f t="shared" si="96"/>
        <v>0</v>
      </c>
      <c r="X70" s="59">
        <f t="shared" si="134"/>
        <v>0</v>
      </c>
      <c r="Y70" s="59">
        <f t="shared" si="98"/>
        <v>0</v>
      </c>
      <c r="Z70" s="58">
        <f t="shared" si="135"/>
        <v>0</v>
      </c>
      <c r="AA70" s="58">
        <f t="shared" si="136"/>
        <v>0</v>
      </c>
      <c r="AB70" s="58">
        <f t="shared" si="137"/>
        <v>0</v>
      </c>
      <c r="AC70" s="59">
        <f t="shared" si="99"/>
        <v>0</v>
      </c>
      <c r="AD70" s="59">
        <f t="shared" si="138"/>
        <v>0</v>
      </c>
      <c r="AE70" s="59">
        <f t="shared" si="101"/>
        <v>0</v>
      </c>
      <c r="AF70" s="58">
        <f t="shared" si="139"/>
        <v>0</v>
      </c>
      <c r="AG70" s="58">
        <f t="shared" si="140"/>
        <v>0</v>
      </c>
      <c r="AH70" s="58">
        <f t="shared" si="141"/>
        <v>0</v>
      </c>
      <c r="AI70" s="59">
        <f t="shared" si="102"/>
        <v>0</v>
      </c>
      <c r="AJ70" s="59">
        <f t="shared" si="142"/>
        <v>0</v>
      </c>
      <c r="AK70" s="59">
        <f t="shared" si="104"/>
        <v>0</v>
      </c>
      <c r="AL70" s="58">
        <f t="shared" si="143"/>
        <v>0</v>
      </c>
      <c r="AM70" s="58">
        <f t="shared" si="144"/>
        <v>0</v>
      </c>
      <c r="AN70" s="58">
        <f t="shared" si="145"/>
        <v>0</v>
      </c>
      <c r="AO70" s="59">
        <f t="shared" si="105"/>
        <v>0</v>
      </c>
      <c r="AP70" s="59">
        <f t="shared" si="146"/>
        <v>0</v>
      </c>
      <c r="AQ70" s="59">
        <f t="shared" si="107"/>
        <v>0</v>
      </c>
      <c r="AR70" s="58">
        <f t="shared" si="147"/>
        <v>0</v>
      </c>
      <c r="AS70" s="58">
        <f t="shared" si="148"/>
        <v>0</v>
      </c>
      <c r="AT70" s="58">
        <f t="shared" si="149"/>
        <v>0</v>
      </c>
      <c r="AU70" s="59">
        <f t="shared" si="108"/>
        <v>0</v>
      </c>
      <c r="AV70" s="59">
        <f t="shared" si="150"/>
        <v>0</v>
      </c>
      <c r="AW70" s="59">
        <f t="shared" si="110"/>
        <v>0</v>
      </c>
      <c r="AX70" s="58">
        <f t="shared" si="151"/>
        <v>0</v>
      </c>
      <c r="AY70" s="58">
        <f t="shared" si="152"/>
        <v>0</v>
      </c>
      <c r="AZ70" s="58">
        <f t="shared" si="153"/>
        <v>0</v>
      </c>
      <c r="BA70" s="59">
        <f t="shared" si="111"/>
        <v>0</v>
      </c>
      <c r="BB70" s="59">
        <f t="shared" si="154"/>
        <v>0</v>
      </c>
      <c r="BC70" s="59">
        <f t="shared" si="113"/>
        <v>0</v>
      </c>
      <c r="BD70" s="58">
        <f t="shared" si="155"/>
        <v>0</v>
      </c>
      <c r="BE70" s="58">
        <f t="shared" si="156"/>
        <v>0</v>
      </c>
      <c r="BF70" s="58">
        <f t="shared" si="157"/>
        <v>0</v>
      </c>
      <c r="BG70" s="59">
        <f t="shared" si="114"/>
        <v>0</v>
      </c>
      <c r="BH70" s="59">
        <f t="shared" si="158"/>
        <v>0</v>
      </c>
      <c r="BI70" s="59">
        <f t="shared" si="116"/>
        <v>0</v>
      </c>
      <c r="BJ70" s="58">
        <f t="shared" si="159"/>
        <v>0</v>
      </c>
      <c r="BK70" s="58">
        <f t="shared" si="160"/>
        <v>0</v>
      </c>
      <c r="BL70" s="58">
        <f t="shared" si="161"/>
        <v>0</v>
      </c>
      <c r="BM70" s="59">
        <f t="shared" si="117"/>
        <v>0</v>
      </c>
      <c r="BN70" s="59">
        <f t="shared" si="162"/>
        <v>0</v>
      </c>
      <c r="BO70" s="59">
        <f t="shared" si="119"/>
        <v>0</v>
      </c>
      <c r="BP70" s="58">
        <f t="shared" si="163"/>
        <v>0</v>
      </c>
      <c r="BQ70" s="58">
        <f t="shared" si="164"/>
        <v>0</v>
      </c>
      <c r="BR70" s="58">
        <f t="shared" si="165"/>
        <v>0</v>
      </c>
      <c r="BS70" s="59">
        <f t="shared" si="120"/>
        <v>0</v>
      </c>
      <c r="BT70" s="59">
        <f t="shared" si="166"/>
        <v>0</v>
      </c>
      <c r="BU70" s="59">
        <f t="shared" si="122"/>
        <v>0</v>
      </c>
      <c r="BV70" s="58">
        <f t="shared" si="167"/>
        <v>0</v>
      </c>
      <c r="BW70" s="58">
        <f t="shared" si="168"/>
        <v>0</v>
      </c>
      <c r="BX70" s="58">
        <f t="shared" si="169"/>
        <v>0</v>
      </c>
      <c r="BY70" s="59">
        <f t="shared" si="123"/>
        <v>0</v>
      </c>
      <c r="BZ70" s="59">
        <f t="shared" si="170"/>
        <v>0</v>
      </c>
      <c r="CA70" s="59">
        <f t="shared" si="125"/>
        <v>0</v>
      </c>
    </row>
    <row r="71" spans="1:79" x14ac:dyDescent="0.25">
      <c r="A71" s="57" t="str">
        <f>'BD Productos'!A66</f>
        <v>L022</v>
      </c>
      <c r="B71" s="57" t="str">
        <f t="shared" ref="B71:B134" si="171">IFERROR(VLOOKUP($A71,TablaProductos,2,0),"-")</f>
        <v>Locales</v>
      </c>
      <c r="C71" s="57" t="str">
        <f t="shared" ref="C71:C134" si="172">IFERROR(VLOOKUP($A71,TablaProductos,3,0),"-")</f>
        <v>Venango</v>
      </c>
      <c r="D71" s="57" t="str">
        <f t="shared" ref="D71:D134" si="173">IFERROR(VLOOKUP($A71,TablaProductos,4,0),"-")</f>
        <v xml:space="preserve">Emx Faja </v>
      </c>
      <c r="E71" s="57" t="str">
        <f t="shared" ref="E71:E134" si="174">IFERROR(VLOOKUP($A71,TablaProductos,5,0),"-")</f>
        <v>Venezuela</v>
      </c>
      <c r="F71" s="57" t="str">
        <f t="shared" ref="F71:F134" si="175">IFERROR(VLOOKUP($A71,TablaProductos,6,0),"-")</f>
        <v xml:space="preserve">Emx Faja </v>
      </c>
      <c r="G71" s="57" t="str">
        <f t="shared" ref="G71:G134" si="176">IFERROR(VLOOKUP($A71,TablaProductos,7,0),"-")</f>
        <v>CL268</v>
      </c>
      <c r="H71" s="57" t="str">
        <f t="shared" ref="H71:H134" si="177">IFERROR(VLOOKUP($A71&amp;"-"&amp;$B$2,TablaPpto,4,0),"-")</f>
        <v>Si</v>
      </c>
      <c r="I71" s="57" t="str">
        <f t="shared" ref="I71:I134" si="178">IFERROR(VLOOKUP($A71&amp;"-"&amp;$B$2,TablaPpto,5,0),"-")</f>
        <v>USD</v>
      </c>
      <c r="J71" s="57" t="str">
        <f t="shared" ref="J71:J134" si="179">IFERROR(VLOOKUP($A71&amp;"-"&amp;$B$2,TablaPpto,6,0),"-")</f>
        <v>No</v>
      </c>
      <c r="K71" s="58">
        <f t="shared" ref="K71:K134" si="180">IF(AND($A$3=FALSE,$H71="No"),0,IFERROR(VLOOKUP($A71&amp;"-"&amp;$B$2,TablaPpto,7,0),0))</f>
        <v>4.2433333333333332</v>
      </c>
      <c r="L71" s="58">
        <f t="shared" si="126"/>
        <v>55.67401915146521</v>
      </c>
      <c r="M71" s="58">
        <f t="shared" ref="M71:M134" si="181">IF(AND($A$3=FALSE,$H71="No"),0,IFERROR(VLOOKUP($A71&amp;"-"&amp;$B$2,TablaPpto,8,0),0))</f>
        <v>7.3235460592475707</v>
      </c>
      <c r="N71" s="58">
        <f t="shared" si="127"/>
        <v>4.5298733899999997</v>
      </c>
      <c r="O71" s="58">
        <f t="shared" si="128"/>
        <v>55.674019207557663</v>
      </c>
      <c r="P71" s="58">
        <f t="shared" si="129"/>
        <v>7.0614952274346017</v>
      </c>
      <c r="Q71" s="59">
        <f t="shared" ref="Q71:Q134" si="182">IF(AND($A$3=FALSE,$H71="No"),0,IFERROR(VLOOKUP($A71&amp;"-"&amp;$B$2,TablaPpto,9,0),0))</f>
        <v>4.3793184471376785</v>
      </c>
      <c r="R71" s="59">
        <f t="shared" si="130"/>
        <v>55.67401915146521</v>
      </c>
      <c r="S71" s="59">
        <f t="shared" ref="S71:S134" si="183">IF(AND($A$3=FALSE,$H71="No"),0,IFERROR(VLOOKUP($A71&amp;"-"&amp;$B$2,TablaPpto,10,0),0))</f>
        <v>14.385041286682172</v>
      </c>
      <c r="T71" s="58">
        <f t="shared" si="131"/>
        <v>4.5636629099999997</v>
      </c>
      <c r="U71" s="58">
        <f t="shared" si="132"/>
        <v>55.674019110575813</v>
      </c>
      <c r="V71" s="58">
        <f t="shared" si="133"/>
        <v>7.8764011380325467</v>
      </c>
      <c r="W71" s="59">
        <f t="shared" ref="W71:W134" si="184">IF(AND($A$3=FALSE,$H71="No"),0,IFERROR(VLOOKUP($A71&amp;"-"&amp;$B$2,TablaPpto,11,0),0))</f>
        <v>4.4428148720802083</v>
      </c>
      <c r="X71" s="59">
        <f t="shared" si="134"/>
        <v>55.67401915146521</v>
      </c>
      <c r="Y71" s="59">
        <f t="shared" ref="Y71:Y134" si="185">IF(AND($A$3=FALSE,$H71="No"),0,IFERROR(VLOOKUP($A71&amp;"-"&amp;$B$2,TablaPpto,12,0),0))</f>
        <v>22.261442424714719</v>
      </c>
      <c r="Z71" s="58">
        <f t="shared" si="135"/>
        <v>4.6866769399999999</v>
      </c>
      <c r="AA71" s="58">
        <f t="shared" si="136"/>
        <v>55.674019111646295</v>
      </c>
      <c r="AB71" s="58">
        <f t="shared" si="137"/>
        <v>7.8277842458301592</v>
      </c>
      <c r="AC71" s="59">
        <f t="shared" ref="AC71:AC134" si="186">IF(AND($A$3=FALSE,$H71="No"),0,IFERROR(VLOOKUP($A71&amp;"-"&amp;$B$2,TablaPpto,13,0),0))</f>
        <v>4.503780388222161</v>
      </c>
      <c r="AD71" s="59">
        <f t="shared" si="138"/>
        <v>55.67401915146521</v>
      </c>
      <c r="AE71" s="59">
        <f t="shared" ref="AE71:AE134" si="187">IF(AND($A$3=FALSE,$H71="No"),0,IFERROR(VLOOKUP($A71&amp;"-"&amp;$B$2,TablaPpto,14,0),0))</f>
        <v>30.089226670544878</v>
      </c>
      <c r="AF71" s="58">
        <f t="shared" si="139"/>
        <v>4.6866769399999999</v>
      </c>
      <c r="AG71" s="58">
        <f t="shared" si="140"/>
        <v>55.674019111646302</v>
      </c>
      <c r="AH71" s="58">
        <f t="shared" si="141"/>
        <v>8.0887103873578319</v>
      </c>
      <c r="AI71" s="59">
        <f t="shared" ref="AI71:AI134" si="188">IF(AND($A$3=FALSE,$H71="No"),0,IFERROR(VLOOKUP($A71&amp;"-"&amp;$B$2,TablaPpto,15,0),0))</f>
        <v>4.5413286862433626</v>
      </c>
      <c r="AJ71" s="59">
        <f t="shared" si="142"/>
        <v>55.67401915146521</v>
      </c>
      <c r="AK71" s="59">
        <f t="shared" ref="AK71:AK134" si="189">IF(AND($A$3=FALSE,$H71="No"),0,IFERROR(VLOOKUP($A71&amp;"-"&amp;$B$2,TablaPpto,16,0),0))</f>
        <v>38.17793705790271</v>
      </c>
      <c r="AL71" s="58">
        <f t="shared" si="143"/>
        <v>4.6866769399999999</v>
      </c>
      <c r="AM71" s="58">
        <f t="shared" si="144"/>
        <v>55.674019111646395</v>
      </c>
      <c r="AN71" s="58">
        <f t="shared" si="145"/>
        <v>7.8277842458301734</v>
      </c>
      <c r="AO71" s="59">
        <f t="shared" ref="AO71:AO134" si="190">IF(AND($A$3=FALSE,$H71="No"),0,IFERROR(VLOOKUP($A71&amp;"-"&amp;$B$2,TablaPpto,17,0),0))</f>
        <v>4.5654195564761801</v>
      </c>
      <c r="AP71" s="59">
        <f t="shared" si="146"/>
        <v>55.674019151465203</v>
      </c>
      <c r="AQ71" s="59">
        <f t="shared" ref="AQ71:AQ134" si="191">IF(AND($A$3=FALSE,$H71="No"),0,IFERROR(VLOOKUP($A71&amp;"-"&amp;$B$2,TablaPpto,18,0),0))</f>
        <v>46.005721303732884</v>
      </c>
      <c r="AR71" s="58">
        <f t="shared" si="147"/>
        <v>4.6740324099999997</v>
      </c>
      <c r="AS71" s="58">
        <f t="shared" si="148"/>
        <v>55.67401916094952</v>
      </c>
      <c r="AT71" s="58">
        <f t="shared" si="149"/>
        <v>8.0668872685504098</v>
      </c>
      <c r="AU71" s="59">
        <f t="shared" ref="AU71:AU134" si="192">IF(AND($A$3=FALSE,$H71="No"),0,IFERROR(VLOOKUP($A71&amp;"-"&amp;$B$2,TablaPpto,19,0),0))</f>
        <v>4.5813016247965663</v>
      </c>
      <c r="AV71" s="59">
        <f t="shared" si="150"/>
        <v>55.67401915146521</v>
      </c>
      <c r="AW71" s="59">
        <f t="shared" ref="AW71:AW134" si="193">IF(AND($A$3=FALSE,$H71="No"),0,IFERROR(VLOOKUP($A71&amp;"-"&amp;$B$2,TablaPpto,20,0),0))</f>
        <v>54.072608572283293</v>
      </c>
      <c r="AX71" s="58">
        <f t="shared" si="151"/>
        <v>4.7607784500000001</v>
      </c>
      <c r="AY71" s="58">
        <f t="shared" si="152"/>
        <v>55.674019201729706</v>
      </c>
      <c r="AZ71" s="58">
        <f t="shared" si="153"/>
        <v>8.2166017960549098</v>
      </c>
      <c r="BA71" s="59">
        <f t="shared" ref="BA71:BA134" si="194">IF(AND($A$3=FALSE,$H71="No"),0,IFERROR(VLOOKUP($A71&amp;"-"&amp;$B$2,TablaPpto,21,0),0))</f>
        <v>4.6041978458440997</v>
      </c>
      <c r="BB71" s="59">
        <f t="shared" si="154"/>
        <v>55.67401915146521</v>
      </c>
      <c r="BC71" s="59">
        <f t="shared" ref="BC71:BC134" si="195">IF(AND($A$3=FALSE,$H71="No"),0,IFERROR(VLOOKUP($A71&amp;"-"&amp;$B$2,TablaPpto,22,0),0))</f>
        <v>62.289210368338203</v>
      </c>
      <c r="BD71" s="58">
        <f t="shared" si="155"/>
        <v>4.8830218800000003</v>
      </c>
      <c r="BE71" s="58">
        <f t="shared" si="156"/>
        <v>55.674019157767852</v>
      </c>
      <c r="BF71" s="58">
        <f t="shared" si="157"/>
        <v>8.1557236108475877</v>
      </c>
      <c r="BG71" s="59">
        <f t="shared" ref="BG71:BG134" si="196">IF(AND($A$3=FALSE,$H71="No"),0,IFERROR(VLOOKUP($A71&amp;"-"&amp;$B$2,TablaPpto,23,0),0))</f>
        <v>4.6348378496582416</v>
      </c>
      <c r="BH71" s="59">
        <f t="shared" si="158"/>
        <v>55.67401915146521</v>
      </c>
      <c r="BI71" s="59">
        <f t="shared" ref="BI71:BI134" si="197">IF(AND($A$3=FALSE,$H71="No"),0,IFERROR(VLOOKUP($A71&amp;"-"&amp;$B$2,TablaPpto,24,0),0))</f>
        <v>70.444933979185791</v>
      </c>
      <c r="BJ71" s="58">
        <f t="shared" si="159"/>
        <v>5.0200203400000003</v>
      </c>
      <c r="BK71" s="58">
        <f t="shared" si="160"/>
        <v>55.674019190838166</v>
      </c>
      <c r="BL71" s="58">
        <f t="shared" si="161"/>
        <v>8.6640259711742971</v>
      </c>
      <c r="BM71" s="59">
        <f t="shared" ref="BM71:BM134" si="198">IF(AND($A$3=FALSE,$H71="No"),0,IFERROR(VLOOKUP($A71&amp;"-"&amp;$B$2,TablaPpto,25,0),0))</f>
        <v>4.6741163276538016</v>
      </c>
      <c r="BN71" s="59">
        <f t="shared" si="162"/>
        <v>55.67401915146521</v>
      </c>
      <c r="BO71" s="59">
        <f t="shared" ref="BO71:BO134" si="199">IF(AND($A$3=FALSE,$H71="No"),0,IFERROR(VLOOKUP($A71&amp;"-"&amp;$B$2,TablaPpto,26,0),0))</f>
        <v>79.108959950360088</v>
      </c>
      <c r="BP71" s="58">
        <f t="shared" si="163"/>
        <v>5.1459951100000003</v>
      </c>
      <c r="BQ71" s="58">
        <f t="shared" si="164"/>
        <v>55.674019182303468</v>
      </c>
      <c r="BR71" s="58">
        <f t="shared" si="165"/>
        <v>8.594946913985396</v>
      </c>
      <c r="BS71" s="59">
        <f t="shared" ref="BS71:BS134" si="200">IF(AND($A$3=FALSE,$H71="No"),0,IFERROR(VLOOKUP($A71&amp;"-"&amp;$B$2,TablaPpto,27,0),0))</f>
        <v>4.7165006496774486</v>
      </c>
      <c r="BT71" s="59">
        <f t="shared" si="166"/>
        <v>55.674019151465203</v>
      </c>
      <c r="BU71" s="59">
        <f t="shared" ref="BU71:BU134" si="201">IF(AND($A$3=FALSE,$H71="No"),0,IFERROR(VLOOKUP($A71&amp;"-"&amp;$B$2,TablaPpto,28,0),0))</f>
        <v>87.703906864345484</v>
      </c>
      <c r="BV71" s="58">
        <f t="shared" si="167"/>
        <v>5.2519558499999999</v>
      </c>
      <c r="BW71" s="58">
        <f t="shared" si="168"/>
        <v>55.674019153688427</v>
      </c>
      <c r="BX71" s="58">
        <f t="shared" si="169"/>
        <v>9.064322208204004</v>
      </c>
      <c r="BY71" s="59">
        <f t="shared" ref="BY71:BY134" si="202">IF(AND($A$3=FALSE,$H71="No"),0,IFERROR(VLOOKUP($A71&amp;"-"&amp;$B$2,TablaPpto,29,0),0))</f>
        <v>4.7619776667089564</v>
      </c>
      <c r="BZ71" s="59">
        <f t="shared" si="170"/>
        <v>55.67401915146521</v>
      </c>
      <c r="CA71" s="59">
        <f t="shared" ref="CA71:CA134" si="203">IF(AND($A$3=FALSE,$H71="No"),0,IFERROR(VLOOKUP($A71&amp;"-"&amp;$B$2,TablaPpto,30,0),0))</f>
        <v>96.768229072549488</v>
      </c>
    </row>
    <row r="72" spans="1:79" x14ac:dyDescent="0.25">
      <c r="A72" s="57" t="str">
        <f>'BD Productos'!A67</f>
        <v>L023</v>
      </c>
      <c r="B72" s="57" t="str">
        <f t="shared" si="171"/>
        <v>Locales</v>
      </c>
      <c r="C72" s="57" t="str">
        <f t="shared" si="172"/>
        <v>Bloque 8</v>
      </c>
      <c r="D72" s="57" t="str">
        <f t="shared" si="173"/>
        <v xml:space="preserve">Emx Faja </v>
      </c>
      <c r="E72" s="57" t="str">
        <f t="shared" si="174"/>
        <v>Venezuela</v>
      </c>
      <c r="F72" s="57" t="str">
        <f t="shared" si="175"/>
        <v xml:space="preserve">Emx Faja </v>
      </c>
      <c r="G72" s="57" t="str">
        <f t="shared" si="176"/>
        <v>CL278</v>
      </c>
      <c r="H72" s="57" t="str">
        <f t="shared" si="177"/>
        <v>-</v>
      </c>
      <c r="I72" s="57" t="str">
        <f t="shared" si="178"/>
        <v>-</v>
      </c>
      <c r="J72" s="57" t="str">
        <f t="shared" si="179"/>
        <v>-</v>
      </c>
      <c r="K72" s="58">
        <f t="shared" si="180"/>
        <v>0</v>
      </c>
      <c r="L72" s="58">
        <f t="shared" ref="L72:L135" si="204">IF(K72=0,0,(M72*1000)/(K72*K$6))</f>
        <v>0</v>
      </c>
      <c r="M72" s="58">
        <f t="shared" si="181"/>
        <v>0</v>
      </c>
      <c r="N72" s="58">
        <f t="shared" ref="N72:N135" si="205">ROUND((Q72*Q$6-K72*K$6)/N$6,8)</f>
        <v>0</v>
      </c>
      <c r="O72" s="58">
        <f t="shared" ref="O72:O135" si="206">IF(N72=0,0,(P72*1000)/(N72*N$6))</f>
        <v>0</v>
      </c>
      <c r="P72" s="58">
        <f t="shared" ref="P72:P135" si="207">S72-M72</f>
        <v>0</v>
      </c>
      <c r="Q72" s="59">
        <f t="shared" si="182"/>
        <v>0</v>
      </c>
      <c r="R72" s="59">
        <f t="shared" ref="R72:R135" si="208">IF(Q72=0,0,(S72*1000)/(Q72*Q$6))</f>
        <v>0</v>
      </c>
      <c r="S72" s="59">
        <f t="shared" si="183"/>
        <v>0</v>
      </c>
      <c r="T72" s="58">
        <f t="shared" ref="T72:T135" si="209">ROUND((W72*W$6-Q72*Q$6)/T$6,8)</f>
        <v>0</v>
      </c>
      <c r="U72" s="58">
        <f t="shared" ref="U72:U135" si="210">IF(T72=0,0,(V72*1000)/(T72*T$6))</f>
        <v>0</v>
      </c>
      <c r="V72" s="58">
        <f t="shared" ref="V72:V135" si="211">Y72-S72</f>
        <v>0</v>
      </c>
      <c r="W72" s="59">
        <f t="shared" si="184"/>
        <v>0</v>
      </c>
      <c r="X72" s="59">
        <f t="shared" ref="X72:X135" si="212">IF(W72=0,0,(Y72*1000)/(W72*W$6))</f>
        <v>0</v>
      </c>
      <c r="Y72" s="59">
        <f t="shared" si="185"/>
        <v>0</v>
      </c>
      <c r="Z72" s="58">
        <f t="shared" ref="Z72:Z135" si="213">ROUND((AC72*AC$6-W72*W$6)/Z$6,8)</f>
        <v>0</v>
      </c>
      <c r="AA72" s="58">
        <f t="shared" ref="AA72:AA135" si="214">IF(Z72=0,0,(AB72*1000)/(Z72*Z$6))</f>
        <v>0</v>
      </c>
      <c r="AB72" s="58">
        <f t="shared" ref="AB72:AB135" si="215">AE72-Y72</f>
        <v>0</v>
      </c>
      <c r="AC72" s="59">
        <f t="shared" si="186"/>
        <v>0</v>
      </c>
      <c r="AD72" s="59">
        <f t="shared" ref="AD72:AD135" si="216">IF(AC72=0,0,(AE72*1000)/(AC72*AC$6))</f>
        <v>0</v>
      </c>
      <c r="AE72" s="59">
        <f t="shared" si="187"/>
        <v>0</v>
      </c>
      <c r="AF72" s="58">
        <f t="shared" ref="AF72:AF135" si="217">ROUND((AI72*AI$6-AC72*AC$6)/AF$6,8)</f>
        <v>0</v>
      </c>
      <c r="AG72" s="58">
        <f t="shared" ref="AG72:AG135" si="218">IF(AF72=0,0,(AH72*1000)/(AF72*AF$6))</f>
        <v>0</v>
      </c>
      <c r="AH72" s="58">
        <f t="shared" ref="AH72:AH135" si="219">AK72-AE72</f>
        <v>0</v>
      </c>
      <c r="AI72" s="59">
        <f t="shared" si="188"/>
        <v>0</v>
      </c>
      <c r="AJ72" s="59">
        <f t="shared" ref="AJ72:AJ135" si="220">IF(AI72=0,0,(AK72*1000)/(AI72*AI$6))</f>
        <v>0</v>
      </c>
      <c r="AK72" s="59">
        <f t="shared" si="189"/>
        <v>0</v>
      </c>
      <c r="AL72" s="58">
        <f t="shared" ref="AL72:AL135" si="221">ROUND((AO72*AO$6-AI72*AI$6)/AL$6,8)</f>
        <v>0</v>
      </c>
      <c r="AM72" s="58">
        <f t="shared" ref="AM72:AM135" si="222">IF(AL72=0,0,(AN72*1000)/(AL72*AL$6))</f>
        <v>0</v>
      </c>
      <c r="AN72" s="58">
        <f t="shared" ref="AN72:AN135" si="223">AQ72-AK72</f>
        <v>0</v>
      </c>
      <c r="AO72" s="59">
        <f t="shared" si="190"/>
        <v>0</v>
      </c>
      <c r="AP72" s="59">
        <f t="shared" ref="AP72:AP135" si="224">IF(AO72=0,0,(AQ72*1000)/(AO72*AO$6))</f>
        <v>0</v>
      </c>
      <c r="AQ72" s="59">
        <f t="shared" si="191"/>
        <v>0</v>
      </c>
      <c r="AR72" s="58">
        <f t="shared" ref="AR72:AR135" si="225">ROUND((AU72*AU$6-AO72*AO$6)/AR$6,8)</f>
        <v>0</v>
      </c>
      <c r="AS72" s="58">
        <f t="shared" ref="AS72:AS135" si="226">IF(AR72=0,0,(AT72*1000)/(AR72*AR$6))</f>
        <v>0</v>
      </c>
      <c r="AT72" s="58">
        <f t="shared" ref="AT72:AT135" si="227">AW72-AQ72</f>
        <v>0</v>
      </c>
      <c r="AU72" s="59">
        <f t="shared" si="192"/>
        <v>0</v>
      </c>
      <c r="AV72" s="59">
        <f t="shared" ref="AV72:AV135" si="228">IF(AU72=0,0,(AW72*1000)/(AU72*AU$6))</f>
        <v>0</v>
      </c>
      <c r="AW72" s="59">
        <f t="shared" si="193"/>
        <v>0</v>
      </c>
      <c r="AX72" s="58">
        <f t="shared" ref="AX72:AX135" si="229">ROUND((BA72*BA$6-AU72*AU$6)/AX$6,8)</f>
        <v>0</v>
      </c>
      <c r="AY72" s="58">
        <f t="shared" ref="AY72:AY135" si="230">IF(AX72=0,0,(AZ72*1000)/(AX72*AX$6))</f>
        <v>0</v>
      </c>
      <c r="AZ72" s="58">
        <f t="shared" ref="AZ72:AZ135" si="231">BC72-AW72</f>
        <v>0</v>
      </c>
      <c r="BA72" s="59">
        <f t="shared" si="194"/>
        <v>0</v>
      </c>
      <c r="BB72" s="59">
        <f t="shared" ref="BB72:BB135" si="232">IF(BA72=0,0,(BC72*1000)/(BA72*BA$6))</f>
        <v>0</v>
      </c>
      <c r="BC72" s="59">
        <f t="shared" si="195"/>
        <v>0</v>
      </c>
      <c r="BD72" s="58">
        <f t="shared" ref="BD72:BD135" si="233">ROUND((BG72*BG$6-BA72*BA$6)/BD$6,8)</f>
        <v>0</v>
      </c>
      <c r="BE72" s="58">
        <f t="shared" ref="BE72:BE135" si="234">IF(BD72=0,0,(BF72*1000)/(BD72*BD$6))</f>
        <v>0</v>
      </c>
      <c r="BF72" s="58">
        <f t="shared" ref="BF72:BF135" si="235">BI72-BC72</f>
        <v>0</v>
      </c>
      <c r="BG72" s="59">
        <f t="shared" si="196"/>
        <v>0</v>
      </c>
      <c r="BH72" s="59">
        <f t="shared" ref="BH72:BH135" si="236">IF(BG72=0,0,(BI72*1000)/(BG72*BG$6))</f>
        <v>0</v>
      </c>
      <c r="BI72" s="59">
        <f t="shared" si="197"/>
        <v>0</v>
      </c>
      <c r="BJ72" s="58">
        <f t="shared" ref="BJ72:BJ135" si="237">ROUND((BM72*BM$6-BG72*BG$6)/BJ$6,8)</f>
        <v>0</v>
      </c>
      <c r="BK72" s="58">
        <f t="shared" ref="BK72:BK135" si="238">IF(BJ72=0,0,(BL72*1000)/(BJ72*BJ$6))</f>
        <v>0</v>
      </c>
      <c r="BL72" s="58">
        <f t="shared" ref="BL72:BL135" si="239">BO72-BI72</f>
        <v>0</v>
      </c>
      <c r="BM72" s="59">
        <f t="shared" si="198"/>
        <v>0</v>
      </c>
      <c r="BN72" s="59">
        <f t="shared" ref="BN72:BN135" si="240">IF(BM72=0,0,(BO72*1000)/(BM72*BM$6))</f>
        <v>0</v>
      </c>
      <c r="BO72" s="59">
        <f t="shared" si="199"/>
        <v>0</v>
      </c>
      <c r="BP72" s="58">
        <f t="shared" ref="BP72:BP135" si="241">ROUND((BS72*BS$6-BM72*BM$6)/BP$6,8)</f>
        <v>0</v>
      </c>
      <c r="BQ72" s="58">
        <f t="shared" ref="BQ72:BQ135" si="242">IF(BP72=0,0,(BR72*1000)/(BP72*BP$6))</f>
        <v>0</v>
      </c>
      <c r="BR72" s="58">
        <f t="shared" ref="BR72:BR135" si="243">BU72-BO72</f>
        <v>0</v>
      </c>
      <c r="BS72" s="59">
        <f t="shared" si="200"/>
        <v>0</v>
      </c>
      <c r="BT72" s="59">
        <f t="shared" ref="BT72:BT135" si="244">IF(BS72=0,0,(BU72*1000)/(BS72*BS$6))</f>
        <v>0</v>
      </c>
      <c r="BU72" s="59">
        <f t="shared" si="201"/>
        <v>0</v>
      </c>
      <c r="BV72" s="58">
        <f t="shared" ref="BV72:BV135" si="245">ROUND((BY72*BY$6-BS72*BS$6)/BV$6,8)</f>
        <v>0</v>
      </c>
      <c r="BW72" s="58">
        <f t="shared" ref="BW72:BW135" si="246">IF(BV72=0,0,(BX72*1000)/(BV72*BV$6))</f>
        <v>0</v>
      </c>
      <c r="BX72" s="58">
        <f t="shared" ref="BX72:BX135" si="247">CA72-BU72</f>
        <v>0</v>
      </c>
      <c r="BY72" s="59">
        <f t="shared" si="202"/>
        <v>0</v>
      </c>
      <c r="BZ72" s="59">
        <f t="shared" ref="BZ72:BZ135" si="248">IF(BY72=0,0,(CA72*1000)/(BY72*BY$6))</f>
        <v>0</v>
      </c>
      <c r="CA72" s="59">
        <f t="shared" si="203"/>
        <v>0</v>
      </c>
    </row>
    <row r="73" spans="1:79" x14ac:dyDescent="0.25">
      <c r="A73" s="57" t="str">
        <f>'BD Productos'!A68</f>
        <v>L024</v>
      </c>
      <c r="B73" s="57" t="str">
        <f t="shared" si="171"/>
        <v>Locales</v>
      </c>
      <c r="C73" s="57" t="str">
        <f t="shared" si="172"/>
        <v>Bloque 7</v>
      </c>
      <c r="D73" s="57" t="str">
        <f t="shared" si="173"/>
        <v xml:space="preserve">Emx Faja </v>
      </c>
      <c r="E73" s="57" t="str">
        <f t="shared" si="174"/>
        <v>Venezuela</v>
      </c>
      <c r="F73" s="57" t="str">
        <f t="shared" si="175"/>
        <v xml:space="preserve">Emx Faja </v>
      </c>
      <c r="G73" s="57" t="str">
        <f t="shared" si="176"/>
        <v>CL279</v>
      </c>
      <c r="H73" s="57" t="str">
        <f t="shared" si="177"/>
        <v>-</v>
      </c>
      <c r="I73" s="57" t="str">
        <f t="shared" si="178"/>
        <v>-</v>
      </c>
      <c r="J73" s="57" t="str">
        <f t="shared" si="179"/>
        <v>-</v>
      </c>
      <c r="K73" s="58">
        <f t="shared" si="180"/>
        <v>0</v>
      </c>
      <c r="L73" s="58">
        <f t="shared" si="204"/>
        <v>0</v>
      </c>
      <c r="M73" s="58">
        <f t="shared" si="181"/>
        <v>0</v>
      </c>
      <c r="N73" s="58">
        <f t="shared" si="205"/>
        <v>0</v>
      </c>
      <c r="O73" s="58">
        <f t="shared" si="206"/>
        <v>0</v>
      </c>
      <c r="P73" s="58">
        <f t="shared" si="207"/>
        <v>0</v>
      </c>
      <c r="Q73" s="59">
        <f t="shared" si="182"/>
        <v>0</v>
      </c>
      <c r="R73" s="59">
        <f t="shared" si="208"/>
        <v>0</v>
      </c>
      <c r="S73" s="59">
        <f t="shared" si="183"/>
        <v>0</v>
      </c>
      <c r="T73" s="58">
        <f t="shared" si="209"/>
        <v>0</v>
      </c>
      <c r="U73" s="58">
        <f t="shared" si="210"/>
        <v>0</v>
      </c>
      <c r="V73" s="58">
        <f t="shared" si="211"/>
        <v>0</v>
      </c>
      <c r="W73" s="59">
        <f t="shared" si="184"/>
        <v>0</v>
      </c>
      <c r="X73" s="59">
        <f t="shared" si="212"/>
        <v>0</v>
      </c>
      <c r="Y73" s="59">
        <f t="shared" si="185"/>
        <v>0</v>
      </c>
      <c r="Z73" s="58">
        <f t="shared" si="213"/>
        <v>0</v>
      </c>
      <c r="AA73" s="58">
        <f t="shared" si="214"/>
        <v>0</v>
      </c>
      <c r="AB73" s="58">
        <f t="shared" si="215"/>
        <v>0</v>
      </c>
      <c r="AC73" s="59">
        <f t="shared" si="186"/>
        <v>0</v>
      </c>
      <c r="AD73" s="59">
        <f t="shared" si="216"/>
        <v>0</v>
      </c>
      <c r="AE73" s="59">
        <f t="shared" si="187"/>
        <v>0</v>
      </c>
      <c r="AF73" s="58">
        <f t="shared" si="217"/>
        <v>0</v>
      </c>
      <c r="AG73" s="58">
        <f t="shared" si="218"/>
        <v>0</v>
      </c>
      <c r="AH73" s="58">
        <f t="shared" si="219"/>
        <v>0</v>
      </c>
      <c r="AI73" s="59">
        <f t="shared" si="188"/>
        <v>0</v>
      </c>
      <c r="AJ73" s="59">
        <f t="shared" si="220"/>
        <v>0</v>
      </c>
      <c r="AK73" s="59">
        <f t="shared" si="189"/>
        <v>0</v>
      </c>
      <c r="AL73" s="58">
        <f t="shared" si="221"/>
        <v>0</v>
      </c>
      <c r="AM73" s="58">
        <f t="shared" si="222"/>
        <v>0</v>
      </c>
      <c r="AN73" s="58">
        <f t="shared" si="223"/>
        <v>0</v>
      </c>
      <c r="AO73" s="59">
        <f t="shared" si="190"/>
        <v>0</v>
      </c>
      <c r="AP73" s="59">
        <f t="shared" si="224"/>
        <v>0</v>
      </c>
      <c r="AQ73" s="59">
        <f t="shared" si="191"/>
        <v>0</v>
      </c>
      <c r="AR73" s="58">
        <f t="shared" si="225"/>
        <v>0</v>
      </c>
      <c r="AS73" s="58">
        <f t="shared" si="226"/>
        <v>0</v>
      </c>
      <c r="AT73" s="58">
        <f t="shared" si="227"/>
        <v>0</v>
      </c>
      <c r="AU73" s="59">
        <f t="shared" si="192"/>
        <v>0</v>
      </c>
      <c r="AV73" s="59">
        <f t="shared" si="228"/>
        <v>0</v>
      </c>
      <c r="AW73" s="59">
        <f t="shared" si="193"/>
        <v>0</v>
      </c>
      <c r="AX73" s="58">
        <f t="shared" si="229"/>
        <v>0</v>
      </c>
      <c r="AY73" s="58">
        <f t="shared" si="230"/>
        <v>0</v>
      </c>
      <c r="AZ73" s="58">
        <f t="shared" si="231"/>
        <v>0</v>
      </c>
      <c r="BA73" s="59">
        <f t="shared" si="194"/>
        <v>0</v>
      </c>
      <c r="BB73" s="59">
        <f t="shared" si="232"/>
        <v>0</v>
      </c>
      <c r="BC73" s="59">
        <f t="shared" si="195"/>
        <v>0</v>
      </c>
      <c r="BD73" s="58">
        <f t="shared" si="233"/>
        <v>0</v>
      </c>
      <c r="BE73" s="58">
        <f t="shared" si="234"/>
        <v>0</v>
      </c>
      <c r="BF73" s="58">
        <f t="shared" si="235"/>
        <v>0</v>
      </c>
      <c r="BG73" s="59">
        <f t="shared" si="196"/>
        <v>0</v>
      </c>
      <c r="BH73" s="59">
        <f t="shared" si="236"/>
        <v>0</v>
      </c>
      <c r="BI73" s="59">
        <f t="shared" si="197"/>
        <v>0</v>
      </c>
      <c r="BJ73" s="58">
        <f t="shared" si="237"/>
        <v>0</v>
      </c>
      <c r="BK73" s="58">
        <f t="shared" si="238"/>
        <v>0</v>
      </c>
      <c r="BL73" s="58">
        <f t="shared" si="239"/>
        <v>0</v>
      </c>
      <c r="BM73" s="59">
        <f t="shared" si="198"/>
        <v>0</v>
      </c>
      <c r="BN73" s="59">
        <f t="shared" si="240"/>
        <v>0</v>
      </c>
      <c r="BO73" s="59">
        <f t="shared" si="199"/>
        <v>0</v>
      </c>
      <c r="BP73" s="58">
        <f t="shared" si="241"/>
        <v>0</v>
      </c>
      <c r="BQ73" s="58">
        <f t="shared" si="242"/>
        <v>0</v>
      </c>
      <c r="BR73" s="58">
        <f t="shared" si="243"/>
        <v>0</v>
      </c>
      <c r="BS73" s="59">
        <f t="shared" si="200"/>
        <v>0</v>
      </c>
      <c r="BT73" s="59">
        <f t="shared" si="244"/>
        <v>0</v>
      </c>
      <c r="BU73" s="59">
        <f t="shared" si="201"/>
        <v>0</v>
      </c>
      <c r="BV73" s="58">
        <f t="shared" si="245"/>
        <v>0</v>
      </c>
      <c r="BW73" s="58">
        <f t="shared" si="246"/>
        <v>0</v>
      </c>
      <c r="BX73" s="58">
        <f t="shared" si="247"/>
        <v>0</v>
      </c>
      <c r="BY73" s="59">
        <f t="shared" si="202"/>
        <v>0</v>
      </c>
      <c r="BZ73" s="59">
        <f t="shared" si="248"/>
        <v>0</v>
      </c>
      <c r="CA73" s="59">
        <f t="shared" si="203"/>
        <v>0</v>
      </c>
    </row>
    <row r="74" spans="1:79" x14ac:dyDescent="0.25">
      <c r="A74" s="57" t="str">
        <f>'BD Productos'!A69</f>
        <v>L025</v>
      </c>
      <c r="B74" s="57" t="str">
        <f t="shared" si="171"/>
        <v>Locales</v>
      </c>
      <c r="C74" s="57" t="str">
        <f t="shared" si="172"/>
        <v>Bloque 6</v>
      </c>
      <c r="D74" s="57" t="str">
        <f t="shared" si="173"/>
        <v xml:space="preserve">Emx Faja </v>
      </c>
      <c r="E74" s="57" t="str">
        <f t="shared" si="174"/>
        <v>Venezuela</v>
      </c>
      <c r="F74" s="57" t="str">
        <f t="shared" si="175"/>
        <v xml:space="preserve">Emx Faja </v>
      </c>
      <c r="G74" s="57" t="str">
        <f t="shared" si="176"/>
        <v>CL280</v>
      </c>
      <c r="H74" s="57" t="str">
        <f t="shared" si="177"/>
        <v>-</v>
      </c>
      <c r="I74" s="57" t="str">
        <f t="shared" si="178"/>
        <v>-</v>
      </c>
      <c r="J74" s="57" t="str">
        <f t="shared" si="179"/>
        <v>-</v>
      </c>
      <c r="K74" s="58">
        <f t="shared" si="180"/>
        <v>0</v>
      </c>
      <c r="L74" s="58">
        <f t="shared" si="204"/>
        <v>0</v>
      </c>
      <c r="M74" s="58">
        <f t="shared" si="181"/>
        <v>0</v>
      </c>
      <c r="N74" s="58">
        <f t="shared" si="205"/>
        <v>0</v>
      </c>
      <c r="O74" s="58">
        <f t="shared" si="206"/>
        <v>0</v>
      </c>
      <c r="P74" s="58">
        <f t="shared" si="207"/>
        <v>0</v>
      </c>
      <c r="Q74" s="59">
        <f t="shared" si="182"/>
        <v>0</v>
      </c>
      <c r="R74" s="59">
        <f t="shared" si="208"/>
        <v>0</v>
      </c>
      <c r="S74" s="59">
        <f t="shared" si="183"/>
        <v>0</v>
      </c>
      <c r="T74" s="58">
        <f t="shared" si="209"/>
        <v>0</v>
      </c>
      <c r="U74" s="58">
        <f t="shared" si="210"/>
        <v>0</v>
      </c>
      <c r="V74" s="58">
        <f t="shared" si="211"/>
        <v>0</v>
      </c>
      <c r="W74" s="59">
        <f t="shared" si="184"/>
        <v>0</v>
      </c>
      <c r="X74" s="59">
        <f t="shared" si="212"/>
        <v>0</v>
      </c>
      <c r="Y74" s="59">
        <f t="shared" si="185"/>
        <v>0</v>
      </c>
      <c r="Z74" s="58">
        <f t="shared" si="213"/>
        <v>0</v>
      </c>
      <c r="AA74" s="58">
        <f t="shared" si="214"/>
        <v>0</v>
      </c>
      <c r="AB74" s="58">
        <f t="shared" si="215"/>
        <v>0</v>
      </c>
      <c r="AC74" s="59">
        <f t="shared" si="186"/>
        <v>0</v>
      </c>
      <c r="AD74" s="59">
        <f t="shared" si="216"/>
        <v>0</v>
      </c>
      <c r="AE74" s="59">
        <f t="shared" si="187"/>
        <v>0</v>
      </c>
      <c r="AF74" s="58">
        <f t="shared" si="217"/>
        <v>0</v>
      </c>
      <c r="AG74" s="58">
        <f t="shared" si="218"/>
        <v>0</v>
      </c>
      <c r="AH74" s="58">
        <f t="shared" si="219"/>
        <v>0</v>
      </c>
      <c r="AI74" s="59">
        <f t="shared" si="188"/>
        <v>0</v>
      </c>
      <c r="AJ74" s="59">
        <f t="shared" si="220"/>
        <v>0</v>
      </c>
      <c r="AK74" s="59">
        <f t="shared" si="189"/>
        <v>0</v>
      </c>
      <c r="AL74" s="58">
        <f t="shared" si="221"/>
        <v>0</v>
      </c>
      <c r="AM74" s="58">
        <f t="shared" si="222"/>
        <v>0</v>
      </c>
      <c r="AN74" s="58">
        <f t="shared" si="223"/>
        <v>0</v>
      </c>
      <c r="AO74" s="59">
        <f t="shared" si="190"/>
        <v>0</v>
      </c>
      <c r="AP74" s="59">
        <f t="shared" si="224"/>
        <v>0</v>
      </c>
      <c r="AQ74" s="59">
        <f t="shared" si="191"/>
        <v>0</v>
      </c>
      <c r="AR74" s="58">
        <f t="shared" si="225"/>
        <v>0</v>
      </c>
      <c r="AS74" s="58">
        <f t="shared" si="226"/>
        <v>0</v>
      </c>
      <c r="AT74" s="58">
        <f t="shared" si="227"/>
        <v>0</v>
      </c>
      <c r="AU74" s="59">
        <f t="shared" si="192"/>
        <v>0</v>
      </c>
      <c r="AV74" s="59">
        <f t="shared" si="228"/>
        <v>0</v>
      </c>
      <c r="AW74" s="59">
        <f t="shared" si="193"/>
        <v>0</v>
      </c>
      <c r="AX74" s="58">
        <f t="shared" si="229"/>
        <v>0</v>
      </c>
      <c r="AY74" s="58">
        <f t="shared" si="230"/>
        <v>0</v>
      </c>
      <c r="AZ74" s="58">
        <f t="shared" si="231"/>
        <v>0</v>
      </c>
      <c r="BA74" s="59">
        <f t="shared" si="194"/>
        <v>0</v>
      </c>
      <c r="BB74" s="59">
        <f t="shared" si="232"/>
        <v>0</v>
      </c>
      <c r="BC74" s="59">
        <f t="shared" si="195"/>
        <v>0</v>
      </c>
      <c r="BD74" s="58">
        <f t="shared" si="233"/>
        <v>0</v>
      </c>
      <c r="BE74" s="58">
        <f t="shared" si="234"/>
        <v>0</v>
      </c>
      <c r="BF74" s="58">
        <f t="shared" si="235"/>
        <v>0</v>
      </c>
      <c r="BG74" s="59">
        <f t="shared" si="196"/>
        <v>0</v>
      </c>
      <c r="BH74" s="59">
        <f t="shared" si="236"/>
        <v>0</v>
      </c>
      <c r="BI74" s="59">
        <f t="shared" si="197"/>
        <v>0</v>
      </c>
      <c r="BJ74" s="58">
        <f t="shared" si="237"/>
        <v>0</v>
      </c>
      <c r="BK74" s="58">
        <f t="shared" si="238"/>
        <v>0</v>
      </c>
      <c r="BL74" s="58">
        <f t="shared" si="239"/>
        <v>0</v>
      </c>
      <c r="BM74" s="59">
        <f t="shared" si="198"/>
        <v>0</v>
      </c>
      <c r="BN74" s="59">
        <f t="shared" si="240"/>
        <v>0</v>
      </c>
      <c r="BO74" s="59">
        <f t="shared" si="199"/>
        <v>0</v>
      </c>
      <c r="BP74" s="58">
        <f t="shared" si="241"/>
        <v>0</v>
      </c>
      <c r="BQ74" s="58">
        <f t="shared" si="242"/>
        <v>0</v>
      </c>
      <c r="BR74" s="58">
        <f t="shared" si="243"/>
        <v>0</v>
      </c>
      <c r="BS74" s="59">
        <f t="shared" si="200"/>
        <v>0</v>
      </c>
      <c r="BT74" s="59">
        <f t="shared" si="244"/>
        <v>0</v>
      </c>
      <c r="BU74" s="59">
        <f t="shared" si="201"/>
        <v>0</v>
      </c>
      <c r="BV74" s="58">
        <f t="shared" si="245"/>
        <v>0</v>
      </c>
      <c r="BW74" s="58">
        <f t="shared" si="246"/>
        <v>0</v>
      </c>
      <c r="BX74" s="58">
        <f t="shared" si="247"/>
        <v>0</v>
      </c>
      <c r="BY74" s="59">
        <f t="shared" si="202"/>
        <v>0</v>
      </c>
      <c r="BZ74" s="59">
        <f t="shared" si="248"/>
        <v>0</v>
      </c>
      <c r="CA74" s="59">
        <f t="shared" si="203"/>
        <v>0</v>
      </c>
    </row>
    <row r="75" spans="1:79" x14ac:dyDescent="0.25">
      <c r="A75" s="57" t="str">
        <f>'BD Productos'!A70</f>
        <v>L026</v>
      </c>
      <c r="B75" s="57" t="str">
        <f t="shared" si="171"/>
        <v>Locales</v>
      </c>
      <c r="C75" s="57" t="str">
        <f t="shared" si="172"/>
        <v>Petrovenbras</v>
      </c>
      <c r="D75" s="57" t="str">
        <f t="shared" si="173"/>
        <v>Otras Emx Tradicionales</v>
      </c>
      <c r="E75" s="57" t="str">
        <f t="shared" si="174"/>
        <v>Venezuela</v>
      </c>
      <c r="F75" s="57" t="str">
        <f t="shared" si="175"/>
        <v>Otras Emx Tradicionales</v>
      </c>
      <c r="G75" s="57" t="str">
        <f t="shared" si="176"/>
        <v>CL271</v>
      </c>
      <c r="H75" s="57" t="str">
        <f t="shared" si="177"/>
        <v>-</v>
      </c>
      <c r="I75" s="57" t="str">
        <f t="shared" si="178"/>
        <v>-</v>
      </c>
      <c r="J75" s="57" t="str">
        <f t="shared" si="179"/>
        <v>-</v>
      </c>
      <c r="K75" s="58">
        <f t="shared" si="180"/>
        <v>0</v>
      </c>
      <c r="L75" s="58">
        <f t="shared" si="204"/>
        <v>0</v>
      </c>
      <c r="M75" s="58">
        <f t="shared" si="181"/>
        <v>0</v>
      </c>
      <c r="N75" s="58">
        <f t="shared" si="205"/>
        <v>0</v>
      </c>
      <c r="O75" s="58">
        <f t="shared" si="206"/>
        <v>0</v>
      </c>
      <c r="P75" s="58">
        <f t="shared" si="207"/>
        <v>0</v>
      </c>
      <c r="Q75" s="59">
        <f t="shared" si="182"/>
        <v>0</v>
      </c>
      <c r="R75" s="59">
        <f t="shared" si="208"/>
        <v>0</v>
      </c>
      <c r="S75" s="59">
        <f t="shared" si="183"/>
        <v>0</v>
      </c>
      <c r="T75" s="58">
        <f t="shared" si="209"/>
        <v>0</v>
      </c>
      <c r="U75" s="58">
        <f t="shared" si="210"/>
        <v>0</v>
      </c>
      <c r="V75" s="58">
        <f t="shared" si="211"/>
        <v>0</v>
      </c>
      <c r="W75" s="59">
        <f t="shared" si="184"/>
        <v>0</v>
      </c>
      <c r="X75" s="59">
        <f t="shared" si="212"/>
        <v>0</v>
      </c>
      <c r="Y75" s="59">
        <f t="shared" si="185"/>
        <v>0</v>
      </c>
      <c r="Z75" s="58">
        <f t="shared" si="213"/>
        <v>0</v>
      </c>
      <c r="AA75" s="58">
        <f t="shared" si="214"/>
        <v>0</v>
      </c>
      <c r="AB75" s="58">
        <f t="shared" si="215"/>
        <v>0</v>
      </c>
      <c r="AC75" s="59">
        <f t="shared" si="186"/>
        <v>0</v>
      </c>
      <c r="AD75" s="59">
        <f t="shared" si="216"/>
        <v>0</v>
      </c>
      <c r="AE75" s="59">
        <f t="shared" si="187"/>
        <v>0</v>
      </c>
      <c r="AF75" s="58">
        <f t="shared" si="217"/>
        <v>0</v>
      </c>
      <c r="AG75" s="58">
        <f t="shared" si="218"/>
        <v>0</v>
      </c>
      <c r="AH75" s="58">
        <f t="shared" si="219"/>
        <v>0</v>
      </c>
      <c r="AI75" s="59">
        <f t="shared" si="188"/>
        <v>0</v>
      </c>
      <c r="AJ75" s="59">
        <f t="shared" si="220"/>
        <v>0</v>
      </c>
      <c r="AK75" s="59">
        <f t="shared" si="189"/>
        <v>0</v>
      </c>
      <c r="AL75" s="58">
        <f t="shared" si="221"/>
        <v>0</v>
      </c>
      <c r="AM75" s="58">
        <f t="shared" si="222"/>
        <v>0</v>
      </c>
      <c r="AN75" s="58">
        <f t="shared" si="223"/>
        <v>0</v>
      </c>
      <c r="AO75" s="59">
        <f t="shared" si="190"/>
        <v>0</v>
      </c>
      <c r="AP75" s="59">
        <f t="shared" si="224"/>
        <v>0</v>
      </c>
      <c r="AQ75" s="59">
        <f t="shared" si="191"/>
        <v>0</v>
      </c>
      <c r="AR75" s="58">
        <f t="shared" si="225"/>
        <v>0</v>
      </c>
      <c r="AS75" s="58">
        <f t="shared" si="226"/>
        <v>0</v>
      </c>
      <c r="AT75" s="58">
        <f t="shared" si="227"/>
        <v>0</v>
      </c>
      <c r="AU75" s="59">
        <f t="shared" si="192"/>
        <v>0</v>
      </c>
      <c r="AV75" s="59">
        <f t="shared" si="228"/>
        <v>0</v>
      </c>
      <c r="AW75" s="59">
        <f t="shared" si="193"/>
        <v>0</v>
      </c>
      <c r="AX75" s="58">
        <f t="shared" si="229"/>
        <v>0</v>
      </c>
      <c r="AY75" s="58">
        <f t="shared" si="230"/>
        <v>0</v>
      </c>
      <c r="AZ75" s="58">
        <f t="shared" si="231"/>
        <v>0</v>
      </c>
      <c r="BA75" s="59">
        <f t="shared" si="194"/>
        <v>0</v>
      </c>
      <c r="BB75" s="59">
        <f t="shared" si="232"/>
        <v>0</v>
      </c>
      <c r="BC75" s="59">
        <f t="shared" si="195"/>
        <v>0</v>
      </c>
      <c r="BD75" s="58">
        <f t="shared" si="233"/>
        <v>0</v>
      </c>
      <c r="BE75" s="58">
        <f t="shared" si="234"/>
        <v>0</v>
      </c>
      <c r="BF75" s="58">
        <f t="shared" si="235"/>
        <v>0</v>
      </c>
      <c r="BG75" s="59">
        <f t="shared" si="196"/>
        <v>0</v>
      </c>
      <c r="BH75" s="59">
        <f t="shared" si="236"/>
        <v>0</v>
      </c>
      <c r="BI75" s="59">
        <f t="shared" si="197"/>
        <v>0</v>
      </c>
      <c r="BJ75" s="58">
        <f t="shared" si="237"/>
        <v>0</v>
      </c>
      <c r="BK75" s="58">
        <f t="shared" si="238"/>
        <v>0</v>
      </c>
      <c r="BL75" s="58">
        <f t="shared" si="239"/>
        <v>0</v>
      </c>
      <c r="BM75" s="59">
        <f t="shared" si="198"/>
        <v>0</v>
      </c>
      <c r="BN75" s="59">
        <f t="shared" si="240"/>
        <v>0</v>
      </c>
      <c r="BO75" s="59">
        <f t="shared" si="199"/>
        <v>0</v>
      </c>
      <c r="BP75" s="58">
        <f t="shared" si="241"/>
        <v>0</v>
      </c>
      <c r="BQ75" s="58">
        <f t="shared" si="242"/>
        <v>0</v>
      </c>
      <c r="BR75" s="58">
        <f t="shared" si="243"/>
        <v>0</v>
      </c>
      <c r="BS75" s="59">
        <f t="shared" si="200"/>
        <v>0</v>
      </c>
      <c r="BT75" s="59">
        <f t="shared" si="244"/>
        <v>0</v>
      </c>
      <c r="BU75" s="59">
        <f t="shared" si="201"/>
        <v>0</v>
      </c>
      <c r="BV75" s="58">
        <f t="shared" si="245"/>
        <v>0</v>
      </c>
      <c r="BW75" s="58">
        <f t="shared" si="246"/>
        <v>0</v>
      </c>
      <c r="BX75" s="58">
        <f t="shared" si="247"/>
        <v>0</v>
      </c>
      <c r="BY75" s="59">
        <f t="shared" si="202"/>
        <v>0</v>
      </c>
      <c r="BZ75" s="59">
        <f t="shared" si="248"/>
        <v>0</v>
      </c>
      <c r="CA75" s="59">
        <f t="shared" si="203"/>
        <v>0</v>
      </c>
    </row>
    <row r="76" spans="1:79" x14ac:dyDescent="0.25">
      <c r="A76" s="57" t="str">
        <f>'BD Productos'!A71</f>
        <v>L027</v>
      </c>
      <c r="B76" s="57" t="str">
        <f t="shared" si="171"/>
        <v>Locales</v>
      </c>
      <c r="C76" s="57" t="str">
        <f t="shared" si="172"/>
        <v xml:space="preserve">Indovenezolana </v>
      </c>
      <c r="D76" s="57" t="str">
        <f t="shared" si="173"/>
        <v>Otras Emx Tradicionales</v>
      </c>
      <c r="E76" s="57" t="str">
        <f t="shared" si="174"/>
        <v>Venezuela</v>
      </c>
      <c r="F76" s="57" t="str">
        <f t="shared" si="175"/>
        <v>Otras Emx Tradicionales</v>
      </c>
      <c r="G76" s="57" t="str">
        <f t="shared" si="176"/>
        <v>CL258</v>
      </c>
      <c r="H76" s="57" t="str">
        <f t="shared" si="177"/>
        <v>Si</v>
      </c>
      <c r="I76" s="57" t="str">
        <f t="shared" si="178"/>
        <v>USD</v>
      </c>
      <c r="J76" s="57" t="str">
        <f t="shared" si="179"/>
        <v>No</v>
      </c>
      <c r="K76" s="58">
        <f t="shared" si="180"/>
        <v>9.4831111111111124</v>
      </c>
      <c r="L76" s="58">
        <f t="shared" si="204"/>
        <v>60.495698551324502</v>
      </c>
      <c r="M76" s="58">
        <f t="shared" si="181"/>
        <v>17.784310364301309</v>
      </c>
      <c r="N76" s="58">
        <f t="shared" si="205"/>
        <v>10.137555559999999</v>
      </c>
      <c r="O76" s="58">
        <f t="shared" si="206"/>
        <v>60.495698524802322</v>
      </c>
      <c r="P76" s="58">
        <f t="shared" si="207"/>
        <v>17.171798138213422</v>
      </c>
      <c r="Q76" s="59">
        <f t="shared" si="182"/>
        <v>9.7936949152542372</v>
      </c>
      <c r="R76" s="59">
        <f t="shared" si="208"/>
        <v>60.495698551324502</v>
      </c>
      <c r="S76" s="59">
        <f t="shared" si="183"/>
        <v>34.956108502514731</v>
      </c>
      <c r="T76" s="58">
        <f t="shared" si="209"/>
        <v>10.133333329999999</v>
      </c>
      <c r="U76" s="58">
        <f t="shared" si="210"/>
        <v>60.495698571224374</v>
      </c>
      <c r="V76" s="58">
        <f t="shared" si="211"/>
        <v>19.003715438256059</v>
      </c>
      <c r="W76" s="59">
        <f t="shared" si="184"/>
        <v>9.9106814814814772</v>
      </c>
      <c r="X76" s="59">
        <f t="shared" si="212"/>
        <v>60.495698551324509</v>
      </c>
      <c r="Y76" s="59">
        <f t="shared" si="185"/>
        <v>53.959823940770789</v>
      </c>
      <c r="Z76" s="58">
        <f t="shared" si="213"/>
        <v>10.12277778</v>
      </c>
      <c r="AA76" s="58">
        <f t="shared" si="214"/>
        <v>60.495698538044081</v>
      </c>
      <c r="AB76" s="58">
        <f t="shared" si="215"/>
        <v>18.371535388394733</v>
      </c>
      <c r="AC76" s="59">
        <f t="shared" si="186"/>
        <v>9.9637055555555545</v>
      </c>
      <c r="AD76" s="59">
        <f t="shared" si="216"/>
        <v>60.495698551324502</v>
      </c>
      <c r="AE76" s="59">
        <f t="shared" si="187"/>
        <v>72.331359329165522</v>
      </c>
      <c r="AF76" s="58">
        <f t="shared" si="217"/>
        <v>10.154444440000001</v>
      </c>
      <c r="AG76" s="58">
        <f t="shared" si="218"/>
        <v>60.495698577802521</v>
      </c>
      <c r="AH76" s="58">
        <f t="shared" si="219"/>
        <v>19.043306512085763</v>
      </c>
      <c r="AI76" s="59">
        <f t="shared" si="188"/>
        <v>10.002863870493009</v>
      </c>
      <c r="AJ76" s="59">
        <f t="shared" si="220"/>
        <v>60.495698551324494</v>
      </c>
      <c r="AK76" s="59">
        <f t="shared" si="189"/>
        <v>91.374665841251286</v>
      </c>
      <c r="AL76" s="58">
        <f t="shared" si="221"/>
        <v>10.45</v>
      </c>
      <c r="AM76" s="58">
        <f t="shared" si="222"/>
        <v>60.495698551324487</v>
      </c>
      <c r="AN76" s="58">
        <f t="shared" si="223"/>
        <v>18.965401495840226</v>
      </c>
      <c r="AO76" s="59">
        <f t="shared" si="190"/>
        <v>10.076974831184774</v>
      </c>
      <c r="AP76" s="59">
        <f t="shared" si="224"/>
        <v>60.495698551324502</v>
      </c>
      <c r="AQ76" s="59">
        <f t="shared" si="191"/>
        <v>110.34006733709151</v>
      </c>
      <c r="AR76" s="58">
        <f t="shared" si="225"/>
        <v>10.64</v>
      </c>
      <c r="AS76" s="58">
        <f t="shared" si="226"/>
        <v>60.495698551324509</v>
      </c>
      <c r="AT76" s="58">
        <f t="shared" si="227"/>
        <v>19.95390121016888</v>
      </c>
      <c r="AU76" s="59">
        <f t="shared" si="192"/>
        <v>10.15930398322851</v>
      </c>
      <c r="AV76" s="59">
        <f t="shared" si="228"/>
        <v>60.495698551324509</v>
      </c>
      <c r="AW76" s="59">
        <f t="shared" si="193"/>
        <v>130.29396854726039</v>
      </c>
      <c r="AX76" s="58">
        <f t="shared" si="229"/>
        <v>10.64</v>
      </c>
      <c r="AY76" s="58">
        <f t="shared" si="230"/>
        <v>60.495698551324686</v>
      </c>
      <c r="AZ76" s="58">
        <f t="shared" si="231"/>
        <v>19.953901210168937</v>
      </c>
      <c r="BA76" s="59">
        <f t="shared" si="194"/>
        <v>10.220627343392778</v>
      </c>
      <c r="BB76" s="59">
        <f t="shared" si="232"/>
        <v>60.495698551324502</v>
      </c>
      <c r="BC76" s="59">
        <f t="shared" si="195"/>
        <v>150.24786975742933</v>
      </c>
      <c r="BD76" s="58">
        <f t="shared" si="233"/>
        <v>10.83</v>
      </c>
      <c r="BE76" s="58">
        <f t="shared" si="234"/>
        <v>60.495698551324423</v>
      </c>
      <c r="BF76" s="58">
        <f t="shared" si="235"/>
        <v>19.655052459325304</v>
      </c>
      <c r="BG76" s="59">
        <f t="shared" si="196"/>
        <v>10.287591371591374</v>
      </c>
      <c r="BH76" s="59">
        <f t="shared" si="236"/>
        <v>60.495698551324502</v>
      </c>
      <c r="BI76" s="59">
        <f t="shared" si="197"/>
        <v>169.90292221675463</v>
      </c>
      <c r="BJ76" s="58">
        <f t="shared" si="237"/>
        <v>10.893333330000001</v>
      </c>
      <c r="BK76" s="58">
        <f t="shared" si="238"/>
        <v>60.495698569836051</v>
      </c>
      <c r="BL76" s="58">
        <f t="shared" si="239"/>
        <v>20.42899409612528</v>
      </c>
      <c r="BM76" s="59">
        <f t="shared" si="198"/>
        <v>10.349361111111111</v>
      </c>
      <c r="BN76" s="59">
        <f t="shared" si="240"/>
        <v>60.495698551324509</v>
      </c>
      <c r="BO76" s="59">
        <f t="shared" si="199"/>
        <v>190.33191631287991</v>
      </c>
      <c r="BP76" s="58">
        <f t="shared" si="241"/>
        <v>11.21</v>
      </c>
      <c r="BQ76" s="58">
        <f t="shared" si="242"/>
        <v>60.49569855132448</v>
      </c>
      <c r="BR76" s="58">
        <f t="shared" si="243"/>
        <v>20.344703422810426</v>
      </c>
      <c r="BS76" s="59">
        <f t="shared" si="200"/>
        <v>10.426664005322689</v>
      </c>
      <c r="BT76" s="59">
        <f t="shared" si="244"/>
        <v>60.495698551324502</v>
      </c>
      <c r="BU76" s="59">
        <f t="shared" si="201"/>
        <v>210.67661973569034</v>
      </c>
      <c r="BV76" s="58">
        <f t="shared" si="245"/>
        <v>11.21</v>
      </c>
      <c r="BW76" s="58">
        <f t="shared" si="246"/>
        <v>60.495698551324438</v>
      </c>
      <c r="BX76" s="58">
        <f t="shared" si="247"/>
        <v>21.022860203570758</v>
      </c>
      <c r="BY76" s="59">
        <f t="shared" si="202"/>
        <v>10.49319391171994</v>
      </c>
      <c r="BZ76" s="59">
        <f t="shared" si="248"/>
        <v>60.495698551324502</v>
      </c>
      <c r="CA76" s="59">
        <f t="shared" si="203"/>
        <v>231.6994799392611</v>
      </c>
    </row>
    <row r="77" spans="1:79" x14ac:dyDescent="0.25">
      <c r="A77" s="57" t="str">
        <f>'BD Productos'!A72</f>
        <v>L028</v>
      </c>
      <c r="B77" s="57" t="str">
        <f t="shared" si="171"/>
        <v>Locales</v>
      </c>
      <c r="C77" s="57" t="str">
        <f t="shared" si="172"/>
        <v xml:space="preserve">Petrovictoria </v>
      </c>
      <c r="D77" s="57" t="str">
        <f t="shared" si="173"/>
        <v>Otras Emx Tradicionales</v>
      </c>
      <c r="E77" s="57" t="str">
        <f t="shared" si="174"/>
        <v>Venezuela</v>
      </c>
      <c r="F77" s="57" t="str">
        <f t="shared" si="175"/>
        <v>Otras Emx Tradicionales</v>
      </c>
      <c r="G77" s="57" t="str">
        <f t="shared" si="176"/>
        <v>CL277</v>
      </c>
      <c r="H77" s="57" t="str">
        <f t="shared" si="177"/>
        <v>Si</v>
      </c>
      <c r="I77" s="57" t="str">
        <f t="shared" si="178"/>
        <v>USD</v>
      </c>
      <c r="J77" s="57" t="str">
        <f t="shared" si="179"/>
        <v>No</v>
      </c>
      <c r="K77" s="58">
        <f t="shared" si="180"/>
        <v>1.33</v>
      </c>
      <c r="L77" s="58">
        <f t="shared" si="204"/>
        <v>55.67401915146521</v>
      </c>
      <c r="M77" s="58">
        <f t="shared" si="181"/>
        <v>2.2954398096149107</v>
      </c>
      <c r="N77" s="58">
        <f t="shared" si="205"/>
        <v>1.6035999999999999</v>
      </c>
      <c r="O77" s="58">
        <f t="shared" si="206"/>
        <v>55.674019151465188</v>
      </c>
      <c r="P77" s="58">
        <f t="shared" si="207"/>
        <v>2.4998079991161082</v>
      </c>
      <c r="Q77" s="59">
        <f t="shared" si="182"/>
        <v>1.45984406779661</v>
      </c>
      <c r="R77" s="59">
        <f t="shared" si="208"/>
        <v>55.67401915146521</v>
      </c>
      <c r="S77" s="59">
        <f t="shared" si="183"/>
        <v>4.7952478087310189</v>
      </c>
      <c r="T77" s="58">
        <f t="shared" si="209"/>
        <v>1.87213333</v>
      </c>
      <c r="U77" s="58">
        <f t="shared" si="210"/>
        <v>55.674019250592799</v>
      </c>
      <c r="V77" s="58">
        <f t="shared" si="211"/>
        <v>3.2311047986769887</v>
      </c>
      <c r="W77" s="59">
        <f t="shared" si="184"/>
        <v>1.6018548148148146</v>
      </c>
      <c r="X77" s="59">
        <f t="shared" si="212"/>
        <v>55.674019151465217</v>
      </c>
      <c r="Y77" s="59">
        <f t="shared" si="185"/>
        <v>8.0263526074080076</v>
      </c>
      <c r="Z77" s="58">
        <f t="shared" si="213"/>
        <v>2.1533333300000002</v>
      </c>
      <c r="AA77" s="58">
        <f t="shared" si="214"/>
        <v>55.67401923764789</v>
      </c>
      <c r="AB77" s="58">
        <f t="shared" si="215"/>
        <v>3.5965416371846519</v>
      </c>
      <c r="AC77" s="59">
        <f t="shared" si="186"/>
        <v>1.7397244444444442</v>
      </c>
      <c r="AD77" s="59">
        <f t="shared" si="216"/>
        <v>55.67401915146521</v>
      </c>
      <c r="AE77" s="59">
        <f t="shared" si="187"/>
        <v>11.62289424459266</v>
      </c>
      <c r="AF77" s="58">
        <f t="shared" si="217"/>
        <v>2.7980666699999999</v>
      </c>
      <c r="AG77" s="58">
        <f t="shared" si="218"/>
        <v>55.67401908514082</v>
      </c>
      <c r="AH77" s="58">
        <f t="shared" si="219"/>
        <v>4.829168132799369</v>
      </c>
      <c r="AI77" s="59">
        <f t="shared" si="188"/>
        <v>1.9569999999999999</v>
      </c>
      <c r="AJ77" s="59">
        <f t="shared" si="220"/>
        <v>55.674019151465203</v>
      </c>
      <c r="AK77" s="59">
        <f t="shared" si="189"/>
        <v>16.452062377392028</v>
      </c>
      <c r="AL77" s="58">
        <f t="shared" si="221"/>
        <v>4.1166666699999999</v>
      </c>
      <c r="AM77" s="58">
        <f t="shared" si="222"/>
        <v>55.674019106385039</v>
      </c>
      <c r="AN77" s="58">
        <f t="shared" si="223"/>
        <v>6.875741365205954</v>
      </c>
      <c r="AO77" s="59">
        <f t="shared" si="190"/>
        <v>2.314955801104972</v>
      </c>
      <c r="AP77" s="59">
        <f t="shared" si="224"/>
        <v>55.674019151465217</v>
      </c>
      <c r="AQ77" s="59">
        <f t="shared" si="191"/>
        <v>23.327803742597983</v>
      </c>
      <c r="AR77" s="58">
        <f t="shared" si="225"/>
        <v>5.09833333</v>
      </c>
      <c r="AS77" s="58">
        <f t="shared" si="226"/>
        <v>55.674019187865376</v>
      </c>
      <c r="AT77" s="58">
        <f t="shared" si="227"/>
        <v>8.7991859368571603</v>
      </c>
      <c r="AU77" s="59">
        <f t="shared" si="192"/>
        <v>2.7219591194968555</v>
      </c>
      <c r="AV77" s="59">
        <f t="shared" si="228"/>
        <v>55.67401915146521</v>
      </c>
      <c r="AW77" s="59">
        <f t="shared" si="193"/>
        <v>32.126989679455143</v>
      </c>
      <c r="AX77" s="58">
        <f t="shared" si="229"/>
        <v>6.8524753499999997</v>
      </c>
      <c r="AY77" s="58">
        <f t="shared" si="230"/>
        <v>55.674019169423993</v>
      </c>
      <c r="AZ77" s="58">
        <f t="shared" si="231"/>
        <v>11.826650163811067</v>
      </c>
      <c r="BA77" s="59">
        <f t="shared" si="194"/>
        <v>3.2488974043286252</v>
      </c>
      <c r="BB77" s="59">
        <f t="shared" si="232"/>
        <v>55.67401915146521</v>
      </c>
      <c r="BC77" s="59">
        <f t="shared" si="195"/>
        <v>43.95363984326621</v>
      </c>
      <c r="BD77" s="58">
        <f t="shared" si="233"/>
        <v>8.9426666699999995</v>
      </c>
      <c r="BE77" s="58">
        <f t="shared" si="234"/>
        <v>55.674019130713006</v>
      </c>
      <c r="BF77" s="58">
        <f t="shared" si="235"/>
        <v>14.936225857955087</v>
      </c>
      <c r="BG77" s="59">
        <f t="shared" si="196"/>
        <v>3.8745863342558819</v>
      </c>
      <c r="BH77" s="59">
        <f t="shared" si="236"/>
        <v>55.674019151465217</v>
      </c>
      <c r="BI77" s="59">
        <f t="shared" si="197"/>
        <v>58.889865701221296</v>
      </c>
      <c r="BJ77" s="58">
        <f t="shared" si="237"/>
        <v>10.468999999999999</v>
      </c>
      <c r="BK77" s="58">
        <f t="shared" si="238"/>
        <v>55.674019151465231</v>
      </c>
      <c r="BL77" s="58">
        <f t="shared" si="239"/>
        <v>18.068390501397374</v>
      </c>
      <c r="BM77" s="59">
        <f t="shared" si="198"/>
        <v>4.547042990960052</v>
      </c>
      <c r="BN77" s="59">
        <f t="shared" si="240"/>
        <v>55.674019151465217</v>
      </c>
      <c r="BO77" s="59">
        <f t="shared" si="199"/>
        <v>76.958256202618671</v>
      </c>
      <c r="BP77" s="58">
        <f t="shared" si="241"/>
        <v>11.228999999999999</v>
      </c>
      <c r="BQ77" s="58">
        <f t="shared" si="242"/>
        <v>55.67401915146516</v>
      </c>
      <c r="BR77" s="58">
        <f t="shared" si="243"/>
        <v>18.754906831554067</v>
      </c>
      <c r="BS77" s="59">
        <f t="shared" si="200"/>
        <v>5.1472187702151366</v>
      </c>
      <c r="BT77" s="59">
        <f t="shared" si="244"/>
        <v>55.674019151465217</v>
      </c>
      <c r="BU77" s="59">
        <f t="shared" si="201"/>
        <v>95.713163034172737</v>
      </c>
      <c r="BV77" s="58">
        <f t="shared" si="245"/>
        <v>12.531250160000001</v>
      </c>
      <c r="BW77" s="58">
        <f t="shared" si="246"/>
        <v>55.674019161086775</v>
      </c>
      <c r="BX77" s="58">
        <f t="shared" si="247"/>
        <v>21.627616907126566</v>
      </c>
      <c r="BY77" s="59">
        <f t="shared" si="202"/>
        <v>5.7743556829561387</v>
      </c>
      <c r="BZ77" s="59">
        <f t="shared" si="248"/>
        <v>55.674019151465217</v>
      </c>
      <c r="CA77" s="59">
        <f t="shared" si="203"/>
        <v>117.3407799412993</v>
      </c>
    </row>
    <row r="78" spans="1:79" x14ac:dyDescent="0.25">
      <c r="A78" s="57" t="str">
        <f>'BD Productos'!A73</f>
        <v>L029</v>
      </c>
      <c r="B78" s="57" t="str">
        <f t="shared" si="171"/>
        <v>Locales</v>
      </c>
      <c r="C78" s="57" t="str">
        <f t="shared" si="172"/>
        <v>Petrolera Kaki</v>
      </c>
      <c r="D78" s="57" t="str">
        <f t="shared" si="173"/>
        <v>Otras Emx Tradicionales</v>
      </c>
      <c r="E78" s="57" t="str">
        <f t="shared" si="174"/>
        <v>Venezuela</v>
      </c>
      <c r="F78" s="57" t="str">
        <f t="shared" si="175"/>
        <v>Otras Emx Tradicionales</v>
      </c>
      <c r="G78" s="57" t="str">
        <f t="shared" si="176"/>
        <v>CL259</v>
      </c>
      <c r="H78" s="57" t="str">
        <f t="shared" si="177"/>
        <v>Si</v>
      </c>
      <c r="I78" s="57" t="str">
        <f t="shared" si="178"/>
        <v>USD</v>
      </c>
      <c r="J78" s="57" t="str">
        <f t="shared" si="179"/>
        <v>No</v>
      </c>
      <c r="K78" s="58">
        <f t="shared" si="180"/>
        <v>0.25333333333333335</v>
      </c>
      <c r="L78" s="58">
        <f t="shared" si="204"/>
        <v>71.823989217715194</v>
      </c>
      <c r="M78" s="58">
        <f t="shared" si="181"/>
        <v>0.56405772865645676</v>
      </c>
      <c r="N78" s="58">
        <f t="shared" si="205"/>
        <v>0.31666666999999998</v>
      </c>
      <c r="O78" s="58">
        <f t="shared" si="206"/>
        <v>71.823988461673238</v>
      </c>
      <c r="P78" s="58">
        <f t="shared" si="207"/>
        <v>0.63683937106374167</v>
      </c>
      <c r="Q78" s="59">
        <f t="shared" si="182"/>
        <v>0.2833898305084746</v>
      </c>
      <c r="R78" s="59">
        <f t="shared" si="208"/>
        <v>71.823989217715209</v>
      </c>
      <c r="S78" s="59">
        <f t="shared" si="183"/>
        <v>1.2008970997201984</v>
      </c>
      <c r="T78" s="58">
        <f t="shared" si="209"/>
        <v>0.31666666999999998</v>
      </c>
      <c r="U78" s="58">
        <f t="shared" si="210"/>
        <v>71.823988461673224</v>
      </c>
      <c r="V78" s="58">
        <f t="shared" si="211"/>
        <v>0.705072160820571</v>
      </c>
      <c r="W78" s="59">
        <f t="shared" si="184"/>
        <v>0.29485185185185186</v>
      </c>
      <c r="X78" s="59">
        <f t="shared" si="212"/>
        <v>71.823989217715209</v>
      </c>
      <c r="Y78" s="59">
        <f t="shared" si="185"/>
        <v>1.9059692605407694</v>
      </c>
      <c r="Z78" s="58">
        <f t="shared" si="213"/>
        <v>0.31666666999999998</v>
      </c>
      <c r="AA78" s="58">
        <f t="shared" si="214"/>
        <v>71.823988461673281</v>
      </c>
      <c r="AB78" s="58">
        <f t="shared" si="215"/>
        <v>0.68232789756829493</v>
      </c>
      <c r="AC78" s="59">
        <f t="shared" si="186"/>
        <v>0.3003055555555556</v>
      </c>
      <c r="AD78" s="59">
        <f t="shared" si="216"/>
        <v>71.823989217715209</v>
      </c>
      <c r="AE78" s="59">
        <f t="shared" si="187"/>
        <v>2.5882971581090644</v>
      </c>
      <c r="AF78" s="58">
        <f t="shared" si="217"/>
        <v>0.31666666999999998</v>
      </c>
      <c r="AG78" s="58">
        <f t="shared" si="218"/>
        <v>71.823988461673196</v>
      </c>
      <c r="AH78" s="58">
        <f t="shared" si="219"/>
        <v>0.70507216082057056</v>
      </c>
      <c r="AI78" s="59">
        <f t="shared" si="188"/>
        <v>0.30366445916114793</v>
      </c>
      <c r="AJ78" s="59">
        <f t="shared" si="220"/>
        <v>71.823989217715209</v>
      </c>
      <c r="AK78" s="59">
        <f t="shared" si="189"/>
        <v>3.2933693189296349</v>
      </c>
      <c r="AL78" s="58">
        <f t="shared" si="221"/>
        <v>0.31666666999999998</v>
      </c>
      <c r="AM78" s="58">
        <f t="shared" si="222"/>
        <v>71.823988461673295</v>
      </c>
      <c r="AN78" s="58">
        <f t="shared" si="223"/>
        <v>0.68232789756829515</v>
      </c>
      <c r="AO78" s="59">
        <f t="shared" si="190"/>
        <v>0.30581952117863725</v>
      </c>
      <c r="AP78" s="59">
        <f t="shared" si="224"/>
        <v>71.823989217715209</v>
      </c>
      <c r="AQ78" s="59">
        <f t="shared" si="191"/>
        <v>3.9756972164979301</v>
      </c>
      <c r="AR78" s="58">
        <f t="shared" si="225"/>
        <v>0.31666666999999998</v>
      </c>
      <c r="AS78" s="58">
        <f t="shared" si="226"/>
        <v>71.823988461673196</v>
      </c>
      <c r="AT78" s="58">
        <f t="shared" si="227"/>
        <v>0.70507216082057056</v>
      </c>
      <c r="AU78" s="59">
        <f t="shared" si="192"/>
        <v>0.30740566037735856</v>
      </c>
      <c r="AV78" s="59">
        <f t="shared" si="228"/>
        <v>71.823989217715209</v>
      </c>
      <c r="AW78" s="59">
        <f t="shared" si="193"/>
        <v>4.6807693773185006</v>
      </c>
      <c r="AX78" s="58">
        <f t="shared" si="229"/>
        <v>0.31666666999999998</v>
      </c>
      <c r="AY78" s="58">
        <f t="shared" si="230"/>
        <v>71.823988461673281</v>
      </c>
      <c r="AZ78" s="58">
        <f t="shared" si="231"/>
        <v>0.70507216082057145</v>
      </c>
      <c r="BA78" s="59">
        <f t="shared" si="194"/>
        <v>0.30858710562414277</v>
      </c>
      <c r="BB78" s="59">
        <f t="shared" si="232"/>
        <v>71.823989217715194</v>
      </c>
      <c r="BC78" s="59">
        <f t="shared" si="195"/>
        <v>5.3858415381390721</v>
      </c>
      <c r="BD78" s="58">
        <f t="shared" si="233"/>
        <v>0.31666666999999998</v>
      </c>
      <c r="BE78" s="58">
        <f t="shared" si="234"/>
        <v>71.823988461673295</v>
      </c>
      <c r="BF78" s="58">
        <f t="shared" si="235"/>
        <v>0.68232789756829515</v>
      </c>
      <c r="BG78" s="59">
        <f t="shared" si="196"/>
        <v>0.30947496947496955</v>
      </c>
      <c r="BH78" s="59">
        <f t="shared" si="236"/>
        <v>71.823989217715209</v>
      </c>
      <c r="BI78" s="59">
        <f t="shared" si="197"/>
        <v>6.0681694357073672</v>
      </c>
      <c r="BJ78" s="58">
        <f t="shared" si="237"/>
        <v>0.31666666999999998</v>
      </c>
      <c r="BK78" s="58">
        <f t="shared" si="238"/>
        <v>71.823988461673196</v>
      </c>
      <c r="BL78" s="58">
        <f t="shared" si="239"/>
        <v>0.70507216082057056</v>
      </c>
      <c r="BM78" s="59">
        <f t="shared" si="198"/>
        <v>0.31020833333333342</v>
      </c>
      <c r="BN78" s="59">
        <f t="shared" si="240"/>
        <v>71.823989217715209</v>
      </c>
      <c r="BO78" s="59">
        <f t="shared" si="199"/>
        <v>6.7732415965279378</v>
      </c>
      <c r="BP78" s="58">
        <f t="shared" si="241"/>
        <v>0.31666666999999998</v>
      </c>
      <c r="BQ78" s="58">
        <f t="shared" si="242"/>
        <v>71.823988461673295</v>
      </c>
      <c r="BR78" s="58">
        <f t="shared" si="243"/>
        <v>0.68232789756829515</v>
      </c>
      <c r="BS78" s="59">
        <f t="shared" si="200"/>
        <v>0.31078842315369271</v>
      </c>
      <c r="BT78" s="59">
        <f t="shared" si="244"/>
        <v>71.823989217715209</v>
      </c>
      <c r="BU78" s="59">
        <f t="shared" si="201"/>
        <v>7.4555694940962329</v>
      </c>
      <c r="BV78" s="58">
        <f t="shared" si="245"/>
        <v>0.31666666999999998</v>
      </c>
      <c r="BW78" s="58">
        <f t="shared" si="246"/>
        <v>71.823988461673196</v>
      </c>
      <c r="BX78" s="58">
        <f t="shared" si="247"/>
        <v>0.70507216082057056</v>
      </c>
      <c r="BY78" s="59">
        <f t="shared" si="202"/>
        <v>0.31128767123287676</v>
      </c>
      <c r="BZ78" s="59">
        <f t="shared" si="248"/>
        <v>71.823989217715209</v>
      </c>
      <c r="CA78" s="59">
        <f t="shared" si="203"/>
        <v>8.1606416549168035</v>
      </c>
    </row>
    <row r="79" spans="1:79" x14ac:dyDescent="0.25">
      <c r="A79" s="57" t="str">
        <f>'BD Productos'!A74</f>
        <v>L030</v>
      </c>
      <c r="B79" s="57" t="str">
        <f t="shared" si="171"/>
        <v>Locales</v>
      </c>
      <c r="C79" s="57" t="str">
        <f t="shared" si="172"/>
        <v>Petrodelta (Monagas Sur)</v>
      </c>
      <c r="D79" s="57" t="str">
        <f t="shared" si="173"/>
        <v>Otras Emx Tradicionales</v>
      </c>
      <c r="E79" s="57" t="str">
        <f t="shared" si="174"/>
        <v>Venezuela</v>
      </c>
      <c r="F79" s="57" t="str">
        <f t="shared" si="175"/>
        <v>Otras Emx Tradicionales</v>
      </c>
      <c r="G79" s="57" t="str">
        <f t="shared" si="176"/>
        <v>CL255</v>
      </c>
      <c r="H79" s="57" t="str">
        <f t="shared" si="177"/>
        <v>Si</v>
      </c>
      <c r="I79" s="57" t="str">
        <f t="shared" si="178"/>
        <v>USD</v>
      </c>
      <c r="J79" s="57" t="str">
        <f t="shared" si="179"/>
        <v>No</v>
      </c>
      <c r="K79" s="58">
        <f t="shared" si="180"/>
        <v>14.819788888888889</v>
      </c>
      <c r="L79" s="58">
        <f t="shared" si="204"/>
        <v>61.859084312913907</v>
      </c>
      <c r="M79" s="58">
        <f t="shared" si="181"/>
        <v>28.418895681698238</v>
      </c>
      <c r="N79" s="58">
        <f t="shared" si="205"/>
        <v>15.06911111</v>
      </c>
      <c r="O79" s="58">
        <f t="shared" si="206"/>
        <v>61.859084317475016</v>
      </c>
      <c r="P79" s="58">
        <f t="shared" si="207"/>
        <v>26.100519612800909</v>
      </c>
      <c r="Q79" s="59">
        <f t="shared" si="182"/>
        <v>14.938111299435025</v>
      </c>
      <c r="R79" s="59">
        <f t="shared" si="208"/>
        <v>61.859084312913907</v>
      </c>
      <c r="S79" s="59">
        <f t="shared" si="183"/>
        <v>54.519415294499147</v>
      </c>
      <c r="T79" s="58">
        <f t="shared" si="209"/>
        <v>15.347566670000001</v>
      </c>
      <c r="U79" s="58">
        <f t="shared" si="210"/>
        <v>61.859084299478717</v>
      </c>
      <c r="V79" s="58">
        <f t="shared" si="211"/>
        <v>29.430979033373397</v>
      </c>
      <c r="W79" s="59">
        <f t="shared" si="184"/>
        <v>15.079145925925921</v>
      </c>
      <c r="X79" s="59">
        <f t="shared" si="212"/>
        <v>61.859084312913915</v>
      </c>
      <c r="Y79" s="59">
        <f t="shared" si="185"/>
        <v>83.950394327872544</v>
      </c>
      <c r="Z79" s="58">
        <f t="shared" si="213"/>
        <v>15.92558889</v>
      </c>
      <c r="AA79" s="58">
        <f t="shared" si="214"/>
        <v>61.859084308598099</v>
      </c>
      <c r="AB79" s="58">
        <f t="shared" si="215"/>
        <v>29.554270374317497</v>
      </c>
      <c r="AC79" s="59">
        <f t="shared" si="186"/>
        <v>15.290756666666665</v>
      </c>
      <c r="AD79" s="59">
        <f t="shared" si="216"/>
        <v>61.859084312913907</v>
      </c>
      <c r="AE79" s="59">
        <f t="shared" si="187"/>
        <v>113.50466470219004</v>
      </c>
      <c r="AF79" s="58">
        <f t="shared" si="217"/>
        <v>17.226455560000002</v>
      </c>
      <c r="AG79" s="58">
        <f t="shared" si="218"/>
        <v>61.859084296954137</v>
      </c>
      <c r="AH79" s="58">
        <f t="shared" si="219"/>
        <v>33.033995765337011</v>
      </c>
      <c r="AI79" s="59">
        <f t="shared" si="188"/>
        <v>15.68815180279617</v>
      </c>
      <c r="AJ79" s="59">
        <f t="shared" si="220"/>
        <v>61.8590843129139</v>
      </c>
      <c r="AK79" s="59">
        <f t="shared" si="189"/>
        <v>146.53866046752705</v>
      </c>
      <c r="AL79" s="58">
        <f t="shared" si="221"/>
        <v>18.270399999999999</v>
      </c>
      <c r="AM79" s="58">
        <f t="shared" si="222"/>
        <v>61.859084312913922</v>
      </c>
      <c r="AN79" s="58">
        <f t="shared" si="223"/>
        <v>33.90570642091987</v>
      </c>
      <c r="AO79" s="59">
        <f t="shared" si="190"/>
        <v>16.116148741559236</v>
      </c>
      <c r="AP79" s="59">
        <f t="shared" si="224"/>
        <v>61.8590843129139</v>
      </c>
      <c r="AQ79" s="59">
        <f t="shared" si="191"/>
        <v>180.44436688844692</v>
      </c>
      <c r="AR79" s="58">
        <f t="shared" si="225"/>
        <v>18.979582860000001</v>
      </c>
      <c r="AS79" s="58">
        <f t="shared" si="226"/>
        <v>61.859084299077352</v>
      </c>
      <c r="AT79" s="58">
        <f t="shared" si="227"/>
        <v>36.395848099039966</v>
      </c>
      <c r="AU79" s="59">
        <f t="shared" si="192"/>
        <v>16.534858446936873</v>
      </c>
      <c r="AV79" s="59">
        <f t="shared" si="228"/>
        <v>61.8590843129139</v>
      </c>
      <c r="AW79" s="59">
        <f t="shared" si="193"/>
        <v>216.84021498748689</v>
      </c>
      <c r="AX79" s="58">
        <f t="shared" si="229"/>
        <v>19.558177780000001</v>
      </c>
      <c r="AY79" s="58">
        <f t="shared" si="230"/>
        <v>61.859084305885489</v>
      </c>
      <c r="AZ79" s="58">
        <f t="shared" si="231"/>
        <v>37.505380013038007</v>
      </c>
      <c r="BA79" s="59">
        <f t="shared" si="194"/>
        <v>16.920549390377481</v>
      </c>
      <c r="BB79" s="59">
        <f t="shared" si="232"/>
        <v>61.859084312913915</v>
      </c>
      <c r="BC79" s="59">
        <f t="shared" si="195"/>
        <v>254.3455950005249</v>
      </c>
      <c r="BD79" s="58">
        <f t="shared" si="233"/>
        <v>20.60608826</v>
      </c>
      <c r="BE79" s="58">
        <f t="shared" si="234"/>
        <v>61.859084314565031</v>
      </c>
      <c r="BF79" s="58">
        <f t="shared" si="235"/>
        <v>38.240212532061264</v>
      </c>
      <c r="BG79" s="59">
        <f t="shared" si="196"/>
        <v>17.325553661825015</v>
      </c>
      <c r="BH79" s="59">
        <f t="shared" si="236"/>
        <v>61.859084312913907</v>
      </c>
      <c r="BI79" s="59">
        <f t="shared" si="197"/>
        <v>292.58580753258616</v>
      </c>
      <c r="BJ79" s="58">
        <f t="shared" si="237"/>
        <v>21.401405929999999</v>
      </c>
      <c r="BK79" s="58">
        <f t="shared" si="238"/>
        <v>61.859084322528652</v>
      </c>
      <c r="BL79" s="58">
        <f t="shared" si="239"/>
        <v>41.040012595380574</v>
      </c>
      <c r="BM79" s="59">
        <f t="shared" si="198"/>
        <v>17.741183334247854</v>
      </c>
      <c r="BN79" s="59">
        <f t="shared" si="240"/>
        <v>61.859084312913915</v>
      </c>
      <c r="BO79" s="59">
        <f t="shared" si="199"/>
        <v>333.62582012796673</v>
      </c>
      <c r="BP79" s="58">
        <f t="shared" si="241"/>
        <v>22.1305111</v>
      </c>
      <c r="BQ79" s="58">
        <f t="shared" si="242"/>
        <v>61.859084323392452</v>
      </c>
      <c r="BR79" s="58">
        <f t="shared" si="243"/>
        <v>41.069194567640182</v>
      </c>
      <c r="BS79" s="59">
        <f t="shared" si="200"/>
        <v>18.135434331508414</v>
      </c>
      <c r="BT79" s="59">
        <f t="shared" si="244"/>
        <v>61.859084312913915</v>
      </c>
      <c r="BU79" s="59">
        <f t="shared" si="201"/>
        <v>374.69501469560691</v>
      </c>
      <c r="BV79" s="58">
        <f t="shared" si="245"/>
        <v>22.97753256</v>
      </c>
      <c r="BW79" s="58">
        <f t="shared" si="246"/>
        <v>61.859084318657615</v>
      </c>
      <c r="BX79" s="58">
        <f t="shared" si="247"/>
        <v>44.062442845975966</v>
      </c>
      <c r="BY79" s="59">
        <f t="shared" si="202"/>
        <v>18.546681030547806</v>
      </c>
      <c r="BZ79" s="59">
        <f t="shared" si="248"/>
        <v>61.859084312913907</v>
      </c>
      <c r="CA79" s="59">
        <f t="shared" si="203"/>
        <v>418.75745754158288</v>
      </c>
    </row>
    <row r="80" spans="1:79" x14ac:dyDescent="0.25">
      <c r="A80" s="57" t="str">
        <f>'BD Productos'!A75</f>
        <v>L031</v>
      </c>
      <c r="B80" s="57" t="str">
        <f t="shared" si="171"/>
        <v>Locales</v>
      </c>
      <c r="C80" s="57" t="str">
        <f t="shared" si="172"/>
        <v xml:space="preserve">Petrokariña </v>
      </c>
      <c r="D80" s="57" t="str">
        <f t="shared" si="173"/>
        <v>Otras Emx Tradicionales</v>
      </c>
      <c r="E80" s="57" t="str">
        <f t="shared" si="174"/>
        <v>Venezuela</v>
      </c>
      <c r="F80" s="57" t="str">
        <f t="shared" si="175"/>
        <v>Otras Emx Tradicionales</v>
      </c>
      <c r="G80" s="57" t="str">
        <f t="shared" si="176"/>
        <v>CL260</v>
      </c>
      <c r="H80" s="57" t="str">
        <f t="shared" si="177"/>
        <v>Si</v>
      </c>
      <c r="I80" s="57" t="str">
        <f t="shared" si="178"/>
        <v>USD</v>
      </c>
      <c r="J80" s="57" t="str">
        <f t="shared" si="179"/>
        <v>No</v>
      </c>
      <c r="K80" s="58">
        <f t="shared" si="180"/>
        <v>0.25333333333333335</v>
      </c>
      <c r="L80" s="58">
        <f t="shared" si="204"/>
        <v>69.33578973201908</v>
      </c>
      <c r="M80" s="58">
        <f t="shared" si="181"/>
        <v>0.54451706869545657</v>
      </c>
      <c r="N80" s="58">
        <f t="shared" si="205"/>
        <v>0.38</v>
      </c>
      <c r="O80" s="58">
        <f t="shared" si="206"/>
        <v>69.335789732019109</v>
      </c>
      <c r="P80" s="58">
        <f t="shared" si="207"/>
        <v>0.73773280274868336</v>
      </c>
      <c r="Q80" s="59">
        <f t="shared" si="182"/>
        <v>0.31344632768361586</v>
      </c>
      <c r="R80" s="59">
        <f t="shared" si="208"/>
        <v>69.335789732019094</v>
      </c>
      <c r="S80" s="59">
        <f t="shared" si="183"/>
        <v>1.2822498714441399</v>
      </c>
      <c r="T80" s="58">
        <f t="shared" si="209"/>
        <v>0.38</v>
      </c>
      <c r="U80" s="58">
        <f t="shared" si="210"/>
        <v>69.33578973201908</v>
      </c>
      <c r="V80" s="58">
        <f t="shared" si="211"/>
        <v>0.81677560304318475</v>
      </c>
      <c r="W80" s="59">
        <f t="shared" si="184"/>
        <v>0.33637037037037038</v>
      </c>
      <c r="X80" s="59">
        <f t="shared" si="212"/>
        <v>69.335789732019094</v>
      </c>
      <c r="Y80" s="59">
        <f t="shared" si="185"/>
        <v>2.0990254744873247</v>
      </c>
      <c r="Z80" s="58">
        <f t="shared" si="213"/>
        <v>0.38</v>
      </c>
      <c r="AA80" s="58">
        <f t="shared" si="214"/>
        <v>69.335789732019123</v>
      </c>
      <c r="AB80" s="58">
        <f t="shared" si="215"/>
        <v>0.79042800294501792</v>
      </c>
      <c r="AC80" s="59">
        <f t="shared" si="186"/>
        <v>0.3472777777777778</v>
      </c>
      <c r="AD80" s="59">
        <f t="shared" si="216"/>
        <v>69.335789732019094</v>
      </c>
      <c r="AE80" s="59">
        <f t="shared" si="187"/>
        <v>2.8894534774323426</v>
      </c>
      <c r="AF80" s="58">
        <f t="shared" si="217"/>
        <v>0.38</v>
      </c>
      <c r="AG80" s="58">
        <f t="shared" si="218"/>
        <v>69.335789732019023</v>
      </c>
      <c r="AH80" s="58">
        <f t="shared" si="219"/>
        <v>0.81677560304318408</v>
      </c>
      <c r="AI80" s="59">
        <f t="shared" si="188"/>
        <v>0.35399558498896239</v>
      </c>
      <c r="AJ80" s="59">
        <f t="shared" si="220"/>
        <v>69.335789732019094</v>
      </c>
      <c r="AK80" s="59">
        <f t="shared" si="189"/>
        <v>3.7062290804755267</v>
      </c>
      <c r="AL80" s="58">
        <f t="shared" si="221"/>
        <v>0.38</v>
      </c>
      <c r="AM80" s="58">
        <f t="shared" si="222"/>
        <v>69.335789732019151</v>
      </c>
      <c r="AN80" s="58">
        <f t="shared" si="223"/>
        <v>0.79042800294501836</v>
      </c>
      <c r="AO80" s="59">
        <f t="shared" si="190"/>
        <v>0.35830570902394104</v>
      </c>
      <c r="AP80" s="59">
        <f t="shared" si="224"/>
        <v>69.335789732019109</v>
      </c>
      <c r="AQ80" s="59">
        <f t="shared" si="191"/>
        <v>4.496657083420545</v>
      </c>
      <c r="AR80" s="58">
        <f t="shared" si="225"/>
        <v>0.41166667000000001</v>
      </c>
      <c r="AS80" s="58">
        <f t="shared" si="226"/>
        <v>69.335789170595689</v>
      </c>
      <c r="AT80" s="58">
        <f t="shared" si="227"/>
        <v>0.88484023663011691</v>
      </c>
      <c r="AU80" s="59">
        <f t="shared" si="192"/>
        <v>0.36610849056603773</v>
      </c>
      <c r="AV80" s="59">
        <f t="shared" si="228"/>
        <v>69.335789732019094</v>
      </c>
      <c r="AW80" s="59">
        <f t="shared" si="193"/>
        <v>5.3814973200506619</v>
      </c>
      <c r="AX80" s="58">
        <f t="shared" si="229"/>
        <v>0.41166667000000001</v>
      </c>
      <c r="AY80" s="58">
        <f t="shared" si="230"/>
        <v>69.33578917059576</v>
      </c>
      <c r="AZ80" s="58">
        <f t="shared" si="231"/>
        <v>0.88484023663011779</v>
      </c>
      <c r="BA80" s="59">
        <f t="shared" si="194"/>
        <v>0.37192043895747606</v>
      </c>
      <c r="BB80" s="59">
        <f t="shared" si="232"/>
        <v>69.335789732019094</v>
      </c>
      <c r="BC80" s="59">
        <f t="shared" si="195"/>
        <v>6.2663375566807797</v>
      </c>
      <c r="BD80" s="58">
        <f t="shared" si="233"/>
        <v>0.41166667000000001</v>
      </c>
      <c r="BE80" s="58">
        <f t="shared" si="234"/>
        <v>69.335789170595717</v>
      </c>
      <c r="BF80" s="58">
        <f t="shared" si="235"/>
        <v>0.856297003190436</v>
      </c>
      <c r="BG80" s="59">
        <f t="shared" si="196"/>
        <v>0.37628815628815632</v>
      </c>
      <c r="BH80" s="59">
        <f t="shared" si="236"/>
        <v>69.335789732019094</v>
      </c>
      <c r="BI80" s="59">
        <f t="shared" si="197"/>
        <v>7.1226345598712157</v>
      </c>
      <c r="BJ80" s="58">
        <f t="shared" si="237"/>
        <v>0.41166667000000001</v>
      </c>
      <c r="BK80" s="58">
        <f t="shared" si="238"/>
        <v>69.335789170595689</v>
      </c>
      <c r="BL80" s="58">
        <f t="shared" si="239"/>
        <v>0.88484023663011691</v>
      </c>
      <c r="BM80" s="59">
        <f t="shared" si="198"/>
        <v>0.37989583333333343</v>
      </c>
      <c r="BN80" s="59">
        <f t="shared" si="240"/>
        <v>69.335789732019094</v>
      </c>
      <c r="BO80" s="59">
        <f t="shared" si="199"/>
        <v>8.0074747965013326</v>
      </c>
      <c r="BP80" s="58">
        <f t="shared" si="241"/>
        <v>0.41166667000000001</v>
      </c>
      <c r="BQ80" s="58">
        <f t="shared" si="242"/>
        <v>69.335789170595717</v>
      </c>
      <c r="BR80" s="58">
        <f t="shared" si="243"/>
        <v>0.856297003190436</v>
      </c>
      <c r="BS80" s="59">
        <f t="shared" si="200"/>
        <v>0.38274950099800409</v>
      </c>
      <c r="BT80" s="59">
        <f t="shared" si="244"/>
        <v>69.33578973201908</v>
      </c>
      <c r="BU80" s="59">
        <f t="shared" si="201"/>
        <v>8.8637717996917686</v>
      </c>
      <c r="BV80" s="58">
        <f t="shared" si="245"/>
        <v>0.41166667000000001</v>
      </c>
      <c r="BW80" s="58">
        <f t="shared" si="246"/>
        <v>69.335789170595689</v>
      </c>
      <c r="BX80" s="58">
        <f t="shared" si="247"/>
        <v>0.88484023663011691</v>
      </c>
      <c r="BY80" s="59">
        <f t="shared" si="202"/>
        <v>0.3852054794520548</v>
      </c>
      <c r="BZ80" s="59">
        <f t="shared" si="248"/>
        <v>69.335789732019094</v>
      </c>
      <c r="CA80" s="59">
        <f t="shared" si="203"/>
        <v>9.7486120363218856</v>
      </c>
    </row>
    <row r="81" spans="1:79" x14ac:dyDescent="0.25">
      <c r="A81" s="57" t="str">
        <f>'BD Productos'!A76</f>
        <v>L032</v>
      </c>
      <c r="B81" s="57" t="str">
        <f t="shared" si="171"/>
        <v>Locales</v>
      </c>
      <c r="C81" s="57" t="str">
        <f t="shared" si="172"/>
        <v>Sinovenezolana (Otras Emx Tradicionales)</v>
      </c>
      <c r="D81" s="57" t="str">
        <f t="shared" si="173"/>
        <v>Otras Emx Tradicionales</v>
      </c>
      <c r="E81" s="57" t="str">
        <f t="shared" si="174"/>
        <v>Venezuela</v>
      </c>
      <c r="F81" s="57" t="str">
        <f t="shared" si="175"/>
        <v>Otras Emx Tradicionales</v>
      </c>
      <c r="G81" s="57" t="str">
        <f t="shared" si="176"/>
        <v>CL261</v>
      </c>
      <c r="H81" s="57" t="str">
        <f t="shared" si="177"/>
        <v>Si</v>
      </c>
      <c r="I81" s="57" t="str">
        <f t="shared" si="178"/>
        <v>USD</v>
      </c>
      <c r="J81" s="57" t="str">
        <f t="shared" si="179"/>
        <v>No</v>
      </c>
      <c r="K81" s="58">
        <f t="shared" si="180"/>
        <v>9.0197222222222415E-2</v>
      </c>
      <c r="L81" s="58">
        <f t="shared" si="204"/>
        <v>69.481394036654862</v>
      </c>
      <c r="M81" s="58">
        <f t="shared" si="181"/>
        <v>0.19427789088525271</v>
      </c>
      <c r="N81" s="58">
        <f t="shared" si="205"/>
        <v>6.3333329999999993E-2</v>
      </c>
      <c r="O81" s="58">
        <f t="shared" si="206"/>
        <v>69.481397693570557</v>
      </c>
      <c r="P81" s="58">
        <f t="shared" si="207"/>
        <v>0.123213672091668</v>
      </c>
      <c r="Q81" s="59">
        <f t="shared" si="182"/>
        <v>7.744825800376659E-2</v>
      </c>
      <c r="R81" s="59">
        <f t="shared" si="208"/>
        <v>69.481394036654876</v>
      </c>
      <c r="S81" s="59">
        <f t="shared" si="183"/>
        <v>0.31749156297692072</v>
      </c>
      <c r="T81" s="58">
        <f t="shared" si="209"/>
        <v>0.12666667000000001</v>
      </c>
      <c r="U81" s="58">
        <f t="shared" si="210"/>
        <v>69.481392208197207</v>
      </c>
      <c r="V81" s="58">
        <f t="shared" si="211"/>
        <v>0.27283027391726489</v>
      </c>
      <c r="W81" s="59">
        <f t="shared" si="184"/>
        <v>9.4401265432098869E-2</v>
      </c>
      <c r="X81" s="59">
        <f t="shared" si="212"/>
        <v>69.481394036654862</v>
      </c>
      <c r="Y81" s="59">
        <f t="shared" si="185"/>
        <v>0.5903218368941856</v>
      </c>
      <c r="Z81" s="58">
        <f t="shared" si="213"/>
        <v>0.12666667000000001</v>
      </c>
      <c r="AA81" s="58">
        <f t="shared" si="214"/>
        <v>69.481392208197164</v>
      </c>
      <c r="AB81" s="58">
        <f t="shared" si="215"/>
        <v>0.26402929733928848</v>
      </c>
      <c r="AC81" s="59">
        <f t="shared" si="186"/>
        <v>0.10246761574074081</v>
      </c>
      <c r="AD81" s="59">
        <f t="shared" si="216"/>
        <v>69.481394036654876</v>
      </c>
      <c r="AE81" s="59">
        <f t="shared" si="187"/>
        <v>0.85435113423347409</v>
      </c>
      <c r="AF81" s="58">
        <f t="shared" si="217"/>
        <v>0.19</v>
      </c>
      <c r="AG81" s="58">
        <f t="shared" si="218"/>
        <v>69.481394036654848</v>
      </c>
      <c r="AH81" s="58">
        <f t="shared" si="219"/>
        <v>0.40924541087589705</v>
      </c>
      <c r="AI81" s="59">
        <f t="shared" si="188"/>
        <v>0.12043784032376752</v>
      </c>
      <c r="AJ81" s="59">
        <f t="shared" si="220"/>
        <v>69.481394036654876</v>
      </c>
      <c r="AK81" s="59">
        <f t="shared" si="189"/>
        <v>1.2635965451093711</v>
      </c>
      <c r="AL81" s="58">
        <f t="shared" si="221"/>
        <v>0.25333333000000002</v>
      </c>
      <c r="AM81" s="58">
        <f t="shared" si="222"/>
        <v>69.481394950883683</v>
      </c>
      <c r="AN81" s="58">
        <f t="shared" si="223"/>
        <v>0.52805859467857652</v>
      </c>
      <c r="AO81" s="59">
        <f t="shared" si="190"/>
        <v>0.14246471761817067</v>
      </c>
      <c r="AP81" s="59">
        <f t="shared" si="224"/>
        <v>69.481394036654862</v>
      </c>
      <c r="AQ81" s="59">
        <f t="shared" si="191"/>
        <v>1.7916551397879477</v>
      </c>
      <c r="AR81" s="58">
        <f t="shared" si="225"/>
        <v>0.25333333000000002</v>
      </c>
      <c r="AS81" s="58">
        <f t="shared" si="226"/>
        <v>69.481394950883768</v>
      </c>
      <c r="AT81" s="58">
        <f t="shared" si="227"/>
        <v>0.54566054783452977</v>
      </c>
      <c r="AU81" s="59">
        <f t="shared" si="192"/>
        <v>0.15867663784067088</v>
      </c>
      <c r="AV81" s="59">
        <f t="shared" si="228"/>
        <v>69.481394036654876</v>
      </c>
      <c r="AW81" s="59">
        <f t="shared" si="193"/>
        <v>2.3373156876224774</v>
      </c>
      <c r="AX81" s="58">
        <f t="shared" si="229"/>
        <v>0.25333333000000002</v>
      </c>
      <c r="AY81" s="58">
        <f t="shared" si="230"/>
        <v>69.481394950883683</v>
      </c>
      <c r="AZ81" s="58">
        <f t="shared" si="231"/>
        <v>0.54566054783452911</v>
      </c>
      <c r="BA81" s="59">
        <f t="shared" si="194"/>
        <v>0.17075218335619569</v>
      </c>
      <c r="BB81" s="59">
        <f t="shared" si="232"/>
        <v>69.481394036654862</v>
      </c>
      <c r="BC81" s="59">
        <f t="shared" si="195"/>
        <v>2.8829762354570065</v>
      </c>
      <c r="BD81" s="58">
        <f t="shared" si="233"/>
        <v>0.25333333000000002</v>
      </c>
      <c r="BE81" s="58">
        <f t="shared" si="234"/>
        <v>69.481394950883768</v>
      </c>
      <c r="BF81" s="58">
        <f t="shared" si="235"/>
        <v>0.52805859467857719</v>
      </c>
      <c r="BG81" s="59">
        <f t="shared" si="196"/>
        <v>0.17982703500203503</v>
      </c>
      <c r="BH81" s="59">
        <f t="shared" si="236"/>
        <v>69.481394036654862</v>
      </c>
      <c r="BI81" s="59">
        <f t="shared" si="197"/>
        <v>3.4110348301355837</v>
      </c>
      <c r="BJ81" s="58">
        <f t="shared" si="237"/>
        <v>0.25333333000000002</v>
      </c>
      <c r="BK81" s="58">
        <f t="shared" si="238"/>
        <v>69.481394950883683</v>
      </c>
      <c r="BL81" s="58">
        <f t="shared" si="239"/>
        <v>0.54566054783452911</v>
      </c>
      <c r="BM81" s="59">
        <f t="shared" si="198"/>
        <v>0.18732274305555555</v>
      </c>
      <c r="BN81" s="59">
        <f t="shared" si="240"/>
        <v>69.481394036654862</v>
      </c>
      <c r="BO81" s="59">
        <f t="shared" si="199"/>
        <v>3.9566953779701128</v>
      </c>
      <c r="BP81" s="58">
        <f t="shared" si="241"/>
        <v>0.25333333000000002</v>
      </c>
      <c r="BQ81" s="58">
        <f t="shared" si="242"/>
        <v>69.481394950883768</v>
      </c>
      <c r="BR81" s="58">
        <f t="shared" si="243"/>
        <v>0.52805859467857719</v>
      </c>
      <c r="BS81" s="59">
        <f t="shared" si="200"/>
        <v>0.19325183799068529</v>
      </c>
      <c r="BT81" s="59">
        <f t="shared" si="244"/>
        <v>69.481394036654876</v>
      </c>
      <c r="BU81" s="59">
        <f t="shared" si="201"/>
        <v>4.48475397264869</v>
      </c>
      <c r="BV81" s="58">
        <f t="shared" si="245"/>
        <v>0.25333333000000002</v>
      </c>
      <c r="BW81" s="58">
        <f t="shared" si="246"/>
        <v>69.48139495088374</v>
      </c>
      <c r="BX81" s="58">
        <f t="shared" si="247"/>
        <v>0.54566054783452955</v>
      </c>
      <c r="BY81" s="59">
        <f t="shared" si="202"/>
        <v>0.19835464992389651</v>
      </c>
      <c r="BZ81" s="59">
        <f t="shared" si="248"/>
        <v>69.481394036654862</v>
      </c>
      <c r="CA81" s="59">
        <f t="shared" si="203"/>
        <v>5.0304145204832196</v>
      </c>
    </row>
    <row r="82" spans="1:79" x14ac:dyDescent="0.25">
      <c r="A82" s="57" t="str">
        <f>'BD Productos'!A77</f>
        <v>L033</v>
      </c>
      <c r="B82" s="57" t="str">
        <f t="shared" si="171"/>
        <v>Locales</v>
      </c>
      <c r="C82" s="57" t="str">
        <f t="shared" si="172"/>
        <v>Petroritupano</v>
      </c>
      <c r="D82" s="57" t="str">
        <f t="shared" si="173"/>
        <v>Otras Emx Tradicionales</v>
      </c>
      <c r="E82" s="57" t="str">
        <f t="shared" si="174"/>
        <v>Venezuela</v>
      </c>
      <c r="F82" s="57" t="str">
        <f t="shared" si="175"/>
        <v>Otras Emx Tradicionales</v>
      </c>
      <c r="G82" s="57" t="str">
        <f t="shared" si="176"/>
        <v>CL262</v>
      </c>
      <c r="H82" s="57" t="str">
        <f t="shared" si="177"/>
        <v>Si</v>
      </c>
      <c r="I82" s="57" t="str">
        <f t="shared" si="178"/>
        <v>USD</v>
      </c>
      <c r="J82" s="57" t="str">
        <f t="shared" si="179"/>
        <v>No</v>
      </c>
      <c r="K82" s="58">
        <f t="shared" si="180"/>
        <v>2.2800000000000002</v>
      </c>
      <c r="L82" s="58">
        <f t="shared" si="204"/>
        <v>60.283910471854298</v>
      </c>
      <c r="M82" s="58">
        <f t="shared" si="181"/>
        <v>4.2608667921506624</v>
      </c>
      <c r="N82" s="58">
        <f t="shared" si="205"/>
        <v>2.66</v>
      </c>
      <c r="O82" s="58">
        <f t="shared" si="206"/>
        <v>60.283910471854284</v>
      </c>
      <c r="P82" s="58">
        <f t="shared" si="207"/>
        <v>4.4899456519437075</v>
      </c>
      <c r="Q82" s="59">
        <f t="shared" si="182"/>
        <v>2.4603389830508475</v>
      </c>
      <c r="R82" s="59">
        <f t="shared" si="208"/>
        <v>60.283910471854298</v>
      </c>
      <c r="S82" s="59">
        <f t="shared" si="183"/>
        <v>8.75081244409437</v>
      </c>
      <c r="T82" s="58">
        <f t="shared" si="209"/>
        <v>2.72333333</v>
      </c>
      <c r="U82" s="58">
        <f t="shared" si="210"/>
        <v>60.283910545641348</v>
      </c>
      <c r="V82" s="58">
        <f t="shared" si="211"/>
        <v>5.0893686684021908</v>
      </c>
      <c r="W82" s="59">
        <f t="shared" si="184"/>
        <v>2.5509259259259283</v>
      </c>
      <c r="X82" s="59">
        <f t="shared" si="212"/>
        <v>60.283910471854291</v>
      </c>
      <c r="Y82" s="59">
        <f t="shared" si="185"/>
        <v>13.840181112496561</v>
      </c>
      <c r="Z82" s="58">
        <f t="shared" si="213"/>
        <v>3.3566666700000001</v>
      </c>
      <c r="AA82" s="58">
        <f t="shared" si="214"/>
        <v>60.283910411989964</v>
      </c>
      <c r="AB82" s="58">
        <f t="shared" si="215"/>
        <v>6.0705897845157804</v>
      </c>
      <c r="AC82" s="59">
        <f t="shared" si="186"/>
        <v>2.7523611111111199</v>
      </c>
      <c r="AD82" s="59">
        <f t="shared" si="216"/>
        <v>60.283910471854306</v>
      </c>
      <c r="AE82" s="59">
        <f t="shared" si="187"/>
        <v>19.910770897012341</v>
      </c>
      <c r="AF82" s="58">
        <f t="shared" si="217"/>
        <v>4.1166666699999999</v>
      </c>
      <c r="AG82" s="58">
        <f t="shared" si="218"/>
        <v>60.283910423041071</v>
      </c>
      <c r="AH82" s="58">
        <f t="shared" si="219"/>
        <v>7.6932317080497619</v>
      </c>
      <c r="AI82" s="59">
        <f t="shared" si="188"/>
        <v>3.0324503311258302</v>
      </c>
      <c r="AJ82" s="59">
        <f t="shared" si="220"/>
        <v>60.283910471854291</v>
      </c>
      <c r="AK82" s="59">
        <f t="shared" si="189"/>
        <v>27.604002605062103</v>
      </c>
      <c r="AL82" s="58">
        <f t="shared" si="221"/>
        <v>4.1166666699999999</v>
      </c>
      <c r="AM82" s="58">
        <f t="shared" si="222"/>
        <v>60.28391042304137</v>
      </c>
      <c r="AN82" s="58">
        <f t="shared" si="223"/>
        <v>7.4450629432739994</v>
      </c>
      <c r="AO82" s="59">
        <f t="shared" si="190"/>
        <v>3.2121546961325982</v>
      </c>
      <c r="AP82" s="59">
        <f t="shared" si="224"/>
        <v>60.283910471854291</v>
      </c>
      <c r="AQ82" s="59">
        <f t="shared" si="191"/>
        <v>35.049065548336102</v>
      </c>
      <c r="AR82" s="58">
        <f t="shared" si="225"/>
        <v>4.1166666699999999</v>
      </c>
      <c r="AS82" s="58">
        <f t="shared" si="226"/>
        <v>60.28391042304149</v>
      </c>
      <c r="AT82" s="58">
        <f t="shared" si="227"/>
        <v>7.6932317080498152</v>
      </c>
      <c r="AU82" s="59">
        <f t="shared" si="192"/>
        <v>3.3444182389937125</v>
      </c>
      <c r="AV82" s="59">
        <f t="shared" si="228"/>
        <v>60.283910471854298</v>
      </c>
      <c r="AW82" s="59">
        <f t="shared" si="193"/>
        <v>42.742297256385918</v>
      </c>
      <c r="AX82" s="58">
        <f t="shared" si="229"/>
        <v>4.1166666699999999</v>
      </c>
      <c r="AY82" s="58">
        <f t="shared" si="230"/>
        <v>60.283910423041377</v>
      </c>
      <c r="AZ82" s="58">
        <f t="shared" si="231"/>
        <v>7.6932317080498009</v>
      </c>
      <c r="BA82" s="59">
        <f t="shared" si="194"/>
        <v>3.4429355281207146</v>
      </c>
      <c r="BB82" s="59">
        <f t="shared" si="232"/>
        <v>60.283910471854291</v>
      </c>
      <c r="BC82" s="59">
        <f t="shared" si="195"/>
        <v>50.435528964435719</v>
      </c>
      <c r="BD82" s="58">
        <f t="shared" si="233"/>
        <v>4.1166666699999999</v>
      </c>
      <c r="BE82" s="58">
        <f t="shared" si="234"/>
        <v>60.283910423041398</v>
      </c>
      <c r="BF82" s="58">
        <f t="shared" si="235"/>
        <v>7.445062943274003</v>
      </c>
      <c r="BG82" s="59">
        <f t="shared" si="196"/>
        <v>3.5169719169719182</v>
      </c>
      <c r="BH82" s="59">
        <f t="shared" si="236"/>
        <v>60.283910471854291</v>
      </c>
      <c r="BI82" s="59">
        <f t="shared" si="197"/>
        <v>57.880591907709722</v>
      </c>
      <c r="BJ82" s="58">
        <f t="shared" si="237"/>
        <v>4.1166666699999999</v>
      </c>
      <c r="BK82" s="58">
        <f t="shared" si="238"/>
        <v>60.283910423041377</v>
      </c>
      <c r="BL82" s="58">
        <f t="shared" si="239"/>
        <v>7.6932317080498009</v>
      </c>
      <c r="BM82" s="59">
        <f t="shared" si="198"/>
        <v>3.5781250000000004</v>
      </c>
      <c r="BN82" s="59">
        <f t="shared" si="240"/>
        <v>60.283910471854298</v>
      </c>
      <c r="BO82" s="59">
        <f t="shared" si="199"/>
        <v>65.573823615759522</v>
      </c>
      <c r="BP82" s="58">
        <f t="shared" si="241"/>
        <v>4.1166666699999999</v>
      </c>
      <c r="BQ82" s="58">
        <f t="shared" si="242"/>
        <v>60.283910423041448</v>
      </c>
      <c r="BR82" s="58">
        <f t="shared" si="243"/>
        <v>7.4450629432740101</v>
      </c>
      <c r="BS82" s="59">
        <f t="shared" si="200"/>
        <v>3.6264970059880244</v>
      </c>
      <c r="BT82" s="59">
        <f t="shared" si="244"/>
        <v>60.283910471854298</v>
      </c>
      <c r="BU82" s="59">
        <f t="shared" si="201"/>
        <v>73.018886559033533</v>
      </c>
      <c r="BV82" s="58">
        <f t="shared" si="245"/>
        <v>4.1166666699999999</v>
      </c>
      <c r="BW82" s="58">
        <f t="shared" si="246"/>
        <v>60.283910423041434</v>
      </c>
      <c r="BX82" s="58">
        <f t="shared" si="247"/>
        <v>7.693231708049808</v>
      </c>
      <c r="BY82" s="59">
        <f t="shared" si="202"/>
        <v>3.6681278538812792</v>
      </c>
      <c r="BZ82" s="59">
        <f t="shared" si="248"/>
        <v>60.283910471854298</v>
      </c>
      <c r="CA82" s="59">
        <f t="shared" si="203"/>
        <v>80.712118267083341</v>
      </c>
    </row>
    <row r="83" spans="1:79" x14ac:dyDescent="0.25">
      <c r="A83" s="57" t="str">
        <f>'BD Productos'!A78</f>
        <v>L034</v>
      </c>
      <c r="B83" s="57" t="str">
        <f t="shared" si="171"/>
        <v>Locales</v>
      </c>
      <c r="C83" s="57" t="str">
        <f t="shared" si="172"/>
        <v>Petronado</v>
      </c>
      <c r="D83" s="57" t="str">
        <f t="shared" si="173"/>
        <v>Otras Emx Tradicionales</v>
      </c>
      <c r="E83" s="57" t="str">
        <f t="shared" si="174"/>
        <v>Venezuela</v>
      </c>
      <c r="F83" s="57" t="str">
        <f t="shared" si="175"/>
        <v>Otras Emx Tradicionales</v>
      </c>
      <c r="G83" s="57" t="str">
        <f t="shared" si="176"/>
        <v>CL263</v>
      </c>
      <c r="H83" s="57" t="str">
        <f t="shared" si="177"/>
        <v>Si</v>
      </c>
      <c r="I83" s="57" t="str">
        <f t="shared" si="178"/>
        <v>USD</v>
      </c>
      <c r="J83" s="57" t="str">
        <f t="shared" si="179"/>
        <v>No</v>
      </c>
      <c r="K83" s="58">
        <f t="shared" si="180"/>
        <v>0.31666666666666671</v>
      </c>
      <c r="L83" s="58">
        <f t="shared" si="204"/>
        <v>67.840036420760811</v>
      </c>
      <c r="M83" s="58">
        <f t="shared" si="181"/>
        <v>0.66596302419713538</v>
      </c>
      <c r="N83" s="58">
        <f t="shared" si="205"/>
        <v>0.38</v>
      </c>
      <c r="O83" s="58">
        <f t="shared" si="206"/>
        <v>67.840036420760782</v>
      </c>
      <c r="P83" s="58">
        <f t="shared" si="207"/>
        <v>0.72181798751689474</v>
      </c>
      <c r="Q83" s="59">
        <f t="shared" si="182"/>
        <v>0.34672316384180785</v>
      </c>
      <c r="R83" s="59">
        <f t="shared" si="208"/>
        <v>67.840036420760811</v>
      </c>
      <c r="S83" s="59">
        <f t="shared" si="183"/>
        <v>1.3877810117140301</v>
      </c>
      <c r="T83" s="58">
        <f t="shared" si="209"/>
        <v>0.38</v>
      </c>
      <c r="U83" s="58">
        <f t="shared" si="210"/>
        <v>67.840036420760839</v>
      </c>
      <c r="V83" s="58">
        <f t="shared" si="211"/>
        <v>0.79915562903656268</v>
      </c>
      <c r="W83" s="59">
        <f t="shared" si="184"/>
        <v>0.35818518518518516</v>
      </c>
      <c r="X83" s="59">
        <f t="shared" si="212"/>
        <v>67.840036420760811</v>
      </c>
      <c r="Y83" s="59">
        <f t="shared" si="185"/>
        <v>2.1869366407505928</v>
      </c>
      <c r="Z83" s="58">
        <f t="shared" si="213"/>
        <v>0.44333333000000003</v>
      </c>
      <c r="AA83" s="58">
        <f t="shared" si="214"/>
        <v>67.840036930836291</v>
      </c>
      <c r="AB83" s="58">
        <f t="shared" si="215"/>
        <v>0.90227248439611918</v>
      </c>
      <c r="AC83" s="59">
        <f t="shared" si="186"/>
        <v>0.37947222222222227</v>
      </c>
      <c r="AD83" s="59">
        <f t="shared" si="216"/>
        <v>67.840036420760811</v>
      </c>
      <c r="AE83" s="59">
        <f t="shared" si="187"/>
        <v>3.089209125146712</v>
      </c>
      <c r="AF83" s="58">
        <f t="shared" si="217"/>
        <v>0.50666666999999999</v>
      </c>
      <c r="AG83" s="58">
        <f t="shared" si="218"/>
        <v>67.840035974444731</v>
      </c>
      <c r="AH83" s="58">
        <f t="shared" si="219"/>
        <v>1.0655408387154157</v>
      </c>
      <c r="AI83" s="59">
        <f t="shared" si="188"/>
        <v>0.40558498896247236</v>
      </c>
      <c r="AJ83" s="59">
        <f t="shared" si="220"/>
        <v>67.840036420760811</v>
      </c>
      <c r="AK83" s="59">
        <f t="shared" si="189"/>
        <v>4.1547499638621277</v>
      </c>
      <c r="AL83" s="58">
        <f t="shared" si="221"/>
        <v>0.59995036999999996</v>
      </c>
      <c r="AM83" s="58">
        <f t="shared" si="222"/>
        <v>67.840035863384927</v>
      </c>
      <c r="AN83" s="58">
        <f t="shared" si="223"/>
        <v>1.2210196385115317</v>
      </c>
      <c r="AO83" s="59">
        <f t="shared" si="190"/>
        <v>0.43780024467103312</v>
      </c>
      <c r="AP83" s="59">
        <f t="shared" si="224"/>
        <v>67.840036420760825</v>
      </c>
      <c r="AQ83" s="59">
        <f t="shared" si="191"/>
        <v>5.3757696023736594</v>
      </c>
      <c r="AR83" s="58">
        <f t="shared" si="225"/>
        <v>0.59995036999999996</v>
      </c>
      <c r="AS83" s="58">
        <f t="shared" si="226"/>
        <v>67.84003586338504</v>
      </c>
      <c r="AT83" s="58">
        <f t="shared" si="227"/>
        <v>1.2617202931285849</v>
      </c>
      <c r="AU83" s="59">
        <f t="shared" si="192"/>
        <v>0.46151087548420511</v>
      </c>
      <c r="AV83" s="59">
        <f t="shared" si="228"/>
        <v>67.840036420760811</v>
      </c>
      <c r="AW83" s="59">
        <f t="shared" si="193"/>
        <v>6.6374898955022443</v>
      </c>
      <c r="AX83" s="58">
        <f t="shared" si="229"/>
        <v>0.59995036999999996</v>
      </c>
      <c r="AY83" s="58">
        <f t="shared" si="230"/>
        <v>67.840035863384898</v>
      </c>
      <c r="AZ83" s="58">
        <f t="shared" si="231"/>
        <v>1.2617202931285822</v>
      </c>
      <c r="BA83" s="59">
        <f t="shared" si="194"/>
        <v>0.47917188032858404</v>
      </c>
      <c r="BB83" s="59">
        <f t="shared" si="232"/>
        <v>67.840036420760811</v>
      </c>
      <c r="BC83" s="59">
        <f t="shared" si="195"/>
        <v>7.8992101886308266</v>
      </c>
      <c r="BD83" s="58">
        <f t="shared" si="233"/>
        <v>0.59995036999999996</v>
      </c>
      <c r="BE83" s="58">
        <f t="shared" si="234"/>
        <v>67.840035863385026</v>
      </c>
      <c r="BF83" s="58">
        <f t="shared" si="235"/>
        <v>1.2210196385115335</v>
      </c>
      <c r="BG83" s="59">
        <f t="shared" si="196"/>
        <v>0.492444241289266</v>
      </c>
      <c r="BH83" s="59">
        <f t="shared" si="236"/>
        <v>67.840036420760811</v>
      </c>
      <c r="BI83" s="59">
        <f t="shared" si="197"/>
        <v>9.1202298271423601</v>
      </c>
      <c r="BJ83" s="58">
        <f t="shared" si="237"/>
        <v>0.59995036999999996</v>
      </c>
      <c r="BK83" s="58">
        <f t="shared" si="238"/>
        <v>67.840035863384941</v>
      </c>
      <c r="BL83" s="58">
        <f t="shared" si="239"/>
        <v>1.2617202931285831</v>
      </c>
      <c r="BM83" s="59">
        <f t="shared" si="198"/>
        <v>0.50340703680646082</v>
      </c>
      <c r="BN83" s="59">
        <f t="shared" si="240"/>
        <v>67.840036420760811</v>
      </c>
      <c r="BO83" s="59">
        <f t="shared" si="199"/>
        <v>10.381950120270943</v>
      </c>
      <c r="BP83" s="58">
        <f t="shared" si="241"/>
        <v>0.59995036999999996</v>
      </c>
      <c r="BQ83" s="58">
        <f t="shared" si="242"/>
        <v>67.840035863384927</v>
      </c>
      <c r="BR83" s="58">
        <f t="shared" si="243"/>
        <v>1.2210196385115317</v>
      </c>
      <c r="BS83" s="59">
        <f t="shared" si="200"/>
        <v>0.51207859323738847</v>
      </c>
      <c r="BT83" s="59">
        <f t="shared" si="244"/>
        <v>67.840036420760811</v>
      </c>
      <c r="BU83" s="59">
        <f t="shared" si="201"/>
        <v>11.602969758782475</v>
      </c>
      <c r="BV83" s="58">
        <f t="shared" si="245"/>
        <v>0.59995036999999996</v>
      </c>
      <c r="BW83" s="58">
        <f t="shared" si="246"/>
        <v>67.840035863384941</v>
      </c>
      <c r="BX83" s="58">
        <f t="shared" si="247"/>
        <v>1.2617202931285831</v>
      </c>
      <c r="BY83" s="59">
        <f t="shared" si="202"/>
        <v>0.51954167522871841</v>
      </c>
      <c r="BZ83" s="59">
        <f t="shared" si="248"/>
        <v>67.840036420760811</v>
      </c>
      <c r="CA83" s="59">
        <f t="shared" si="203"/>
        <v>12.864690051911058</v>
      </c>
    </row>
    <row r="84" spans="1:79" x14ac:dyDescent="0.25">
      <c r="A84" s="57" t="str">
        <f>'BD Productos'!A79</f>
        <v>L035</v>
      </c>
      <c r="B84" s="57" t="str">
        <f t="shared" si="171"/>
        <v>Locales</v>
      </c>
      <c r="C84" s="57" t="str">
        <f t="shared" si="172"/>
        <v xml:space="preserve">Petrocuragua </v>
      </c>
      <c r="D84" s="57" t="str">
        <f t="shared" si="173"/>
        <v>Otras Emx Tradicionales</v>
      </c>
      <c r="E84" s="57" t="str">
        <f t="shared" si="174"/>
        <v>Venezuela</v>
      </c>
      <c r="F84" s="57" t="str">
        <f t="shared" si="175"/>
        <v>Otras Emx Tradicionales</v>
      </c>
      <c r="G84" s="57" t="str">
        <f t="shared" si="176"/>
        <v>CL264</v>
      </c>
      <c r="H84" s="57" t="str">
        <f t="shared" si="177"/>
        <v>Si</v>
      </c>
      <c r="I84" s="57" t="str">
        <f t="shared" si="178"/>
        <v>USD</v>
      </c>
      <c r="J84" s="57" t="str">
        <f t="shared" si="179"/>
        <v>No</v>
      </c>
      <c r="K84" s="58">
        <f t="shared" si="180"/>
        <v>0.19</v>
      </c>
      <c r="L84" s="58">
        <f t="shared" si="204"/>
        <v>63.857834312913909</v>
      </c>
      <c r="M84" s="58">
        <f t="shared" si="181"/>
        <v>0.3761226441030629</v>
      </c>
      <c r="N84" s="58">
        <f t="shared" si="205"/>
        <v>0.38</v>
      </c>
      <c r="O84" s="58">
        <f t="shared" si="206"/>
        <v>63.857834312913894</v>
      </c>
      <c r="P84" s="58">
        <f t="shared" si="207"/>
        <v>0.67944735708940396</v>
      </c>
      <c r="Q84" s="59">
        <f t="shared" si="182"/>
        <v>0.28016949152542375</v>
      </c>
      <c r="R84" s="59">
        <f t="shared" si="208"/>
        <v>63.857834312913901</v>
      </c>
      <c r="S84" s="59">
        <f t="shared" si="183"/>
        <v>1.0555700011924669</v>
      </c>
      <c r="T84" s="58">
        <f t="shared" si="209"/>
        <v>0.38</v>
      </c>
      <c r="U84" s="58">
        <f t="shared" si="210"/>
        <v>63.857834312913901</v>
      </c>
      <c r="V84" s="58">
        <f t="shared" si="211"/>
        <v>0.75224528820612568</v>
      </c>
      <c r="W84" s="59">
        <f t="shared" si="184"/>
        <v>0.31455555555555559</v>
      </c>
      <c r="X84" s="59">
        <f t="shared" si="212"/>
        <v>63.857834312913894</v>
      </c>
      <c r="Y84" s="59">
        <f t="shared" si="185"/>
        <v>1.8078152893985926</v>
      </c>
      <c r="Z84" s="58">
        <f t="shared" si="213"/>
        <v>0.44333333000000003</v>
      </c>
      <c r="AA84" s="58">
        <f t="shared" si="214"/>
        <v>63.857834793047999</v>
      </c>
      <c r="AB84" s="58">
        <f t="shared" si="215"/>
        <v>0.84930919636175495</v>
      </c>
      <c r="AC84" s="59">
        <f t="shared" si="186"/>
        <v>0.34675</v>
      </c>
      <c r="AD84" s="59">
        <f t="shared" si="216"/>
        <v>63.857834312913901</v>
      </c>
      <c r="AE84" s="59">
        <f t="shared" si="187"/>
        <v>2.6571244857603475</v>
      </c>
      <c r="AF84" s="58">
        <f t="shared" si="217"/>
        <v>0.50666666999999999</v>
      </c>
      <c r="AG84" s="58">
        <f t="shared" si="218"/>
        <v>63.857833892796563</v>
      </c>
      <c r="AH84" s="58">
        <f t="shared" si="219"/>
        <v>1.0029937176081676</v>
      </c>
      <c r="AI84" s="59">
        <f t="shared" si="188"/>
        <v>0.37958057395143491</v>
      </c>
      <c r="AJ84" s="59">
        <f t="shared" si="220"/>
        <v>63.857834312913894</v>
      </c>
      <c r="AK84" s="59">
        <f t="shared" si="189"/>
        <v>3.6601182033685151</v>
      </c>
      <c r="AL84" s="58">
        <f t="shared" si="221"/>
        <v>0.50666666999999999</v>
      </c>
      <c r="AM84" s="58">
        <f t="shared" si="222"/>
        <v>63.85783389279657</v>
      </c>
      <c r="AN84" s="58">
        <f t="shared" si="223"/>
        <v>0.97063908155629131</v>
      </c>
      <c r="AO84" s="59">
        <f t="shared" si="190"/>
        <v>0.40064456721915287</v>
      </c>
      <c r="AP84" s="59">
        <f t="shared" si="224"/>
        <v>63.857834312913901</v>
      </c>
      <c r="AQ84" s="59">
        <f t="shared" si="191"/>
        <v>4.6307572849248064</v>
      </c>
      <c r="AR84" s="58">
        <f t="shared" si="225"/>
        <v>0.50666666999999999</v>
      </c>
      <c r="AS84" s="58">
        <f t="shared" si="226"/>
        <v>63.857833892796563</v>
      </c>
      <c r="AT84" s="58">
        <f t="shared" si="227"/>
        <v>1.0029937176081676</v>
      </c>
      <c r="AU84" s="59">
        <f t="shared" si="192"/>
        <v>0.41614779874213836</v>
      </c>
      <c r="AV84" s="59">
        <f t="shared" si="228"/>
        <v>63.857834312913901</v>
      </c>
      <c r="AW84" s="59">
        <f t="shared" si="193"/>
        <v>5.633751002532974</v>
      </c>
      <c r="AX84" s="58">
        <f t="shared" si="229"/>
        <v>0.50666666999999999</v>
      </c>
      <c r="AY84" s="58">
        <f t="shared" si="230"/>
        <v>63.857833892796563</v>
      </c>
      <c r="AZ84" s="58">
        <f t="shared" si="231"/>
        <v>1.0029937176081676</v>
      </c>
      <c r="BA84" s="59">
        <f t="shared" si="194"/>
        <v>0.42769547325102875</v>
      </c>
      <c r="BB84" s="59">
        <f t="shared" si="232"/>
        <v>63.857834312913909</v>
      </c>
      <c r="BC84" s="59">
        <f t="shared" si="195"/>
        <v>6.6367447201411416</v>
      </c>
      <c r="BD84" s="58">
        <f t="shared" si="233"/>
        <v>0.56999999999999995</v>
      </c>
      <c r="BE84" s="58">
        <f t="shared" si="234"/>
        <v>63.857834312913887</v>
      </c>
      <c r="BF84" s="58">
        <f t="shared" si="235"/>
        <v>1.0919689667508274</v>
      </c>
      <c r="BG84" s="59">
        <f t="shared" si="196"/>
        <v>0.4433333333333333</v>
      </c>
      <c r="BH84" s="59">
        <f t="shared" si="236"/>
        <v>63.857834312913901</v>
      </c>
      <c r="BI84" s="59">
        <f t="shared" si="197"/>
        <v>7.728713686891969</v>
      </c>
      <c r="BJ84" s="58">
        <f t="shared" si="237"/>
        <v>0.60166666999999996</v>
      </c>
      <c r="BK84" s="58">
        <f t="shared" si="238"/>
        <v>63.857833959130794</v>
      </c>
      <c r="BL84" s="58">
        <f t="shared" si="239"/>
        <v>1.1910550396596973</v>
      </c>
      <c r="BM84" s="59">
        <f t="shared" si="198"/>
        <v>0.45947916666666661</v>
      </c>
      <c r="BN84" s="59">
        <f t="shared" si="240"/>
        <v>63.857834312913901</v>
      </c>
      <c r="BO84" s="59">
        <f t="shared" si="199"/>
        <v>8.9197687265516663</v>
      </c>
      <c r="BP84" s="58">
        <f t="shared" si="241"/>
        <v>0.60166666999999996</v>
      </c>
      <c r="BQ84" s="58">
        <f t="shared" si="242"/>
        <v>63.85783395913095</v>
      </c>
      <c r="BR84" s="58">
        <f t="shared" si="243"/>
        <v>1.1526339093480971</v>
      </c>
      <c r="BS84" s="59">
        <f t="shared" si="200"/>
        <v>0.47225049900199595</v>
      </c>
      <c r="BT84" s="59">
        <f t="shared" si="244"/>
        <v>63.857834312913901</v>
      </c>
      <c r="BU84" s="59">
        <f t="shared" si="201"/>
        <v>10.072402635899763</v>
      </c>
      <c r="BV84" s="58">
        <f t="shared" si="245"/>
        <v>0.60166666999999996</v>
      </c>
      <c r="BW84" s="58">
        <f t="shared" si="246"/>
        <v>63.857833959131035</v>
      </c>
      <c r="BX84" s="58">
        <f t="shared" si="247"/>
        <v>1.1910550396597017</v>
      </c>
      <c r="BY84" s="59">
        <f t="shared" si="202"/>
        <v>0.4832420091324201</v>
      </c>
      <c r="BZ84" s="59">
        <f t="shared" si="248"/>
        <v>63.857834312913909</v>
      </c>
      <c r="CA84" s="59">
        <f t="shared" si="203"/>
        <v>11.263457675559465</v>
      </c>
    </row>
    <row r="85" spans="1:79" x14ac:dyDescent="0.25">
      <c r="A85" s="57" t="str">
        <f>'BD Productos'!A80</f>
        <v>L036</v>
      </c>
      <c r="B85" s="57" t="str">
        <f t="shared" si="171"/>
        <v>Locales</v>
      </c>
      <c r="C85" s="57" t="str">
        <f t="shared" si="172"/>
        <v>Bielovenezolana (Otras Emx Tradicionales)</v>
      </c>
      <c r="D85" s="57" t="str">
        <f t="shared" si="173"/>
        <v>Otras Emx Tradicionales</v>
      </c>
      <c r="E85" s="57" t="str">
        <f t="shared" si="174"/>
        <v>Venezuela</v>
      </c>
      <c r="F85" s="57" t="str">
        <f t="shared" si="175"/>
        <v>Otras Emx Tradicionales</v>
      </c>
      <c r="G85" s="57" t="str">
        <f t="shared" si="176"/>
        <v>CL265</v>
      </c>
      <c r="H85" s="57" t="str">
        <f t="shared" si="177"/>
        <v>Si</v>
      </c>
      <c r="I85" s="57" t="str">
        <f t="shared" si="178"/>
        <v>USD</v>
      </c>
      <c r="J85" s="57" t="str">
        <f t="shared" si="179"/>
        <v>No</v>
      </c>
      <c r="K85" s="58">
        <f t="shared" si="180"/>
        <v>2.0939583333333336</v>
      </c>
      <c r="L85" s="58">
        <f t="shared" si="204"/>
        <v>63.248943584437079</v>
      </c>
      <c r="M85" s="58">
        <f t="shared" si="181"/>
        <v>4.1056602272880189</v>
      </c>
      <c r="N85" s="58">
        <f t="shared" si="205"/>
        <v>2.2799999999999998</v>
      </c>
      <c r="O85" s="58">
        <f t="shared" si="206"/>
        <v>63.248943584436127</v>
      </c>
      <c r="P85" s="58">
        <f t="shared" si="207"/>
        <v>4.0378125584304021</v>
      </c>
      <c r="Q85" s="59">
        <f t="shared" si="182"/>
        <v>2.1822492937852944</v>
      </c>
      <c r="R85" s="59">
        <f t="shared" si="208"/>
        <v>63.248943584437072</v>
      </c>
      <c r="S85" s="59">
        <f t="shared" si="183"/>
        <v>8.143472785718421</v>
      </c>
      <c r="T85" s="58">
        <f t="shared" si="209"/>
        <v>2.53333333</v>
      </c>
      <c r="U85" s="58">
        <f t="shared" si="210"/>
        <v>63.24894366765939</v>
      </c>
      <c r="V85" s="58">
        <f t="shared" si="211"/>
        <v>4.9671503694977925</v>
      </c>
      <c r="W85" s="59">
        <f t="shared" si="184"/>
        <v>2.3031782407407304</v>
      </c>
      <c r="X85" s="59">
        <f t="shared" si="212"/>
        <v>63.248943584437072</v>
      </c>
      <c r="Y85" s="59">
        <f t="shared" si="185"/>
        <v>13.110623155216214</v>
      </c>
      <c r="Z85" s="58">
        <f t="shared" si="213"/>
        <v>2.9766666700000002</v>
      </c>
      <c r="AA85" s="58">
        <f t="shared" si="214"/>
        <v>63.248943513609554</v>
      </c>
      <c r="AB85" s="58">
        <f t="shared" si="215"/>
        <v>5.6481306620902281</v>
      </c>
      <c r="AC85" s="59">
        <f t="shared" si="186"/>
        <v>2.4715503472222138</v>
      </c>
      <c r="AD85" s="59">
        <f t="shared" si="216"/>
        <v>63.248943584437079</v>
      </c>
      <c r="AE85" s="59">
        <f t="shared" si="187"/>
        <v>18.758753817306442</v>
      </c>
      <c r="AF85" s="58">
        <f t="shared" si="217"/>
        <v>2.9766666700000002</v>
      </c>
      <c r="AG85" s="58">
        <f t="shared" si="218"/>
        <v>63.248943513609632</v>
      </c>
      <c r="AH85" s="58">
        <f t="shared" si="219"/>
        <v>5.8364016841599096</v>
      </c>
      <c r="AI85" s="59">
        <f t="shared" si="188"/>
        <v>2.5752497240618037</v>
      </c>
      <c r="AJ85" s="59">
        <f t="shared" si="220"/>
        <v>63.248943584437079</v>
      </c>
      <c r="AK85" s="59">
        <f t="shared" si="189"/>
        <v>24.595155501466351</v>
      </c>
      <c r="AL85" s="58">
        <f t="shared" si="221"/>
        <v>2.9766666700000002</v>
      </c>
      <c r="AM85" s="58">
        <f t="shared" si="222"/>
        <v>63.248943513609554</v>
      </c>
      <c r="AN85" s="58">
        <f t="shared" si="223"/>
        <v>5.6481306620902281</v>
      </c>
      <c r="AO85" s="59">
        <f t="shared" si="190"/>
        <v>2.641782918968687</v>
      </c>
      <c r="AP85" s="59">
        <f t="shared" si="224"/>
        <v>63.248943584437072</v>
      </c>
      <c r="AQ85" s="59">
        <f t="shared" si="191"/>
        <v>30.243286163556579</v>
      </c>
      <c r="AR85" s="58">
        <f t="shared" si="225"/>
        <v>2.9766666700000002</v>
      </c>
      <c r="AS85" s="58">
        <f t="shared" si="226"/>
        <v>63.248943513609596</v>
      </c>
      <c r="AT85" s="58">
        <f t="shared" si="227"/>
        <v>5.836401684159906</v>
      </c>
      <c r="AU85" s="59">
        <f t="shared" si="192"/>
        <v>2.6907517688679201</v>
      </c>
      <c r="AV85" s="59">
        <f t="shared" si="228"/>
        <v>63.248943584437079</v>
      </c>
      <c r="AW85" s="59">
        <f t="shared" si="193"/>
        <v>36.079687847716485</v>
      </c>
      <c r="AX85" s="58">
        <f t="shared" si="229"/>
        <v>2.9766666700000002</v>
      </c>
      <c r="AY85" s="58">
        <f t="shared" si="230"/>
        <v>63.248943513609632</v>
      </c>
      <c r="AZ85" s="58">
        <f t="shared" si="231"/>
        <v>5.8364016841599096</v>
      </c>
      <c r="BA85" s="59">
        <f t="shared" si="194"/>
        <v>2.7272265089163197</v>
      </c>
      <c r="BB85" s="59">
        <f t="shared" si="232"/>
        <v>63.248943584437086</v>
      </c>
      <c r="BC85" s="59">
        <f t="shared" si="195"/>
        <v>41.916089531876395</v>
      </c>
      <c r="BD85" s="58">
        <f t="shared" si="233"/>
        <v>3.04</v>
      </c>
      <c r="BE85" s="58">
        <f t="shared" si="234"/>
        <v>63.248943584437008</v>
      </c>
      <c r="BF85" s="58">
        <f t="shared" si="235"/>
        <v>5.7683036549006559</v>
      </c>
      <c r="BG85" s="59">
        <f t="shared" si="196"/>
        <v>2.7615972222222185</v>
      </c>
      <c r="BH85" s="59">
        <f t="shared" si="236"/>
        <v>63.248943584437086</v>
      </c>
      <c r="BI85" s="59">
        <f t="shared" si="197"/>
        <v>47.684393186777051</v>
      </c>
      <c r="BJ85" s="58">
        <f t="shared" si="237"/>
        <v>3.1033333299999999</v>
      </c>
      <c r="BK85" s="58">
        <f t="shared" si="238"/>
        <v>63.248943652373768</v>
      </c>
      <c r="BL85" s="58">
        <f t="shared" si="239"/>
        <v>6.0847592026348067</v>
      </c>
      <c r="BM85" s="59">
        <f t="shared" si="198"/>
        <v>2.7964453124999973</v>
      </c>
      <c r="BN85" s="59">
        <f t="shared" si="240"/>
        <v>63.248943584437079</v>
      </c>
      <c r="BO85" s="59">
        <f t="shared" si="199"/>
        <v>53.769152389411857</v>
      </c>
      <c r="BP85" s="58">
        <f t="shared" si="241"/>
        <v>3.1033333299999999</v>
      </c>
      <c r="BQ85" s="58">
        <f t="shared" si="242"/>
        <v>63.24894365237359</v>
      </c>
      <c r="BR85" s="58">
        <f t="shared" si="243"/>
        <v>5.8884766477110873</v>
      </c>
      <c r="BS85" s="59">
        <f t="shared" si="200"/>
        <v>2.8240101047904167</v>
      </c>
      <c r="BT85" s="59">
        <f t="shared" si="244"/>
        <v>63.248943584437072</v>
      </c>
      <c r="BU85" s="59">
        <f t="shared" si="201"/>
        <v>59.657629037122945</v>
      </c>
      <c r="BV85" s="58">
        <f t="shared" si="245"/>
        <v>3.1666666700000001</v>
      </c>
      <c r="BW85" s="58">
        <f t="shared" si="246"/>
        <v>63.24894351785936</v>
      </c>
      <c r="BX85" s="58">
        <f t="shared" si="247"/>
        <v>6.2089379618722518</v>
      </c>
      <c r="BY85" s="59">
        <f t="shared" si="202"/>
        <v>2.8531124429223729</v>
      </c>
      <c r="BZ85" s="59">
        <f t="shared" si="248"/>
        <v>63.248943584437072</v>
      </c>
      <c r="CA85" s="59">
        <f t="shared" si="203"/>
        <v>65.866566998995197</v>
      </c>
    </row>
    <row r="86" spans="1:79" x14ac:dyDescent="0.25">
      <c r="A86" s="57" t="str">
        <f>'BD Productos'!A81</f>
        <v>L037</v>
      </c>
      <c r="B86" s="57" t="str">
        <f t="shared" si="171"/>
        <v>Locales</v>
      </c>
      <c r="C86" s="57" t="str">
        <f t="shared" si="172"/>
        <v>Petrozumano</v>
      </c>
      <c r="D86" s="57" t="str">
        <f t="shared" si="173"/>
        <v>Otras Emx Tradicionales</v>
      </c>
      <c r="E86" s="57" t="str">
        <f t="shared" si="174"/>
        <v>Venezuela</v>
      </c>
      <c r="F86" s="57" t="str">
        <f t="shared" si="175"/>
        <v>Otras Emx Tradicionales</v>
      </c>
      <c r="G86" s="57" t="str">
        <f t="shared" si="176"/>
        <v>CL266</v>
      </c>
      <c r="H86" s="57" t="str">
        <f t="shared" si="177"/>
        <v>Si</v>
      </c>
      <c r="I86" s="57" t="str">
        <f t="shared" si="178"/>
        <v>USD</v>
      </c>
      <c r="J86" s="57" t="str">
        <f t="shared" si="179"/>
        <v>No</v>
      </c>
      <c r="K86" s="58">
        <f t="shared" si="180"/>
        <v>1.2666666666666666</v>
      </c>
      <c r="L86" s="58">
        <f t="shared" si="204"/>
        <v>63.725466763245031</v>
      </c>
      <c r="M86" s="58">
        <f t="shared" si="181"/>
        <v>2.5022866615700883</v>
      </c>
      <c r="N86" s="58">
        <f t="shared" si="205"/>
        <v>1.9145949</v>
      </c>
      <c r="O86" s="58">
        <f t="shared" si="206"/>
        <v>63.725466920415506</v>
      </c>
      <c r="P86" s="58">
        <f t="shared" si="207"/>
        <v>3.4162367110464942</v>
      </c>
      <c r="Q86" s="59">
        <f t="shared" si="182"/>
        <v>1.5741580338794128</v>
      </c>
      <c r="R86" s="59">
        <f t="shared" si="208"/>
        <v>63.725466763245038</v>
      </c>
      <c r="S86" s="59">
        <f t="shared" si="183"/>
        <v>5.9185233726165825</v>
      </c>
      <c r="T86" s="58">
        <f t="shared" si="209"/>
        <v>2.2370303900000001</v>
      </c>
      <c r="U86" s="58">
        <f t="shared" si="210"/>
        <v>63.725466780495232</v>
      </c>
      <c r="V86" s="58">
        <f t="shared" si="211"/>
        <v>4.4192299799520027</v>
      </c>
      <c r="W86" s="59">
        <f t="shared" si="184"/>
        <v>1.8024807345295282</v>
      </c>
      <c r="X86" s="59">
        <f t="shared" si="212"/>
        <v>63.725466763245031</v>
      </c>
      <c r="Y86" s="59">
        <f t="shared" si="185"/>
        <v>10.337753352568585</v>
      </c>
      <c r="Z86" s="58">
        <f t="shared" si="213"/>
        <v>2.6972921200000002</v>
      </c>
      <c r="AA86" s="58">
        <f t="shared" si="214"/>
        <v>63.725466667752656</v>
      </c>
      <c r="AB86" s="58">
        <f t="shared" si="215"/>
        <v>5.1565859725875569</v>
      </c>
      <c r="AC86" s="59">
        <f t="shared" si="186"/>
        <v>2.0261835798866756</v>
      </c>
      <c r="AD86" s="59">
        <f t="shared" si="216"/>
        <v>63.725466763245038</v>
      </c>
      <c r="AE86" s="59">
        <f t="shared" si="187"/>
        <v>15.494339325156142</v>
      </c>
      <c r="AF86" s="58">
        <f t="shared" si="217"/>
        <v>2.7348795699999999</v>
      </c>
      <c r="AG86" s="58">
        <f t="shared" si="218"/>
        <v>63.725466754718482</v>
      </c>
      <c r="AH86" s="58">
        <f t="shared" si="219"/>
        <v>5.4027257906020072</v>
      </c>
      <c r="AI86" s="59">
        <f t="shared" si="188"/>
        <v>2.1716774585765379</v>
      </c>
      <c r="AJ86" s="59">
        <f t="shared" si="220"/>
        <v>63.725466763245038</v>
      </c>
      <c r="AK86" s="59">
        <f t="shared" si="189"/>
        <v>20.897065115758149</v>
      </c>
      <c r="AL86" s="58">
        <f t="shared" si="221"/>
        <v>2.75358072</v>
      </c>
      <c r="AM86" s="58">
        <f t="shared" si="222"/>
        <v>63.725466741039114</v>
      </c>
      <c r="AN86" s="58">
        <f t="shared" si="223"/>
        <v>5.2641964977337956</v>
      </c>
      <c r="AO86" s="59">
        <f t="shared" si="190"/>
        <v>2.2681255127970812</v>
      </c>
      <c r="AP86" s="59">
        <f t="shared" si="224"/>
        <v>63.725466763245024</v>
      </c>
      <c r="AQ86" s="59">
        <f t="shared" si="191"/>
        <v>26.161261613491945</v>
      </c>
      <c r="AR86" s="58">
        <f t="shared" si="225"/>
        <v>2.7345585799999998</v>
      </c>
      <c r="AS86" s="58">
        <f t="shared" si="226"/>
        <v>63.725466721894563</v>
      </c>
      <c r="AT86" s="58">
        <f t="shared" si="227"/>
        <v>5.4020916754546988</v>
      </c>
      <c r="AU86" s="59">
        <f t="shared" si="192"/>
        <v>2.3363303478361548</v>
      </c>
      <c r="AV86" s="59">
        <f t="shared" si="228"/>
        <v>63.725466763245038</v>
      </c>
      <c r="AW86" s="59">
        <f t="shared" si="193"/>
        <v>31.563353288946644</v>
      </c>
      <c r="AX86" s="58">
        <f t="shared" si="229"/>
        <v>2.7516232299999999</v>
      </c>
      <c r="AY86" s="58">
        <f t="shared" si="230"/>
        <v>63.725466654414284</v>
      </c>
      <c r="AZ86" s="58">
        <f t="shared" si="231"/>
        <v>5.4358027060551777</v>
      </c>
      <c r="BA86" s="59">
        <f t="shared" si="194"/>
        <v>2.3893100976361663</v>
      </c>
      <c r="BB86" s="59">
        <f t="shared" si="232"/>
        <v>63.725466763245038</v>
      </c>
      <c r="BC86" s="59">
        <f t="shared" si="195"/>
        <v>36.999155995001821</v>
      </c>
      <c r="BD86" s="58">
        <f t="shared" si="233"/>
        <v>2.77973195</v>
      </c>
      <c r="BE86" s="58">
        <f t="shared" si="234"/>
        <v>63.725466783514634</v>
      </c>
      <c r="BF86" s="58">
        <f t="shared" si="235"/>
        <v>5.3141914814039808</v>
      </c>
      <c r="BG86" s="59">
        <f t="shared" si="196"/>
        <v>2.4322135979930901</v>
      </c>
      <c r="BH86" s="59">
        <f t="shared" si="236"/>
        <v>63.725466763245031</v>
      </c>
      <c r="BI86" s="59">
        <f t="shared" si="197"/>
        <v>42.313347476405802</v>
      </c>
      <c r="BJ86" s="58">
        <f t="shared" si="237"/>
        <v>2.8015544100000001</v>
      </c>
      <c r="BK86" s="58">
        <f t="shared" si="238"/>
        <v>63.72546667103132</v>
      </c>
      <c r="BL86" s="58">
        <f t="shared" si="239"/>
        <v>5.5344412276276103</v>
      </c>
      <c r="BM86" s="59">
        <f t="shared" si="198"/>
        <v>2.4698766409093422</v>
      </c>
      <c r="BN86" s="59">
        <f t="shared" si="240"/>
        <v>63.725466763245031</v>
      </c>
      <c r="BO86" s="59">
        <f t="shared" si="199"/>
        <v>47.847788704033412</v>
      </c>
      <c r="BP86" s="58">
        <f t="shared" si="241"/>
        <v>2.8115217000000001</v>
      </c>
      <c r="BQ86" s="58">
        <f t="shared" si="242"/>
        <v>63.725466871100018</v>
      </c>
      <c r="BR86" s="58">
        <f t="shared" si="243"/>
        <v>5.3749659885218648</v>
      </c>
      <c r="BS86" s="59">
        <f t="shared" si="200"/>
        <v>2.5005633232910016</v>
      </c>
      <c r="BT86" s="59">
        <f t="shared" si="244"/>
        <v>63.725466763245038</v>
      </c>
      <c r="BU86" s="59">
        <f t="shared" si="201"/>
        <v>53.222754692555277</v>
      </c>
      <c r="BV86" s="58">
        <f t="shared" si="245"/>
        <v>2.79278111</v>
      </c>
      <c r="BW86" s="58">
        <f t="shared" si="246"/>
        <v>63.725466836193718</v>
      </c>
      <c r="BX86" s="58">
        <f t="shared" si="247"/>
        <v>5.5171096801876516</v>
      </c>
      <c r="BY86" s="59">
        <f t="shared" si="202"/>
        <v>2.5253818205158942</v>
      </c>
      <c r="BZ86" s="59">
        <f t="shared" si="248"/>
        <v>63.725466763245038</v>
      </c>
      <c r="CA86" s="59">
        <f t="shared" si="203"/>
        <v>58.739864372742929</v>
      </c>
    </row>
    <row r="87" spans="1:79" x14ac:dyDescent="0.25">
      <c r="A87" s="57" t="str">
        <f>'BD Productos'!A82</f>
        <v>L038</v>
      </c>
      <c r="B87" s="57" t="str">
        <f t="shared" si="171"/>
        <v>Locales</v>
      </c>
      <c r="C87" s="57" t="str">
        <f t="shared" si="172"/>
        <v>Vencupet</v>
      </c>
      <c r="D87" s="57" t="str">
        <f t="shared" si="173"/>
        <v>Otras Emx Tradicionales</v>
      </c>
      <c r="E87" s="57" t="str">
        <f t="shared" si="174"/>
        <v>Venezuela</v>
      </c>
      <c r="F87" s="57" t="str">
        <f t="shared" si="175"/>
        <v>Otras Emx Tradicionales</v>
      </c>
      <c r="G87" s="57" t="str">
        <f t="shared" si="176"/>
        <v>CL267</v>
      </c>
      <c r="H87" s="57" t="str">
        <f t="shared" si="177"/>
        <v>Si</v>
      </c>
      <c r="I87" s="57" t="str">
        <f t="shared" si="178"/>
        <v>USD</v>
      </c>
      <c r="J87" s="57" t="str">
        <f t="shared" si="179"/>
        <v>No</v>
      </c>
      <c r="K87" s="58">
        <f t="shared" si="180"/>
        <v>0.19</v>
      </c>
      <c r="L87" s="58">
        <f t="shared" si="204"/>
        <v>60.839854180463576</v>
      </c>
      <c r="M87" s="58">
        <f t="shared" si="181"/>
        <v>0.35834674112293041</v>
      </c>
      <c r="N87" s="58">
        <f t="shared" si="205"/>
        <v>0.31666666999999998</v>
      </c>
      <c r="O87" s="58">
        <f t="shared" si="206"/>
        <v>60.839853540044054</v>
      </c>
      <c r="P87" s="58">
        <f t="shared" si="207"/>
        <v>0.53944670706677689</v>
      </c>
      <c r="Q87" s="59">
        <f t="shared" si="182"/>
        <v>0.25011299435028245</v>
      </c>
      <c r="R87" s="59">
        <f t="shared" si="208"/>
        <v>60.839854180463576</v>
      </c>
      <c r="S87" s="59">
        <f t="shared" si="183"/>
        <v>0.8977934481897073</v>
      </c>
      <c r="T87" s="58">
        <f t="shared" si="209"/>
        <v>0.31666666999999998</v>
      </c>
      <c r="U87" s="58">
        <f t="shared" si="210"/>
        <v>60.839853540044068</v>
      </c>
      <c r="V87" s="58">
        <f t="shared" si="211"/>
        <v>0.59724456853821739</v>
      </c>
      <c r="W87" s="59">
        <f t="shared" si="184"/>
        <v>0.27303703703703697</v>
      </c>
      <c r="X87" s="59">
        <f t="shared" si="212"/>
        <v>60.839854180463583</v>
      </c>
      <c r="Y87" s="59">
        <f t="shared" si="185"/>
        <v>1.4950380167279247</v>
      </c>
      <c r="Z87" s="58">
        <f t="shared" si="213"/>
        <v>0.31666666999999998</v>
      </c>
      <c r="AA87" s="58">
        <f t="shared" si="214"/>
        <v>60.839853540044061</v>
      </c>
      <c r="AB87" s="58">
        <f t="shared" si="215"/>
        <v>0.57797861471440393</v>
      </c>
      <c r="AC87" s="59">
        <f t="shared" si="186"/>
        <v>0.28394444444444439</v>
      </c>
      <c r="AD87" s="59">
        <f t="shared" si="216"/>
        <v>60.839854180463583</v>
      </c>
      <c r="AE87" s="59">
        <f t="shared" si="187"/>
        <v>2.0730166314423286</v>
      </c>
      <c r="AF87" s="58">
        <f t="shared" si="217"/>
        <v>0.31666666999999998</v>
      </c>
      <c r="AG87" s="58">
        <f t="shared" si="218"/>
        <v>60.839853540044103</v>
      </c>
      <c r="AH87" s="58">
        <f t="shared" si="219"/>
        <v>0.59724456853821772</v>
      </c>
      <c r="AI87" s="59">
        <f t="shared" si="188"/>
        <v>0.29066225165562914</v>
      </c>
      <c r="AJ87" s="59">
        <f t="shared" si="220"/>
        <v>60.839854180463576</v>
      </c>
      <c r="AK87" s="59">
        <f t="shared" si="189"/>
        <v>2.6702611999805463</v>
      </c>
      <c r="AL87" s="58">
        <f t="shared" si="221"/>
        <v>0.31666666999999998</v>
      </c>
      <c r="AM87" s="58">
        <f t="shared" si="222"/>
        <v>60.839853540044032</v>
      </c>
      <c r="AN87" s="58">
        <f t="shared" si="223"/>
        <v>0.5779786147144037</v>
      </c>
      <c r="AO87" s="59">
        <f t="shared" si="190"/>
        <v>0.29497237569060769</v>
      </c>
      <c r="AP87" s="59">
        <f t="shared" si="224"/>
        <v>60.839854180463576</v>
      </c>
      <c r="AQ87" s="59">
        <f t="shared" si="191"/>
        <v>3.24823981469495</v>
      </c>
      <c r="AR87" s="58">
        <f t="shared" si="225"/>
        <v>0.31666666999999998</v>
      </c>
      <c r="AS87" s="58">
        <f t="shared" si="226"/>
        <v>60.839853540044139</v>
      </c>
      <c r="AT87" s="58">
        <f t="shared" si="227"/>
        <v>0.59724456853821817</v>
      </c>
      <c r="AU87" s="59">
        <f t="shared" si="192"/>
        <v>0.29814465408805035</v>
      </c>
      <c r="AV87" s="59">
        <f t="shared" si="228"/>
        <v>60.839854180463568</v>
      </c>
      <c r="AW87" s="59">
        <f t="shared" si="193"/>
        <v>3.8454843832331682</v>
      </c>
      <c r="AX87" s="58">
        <f t="shared" si="229"/>
        <v>0.31666666999999998</v>
      </c>
      <c r="AY87" s="58">
        <f t="shared" si="230"/>
        <v>60.839853540044011</v>
      </c>
      <c r="AZ87" s="58">
        <f t="shared" si="231"/>
        <v>0.59724456853821684</v>
      </c>
      <c r="BA87" s="59">
        <f t="shared" si="194"/>
        <v>0.30050754458161866</v>
      </c>
      <c r="BB87" s="59">
        <f t="shared" si="232"/>
        <v>60.839854180463568</v>
      </c>
      <c r="BC87" s="59">
        <f t="shared" si="195"/>
        <v>4.442728951771385</v>
      </c>
      <c r="BD87" s="58">
        <f t="shared" si="233"/>
        <v>0.31666666999999998</v>
      </c>
      <c r="BE87" s="58">
        <f t="shared" si="234"/>
        <v>60.839853540044132</v>
      </c>
      <c r="BF87" s="58">
        <f t="shared" si="235"/>
        <v>0.57797861471440459</v>
      </c>
      <c r="BG87" s="59">
        <f t="shared" si="196"/>
        <v>0.30228327228327229</v>
      </c>
      <c r="BH87" s="59">
        <f t="shared" si="236"/>
        <v>60.839854180463576</v>
      </c>
      <c r="BI87" s="59">
        <f t="shared" si="197"/>
        <v>5.0207075664857896</v>
      </c>
      <c r="BJ87" s="58">
        <f t="shared" si="237"/>
        <v>0.31666666999999998</v>
      </c>
      <c r="BK87" s="58">
        <f t="shared" si="238"/>
        <v>60.839853540044054</v>
      </c>
      <c r="BL87" s="58">
        <f t="shared" si="239"/>
        <v>0.59724456853821728</v>
      </c>
      <c r="BM87" s="59">
        <f t="shared" si="198"/>
        <v>0.30374999999999996</v>
      </c>
      <c r="BN87" s="59">
        <f t="shared" si="240"/>
        <v>60.839854180463583</v>
      </c>
      <c r="BO87" s="59">
        <f t="shared" si="199"/>
        <v>5.6179521350240069</v>
      </c>
      <c r="BP87" s="58">
        <f t="shared" si="241"/>
        <v>0.31666666999999998</v>
      </c>
      <c r="BQ87" s="58">
        <f t="shared" si="242"/>
        <v>60.839853540044032</v>
      </c>
      <c r="BR87" s="58">
        <f t="shared" si="243"/>
        <v>0.5779786147144037</v>
      </c>
      <c r="BS87" s="59">
        <f t="shared" si="200"/>
        <v>0.30491017964071854</v>
      </c>
      <c r="BT87" s="59">
        <f t="shared" si="244"/>
        <v>60.839854180463583</v>
      </c>
      <c r="BU87" s="59">
        <f t="shared" si="201"/>
        <v>6.1959307497384106</v>
      </c>
      <c r="BV87" s="58">
        <f t="shared" si="245"/>
        <v>0.31666666999999998</v>
      </c>
      <c r="BW87" s="58">
        <f t="shared" si="246"/>
        <v>60.839853540044054</v>
      </c>
      <c r="BX87" s="58">
        <f t="shared" si="247"/>
        <v>0.59724456853821728</v>
      </c>
      <c r="BY87" s="59">
        <f t="shared" si="202"/>
        <v>0.30590867579908676</v>
      </c>
      <c r="BZ87" s="59">
        <f t="shared" si="248"/>
        <v>60.839854180463576</v>
      </c>
      <c r="CA87" s="59">
        <f t="shared" si="203"/>
        <v>6.7931753182766279</v>
      </c>
    </row>
    <row r="88" spans="1:79" x14ac:dyDescent="0.25">
      <c r="A88" s="57" t="str">
        <f>'BD Productos'!A83</f>
        <v>L039</v>
      </c>
      <c r="B88" s="57" t="str">
        <f t="shared" si="171"/>
        <v>Locales</v>
      </c>
      <c r="C88" s="57" t="str">
        <f t="shared" si="172"/>
        <v>Petroguarico</v>
      </c>
      <c r="D88" s="57" t="str">
        <f t="shared" si="173"/>
        <v>Otras Emx Tradicionales</v>
      </c>
      <c r="E88" s="57" t="str">
        <f t="shared" si="174"/>
        <v>Venezuela</v>
      </c>
      <c r="F88" s="57" t="str">
        <f t="shared" si="175"/>
        <v>Otras Emx Tradicionales</v>
      </c>
      <c r="G88" s="57" t="str">
        <f t="shared" si="176"/>
        <v>CL269</v>
      </c>
      <c r="H88" s="57" t="str">
        <f t="shared" si="177"/>
        <v>Si</v>
      </c>
      <c r="I88" s="57" t="str">
        <f t="shared" si="178"/>
        <v>USD</v>
      </c>
      <c r="J88" s="57" t="str">
        <f t="shared" si="179"/>
        <v>No</v>
      </c>
      <c r="K88" s="58">
        <f t="shared" si="180"/>
        <v>0.45304444444444447</v>
      </c>
      <c r="L88" s="58">
        <f t="shared" si="204"/>
        <v>71.400413058774802</v>
      </c>
      <c r="M88" s="58">
        <f t="shared" si="181"/>
        <v>1.0027743744868112</v>
      </c>
      <c r="N88" s="58">
        <f t="shared" si="205"/>
        <v>0.45198888999999998</v>
      </c>
      <c r="O88" s="58">
        <f t="shared" si="206"/>
        <v>71.400412883253267</v>
      </c>
      <c r="P88" s="58">
        <f t="shared" si="207"/>
        <v>0.90362141421001363</v>
      </c>
      <c r="Q88" s="59">
        <f t="shared" si="182"/>
        <v>0.45254350282485872</v>
      </c>
      <c r="R88" s="59">
        <f t="shared" si="208"/>
        <v>71.400413058774816</v>
      </c>
      <c r="S88" s="59">
        <f t="shared" si="183"/>
        <v>1.9063957886968248</v>
      </c>
      <c r="T88" s="58">
        <f t="shared" si="209"/>
        <v>0.45156667</v>
      </c>
      <c r="U88" s="58">
        <f t="shared" si="210"/>
        <v>71.400412531717777</v>
      </c>
      <c r="V88" s="58">
        <f t="shared" si="211"/>
        <v>0.99950344223079601</v>
      </c>
      <c r="W88" s="59">
        <f t="shared" si="184"/>
        <v>0.45220703703703696</v>
      </c>
      <c r="X88" s="59">
        <f t="shared" si="212"/>
        <v>71.400413058774816</v>
      </c>
      <c r="Y88" s="59">
        <f t="shared" si="185"/>
        <v>2.9058992309276208</v>
      </c>
      <c r="Z88" s="58">
        <f t="shared" si="213"/>
        <v>0.45177778000000002</v>
      </c>
      <c r="AA88" s="58">
        <f t="shared" si="214"/>
        <v>71.40041270756771</v>
      </c>
      <c r="AB88" s="58">
        <f t="shared" si="215"/>
        <v>0.96771359832326187</v>
      </c>
      <c r="AC88" s="59">
        <f t="shared" si="186"/>
        <v>0.45209972222222222</v>
      </c>
      <c r="AD88" s="59">
        <f t="shared" si="216"/>
        <v>71.400413058774816</v>
      </c>
      <c r="AE88" s="59">
        <f t="shared" si="187"/>
        <v>3.8736128292508827</v>
      </c>
      <c r="AF88" s="58">
        <f t="shared" si="217"/>
        <v>0.44291111</v>
      </c>
      <c r="AG88" s="58">
        <f t="shared" si="218"/>
        <v>71.400413237893858</v>
      </c>
      <c r="AH88" s="58">
        <f t="shared" si="219"/>
        <v>0.98034512473128199</v>
      </c>
      <c r="AI88" s="59">
        <f t="shared" si="188"/>
        <v>0.45021331861662989</v>
      </c>
      <c r="AJ88" s="59">
        <f t="shared" si="220"/>
        <v>71.400413058774816</v>
      </c>
      <c r="AK88" s="59">
        <f t="shared" si="189"/>
        <v>4.8539579539821647</v>
      </c>
      <c r="AL88" s="58">
        <f t="shared" si="221"/>
        <v>0.43256666999999999</v>
      </c>
      <c r="AM88" s="58">
        <f t="shared" si="222"/>
        <v>71.400412508567399</v>
      </c>
      <c r="AN88" s="58">
        <f t="shared" si="223"/>
        <v>0.92656316026372032</v>
      </c>
      <c r="AO88" s="59">
        <f t="shared" si="190"/>
        <v>0.44728845917740945</v>
      </c>
      <c r="AP88" s="59">
        <f t="shared" si="224"/>
        <v>71.400413058774802</v>
      </c>
      <c r="AQ88" s="59">
        <f t="shared" si="191"/>
        <v>5.780521114245885</v>
      </c>
      <c r="AR88" s="58">
        <f t="shared" si="225"/>
        <v>0.42496666999999999</v>
      </c>
      <c r="AS88" s="58">
        <f t="shared" si="226"/>
        <v>71.400412498727661</v>
      </c>
      <c r="AT88" s="58">
        <f t="shared" si="227"/>
        <v>0.94062666162253095</v>
      </c>
      <c r="AU88" s="59">
        <f t="shared" si="192"/>
        <v>0.44402442348008386</v>
      </c>
      <c r="AV88" s="59">
        <f t="shared" si="228"/>
        <v>71.400413058774816</v>
      </c>
      <c r="AW88" s="59">
        <f t="shared" si="193"/>
        <v>6.7211477758684159</v>
      </c>
      <c r="AX88" s="58">
        <f t="shared" si="229"/>
        <v>0.41673333000000001</v>
      </c>
      <c r="AY88" s="58">
        <f t="shared" si="230"/>
        <v>71.400413629886728</v>
      </c>
      <c r="AZ88" s="58">
        <f t="shared" si="231"/>
        <v>0.92240289619616256</v>
      </c>
      <c r="BA88" s="59">
        <f t="shared" si="194"/>
        <v>0.44054284407864652</v>
      </c>
      <c r="BB88" s="59">
        <f t="shared" si="232"/>
        <v>71.400413058774816</v>
      </c>
      <c r="BC88" s="59">
        <f t="shared" si="195"/>
        <v>7.6435506720645785</v>
      </c>
      <c r="BD88" s="58">
        <f t="shared" si="233"/>
        <v>0.40849999999999997</v>
      </c>
      <c r="BE88" s="58">
        <f t="shared" si="234"/>
        <v>71.400413058774731</v>
      </c>
      <c r="BF88" s="58">
        <f t="shared" si="235"/>
        <v>0.87501206203528437</v>
      </c>
      <c r="BG88" s="59">
        <f t="shared" si="196"/>
        <v>0.43702165242165242</v>
      </c>
      <c r="BH88" s="59">
        <f t="shared" si="236"/>
        <v>71.400413058774816</v>
      </c>
      <c r="BI88" s="59">
        <f t="shared" si="197"/>
        <v>8.5185627340998629</v>
      </c>
      <c r="BJ88" s="58">
        <f t="shared" si="237"/>
        <v>0.40026666999999999</v>
      </c>
      <c r="BK88" s="58">
        <f t="shared" si="238"/>
        <v>71.400412464167701</v>
      </c>
      <c r="BL88" s="58">
        <f t="shared" si="239"/>
        <v>0.88595536534342578</v>
      </c>
      <c r="BM88" s="59">
        <f t="shared" si="198"/>
        <v>0.43327361111111101</v>
      </c>
      <c r="BN88" s="59">
        <f t="shared" si="240"/>
        <v>71.400413058774816</v>
      </c>
      <c r="BO88" s="59">
        <f t="shared" si="199"/>
        <v>9.4045180994432886</v>
      </c>
      <c r="BP88" s="58">
        <f t="shared" si="241"/>
        <v>0.39266667</v>
      </c>
      <c r="BQ88" s="58">
        <f t="shared" si="242"/>
        <v>71.400412452659296</v>
      </c>
      <c r="BR88" s="58">
        <f t="shared" si="243"/>
        <v>0.84109686583236787</v>
      </c>
      <c r="BS88" s="59">
        <f t="shared" si="200"/>
        <v>0.42962628077178966</v>
      </c>
      <c r="BT88" s="59">
        <f t="shared" si="244"/>
        <v>71.400413058774816</v>
      </c>
      <c r="BU88" s="59">
        <f t="shared" si="201"/>
        <v>10.245614965275657</v>
      </c>
      <c r="BV88" s="58">
        <f t="shared" si="245"/>
        <v>0.38443333000000002</v>
      </c>
      <c r="BW88" s="58">
        <f t="shared" si="246"/>
        <v>71.400413677871583</v>
      </c>
      <c r="BX88" s="58">
        <f t="shared" si="247"/>
        <v>0.85090966260041334</v>
      </c>
      <c r="BY88" s="59">
        <f t="shared" si="202"/>
        <v>0.42578797564687976</v>
      </c>
      <c r="BZ88" s="59">
        <f t="shared" si="248"/>
        <v>71.400413058774816</v>
      </c>
      <c r="CA88" s="59">
        <f t="shared" si="203"/>
        <v>11.09652462787607</v>
      </c>
    </row>
    <row r="89" spans="1:79" x14ac:dyDescent="0.25">
      <c r="A89" s="57" t="str">
        <f>'BD Productos'!A84</f>
        <v>L040</v>
      </c>
      <c r="B89" s="57" t="str">
        <f t="shared" si="171"/>
        <v>Locales</v>
      </c>
      <c r="C89" s="57" t="str">
        <f t="shared" si="172"/>
        <v>Petroindependencia</v>
      </c>
      <c r="D89" s="57" t="str">
        <f t="shared" si="173"/>
        <v>Otras Emx Tradicionales</v>
      </c>
      <c r="E89" s="57" t="str">
        <f t="shared" si="174"/>
        <v>Venezuela</v>
      </c>
      <c r="F89" s="57" t="str">
        <f t="shared" si="175"/>
        <v>Otras Emx Tradicionales</v>
      </c>
      <c r="G89" s="57" t="str">
        <f t="shared" si="176"/>
        <v>CL272</v>
      </c>
      <c r="H89" s="57" t="str">
        <f t="shared" si="177"/>
        <v>Si</v>
      </c>
      <c r="I89" s="57" t="str">
        <f t="shared" si="178"/>
        <v>USD</v>
      </c>
      <c r="J89" s="57" t="str">
        <f t="shared" si="179"/>
        <v>No</v>
      </c>
      <c r="K89" s="58">
        <f t="shared" si="180"/>
        <v>25.396877777777775</v>
      </c>
      <c r="L89" s="58">
        <f t="shared" si="204"/>
        <v>71.26804550910596</v>
      </c>
      <c r="M89" s="58">
        <f t="shared" si="181"/>
        <v>56.109561078931918</v>
      </c>
      <c r="N89" s="58">
        <f t="shared" si="205"/>
        <v>25.96645556</v>
      </c>
      <c r="O89" s="58">
        <f t="shared" si="206"/>
        <v>71.268045496907646</v>
      </c>
      <c r="P89" s="58">
        <f t="shared" si="207"/>
        <v>51.816199014818295</v>
      </c>
      <c r="Q89" s="59">
        <f t="shared" si="182"/>
        <v>25.667185875706213</v>
      </c>
      <c r="R89" s="59">
        <f t="shared" si="208"/>
        <v>71.26804550910596</v>
      </c>
      <c r="S89" s="59">
        <f t="shared" si="183"/>
        <v>107.92576009375021</v>
      </c>
      <c r="T89" s="58">
        <f t="shared" si="209"/>
        <v>26.536666669999999</v>
      </c>
      <c r="U89" s="58">
        <f t="shared" si="210"/>
        <v>71.268045500153804</v>
      </c>
      <c r="V89" s="58">
        <f t="shared" si="211"/>
        <v>58.627707397459218</v>
      </c>
      <c r="W89" s="59">
        <f t="shared" si="184"/>
        <v>25.966673703703698</v>
      </c>
      <c r="X89" s="59">
        <f t="shared" si="212"/>
        <v>71.268045509105974</v>
      </c>
      <c r="Y89" s="59">
        <f t="shared" si="185"/>
        <v>166.55346749120943</v>
      </c>
      <c r="Z89" s="58">
        <f t="shared" si="213"/>
        <v>1.6214219700000001</v>
      </c>
      <c r="AA89" s="58">
        <f t="shared" si="214"/>
        <v>71.268045528509617</v>
      </c>
      <c r="AB89" s="58">
        <f t="shared" si="215"/>
        <v>3.4666672433665724</v>
      </c>
      <c r="AC89" s="59">
        <f t="shared" si="186"/>
        <v>19.88036077038814</v>
      </c>
      <c r="AD89" s="59">
        <f t="shared" si="216"/>
        <v>71.26804550910596</v>
      </c>
      <c r="AE89" s="59">
        <f t="shared" si="187"/>
        <v>170.020134734576</v>
      </c>
      <c r="AF89" s="58">
        <f t="shared" si="217"/>
        <v>0</v>
      </c>
      <c r="AG89" s="58">
        <f t="shared" si="218"/>
        <v>0</v>
      </c>
      <c r="AH89" s="58">
        <f t="shared" si="219"/>
        <v>0</v>
      </c>
      <c r="AI89" s="59">
        <f t="shared" si="188"/>
        <v>15.798962201632959</v>
      </c>
      <c r="AJ89" s="59">
        <f t="shared" si="220"/>
        <v>71.26804550910596</v>
      </c>
      <c r="AK89" s="59">
        <f t="shared" si="189"/>
        <v>170.020134734576</v>
      </c>
      <c r="AL89" s="58">
        <f t="shared" si="221"/>
        <v>0</v>
      </c>
      <c r="AM89" s="58">
        <f t="shared" si="222"/>
        <v>0</v>
      </c>
      <c r="AN89" s="58">
        <f t="shared" si="223"/>
        <v>0</v>
      </c>
      <c r="AO89" s="59">
        <f t="shared" si="190"/>
        <v>13.180349682025287</v>
      </c>
      <c r="AP89" s="59">
        <f t="shared" si="224"/>
        <v>71.268045509105946</v>
      </c>
      <c r="AQ89" s="59">
        <f t="shared" si="191"/>
        <v>170.020134734576</v>
      </c>
      <c r="AR89" s="58">
        <f t="shared" si="225"/>
        <v>0</v>
      </c>
      <c r="AS89" s="58">
        <f t="shared" si="226"/>
        <v>0</v>
      </c>
      <c r="AT89" s="58">
        <f t="shared" si="227"/>
        <v>0</v>
      </c>
      <c r="AU89" s="59">
        <f t="shared" si="192"/>
        <v>11.253034398332909</v>
      </c>
      <c r="AV89" s="59">
        <f t="shared" si="228"/>
        <v>71.26804550910596</v>
      </c>
      <c r="AW89" s="59">
        <f t="shared" si="193"/>
        <v>170.020134734576</v>
      </c>
      <c r="AX89" s="58">
        <f t="shared" si="229"/>
        <v>0</v>
      </c>
      <c r="AY89" s="58">
        <f t="shared" si="230"/>
        <v>0</v>
      </c>
      <c r="AZ89" s="58">
        <f t="shared" si="231"/>
        <v>0</v>
      </c>
      <c r="BA89" s="59">
        <f t="shared" si="194"/>
        <v>9.8174621088336487</v>
      </c>
      <c r="BB89" s="59">
        <f t="shared" si="232"/>
        <v>71.26804550910596</v>
      </c>
      <c r="BC89" s="59">
        <f t="shared" si="195"/>
        <v>170.020134734576</v>
      </c>
      <c r="BD89" s="58">
        <f t="shared" si="233"/>
        <v>0</v>
      </c>
      <c r="BE89" s="58">
        <f t="shared" si="234"/>
        <v>0</v>
      </c>
      <c r="BF89" s="58">
        <f t="shared" si="235"/>
        <v>0</v>
      </c>
      <c r="BG89" s="59">
        <f t="shared" si="196"/>
        <v>8.7386201188519301</v>
      </c>
      <c r="BH89" s="59">
        <f t="shared" si="236"/>
        <v>71.268045509105946</v>
      </c>
      <c r="BI89" s="59">
        <f t="shared" si="197"/>
        <v>170.020134734576</v>
      </c>
      <c r="BJ89" s="58">
        <f t="shared" si="237"/>
        <v>0</v>
      </c>
      <c r="BK89" s="58">
        <f t="shared" si="238"/>
        <v>0</v>
      </c>
      <c r="BL89" s="58">
        <f t="shared" si="239"/>
        <v>0</v>
      </c>
      <c r="BM89" s="59">
        <f t="shared" si="198"/>
        <v>7.847510830416371</v>
      </c>
      <c r="BN89" s="59">
        <f t="shared" si="240"/>
        <v>71.26804550910596</v>
      </c>
      <c r="BO89" s="59">
        <f t="shared" si="199"/>
        <v>170.020134734576</v>
      </c>
      <c r="BP89" s="58">
        <f t="shared" si="241"/>
        <v>0</v>
      </c>
      <c r="BQ89" s="58">
        <f t="shared" si="242"/>
        <v>0</v>
      </c>
      <c r="BR89" s="58">
        <f t="shared" si="243"/>
        <v>0</v>
      </c>
      <c r="BS89" s="59">
        <f t="shared" si="200"/>
        <v>7.142644588163404</v>
      </c>
      <c r="BT89" s="59">
        <f t="shared" si="244"/>
        <v>71.268045509105946</v>
      </c>
      <c r="BU89" s="59">
        <f t="shared" si="201"/>
        <v>170.020134734576</v>
      </c>
      <c r="BV89" s="58">
        <f t="shared" si="245"/>
        <v>22.557449550000001</v>
      </c>
      <c r="BW89" s="58">
        <f t="shared" si="246"/>
        <v>71.268045513994352</v>
      </c>
      <c r="BX89" s="58">
        <f t="shared" si="247"/>
        <v>49.836385577479973</v>
      </c>
      <c r="BY89" s="59">
        <f t="shared" si="202"/>
        <v>8.4518472014918942</v>
      </c>
      <c r="BZ89" s="59">
        <f t="shared" si="248"/>
        <v>71.26804550910596</v>
      </c>
      <c r="CA89" s="59">
        <f t="shared" si="203"/>
        <v>219.85652031205598</v>
      </c>
    </row>
    <row r="90" spans="1:79" x14ac:dyDescent="0.25">
      <c r="A90" s="57" t="str">
        <f>'BD Productos'!A85</f>
        <v>L041</v>
      </c>
      <c r="B90" s="57" t="str">
        <f t="shared" si="171"/>
        <v>Locales</v>
      </c>
      <c r="C90" s="57" t="str">
        <f t="shared" si="172"/>
        <v>Petrocarabobo</v>
      </c>
      <c r="D90" s="57" t="str">
        <f t="shared" si="173"/>
        <v>Nuevos Negocios Emx (XP)</v>
      </c>
      <c r="E90" s="57" t="str">
        <f t="shared" si="174"/>
        <v>Venezuela</v>
      </c>
      <c r="F90" s="57" t="str">
        <f t="shared" si="175"/>
        <v>Nuevos Negocios Emx (XP)</v>
      </c>
      <c r="G90" s="57" t="str">
        <f t="shared" si="176"/>
        <v>CL273</v>
      </c>
      <c r="H90" s="57" t="str">
        <f t="shared" si="177"/>
        <v>Si</v>
      </c>
      <c r="I90" s="57" t="str">
        <f t="shared" si="178"/>
        <v>USD</v>
      </c>
      <c r="J90" s="57" t="str">
        <f t="shared" si="179"/>
        <v>No</v>
      </c>
      <c r="K90" s="58">
        <f t="shared" si="180"/>
        <v>15.462622222222222</v>
      </c>
      <c r="L90" s="58">
        <f t="shared" si="204"/>
        <v>55.67401915146521</v>
      </c>
      <c r="M90" s="58">
        <f t="shared" si="181"/>
        <v>26.686856097688018</v>
      </c>
      <c r="N90" s="58">
        <f t="shared" si="205"/>
        <v>15.694844440000001</v>
      </c>
      <c r="O90" s="58">
        <f t="shared" si="206"/>
        <v>55.674019167230881</v>
      </c>
      <c r="P90" s="58">
        <f t="shared" si="207"/>
        <v>24.466261965019481</v>
      </c>
      <c r="Q90" s="59">
        <f t="shared" si="182"/>
        <v>15.572829378531072</v>
      </c>
      <c r="R90" s="59">
        <f t="shared" si="208"/>
        <v>55.674019151465217</v>
      </c>
      <c r="S90" s="59">
        <f t="shared" si="183"/>
        <v>51.153118062707499</v>
      </c>
      <c r="T90" s="58">
        <f t="shared" si="209"/>
        <v>16.813733330000002</v>
      </c>
      <c r="U90" s="58">
        <f t="shared" si="210"/>
        <v>55.674019162502603</v>
      </c>
      <c r="V90" s="58">
        <f t="shared" si="211"/>
        <v>29.018731459836495</v>
      </c>
      <c r="W90" s="59">
        <f t="shared" si="184"/>
        <v>16.00025185185185</v>
      </c>
      <c r="X90" s="59">
        <f t="shared" si="212"/>
        <v>55.674019151465217</v>
      </c>
      <c r="Y90" s="59">
        <f t="shared" si="185"/>
        <v>80.171849522543994</v>
      </c>
      <c r="Z90" s="58">
        <f t="shared" si="213"/>
        <v>16.412622219999999</v>
      </c>
      <c r="AA90" s="58">
        <f t="shared" si="214"/>
        <v>55.67401915900335</v>
      </c>
      <c r="AB90" s="58">
        <f t="shared" si="215"/>
        <v>27.412699317772919</v>
      </c>
      <c r="AC90" s="59">
        <f t="shared" si="186"/>
        <v>16.103344444444446</v>
      </c>
      <c r="AD90" s="59">
        <f t="shared" si="216"/>
        <v>55.67401915146521</v>
      </c>
      <c r="AE90" s="59">
        <f t="shared" si="187"/>
        <v>107.58454884031691</v>
      </c>
      <c r="AF90" s="58">
        <f t="shared" si="217"/>
        <v>17.31385556</v>
      </c>
      <c r="AG90" s="58">
        <f t="shared" si="218"/>
        <v>55.674019137173794</v>
      </c>
      <c r="AH90" s="58">
        <f t="shared" si="219"/>
        <v>29.88188969935679</v>
      </c>
      <c r="AI90" s="59">
        <f t="shared" si="188"/>
        <v>16.351859970566593</v>
      </c>
      <c r="AJ90" s="59">
        <f t="shared" si="220"/>
        <v>55.67401915146521</v>
      </c>
      <c r="AK90" s="59">
        <f t="shared" si="189"/>
        <v>137.4664385396737</v>
      </c>
      <c r="AL90" s="58">
        <f t="shared" si="221"/>
        <v>17.58956667</v>
      </c>
      <c r="AM90" s="58">
        <f t="shared" si="222"/>
        <v>55.674019140914609</v>
      </c>
      <c r="AN90" s="58">
        <f t="shared" si="223"/>
        <v>29.378456143979207</v>
      </c>
      <c r="AO90" s="59">
        <f t="shared" si="190"/>
        <v>16.557004726826275</v>
      </c>
      <c r="AP90" s="59">
        <f t="shared" si="224"/>
        <v>55.67401915146521</v>
      </c>
      <c r="AQ90" s="59">
        <f t="shared" si="191"/>
        <v>166.84489468365291</v>
      </c>
      <c r="AR90" s="58">
        <f t="shared" si="225"/>
        <v>17.918688889999999</v>
      </c>
      <c r="AS90" s="58">
        <f t="shared" si="226"/>
        <v>55.67401914801291</v>
      </c>
      <c r="AT90" s="58">
        <f t="shared" si="227"/>
        <v>30.925768279443531</v>
      </c>
      <c r="AU90" s="59">
        <f t="shared" si="192"/>
        <v>16.756118920335428</v>
      </c>
      <c r="AV90" s="59">
        <f t="shared" si="228"/>
        <v>55.67401915146521</v>
      </c>
      <c r="AW90" s="59">
        <f t="shared" si="193"/>
        <v>197.77066296309644</v>
      </c>
      <c r="AX90" s="58">
        <f t="shared" si="229"/>
        <v>19.05024444</v>
      </c>
      <c r="AY90" s="58">
        <f t="shared" si="230"/>
        <v>55.674019164454059</v>
      </c>
      <c r="AZ90" s="58">
        <f t="shared" si="231"/>
        <v>32.878713895242925</v>
      </c>
      <c r="BA90" s="59">
        <f t="shared" si="194"/>
        <v>17.048785139460449</v>
      </c>
      <c r="BB90" s="59">
        <f t="shared" si="232"/>
        <v>55.67401915146521</v>
      </c>
      <c r="BC90" s="59">
        <f t="shared" si="195"/>
        <v>230.64937685833937</v>
      </c>
      <c r="BD90" s="58">
        <f t="shared" si="233"/>
        <v>20.076666670000002</v>
      </c>
      <c r="BE90" s="58">
        <f t="shared" si="234"/>
        <v>55.674019142221582</v>
      </c>
      <c r="BF90" s="58">
        <f t="shared" si="235"/>
        <v>33.532461734927466</v>
      </c>
      <c r="BG90" s="59">
        <f t="shared" si="196"/>
        <v>17.381519373219373</v>
      </c>
      <c r="BH90" s="59">
        <f t="shared" si="236"/>
        <v>55.67401915146521</v>
      </c>
      <c r="BI90" s="59">
        <f t="shared" si="197"/>
        <v>264.18183859326683</v>
      </c>
      <c r="BJ90" s="58">
        <f t="shared" si="237"/>
        <v>20.52</v>
      </c>
      <c r="BK90" s="58">
        <f t="shared" si="238"/>
        <v>55.67401915146521</v>
      </c>
      <c r="BL90" s="58">
        <f t="shared" si="239"/>
        <v>35.415357062630051</v>
      </c>
      <c r="BM90" s="59">
        <f t="shared" si="198"/>
        <v>17.701561805555556</v>
      </c>
      <c r="BN90" s="59">
        <f t="shared" si="240"/>
        <v>55.67401915146521</v>
      </c>
      <c r="BO90" s="59">
        <f t="shared" si="199"/>
        <v>299.59719565589688</v>
      </c>
      <c r="BP90" s="58">
        <f t="shared" si="241"/>
        <v>21.090844440000001</v>
      </c>
      <c r="BQ90" s="58">
        <f t="shared" si="242"/>
        <v>55.67401916319735</v>
      </c>
      <c r="BR90" s="58">
        <f t="shared" si="243"/>
        <v>35.226362325617231</v>
      </c>
      <c r="BS90" s="59">
        <f t="shared" si="200"/>
        <v>18.005988389886895</v>
      </c>
      <c r="BT90" s="59">
        <f t="shared" si="244"/>
        <v>55.67401915146521</v>
      </c>
      <c r="BU90" s="59">
        <f t="shared" si="201"/>
        <v>334.82355798151411</v>
      </c>
      <c r="BV90" s="58">
        <f t="shared" si="245"/>
        <v>21.955555560000001</v>
      </c>
      <c r="BW90" s="58">
        <f t="shared" si="246"/>
        <v>55.674019140195199</v>
      </c>
      <c r="BX90" s="58">
        <f t="shared" si="247"/>
        <v>37.892974634912832</v>
      </c>
      <c r="BY90" s="59">
        <f t="shared" si="202"/>
        <v>18.341431080669711</v>
      </c>
      <c r="BZ90" s="59">
        <f t="shared" si="248"/>
        <v>55.67401915146521</v>
      </c>
      <c r="CA90" s="59">
        <f t="shared" si="203"/>
        <v>372.71653261642695</v>
      </c>
    </row>
    <row r="91" spans="1:79" x14ac:dyDescent="0.25">
      <c r="A91" s="57" t="str">
        <f>'BD Productos'!A86</f>
        <v>L042</v>
      </c>
      <c r="B91" s="57" t="str">
        <f t="shared" si="171"/>
        <v>Locales</v>
      </c>
      <c r="C91" s="57" t="str">
        <f t="shared" si="172"/>
        <v>Petrourica</v>
      </c>
      <c r="D91" s="57" t="str">
        <f t="shared" si="173"/>
        <v>Nuevos Negocios Emx (XP)</v>
      </c>
      <c r="E91" s="57" t="str">
        <f t="shared" si="174"/>
        <v>Venezuela</v>
      </c>
      <c r="F91" s="57" t="str">
        <f t="shared" si="175"/>
        <v>Nuevos Negocios Emx (XP)</v>
      </c>
      <c r="G91" s="57" t="str">
        <f t="shared" si="176"/>
        <v>CL274</v>
      </c>
      <c r="H91" s="57" t="str">
        <f t="shared" si="177"/>
        <v>-</v>
      </c>
      <c r="I91" s="57" t="str">
        <f t="shared" si="178"/>
        <v>-</v>
      </c>
      <c r="J91" s="57" t="str">
        <f t="shared" si="179"/>
        <v>-</v>
      </c>
      <c r="K91" s="58">
        <f t="shared" si="180"/>
        <v>0</v>
      </c>
      <c r="L91" s="58">
        <f t="shared" si="204"/>
        <v>0</v>
      </c>
      <c r="M91" s="58">
        <f t="shared" si="181"/>
        <v>0</v>
      </c>
      <c r="N91" s="58">
        <f t="shared" si="205"/>
        <v>0</v>
      </c>
      <c r="O91" s="58">
        <f t="shared" si="206"/>
        <v>0</v>
      </c>
      <c r="P91" s="58">
        <f t="shared" si="207"/>
        <v>0</v>
      </c>
      <c r="Q91" s="59">
        <f t="shared" si="182"/>
        <v>0</v>
      </c>
      <c r="R91" s="59">
        <f t="shared" si="208"/>
        <v>0</v>
      </c>
      <c r="S91" s="59">
        <f t="shared" si="183"/>
        <v>0</v>
      </c>
      <c r="T91" s="58">
        <f t="shared" si="209"/>
        <v>0</v>
      </c>
      <c r="U91" s="58">
        <f t="shared" si="210"/>
        <v>0</v>
      </c>
      <c r="V91" s="58">
        <f t="shared" si="211"/>
        <v>0</v>
      </c>
      <c r="W91" s="59">
        <f t="shared" si="184"/>
        <v>0</v>
      </c>
      <c r="X91" s="59">
        <f t="shared" si="212"/>
        <v>0</v>
      </c>
      <c r="Y91" s="59">
        <f t="shared" si="185"/>
        <v>0</v>
      </c>
      <c r="Z91" s="58">
        <f t="shared" si="213"/>
        <v>0</v>
      </c>
      <c r="AA91" s="58">
        <f t="shared" si="214"/>
        <v>0</v>
      </c>
      <c r="AB91" s="58">
        <f t="shared" si="215"/>
        <v>0</v>
      </c>
      <c r="AC91" s="59">
        <f t="shared" si="186"/>
        <v>0</v>
      </c>
      <c r="AD91" s="59">
        <f t="shared" si="216"/>
        <v>0</v>
      </c>
      <c r="AE91" s="59">
        <f t="shared" si="187"/>
        <v>0</v>
      </c>
      <c r="AF91" s="58">
        <f t="shared" si="217"/>
        <v>0</v>
      </c>
      <c r="AG91" s="58">
        <f t="shared" si="218"/>
        <v>0</v>
      </c>
      <c r="AH91" s="58">
        <f t="shared" si="219"/>
        <v>0</v>
      </c>
      <c r="AI91" s="59">
        <f t="shared" si="188"/>
        <v>0</v>
      </c>
      <c r="AJ91" s="59">
        <f t="shared" si="220"/>
        <v>0</v>
      </c>
      <c r="AK91" s="59">
        <f t="shared" si="189"/>
        <v>0</v>
      </c>
      <c r="AL91" s="58">
        <f t="shared" si="221"/>
        <v>0</v>
      </c>
      <c r="AM91" s="58">
        <f t="shared" si="222"/>
        <v>0</v>
      </c>
      <c r="AN91" s="58">
        <f t="shared" si="223"/>
        <v>0</v>
      </c>
      <c r="AO91" s="59">
        <f t="shared" si="190"/>
        <v>0</v>
      </c>
      <c r="AP91" s="59">
        <f t="shared" si="224"/>
        <v>0</v>
      </c>
      <c r="AQ91" s="59">
        <f t="shared" si="191"/>
        <v>0</v>
      </c>
      <c r="AR91" s="58">
        <f t="shared" si="225"/>
        <v>0</v>
      </c>
      <c r="AS91" s="58">
        <f t="shared" si="226"/>
        <v>0</v>
      </c>
      <c r="AT91" s="58">
        <f t="shared" si="227"/>
        <v>0</v>
      </c>
      <c r="AU91" s="59">
        <f t="shared" si="192"/>
        <v>0</v>
      </c>
      <c r="AV91" s="59">
        <f t="shared" si="228"/>
        <v>0</v>
      </c>
      <c r="AW91" s="59">
        <f t="shared" si="193"/>
        <v>0</v>
      </c>
      <c r="AX91" s="58">
        <f t="shared" si="229"/>
        <v>0</v>
      </c>
      <c r="AY91" s="58">
        <f t="shared" si="230"/>
        <v>0</v>
      </c>
      <c r="AZ91" s="58">
        <f t="shared" si="231"/>
        <v>0</v>
      </c>
      <c r="BA91" s="59">
        <f t="shared" si="194"/>
        <v>0</v>
      </c>
      <c r="BB91" s="59">
        <f t="shared" si="232"/>
        <v>0</v>
      </c>
      <c r="BC91" s="59">
        <f t="shared" si="195"/>
        <v>0</v>
      </c>
      <c r="BD91" s="58">
        <f t="shared" si="233"/>
        <v>0</v>
      </c>
      <c r="BE91" s="58">
        <f t="shared" si="234"/>
        <v>0</v>
      </c>
      <c r="BF91" s="58">
        <f t="shared" si="235"/>
        <v>0</v>
      </c>
      <c r="BG91" s="59">
        <f t="shared" si="196"/>
        <v>0</v>
      </c>
      <c r="BH91" s="59">
        <f t="shared" si="236"/>
        <v>0</v>
      </c>
      <c r="BI91" s="59">
        <f t="shared" si="197"/>
        <v>0</v>
      </c>
      <c r="BJ91" s="58">
        <f t="shared" si="237"/>
        <v>0</v>
      </c>
      <c r="BK91" s="58">
        <f t="shared" si="238"/>
        <v>0</v>
      </c>
      <c r="BL91" s="58">
        <f t="shared" si="239"/>
        <v>0</v>
      </c>
      <c r="BM91" s="59">
        <f t="shared" si="198"/>
        <v>0</v>
      </c>
      <c r="BN91" s="59">
        <f t="shared" si="240"/>
        <v>0</v>
      </c>
      <c r="BO91" s="59">
        <f t="shared" si="199"/>
        <v>0</v>
      </c>
      <c r="BP91" s="58">
        <f t="shared" si="241"/>
        <v>0</v>
      </c>
      <c r="BQ91" s="58">
        <f t="shared" si="242"/>
        <v>0</v>
      </c>
      <c r="BR91" s="58">
        <f t="shared" si="243"/>
        <v>0</v>
      </c>
      <c r="BS91" s="59">
        <f t="shared" si="200"/>
        <v>0</v>
      </c>
      <c r="BT91" s="59">
        <f t="shared" si="244"/>
        <v>0</v>
      </c>
      <c r="BU91" s="59">
        <f t="shared" si="201"/>
        <v>0</v>
      </c>
      <c r="BV91" s="58">
        <f t="shared" si="245"/>
        <v>0</v>
      </c>
      <c r="BW91" s="58">
        <f t="shared" si="246"/>
        <v>0</v>
      </c>
      <c r="BX91" s="58">
        <f t="shared" si="247"/>
        <v>0</v>
      </c>
      <c r="BY91" s="59">
        <f t="shared" si="202"/>
        <v>0</v>
      </c>
      <c r="BZ91" s="59">
        <f t="shared" si="248"/>
        <v>0</v>
      </c>
      <c r="CA91" s="59">
        <f t="shared" si="203"/>
        <v>0</v>
      </c>
    </row>
    <row r="92" spans="1:79" x14ac:dyDescent="0.25">
      <c r="A92" s="57" t="str">
        <f>'BD Productos'!A87</f>
        <v>L043</v>
      </c>
      <c r="B92" s="57" t="str">
        <f t="shared" si="171"/>
        <v>Locales</v>
      </c>
      <c r="C92" s="57" t="str">
        <f t="shared" si="172"/>
        <v>Petromiranda</v>
      </c>
      <c r="D92" s="57" t="str">
        <f t="shared" si="173"/>
        <v>Nuevos Negocios Emx (XP)</v>
      </c>
      <c r="E92" s="57" t="str">
        <f t="shared" si="174"/>
        <v>Venezuela</v>
      </c>
      <c r="F92" s="57" t="str">
        <f t="shared" si="175"/>
        <v>Nuevos Negocios Emx (XP)</v>
      </c>
      <c r="G92" s="57" t="str">
        <f t="shared" si="176"/>
        <v>CL275</v>
      </c>
      <c r="H92" s="57" t="str">
        <f t="shared" si="177"/>
        <v>Si</v>
      </c>
      <c r="I92" s="57" t="str">
        <f t="shared" si="178"/>
        <v>USD</v>
      </c>
      <c r="J92" s="57" t="str">
        <f t="shared" si="179"/>
        <v>No</v>
      </c>
      <c r="K92" s="58">
        <f t="shared" si="180"/>
        <v>12.658433333333335</v>
      </c>
      <c r="L92" s="58">
        <f t="shared" si="204"/>
        <v>55.67401915146521</v>
      </c>
      <c r="M92" s="58">
        <f t="shared" si="181"/>
        <v>21.847121654653915</v>
      </c>
      <c r="N92" s="58">
        <f t="shared" si="205"/>
        <v>12.975099999999999</v>
      </c>
      <c r="O92" s="58">
        <f t="shared" si="206"/>
        <v>55.674019151465217</v>
      </c>
      <c r="P92" s="58">
        <f t="shared" si="207"/>
        <v>20.226527044980937</v>
      </c>
      <c r="Q92" s="59">
        <f t="shared" si="182"/>
        <v>12.808715819209041</v>
      </c>
      <c r="R92" s="59">
        <f t="shared" si="208"/>
        <v>55.67401915146521</v>
      </c>
      <c r="S92" s="59">
        <f t="shared" si="183"/>
        <v>42.073648699634852</v>
      </c>
      <c r="T92" s="58">
        <f t="shared" si="209"/>
        <v>13.95676667</v>
      </c>
      <c r="U92" s="58">
        <f t="shared" si="210"/>
        <v>55.674019138168404</v>
      </c>
      <c r="V92" s="58">
        <f t="shared" si="211"/>
        <v>24.08790813546846</v>
      </c>
      <c r="W92" s="59">
        <f t="shared" si="184"/>
        <v>13.204155555555555</v>
      </c>
      <c r="X92" s="59">
        <f t="shared" si="212"/>
        <v>55.67401915146521</v>
      </c>
      <c r="Y92" s="59">
        <f t="shared" si="185"/>
        <v>66.161556835103312</v>
      </c>
      <c r="Z92" s="58">
        <f t="shared" si="213"/>
        <v>14.059366669999999</v>
      </c>
      <c r="AA92" s="58">
        <f t="shared" si="214"/>
        <v>55.674019138265436</v>
      </c>
      <c r="AB92" s="58">
        <f t="shared" si="215"/>
        <v>23.482243471724132</v>
      </c>
      <c r="AC92" s="59">
        <f t="shared" si="186"/>
        <v>13.417958333333331</v>
      </c>
      <c r="AD92" s="59">
        <f t="shared" si="216"/>
        <v>55.674019151465203</v>
      </c>
      <c r="AE92" s="59">
        <f t="shared" si="187"/>
        <v>89.643800306827444</v>
      </c>
      <c r="AF92" s="58">
        <f t="shared" si="217"/>
        <v>14.560966669999999</v>
      </c>
      <c r="AG92" s="58">
        <f t="shared" si="218"/>
        <v>55.674019138720212</v>
      </c>
      <c r="AH92" s="58">
        <f t="shared" si="219"/>
        <v>25.130693648979261</v>
      </c>
      <c r="AI92" s="59">
        <f t="shared" si="188"/>
        <v>13.652615673289183</v>
      </c>
      <c r="AJ92" s="59">
        <f t="shared" si="220"/>
        <v>55.674019151465203</v>
      </c>
      <c r="AK92" s="59">
        <f t="shared" si="189"/>
        <v>114.7744939558067</v>
      </c>
      <c r="AL92" s="58">
        <f t="shared" si="221"/>
        <v>14.8751</v>
      </c>
      <c r="AM92" s="58">
        <f t="shared" si="222"/>
        <v>55.674019151465224</v>
      </c>
      <c r="AN92" s="58">
        <f t="shared" si="223"/>
        <v>24.844698068398813</v>
      </c>
      <c r="AO92" s="59">
        <f t="shared" si="190"/>
        <v>13.855237384898711</v>
      </c>
      <c r="AP92" s="59">
        <f t="shared" si="224"/>
        <v>55.674019151465217</v>
      </c>
      <c r="AQ92" s="59">
        <f t="shared" si="191"/>
        <v>139.61919202420552</v>
      </c>
      <c r="AR92" s="58">
        <f t="shared" si="225"/>
        <v>15.191643300000001</v>
      </c>
      <c r="AS92" s="58">
        <f t="shared" si="226"/>
        <v>55.674019142704843</v>
      </c>
      <c r="AT92" s="58">
        <f t="shared" si="227"/>
        <v>26.219175036693656</v>
      </c>
      <c r="AU92" s="59">
        <f t="shared" si="192"/>
        <v>14.050655230625303</v>
      </c>
      <c r="AV92" s="59">
        <f t="shared" si="228"/>
        <v>55.674019151465203</v>
      </c>
      <c r="AW92" s="59">
        <f t="shared" si="193"/>
        <v>165.83836706089917</v>
      </c>
      <c r="AX92" s="58">
        <f t="shared" si="229"/>
        <v>15.571766670000001</v>
      </c>
      <c r="AY92" s="58">
        <f t="shared" si="230"/>
        <v>55.674019139547568</v>
      </c>
      <c r="AZ92" s="58">
        <f t="shared" si="231"/>
        <v>26.875227904286618</v>
      </c>
      <c r="BA92" s="59">
        <f t="shared" si="194"/>
        <v>14.244706483782844</v>
      </c>
      <c r="BB92" s="59">
        <f t="shared" si="232"/>
        <v>55.674019151465217</v>
      </c>
      <c r="BC92" s="59">
        <f t="shared" si="195"/>
        <v>192.71359496518579</v>
      </c>
      <c r="BD92" s="58">
        <f t="shared" si="233"/>
        <v>16.015169199999999</v>
      </c>
      <c r="BE92" s="58">
        <f t="shared" si="234"/>
        <v>55.674019135958986</v>
      </c>
      <c r="BF92" s="58">
        <f t="shared" si="235"/>
        <v>26.748865095192627</v>
      </c>
      <c r="BG92" s="59">
        <f t="shared" si="196"/>
        <v>14.439262825734122</v>
      </c>
      <c r="BH92" s="59">
        <f t="shared" si="236"/>
        <v>55.674019151465217</v>
      </c>
      <c r="BI92" s="59">
        <f t="shared" si="197"/>
        <v>219.46246006037842</v>
      </c>
      <c r="BJ92" s="58">
        <f t="shared" si="237"/>
        <v>16.584863339999998</v>
      </c>
      <c r="BK92" s="58">
        <f t="shared" si="238"/>
        <v>55.674019167738955</v>
      </c>
      <c r="BL92" s="58">
        <f t="shared" si="239"/>
        <v>28.623725984050225</v>
      </c>
      <c r="BM92" s="59">
        <f t="shared" si="198"/>
        <v>14.658057615512165</v>
      </c>
      <c r="BN92" s="59">
        <f t="shared" si="240"/>
        <v>55.67401915146521</v>
      </c>
      <c r="BO92" s="59">
        <f t="shared" si="199"/>
        <v>248.08618604442864</v>
      </c>
      <c r="BP92" s="58">
        <f t="shared" si="241"/>
        <v>17.014263339999999</v>
      </c>
      <c r="BQ92" s="58">
        <f t="shared" si="242"/>
        <v>55.674019167328296</v>
      </c>
      <c r="BR92" s="58">
        <f t="shared" si="243"/>
        <v>28.417572699273933</v>
      </c>
      <c r="BS92" s="59">
        <f t="shared" si="200"/>
        <v>14.869692860662074</v>
      </c>
      <c r="BT92" s="59">
        <f t="shared" si="244"/>
        <v>55.674019151465217</v>
      </c>
      <c r="BU92" s="59">
        <f t="shared" si="201"/>
        <v>276.50375874370258</v>
      </c>
      <c r="BV92" s="58">
        <f t="shared" si="245"/>
        <v>17.851722580000001</v>
      </c>
      <c r="BW92" s="58">
        <f t="shared" si="246"/>
        <v>55.674019139336771</v>
      </c>
      <c r="BX92" s="58">
        <f t="shared" si="247"/>
        <v>30.810191482260564</v>
      </c>
      <c r="BY92" s="59">
        <f t="shared" si="202"/>
        <v>15.122961137864591</v>
      </c>
      <c r="BZ92" s="59">
        <f t="shared" si="248"/>
        <v>55.674019151465217</v>
      </c>
      <c r="CA92" s="59">
        <f t="shared" si="203"/>
        <v>307.31395022596314</v>
      </c>
    </row>
    <row r="93" spans="1:79" x14ac:dyDescent="0.25">
      <c r="A93" s="57" t="str">
        <f>'BD Productos'!A88</f>
        <v>L044</v>
      </c>
      <c r="B93" s="57" t="str">
        <f t="shared" si="171"/>
        <v>Locales</v>
      </c>
      <c r="C93" s="57" t="str">
        <f t="shared" si="172"/>
        <v>Petrojunin</v>
      </c>
      <c r="D93" s="57" t="str">
        <f t="shared" si="173"/>
        <v>Nuevos Negocios Emx (XP)</v>
      </c>
      <c r="E93" s="57" t="str">
        <f t="shared" si="174"/>
        <v>Venezuela</v>
      </c>
      <c r="F93" s="57" t="str">
        <f t="shared" si="175"/>
        <v>Nuevos Negocios Emx (XP)</v>
      </c>
      <c r="G93" s="57" t="str">
        <f t="shared" si="176"/>
        <v>CL276</v>
      </c>
      <c r="H93" s="57" t="str">
        <f t="shared" si="177"/>
        <v>Si</v>
      </c>
      <c r="I93" s="57" t="str">
        <f t="shared" si="178"/>
        <v>USD</v>
      </c>
      <c r="J93" s="57" t="str">
        <f t="shared" si="179"/>
        <v>No</v>
      </c>
      <c r="K93" s="58">
        <f t="shared" si="180"/>
        <v>10.1479</v>
      </c>
      <c r="L93" s="58">
        <f t="shared" si="204"/>
        <v>55.67401915146521</v>
      </c>
      <c r="M93" s="58">
        <f t="shared" si="181"/>
        <v>17.514205747361768</v>
      </c>
      <c r="N93" s="58">
        <f t="shared" si="205"/>
        <v>10.778700000000001</v>
      </c>
      <c r="O93" s="58">
        <f t="shared" si="206"/>
        <v>55.674019151465181</v>
      </c>
      <c r="P93" s="58">
        <f t="shared" si="207"/>
        <v>16.802619406381137</v>
      </c>
      <c r="Q93" s="59">
        <f t="shared" si="182"/>
        <v>10.447262711864404</v>
      </c>
      <c r="R93" s="59">
        <f t="shared" si="208"/>
        <v>55.67401915146521</v>
      </c>
      <c r="S93" s="59">
        <f t="shared" si="183"/>
        <v>34.316825153742904</v>
      </c>
      <c r="T93" s="58">
        <f t="shared" si="209"/>
        <v>11.434200000000001</v>
      </c>
      <c r="U93" s="58">
        <f t="shared" si="210"/>
        <v>55.674019151465231</v>
      </c>
      <c r="V93" s="58">
        <f t="shared" si="211"/>
        <v>19.734223963232196</v>
      </c>
      <c r="W93" s="59">
        <f t="shared" si="184"/>
        <v>10.787207777777779</v>
      </c>
      <c r="X93" s="59">
        <f t="shared" si="212"/>
        <v>55.674019151465203</v>
      </c>
      <c r="Y93" s="59">
        <f t="shared" si="185"/>
        <v>54.051049116975101</v>
      </c>
      <c r="Z93" s="58">
        <f t="shared" si="213"/>
        <v>12.474133330000001</v>
      </c>
      <c r="AA93" s="58">
        <f t="shared" si="214"/>
        <v>55.674019166342426</v>
      </c>
      <c r="AB93" s="58">
        <f t="shared" si="215"/>
        <v>20.834554142937925</v>
      </c>
      <c r="AC93" s="59">
        <f t="shared" si="186"/>
        <v>11.208939166666669</v>
      </c>
      <c r="AD93" s="59">
        <f t="shared" si="216"/>
        <v>55.67401915146521</v>
      </c>
      <c r="AE93" s="59">
        <f t="shared" si="187"/>
        <v>74.885603259913026</v>
      </c>
      <c r="AF93" s="58">
        <f t="shared" si="217"/>
        <v>13.9156</v>
      </c>
      <c r="AG93" s="58">
        <f t="shared" si="218"/>
        <v>55.67401915146521</v>
      </c>
      <c r="AH93" s="58">
        <f t="shared" si="219"/>
        <v>24.016858808028005</v>
      </c>
      <c r="AI93" s="59">
        <f t="shared" si="188"/>
        <v>11.764611258278146</v>
      </c>
      <c r="AJ93" s="59">
        <f t="shared" si="220"/>
        <v>55.67401915146521</v>
      </c>
      <c r="AK93" s="59">
        <f t="shared" si="189"/>
        <v>98.90246206794103</v>
      </c>
      <c r="AL93" s="58">
        <f t="shared" si="221"/>
        <v>14.60466667</v>
      </c>
      <c r="AM93" s="58">
        <f t="shared" si="222"/>
        <v>55.674019138758297</v>
      </c>
      <c r="AN93" s="58">
        <f t="shared" si="223"/>
        <v>24.39301475102296</v>
      </c>
      <c r="AO93" s="59">
        <f t="shared" si="190"/>
        <v>12.235338674033148</v>
      </c>
      <c r="AP93" s="59">
        <f t="shared" si="224"/>
        <v>55.674019151465217</v>
      </c>
      <c r="AQ93" s="59">
        <f t="shared" si="191"/>
        <v>123.29547681896399</v>
      </c>
      <c r="AR93" s="58">
        <f t="shared" si="225"/>
        <v>15.832700000000001</v>
      </c>
      <c r="AS93" s="58">
        <f t="shared" si="226"/>
        <v>55.67401915146521</v>
      </c>
      <c r="AT93" s="58">
        <f t="shared" si="227"/>
        <v>27.325571333601502</v>
      </c>
      <c r="AU93" s="59">
        <f t="shared" si="192"/>
        <v>12.761367924528303</v>
      </c>
      <c r="AV93" s="59">
        <f t="shared" si="228"/>
        <v>55.674019151465203</v>
      </c>
      <c r="AW93" s="59">
        <f t="shared" si="193"/>
        <v>150.62104815256549</v>
      </c>
      <c r="AX93" s="58">
        <f t="shared" si="229"/>
        <v>16.303266669999999</v>
      </c>
      <c r="AY93" s="58">
        <f t="shared" si="230"/>
        <v>55.674019140082251</v>
      </c>
      <c r="AZ93" s="58">
        <f t="shared" si="231"/>
        <v>28.137719799574796</v>
      </c>
      <c r="BA93" s="59">
        <f t="shared" si="194"/>
        <v>13.213215089163237</v>
      </c>
      <c r="BB93" s="59">
        <f t="shared" si="232"/>
        <v>55.67401915146521</v>
      </c>
      <c r="BC93" s="59">
        <f t="shared" si="195"/>
        <v>178.75876795214029</v>
      </c>
      <c r="BD93" s="58">
        <f t="shared" si="233"/>
        <v>16.831466670000001</v>
      </c>
      <c r="BE93" s="58">
        <f t="shared" si="234"/>
        <v>55.674019140439391</v>
      </c>
      <c r="BF93" s="58">
        <f t="shared" si="235"/>
        <v>28.112261926417432</v>
      </c>
      <c r="BG93" s="59">
        <f t="shared" si="196"/>
        <v>13.610825152625152</v>
      </c>
      <c r="BH93" s="59">
        <f t="shared" si="236"/>
        <v>55.67401915146521</v>
      </c>
      <c r="BI93" s="59">
        <f t="shared" si="197"/>
        <v>206.87102987855772</v>
      </c>
      <c r="BJ93" s="58">
        <f t="shared" si="237"/>
        <v>17.363466670000001</v>
      </c>
      <c r="BK93" s="58">
        <f t="shared" si="238"/>
        <v>55.674019140777155</v>
      </c>
      <c r="BL93" s="58">
        <f t="shared" si="239"/>
        <v>29.967513247810615</v>
      </c>
      <c r="BM93" s="59">
        <f t="shared" si="198"/>
        <v>13.993495833333331</v>
      </c>
      <c r="BN93" s="59">
        <f t="shared" si="240"/>
        <v>55.674019151465217</v>
      </c>
      <c r="BO93" s="59">
        <f t="shared" si="199"/>
        <v>236.83854312636834</v>
      </c>
      <c r="BP93" s="58">
        <f t="shared" si="241"/>
        <v>17.616800000000001</v>
      </c>
      <c r="BQ93" s="58">
        <f t="shared" si="242"/>
        <v>55.674019151465323</v>
      </c>
      <c r="BR93" s="58">
        <f t="shared" si="243"/>
        <v>29.42394181762603</v>
      </c>
      <c r="BS93" s="59">
        <f t="shared" si="200"/>
        <v>14.318942315369263</v>
      </c>
      <c r="BT93" s="59">
        <f t="shared" si="244"/>
        <v>55.67401915146521</v>
      </c>
      <c r="BU93" s="59">
        <f t="shared" si="201"/>
        <v>266.26248494399437</v>
      </c>
      <c r="BV93" s="58">
        <f t="shared" si="245"/>
        <v>17.901800000000001</v>
      </c>
      <c r="BW93" s="58">
        <f t="shared" si="246"/>
        <v>55.674019151465146</v>
      </c>
      <c r="BX93" s="58">
        <f t="shared" si="247"/>
        <v>30.896619837416665</v>
      </c>
      <c r="BY93" s="59">
        <f t="shared" si="202"/>
        <v>14.623239817351596</v>
      </c>
      <c r="BZ93" s="59">
        <f t="shared" si="248"/>
        <v>55.67401915146521</v>
      </c>
      <c r="CA93" s="59">
        <f t="shared" si="203"/>
        <v>297.15910478141103</v>
      </c>
    </row>
    <row r="94" spans="1:79" x14ac:dyDescent="0.25">
      <c r="A94" s="57" t="str">
        <f>'BD Productos'!A89</f>
        <v>L045</v>
      </c>
      <c r="B94" s="57" t="str">
        <f t="shared" si="171"/>
        <v>Locales</v>
      </c>
      <c r="C94" s="57" t="str">
        <f t="shared" si="172"/>
        <v>Petrosucre</v>
      </c>
      <c r="D94" s="57" t="str">
        <f t="shared" si="173"/>
        <v xml:space="preserve">Emx Costa Afuera </v>
      </c>
      <c r="E94" s="57" t="str">
        <f t="shared" si="174"/>
        <v>Venezuela</v>
      </c>
      <c r="F94" s="57" t="str">
        <f t="shared" si="175"/>
        <v xml:space="preserve">Emx Costa Afuera </v>
      </c>
      <c r="G94" s="57" t="str">
        <f t="shared" si="176"/>
        <v>CL290</v>
      </c>
      <c r="H94" s="57" t="str">
        <f t="shared" si="177"/>
        <v>Si</v>
      </c>
      <c r="I94" s="57" t="str">
        <f t="shared" si="178"/>
        <v>USD</v>
      </c>
      <c r="J94" s="57" t="str">
        <f t="shared" si="179"/>
        <v>No</v>
      </c>
      <c r="K94" s="58">
        <f t="shared" si="180"/>
        <v>13.126895698924708</v>
      </c>
      <c r="L94" s="58">
        <f t="shared" si="204"/>
        <v>62.322370736754962</v>
      </c>
      <c r="M94" s="58">
        <f t="shared" si="181"/>
        <v>25.361077071504091</v>
      </c>
      <c r="N94" s="58">
        <f t="shared" si="205"/>
        <v>13.00022903</v>
      </c>
      <c r="O94" s="58">
        <f t="shared" si="206"/>
        <v>62.322370747579882</v>
      </c>
      <c r="P94" s="58">
        <f t="shared" si="207"/>
        <v>22.685742615511103</v>
      </c>
      <c r="Q94" s="59">
        <f t="shared" si="182"/>
        <v>13.066782704574425</v>
      </c>
      <c r="R94" s="59">
        <f t="shared" si="208"/>
        <v>62.322370736754955</v>
      </c>
      <c r="S94" s="59">
        <f t="shared" si="183"/>
        <v>48.046819687015194</v>
      </c>
      <c r="T94" s="58">
        <f t="shared" si="209"/>
        <v>9.6869354800000007</v>
      </c>
      <c r="U94" s="58">
        <f t="shared" si="210"/>
        <v>62.322370761659045</v>
      </c>
      <c r="V94" s="58">
        <f t="shared" si="211"/>
        <v>18.71509632039372</v>
      </c>
      <c r="W94" s="59">
        <f t="shared" si="184"/>
        <v>11.902613106332103</v>
      </c>
      <c r="X94" s="59">
        <f t="shared" si="212"/>
        <v>62.322370736754969</v>
      </c>
      <c r="Y94" s="59">
        <f t="shared" si="185"/>
        <v>66.761916007408914</v>
      </c>
      <c r="Z94" s="58">
        <f t="shared" si="213"/>
        <v>12.87356237</v>
      </c>
      <c r="AA94" s="58">
        <f t="shared" si="214"/>
        <v>62.322370715412355</v>
      </c>
      <c r="AB94" s="58">
        <f t="shared" si="215"/>
        <v>24.069327793533674</v>
      </c>
      <c r="AC94" s="59">
        <f t="shared" si="186"/>
        <v>12.145350421146922</v>
      </c>
      <c r="AD94" s="59">
        <f t="shared" si="216"/>
        <v>62.322370736754962</v>
      </c>
      <c r="AE94" s="59">
        <f t="shared" si="187"/>
        <v>90.831243800942588</v>
      </c>
      <c r="AF94" s="58">
        <f t="shared" si="217"/>
        <v>9.3120021499999996</v>
      </c>
      <c r="AG94" s="58">
        <f t="shared" si="218"/>
        <v>62.322370740353243</v>
      </c>
      <c r="AH94" s="58">
        <f t="shared" si="219"/>
        <v>17.99072756014526</v>
      </c>
      <c r="AI94" s="59">
        <f t="shared" si="188"/>
        <v>11.563669650359589</v>
      </c>
      <c r="AJ94" s="59">
        <f t="shared" si="220"/>
        <v>62.322370736754955</v>
      </c>
      <c r="AK94" s="59">
        <f t="shared" si="189"/>
        <v>108.82197136108785</v>
      </c>
      <c r="AL94" s="58">
        <f t="shared" si="221"/>
        <v>12.7468957</v>
      </c>
      <c r="AM94" s="58">
        <f t="shared" si="222"/>
        <v>62.322370731497628</v>
      </c>
      <c r="AN94" s="58">
        <f t="shared" si="223"/>
        <v>23.83250278473399</v>
      </c>
      <c r="AO94" s="59">
        <f t="shared" si="190"/>
        <v>11.759784465038891</v>
      </c>
      <c r="AP94" s="59">
        <f t="shared" si="224"/>
        <v>62.322370736754955</v>
      </c>
      <c r="AQ94" s="59">
        <f t="shared" si="191"/>
        <v>132.65447414582184</v>
      </c>
      <c r="AR94" s="58">
        <f t="shared" si="225"/>
        <v>12.620229030000001</v>
      </c>
      <c r="AS94" s="58">
        <f t="shared" si="226"/>
        <v>62.322370747905865</v>
      </c>
      <c r="AT94" s="58">
        <f t="shared" si="227"/>
        <v>24.382200368465476</v>
      </c>
      <c r="AU94" s="59">
        <f t="shared" si="192"/>
        <v>11.885604189490749</v>
      </c>
      <c r="AV94" s="59">
        <f t="shared" si="228"/>
        <v>62.322370736754955</v>
      </c>
      <c r="AW94" s="59">
        <f t="shared" si="193"/>
        <v>157.03667451428731</v>
      </c>
      <c r="AX94" s="58">
        <f t="shared" si="229"/>
        <v>13.4137957</v>
      </c>
      <c r="AY94" s="58">
        <f t="shared" si="230"/>
        <v>62.322370731758937</v>
      </c>
      <c r="AZ94" s="58">
        <f t="shared" si="231"/>
        <v>25.91536600459969</v>
      </c>
      <c r="BA94" s="59">
        <f t="shared" si="194"/>
        <v>12.08055866188767</v>
      </c>
      <c r="BB94" s="59">
        <f t="shared" si="232"/>
        <v>62.322370736754962</v>
      </c>
      <c r="BC94" s="59">
        <f t="shared" si="195"/>
        <v>182.952040518887</v>
      </c>
      <c r="BD94" s="58">
        <f t="shared" si="233"/>
        <v>14.451591479999999</v>
      </c>
      <c r="BE94" s="58">
        <f t="shared" si="234"/>
        <v>62.322370717382086</v>
      </c>
      <c r="BF94" s="58">
        <f t="shared" si="235"/>
        <v>27.019723250181613</v>
      </c>
      <c r="BG94" s="59">
        <f t="shared" si="196"/>
        <v>12.341111718329437</v>
      </c>
      <c r="BH94" s="59">
        <f t="shared" si="236"/>
        <v>62.322370736754962</v>
      </c>
      <c r="BI94" s="59">
        <f t="shared" si="197"/>
        <v>209.97176376906862</v>
      </c>
      <c r="BJ94" s="58">
        <f t="shared" si="237"/>
        <v>15.75198065</v>
      </c>
      <c r="BK94" s="58">
        <f t="shared" si="238"/>
        <v>62.322370717610426</v>
      </c>
      <c r="BL94" s="58">
        <f t="shared" si="239"/>
        <v>30.432724105783706</v>
      </c>
      <c r="BM94" s="59">
        <f t="shared" si="198"/>
        <v>12.688930589157675</v>
      </c>
      <c r="BN94" s="59">
        <f t="shared" si="240"/>
        <v>62.322370736754969</v>
      </c>
      <c r="BO94" s="59">
        <f t="shared" si="199"/>
        <v>240.40448787485232</v>
      </c>
      <c r="BP94" s="58">
        <f t="shared" si="241"/>
        <v>16.217802079999998</v>
      </c>
      <c r="BQ94" s="58">
        <f t="shared" si="242"/>
        <v>62.322370732347025</v>
      </c>
      <c r="BR94" s="58">
        <f t="shared" si="243"/>
        <v>30.321956210807656</v>
      </c>
      <c r="BS94" s="59">
        <f t="shared" si="200"/>
        <v>13.005895094220124</v>
      </c>
      <c r="BT94" s="59">
        <f t="shared" si="244"/>
        <v>62.322370736754969</v>
      </c>
      <c r="BU94" s="59">
        <f t="shared" si="201"/>
        <v>270.72644408565998</v>
      </c>
      <c r="BV94" s="58">
        <f t="shared" si="245"/>
        <v>16.096187100000002</v>
      </c>
      <c r="BW94" s="58">
        <f t="shared" si="246"/>
        <v>62.322370724264701</v>
      </c>
      <c r="BX94" s="58">
        <f t="shared" si="247"/>
        <v>31.097728730493145</v>
      </c>
      <c r="BY94" s="59">
        <f t="shared" si="202"/>
        <v>13.268358250601423</v>
      </c>
      <c r="BZ94" s="59">
        <f t="shared" si="248"/>
        <v>62.322370736754962</v>
      </c>
      <c r="CA94" s="59">
        <f t="shared" si="203"/>
        <v>301.82417281615312</v>
      </c>
    </row>
    <row r="95" spans="1:79" x14ac:dyDescent="0.25">
      <c r="A95" s="57" t="str">
        <f>'BD Productos'!A90</f>
        <v>L046</v>
      </c>
      <c r="B95" s="57" t="str">
        <f t="shared" si="171"/>
        <v>Locales</v>
      </c>
      <c r="C95" s="57" t="str">
        <f t="shared" si="172"/>
        <v>Petrowarao (Pedernales)</v>
      </c>
      <c r="D95" s="57" t="str">
        <f t="shared" si="173"/>
        <v xml:space="preserve">Emx Costa Afuera </v>
      </c>
      <c r="E95" s="57" t="str">
        <f t="shared" si="174"/>
        <v>Venezuela</v>
      </c>
      <c r="F95" s="57" t="str">
        <f t="shared" si="175"/>
        <v xml:space="preserve">Emx Costa Afuera </v>
      </c>
      <c r="G95" s="57" t="str">
        <f t="shared" si="176"/>
        <v>CL291</v>
      </c>
      <c r="H95" s="57" t="str">
        <f t="shared" si="177"/>
        <v>Si</v>
      </c>
      <c r="I95" s="57" t="str">
        <f t="shared" si="178"/>
        <v>USD</v>
      </c>
      <c r="J95" s="57" t="str">
        <f t="shared" si="179"/>
        <v>No</v>
      </c>
      <c r="K95" s="58">
        <f t="shared" si="180"/>
        <v>0.88351959699428151</v>
      </c>
      <c r="L95" s="58">
        <f t="shared" si="204"/>
        <v>68.912213573078702</v>
      </c>
      <c r="M95" s="58">
        <f t="shared" si="181"/>
        <v>1.8874440260861809</v>
      </c>
      <c r="N95" s="58">
        <f t="shared" si="205"/>
        <v>0.93735221999999996</v>
      </c>
      <c r="O95" s="58">
        <f t="shared" si="206"/>
        <v>68.912213401163626</v>
      </c>
      <c r="P95" s="58">
        <f t="shared" si="207"/>
        <v>1.8086604540674454</v>
      </c>
      <c r="Q95" s="59">
        <f t="shared" si="182"/>
        <v>0.90906728137876713</v>
      </c>
      <c r="R95" s="59">
        <f t="shared" si="208"/>
        <v>68.912213573078702</v>
      </c>
      <c r="S95" s="59">
        <f t="shared" si="183"/>
        <v>3.6961044801536262</v>
      </c>
      <c r="T95" s="58">
        <f t="shared" si="209"/>
        <v>1.1811847900000001</v>
      </c>
      <c r="U95" s="58">
        <f t="shared" si="210"/>
        <v>68.912213829602592</v>
      </c>
      <c r="V95" s="58">
        <f t="shared" si="211"/>
        <v>2.523339823443381</v>
      </c>
      <c r="W95" s="59">
        <f t="shared" si="184"/>
        <v>1.0027966469739118</v>
      </c>
      <c r="X95" s="59">
        <f t="shared" si="212"/>
        <v>68.912213573078702</v>
      </c>
      <c r="Y95" s="59">
        <f t="shared" si="185"/>
        <v>6.2194443035970073</v>
      </c>
      <c r="Z95" s="58">
        <f t="shared" si="213"/>
        <v>1.4883512800000001</v>
      </c>
      <c r="AA95" s="58">
        <f t="shared" si="214"/>
        <v>68.912213630887948</v>
      </c>
      <c r="AB95" s="58">
        <f t="shared" si="215"/>
        <v>3.0769674409549657</v>
      </c>
      <c r="AC95" s="59">
        <f t="shared" si="186"/>
        <v>1.1241853055425717</v>
      </c>
      <c r="AD95" s="59">
        <f t="shared" si="216"/>
        <v>68.912213573078702</v>
      </c>
      <c r="AE95" s="59">
        <f t="shared" si="187"/>
        <v>9.2964117445519729</v>
      </c>
      <c r="AF95" s="58">
        <f t="shared" si="217"/>
        <v>1.6055177199999999</v>
      </c>
      <c r="AG95" s="58">
        <f t="shared" si="218"/>
        <v>68.912213510032004</v>
      </c>
      <c r="AH95" s="58">
        <f t="shared" si="219"/>
        <v>3.4298331773581729</v>
      </c>
      <c r="AI95" s="59">
        <f t="shared" si="188"/>
        <v>1.2230018936395619</v>
      </c>
      <c r="AJ95" s="59">
        <f t="shared" si="220"/>
        <v>68.912213573078702</v>
      </c>
      <c r="AK95" s="59">
        <f t="shared" si="189"/>
        <v>12.726244921910146</v>
      </c>
      <c r="AL95" s="58">
        <f t="shared" si="221"/>
        <v>1.59601755</v>
      </c>
      <c r="AM95" s="58">
        <f t="shared" si="222"/>
        <v>68.912213378655494</v>
      </c>
      <c r="AN95" s="58">
        <f t="shared" si="223"/>
        <v>3.2995530588503694</v>
      </c>
      <c r="AO95" s="59">
        <f t="shared" si="190"/>
        <v>1.2848276922899873</v>
      </c>
      <c r="AP95" s="59">
        <f t="shared" si="224"/>
        <v>68.912213573078702</v>
      </c>
      <c r="AQ95" s="59">
        <f t="shared" si="191"/>
        <v>16.025797980760515</v>
      </c>
      <c r="AR95" s="58">
        <f t="shared" si="225"/>
        <v>1.58651743</v>
      </c>
      <c r="AS95" s="58">
        <f t="shared" si="226"/>
        <v>68.912213507502599</v>
      </c>
      <c r="AT95" s="58">
        <f t="shared" si="227"/>
        <v>3.3892432639555636</v>
      </c>
      <c r="AU95" s="59">
        <f t="shared" si="192"/>
        <v>1.3289427008853143</v>
      </c>
      <c r="AV95" s="59">
        <f t="shared" si="228"/>
        <v>68.912213573078702</v>
      </c>
      <c r="AW95" s="59">
        <f t="shared" si="193"/>
        <v>19.415041244716079</v>
      </c>
      <c r="AX95" s="58">
        <f t="shared" si="229"/>
        <v>1.5770173700000001</v>
      </c>
      <c r="AY95" s="58">
        <f t="shared" si="230"/>
        <v>68.912213450266592</v>
      </c>
      <c r="AZ95" s="58">
        <f t="shared" si="231"/>
        <v>3.3689484861027594</v>
      </c>
      <c r="BA95" s="59">
        <f t="shared" si="194"/>
        <v>1.3605900862986071</v>
      </c>
      <c r="BB95" s="59">
        <f t="shared" si="232"/>
        <v>68.912213573078716</v>
      </c>
      <c r="BC95" s="59">
        <f t="shared" si="195"/>
        <v>22.783989730818838</v>
      </c>
      <c r="BD95" s="58">
        <f t="shared" si="233"/>
        <v>1.5675173600000001</v>
      </c>
      <c r="BE95" s="58">
        <f t="shared" si="234"/>
        <v>68.912213629154508</v>
      </c>
      <c r="BF95" s="58">
        <f t="shared" si="235"/>
        <v>3.2406327353918485</v>
      </c>
      <c r="BG95" s="59">
        <f t="shared" si="196"/>
        <v>1.3833293472850827</v>
      </c>
      <c r="BH95" s="59">
        <f t="shared" si="236"/>
        <v>68.912213573078702</v>
      </c>
      <c r="BI95" s="59">
        <f t="shared" si="197"/>
        <v>26.024622466210687</v>
      </c>
      <c r="BJ95" s="58">
        <f t="shared" si="237"/>
        <v>1.5567520100000001</v>
      </c>
      <c r="BK95" s="58">
        <f t="shared" si="238"/>
        <v>68.912213564116769</v>
      </c>
      <c r="BL95" s="58">
        <f t="shared" si="239"/>
        <v>3.3256560363641299</v>
      </c>
      <c r="BM95" s="59">
        <f t="shared" si="198"/>
        <v>1.4010138951070772</v>
      </c>
      <c r="BN95" s="59">
        <f t="shared" si="240"/>
        <v>68.912213573078702</v>
      </c>
      <c r="BO95" s="59">
        <f t="shared" si="199"/>
        <v>29.350278502574817</v>
      </c>
      <c r="BP95" s="58">
        <f t="shared" si="241"/>
        <v>1.54598671</v>
      </c>
      <c r="BQ95" s="58">
        <f t="shared" si="242"/>
        <v>68.912213681835127</v>
      </c>
      <c r="BR95" s="58">
        <f t="shared" si="243"/>
        <v>3.196120995263918</v>
      </c>
      <c r="BS95" s="59">
        <f t="shared" si="200"/>
        <v>1.4140354056459497</v>
      </c>
      <c r="BT95" s="59">
        <f t="shared" si="244"/>
        <v>68.912213573078702</v>
      </c>
      <c r="BU95" s="59">
        <f t="shared" si="201"/>
        <v>32.546399497838735</v>
      </c>
      <c r="BV95" s="58">
        <f t="shared" si="245"/>
        <v>1.5364868700000001</v>
      </c>
      <c r="BW95" s="58">
        <f t="shared" si="246"/>
        <v>68.912213580040927</v>
      </c>
      <c r="BX95" s="58">
        <f t="shared" si="247"/>
        <v>3.2823640517994264</v>
      </c>
      <c r="BY95" s="59">
        <f t="shared" si="202"/>
        <v>1.4244353930426286</v>
      </c>
      <c r="BZ95" s="59">
        <f t="shared" si="248"/>
        <v>68.912213573078702</v>
      </c>
      <c r="CA95" s="59">
        <f t="shared" si="203"/>
        <v>35.828763549638161</v>
      </c>
    </row>
    <row r="96" spans="1:79" x14ac:dyDescent="0.25">
      <c r="A96" s="57" t="str">
        <f>'BD Productos'!A91</f>
        <v>L047</v>
      </c>
      <c r="B96" s="57" t="str">
        <f t="shared" si="171"/>
        <v>Locales</v>
      </c>
      <c r="C96" s="57" t="str">
        <f t="shared" si="172"/>
        <v>Proyecto Cardón IV</v>
      </c>
      <c r="D96" s="57" t="str">
        <f t="shared" si="173"/>
        <v xml:space="preserve">Emx Costa Afuera </v>
      </c>
      <c r="E96" s="57" t="str">
        <f t="shared" si="174"/>
        <v>Venezuela</v>
      </c>
      <c r="F96" s="57" t="str">
        <f t="shared" si="175"/>
        <v xml:space="preserve">Emx Costa Afuera </v>
      </c>
      <c r="G96" s="57" t="str">
        <f t="shared" si="176"/>
        <v>CL293</v>
      </c>
      <c r="H96" s="57" t="str">
        <f t="shared" si="177"/>
        <v>Si</v>
      </c>
      <c r="I96" s="57" t="str">
        <f t="shared" si="178"/>
        <v>USD</v>
      </c>
      <c r="J96" s="57" t="str">
        <f t="shared" si="179"/>
        <v>No</v>
      </c>
      <c r="K96" s="58">
        <f t="shared" si="180"/>
        <v>10.133333333333335</v>
      </c>
      <c r="L96" s="58">
        <f t="shared" si="204"/>
        <v>72.234328621688718</v>
      </c>
      <c r="M96" s="58">
        <f t="shared" si="181"/>
        <v>22.691210431026484</v>
      </c>
      <c r="N96" s="58">
        <f t="shared" si="205"/>
        <v>10.133333329999999</v>
      </c>
      <c r="O96" s="58">
        <f t="shared" si="206"/>
        <v>72.234328645450034</v>
      </c>
      <c r="P96" s="58">
        <f t="shared" si="207"/>
        <v>20.49528684092715</v>
      </c>
      <c r="Q96" s="59">
        <f t="shared" si="182"/>
        <v>10.133333333333333</v>
      </c>
      <c r="R96" s="59">
        <f t="shared" si="208"/>
        <v>72.234328621688718</v>
      </c>
      <c r="S96" s="59">
        <f t="shared" si="183"/>
        <v>43.186497271953634</v>
      </c>
      <c r="T96" s="58">
        <f t="shared" si="209"/>
        <v>10.133333329999999</v>
      </c>
      <c r="U96" s="58">
        <f t="shared" si="210"/>
        <v>72.23432864545002</v>
      </c>
      <c r="V96" s="58">
        <f t="shared" si="211"/>
        <v>22.691210431026484</v>
      </c>
      <c r="W96" s="59">
        <f t="shared" si="184"/>
        <v>10.133333333333335</v>
      </c>
      <c r="X96" s="59">
        <f t="shared" si="212"/>
        <v>72.234328621688718</v>
      </c>
      <c r="Y96" s="59">
        <f t="shared" si="185"/>
        <v>65.877707702980118</v>
      </c>
      <c r="Z96" s="58">
        <f t="shared" si="213"/>
        <v>10.133333329999999</v>
      </c>
      <c r="AA96" s="58">
        <f t="shared" si="214"/>
        <v>72.234328645449992</v>
      </c>
      <c r="AB96" s="58">
        <f t="shared" si="215"/>
        <v>21.959235900993363</v>
      </c>
      <c r="AC96" s="59">
        <f t="shared" si="186"/>
        <v>10.133333333333335</v>
      </c>
      <c r="AD96" s="59">
        <f t="shared" si="216"/>
        <v>72.234328621688704</v>
      </c>
      <c r="AE96" s="59">
        <f t="shared" si="187"/>
        <v>87.836943603973481</v>
      </c>
      <c r="AF96" s="58">
        <f t="shared" si="217"/>
        <v>10.133333329999999</v>
      </c>
      <c r="AG96" s="58">
        <f t="shared" si="218"/>
        <v>72.234328645450049</v>
      </c>
      <c r="AH96" s="58">
        <f t="shared" si="219"/>
        <v>22.691210431026491</v>
      </c>
      <c r="AI96" s="59">
        <f t="shared" si="188"/>
        <v>10.133333333333335</v>
      </c>
      <c r="AJ96" s="59">
        <f t="shared" si="220"/>
        <v>72.234328621688718</v>
      </c>
      <c r="AK96" s="59">
        <f t="shared" si="189"/>
        <v>110.52815403499997</v>
      </c>
      <c r="AL96" s="58">
        <f t="shared" si="221"/>
        <v>10.133333329999999</v>
      </c>
      <c r="AM96" s="58">
        <f t="shared" si="222"/>
        <v>72.234328645450049</v>
      </c>
      <c r="AN96" s="58">
        <f t="shared" si="223"/>
        <v>21.959235900993377</v>
      </c>
      <c r="AO96" s="59">
        <f t="shared" si="190"/>
        <v>10.133333333333335</v>
      </c>
      <c r="AP96" s="59">
        <f t="shared" si="224"/>
        <v>72.234328621688718</v>
      </c>
      <c r="AQ96" s="59">
        <f t="shared" si="191"/>
        <v>132.48738993599335</v>
      </c>
      <c r="AR96" s="58">
        <f t="shared" si="225"/>
        <v>10.133333329999999</v>
      </c>
      <c r="AS96" s="58">
        <f t="shared" si="226"/>
        <v>72.234328645450049</v>
      </c>
      <c r="AT96" s="58">
        <f t="shared" si="227"/>
        <v>22.691210431026491</v>
      </c>
      <c r="AU96" s="59">
        <f t="shared" si="192"/>
        <v>10.133333333333333</v>
      </c>
      <c r="AV96" s="59">
        <f t="shared" si="228"/>
        <v>72.234328621688732</v>
      </c>
      <c r="AW96" s="59">
        <f t="shared" si="193"/>
        <v>155.17860036701984</v>
      </c>
      <c r="AX96" s="58">
        <f t="shared" si="229"/>
        <v>10.133333329999999</v>
      </c>
      <c r="AY96" s="58">
        <f t="shared" si="230"/>
        <v>72.234328645449963</v>
      </c>
      <c r="AZ96" s="58">
        <f t="shared" si="231"/>
        <v>22.691210431026462</v>
      </c>
      <c r="BA96" s="59">
        <f t="shared" si="194"/>
        <v>10.133333333333333</v>
      </c>
      <c r="BB96" s="59">
        <f t="shared" si="232"/>
        <v>72.234328621688718</v>
      </c>
      <c r="BC96" s="59">
        <f t="shared" si="195"/>
        <v>177.8698107980463</v>
      </c>
      <c r="BD96" s="58">
        <f t="shared" si="233"/>
        <v>10.133333329999999</v>
      </c>
      <c r="BE96" s="58">
        <f t="shared" si="234"/>
        <v>72.234328645450134</v>
      </c>
      <c r="BF96" s="58">
        <f t="shared" si="235"/>
        <v>21.959235900993406</v>
      </c>
      <c r="BG96" s="59">
        <f t="shared" si="196"/>
        <v>10.133333333333335</v>
      </c>
      <c r="BH96" s="59">
        <f t="shared" si="236"/>
        <v>72.234328621688718</v>
      </c>
      <c r="BI96" s="59">
        <f t="shared" si="197"/>
        <v>199.82904669903971</v>
      </c>
      <c r="BJ96" s="58">
        <f t="shared" si="237"/>
        <v>10.133333329999999</v>
      </c>
      <c r="BK96" s="58">
        <f t="shared" si="238"/>
        <v>72.234328645449963</v>
      </c>
      <c r="BL96" s="58">
        <f t="shared" si="239"/>
        <v>22.691210431026462</v>
      </c>
      <c r="BM96" s="59">
        <f t="shared" si="198"/>
        <v>10.133333333333333</v>
      </c>
      <c r="BN96" s="59">
        <f t="shared" si="240"/>
        <v>72.234328621688718</v>
      </c>
      <c r="BO96" s="59">
        <f t="shared" si="199"/>
        <v>222.52025713006617</v>
      </c>
      <c r="BP96" s="58">
        <f t="shared" si="241"/>
        <v>10.133333329999999</v>
      </c>
      <c r="BQ96" s="58">
        <f t="shared" si="242"/>
        <v>72.234328645450049</v>
      </c>
      <c r="BR96" s="58">
        <f t="shared" si="243"/>
        <v>21.959235900993377</v>
      </c>
      <c r="BS96" s="59">
        <f t="shared" si="200"/>
        <v>10.133333333333333</v>
      </c>
      <c r="BT96" s="59">
        <f t="shared" si="244"/>
        <v>72.234328621688718</v>
      </c>
      <c r="BU96" s="59">
        <f t="shared" si="201"/>
        <v>244.47949303105955</v>
      </c>
      <c r="BV96" s="58">
        <f t="shared" si="245"/>
        <v>10.133333329999999</v>
      </c>
      <c r="BW96" s="58">
        <f t="shared" si="246"/>
        <v>72.234328645449963</v>
      </c>
      <c r="BX96" s="58">
        <f t="shared" si="247"/>
        <v>22.691210431026462</v>
      </c>
      <c r="BY96" s="59">
        <f t="shared" si="202"/>
        <v>10.133333333333335</v>
      </c>
      <c r="BZ96" s="59">
        <f t="shared" si="248"/>
        <v>72.234328621688718</v>
      </c>
      <c r="CA96" s="59">
        <f t="shared" si="203"/>
        <v>267.17070346208601</v>
      </c>
    </row>
    <row r="97" spans="1:79" x14ac:dyDescent="0.25">
      <c r="A97" s="57" t="str">
        <f>'BD Productos'!A92</f>
        <v>L048</v>
      </c>
      <c r="B97" s="57" t="str">
        <f t="shared" si="171"/>
        <v>Locales</v>
      </c>
      <c r="C97" s="57" t="str">
        <f t="shared" si="172"/>
        <v>Emx CVP</v>
      </c>
      <c r="D97" s="57" t="str">
        <f t="shared" si="173"/>
        <v>Gas Natural</v>
      </c>
      <c r="E97" s="57" t="str">
        <f t="shared" si="174"/>
        <v>Venezuela</v>
      </c>
      <c r="F97" s="57" t="str">
        <f t="shared" si="175"/>
        <v>Gas Natural</v>
      </c>
      <c r="G97" s="57" t="str">
        <f t="shared" si="176"/>
        <v>CL301</v>
      </c>
      <c r="H97" s="57" t="str">
        <f t="shared" si="177"/>
        <v>Si</v>
      </c>
      <c r="I97" s="57" t="str">
        <f t="shared" si="178"/>
        <v>USD</v>
      </c>
      <c r="J97" s="57" t="str">
        <f t="shared" si="179"/>
        <v>No</v>
      </c>
      <c r="K97" s="58">
        <f t="shared" si="180"/>
        <v>44.681666666666665</v>
      </c>
      <c r="L97" s="58">
        <f t="shared" si="204"/>
        <v>23.03379634609179</v>
      </c>
      <c r="M97" s="58">
        <f t="shared" si="181"/>
        <v>31.9048407225227</v>
      </c>
      <c r="N97" s="58">
        <f t="shared" si="205"/>
        <v>44.681666669999998</v>
      </c>
      <c r="O97" s="58">
        <f t="shared" si="206"/>
        <v>23.033796344373428</v>
      </c>
      <c r="P97" s="58">
        <f t="shared" si="207"/>
        <v>28.817275491310824</v>
      </c>
      <c r="Q97" s="59">
        <f t="shared" si="182"/>
        <v>44.681666666666665</v>
      </c>
      <c r="R97" s="59">
        <f t="shared" si="208"/>
        <v>23.03379634609179</v>
      </c>
      <c r="S97" s="59">
        <f t="shared" si="183"/>
        <v>60.722116213833523</v>
      </c>
      <c r="T97" s="58">
        <f t="shared" si="209"/>
        <v>44.681666669999998</v>
      </c>
      <c r="U97" s="58">
        <f t="shared" si="210"/>
        <v>23.033796344373428</v>
      </c>
      <c r="V97" s="58">
        <f t="shared" si="211"/>
        <v>31.9048407225227</v>
      </c>
      <c r="W97" s="59">
        <f t="shared" si="184"/>
        <v>44.681666666666665</v>
      </c>
      <c r="X97" s="59">
        <f t="shared" si="212"/>
        <v>23.03379634609179</v>
      </c>
      <c r="Y97" s="59">
        <f t="shared" si="185"/>
        <v>92.626956936356223</v>
      </c>
      <c r="Z97" s="58">
        <f t="shared" si="213"/>
        <v>44.681666669999998</v>
      </c>
      <c r="AA97" s="58">
        <f t="shared" si="214"/>
        <v>23.033796344373421</v>
      </c>
      <c r="AB97" s="58">
        <f t="shared" si="215"/>
        <v>30.875652312118731</v>
      </c>
      <c r="AC97" s="59">
        <f t="shared" si="186"/>
        <v>44.681666666666665</v>
      </c>
      <c r="AD97" s="59">
        <f t="shared" si="216"/>
        <v>23.033796346091787</v>
      </c>
      <c r="AE97" s="59">
        <f t="shared" si="187"/>
        <v>123.50260924847495</v>
      </c>
      <c r="AF97" s="58">
        <f t="shared" si="217"/>
        <v>44.681666669999998</v>
      </c>
      <c r="AG97" s="58">
        <f t="shared" si="218"/>
        <v>23.033796344373442</v>
      </c>
      <c r="AH97" s="58">
        <f t="shared" si="219"/>
        <v>31.904840722522721</v>
      </c>
      <c r="AI97" s="59">
        <f t="shared" si="188"/>
        <v>44.681666666666672</v>
      </c>
      <c r="AJ97" s="59">
        <f t="shared" si="220"/>
        <v>23.03379634609179</v>
      </c>
      <c r="AK97" s="59">
        <f t="shared" si="189"/>
        <v>155.40744997099767</v>
      </c>
      <c r="AL97" s="58">
        <f t="shared" si="221"/>
        <v>44.681666669999998</v>
      </c>
      <c r="AM97" s="58">
        <f t="shared" si="222"/>
        <v>23.03379634437341</v>
      </c>
      <c r="AN97" s="58">
        <f t="shared" si="223"/>
        <v>30.875652312118717</v>
      </c>
      <c r="AO97" s="59">
        <f t="shared" si="190"/>
        <v>44.681666666666665</v>
      </c>
      <c r="AP97" s="59">
        <f t="shared" si="224"/>
        <v>23.03379634609179</v>
      </c>
      <c r="AQ97" s="59">
        <f t="shared" si="191"/>
        <v>186.28310228311639</v>
      </c>
      <c r="AR97" s="58">
        <f t="shared" si="225"/>
        <v>44.681666669999998</v>
      </c>
      <c r="AS97" s="58">
        <f t="shared" si="226"/>
        <v>23.033796344373442</v>
      </c>
      <c r="AT97" s="58">
        <f t="shared" si="227"/>
        <v>31.904840722522721</v>
      </c>
      <c r="AU97" s="59">
        <f t="shared" si="192"/>
        <v>44.681666666666672</v>
      </c>
      <c r="AV97" s="59">
        <f t="shared" si="228"/>
        <v>23.033796346091787</v>
      </c>
      <c r="AW97" s="59">
        <f t="shared" si="193"/>
        <v>218.18794300563911</v>
      </c>
      <c r="AX97" s="58">
        <f t="shared" si="229"/>
        <v>44.681666669999998</v>
      </c>
      <c r="AY97" s="58">
        <f t="shared" si="230"/>
        <v>23.033796344373421</v>
      </c>
      <c r="AZ97" s="58">
        <f t="shared" si="231"/>
        <v>31.904840722522692</v>
      </c>
      <c r="BA97" s="59">
        <f t="shared" si="194"/>
        <v>44.681666666666665</v>
      </c>
      <c r="BB97" s="59">
        <f t="shared" si="232"/>
        <v>23.03379634609179</v>
      </c>
      <c r="BC97" s="59">
        <f t="shared" si="195"/>
        <v>250.09278372816181</v>
      </c>
      <c r="BD97" s="58">
        <f t="shared" si="233"/>
        <v>44.681666669999998</v>
      </c>
      <c r="BE97" s="58">
        <f t="shared" si="234"/>
        <v>23.033796344373389</v>
      </c>
      <c r="BF97" s="58">
        <f t="shared" si="235"/>
        <v>30.875652312118689</v>
      </c>
      <c r="BG97" s="59">
        <f t="shared" si="196"/>
        <v>44.681666666666658</v>
      </c>
      <c r="BH97" s="59">
        <f t="shared" si="236"/>
        <v>23.03379634609179</v>
      </c>
      <c r="BI97" s="59">
        <f t="shared" si="197"/>
        <v>280.96843604028049</v>
      </c>
      <c r="BJ97" s="58">
        <f t="shared" si="237"/>
        <v>44.681666669999998</v>
      </c>
      <c r="BK97" s="58">
        <f t="shared" si="238"/>
        <v>23.033796344373421</v>
      </c>
      <c r="BL97" s="58">
        <f t="shared" si="239"/>
        <v>31.904840722522692</v>
      </c>
      <c r="BM97" s="59">
        <f t="shared" si="198"/>
        <v>44.681666666666658</v>
      </c>
      <c r="BN97" s="59">
        <f t="shared" si="240"/>
        <v>23.033796346091794</v>
      </c>
      <c r="BO97" s="59">
        <f t="shared" si="199"/>
        <v>312.87327676280319</v>
      </c>
      <c r="BP97" s="58">
        <f t="shared" si="241"/>
        <v>44.681666669999998</v>
      </c>
      <c r="BQ97" s="58">
        <f t="shared" si="242"/>
        <v>23.033796344373432</v>
      </c>
      <c r="BR97" s="58">
        <f t="shared" si="243"/>
        <v>30.875652312118746</v>
      </c>
      <c r="BS97" s="59">
        <f t="shared" si="200"/>
        <v>44.681666666666658</v>
      </c>
      <c r="BT97" s="59">
        <f t="shared" si="244"/>
        <v>23.03379634609179</v>
      </c>
      <c r="BU97" s="59">
        <f t="shared" si="201"/>
        <v>343.74892907492193</v>
      </c>
      <c r="BV97" s="58">
        <f t="shared" si="245"/>
        <v>44.681666669999998</v>
      </c>
      <c r="BW97" s="58">
        <f t="shared" si="246"/>
        <v>23.033796344373421</v>
      </c>
      <c r="BX97" s="58">
        <f t="shared" si="247"/>
        <v>31.904840722522692</v>
      </c>
      <c r="BY97" s="59">
        <f t="shared" si="202"/>
        <v>44.681666666666665</v>
      </c>
      <c r="BZ97" s="59">
        <f t="shared" si="248"/>
        <v>23.03379634609179</v>
      </c>
      <c r="CA97" s="59">
        <f t="shared" si="203"/>
        <v>375.65376979744462</v>
      </c>
    </row>
    <row r="98" spans="1:79" x14ac:dyDescent="0.25">
      <c r="A98" s="57" t="str">
        <f>'BD Productos'!A93</f>
        <v>L049</v>
      </c>
      <c r="B98" s="57" t="str">
        <f t="shared" si="171"/>
        <v>Locales</v>
      </c>
      <c r="C98" s="57" t="str">
        <f t="shared" si="172"/>
        <v>Emx PDVSA Gas</v>
      </c>
      <c r="D98" s="57" t="str">
        <f t="shared" si="173"/>
        <v>Gas Natural</v>
      </c>
      <c r="E98" s="57" t="str">
        <f t="shared" si="174"/>
        <v>Venezuela</v>
      </c>
      <c r="F98" s="57" t="str">
        <f t="shared" si="175"/>
        <v>Gas Natural</v>
      </c>
      <c r="G98" s="57" t="str">
        <f t="shared" si="176"/>
        <v>CL302</v>
      </c>
      <c r="H98" s="57" t="str">
        <f t="shared" si="177"/>
        <v>Si</v>
      </c>
      <c r="I98" s="57" t="str">
        <f t="shared" si="178"/>
        <v>USD</v>
      </c>
      <c r="J98" s="57" t="str">
        <f t="shared" si="179"/>
        <v>No</v>
      </c>
      <c r="K98" s="58">
        <f t="shared" si="180"/>
        <v>26.163</v>
      </c>
      <c r="L98" s="58">
        <f t="shared" si="204"/>
        <v>23.03379634609179</v>
      </c>
      <c r="M98" s="58">
        <f t="shared" si="181"/>
        <v>18.681629627886785</v>
      </c>
      <c r="N98" s="58">
        <f t="shared" si="205"/>
        <v>26.163</v>
      </c>
      <c r="O98" s="58">
        <f t="shared" si="206"/>
        <v>23.033796346091794</v>
      </c>
      <c r="P98" s="58">
        <f t="shared" si="207"/>
        <v>16.873729986478388</v>
      </c>
      <c r="Q98" s="59">
        <f t="shared" si="182"/>
        <v>26.163</v>
      </c>
      <c r="R98" s="59">
        <f t="shared" si="208"/>
        <v>23.033796346091794</v>
      </c>
      <c r="S98" s="59">
        <f t="shared" si="183"/>
        <v>35.555359614365173</v>
      </c>
      <c r="T98" s="58">
        <f t="shared" si="209"/>
        <v>26.163</v>
      </c>
      <c r="U98" s="58">
        <f t="shared" si="210"/>
        <v>23.033796346091801</v>
      </c>
      <c r="V98" s="58">
        <f t="shared" si="211"/>
        <v>18.681629627886792</v>
      </c>
      <c r="W98" s="59">
        <f t="shared" si="184"/>
        <v>26.163</v>
      </c>
      <c r="X98" s="59">
        <f t="shared" si="212"/>
        <v>23.033796346091794</v>
      </c>
      <c r="Y98" s="59">
        <f t="shared" si="185"/>
        <v>54.236989242251965</v>
      </c>
      <c r="Z98" s="58">
        <f t="shared" si="213"/>
        <v>26.163</v>
      </c>
      <c r="AA98" s="58">
        <f t="shared" si="214"/>
        <v>23.033796346091812</v>
      </c>
      <c r="AB98" s="58">
        <f t="shared" si="215"/>
        <v>18.078996414084003</v>
      </c>
      <c r="AC98" s="59">
        <f t="shared" si="186"/>
        <v>26.163000000000007</v>
      </c>
      <c r="AD98" s="59">
        <f t="shared" si="216"/>
        <v>23.03379634609179</v>
      </c>
      <c r="AE98" s="59">
        <f t="shared" si="187"/>
        <v>72.315985656335968</v>
      </c>
      <c r="AF98" s="58">
        <f t="shared" si="217"/>
        <v>26.163</v>
      </c>
      <c r="AG98" s="58">
        <f t="shared" si="218"/>
        <v>23.03379634609178</v>
      </c>
      <c r="AH98" s="58">
        <f t="shared" si="219"/>
        <v>18.681629627886778</v>
      </c>
      <c r="AI98" s="59">
        <f t="shared" si="188"/>
        <v>26.163000000000007</v>
      </c>
      <c r="AJ98" s="59">
        <f t="shared" si="220"/>
        <v>23.033796346091787</v>
      </c>
      <c r="AK98" s="59">
        <f t="shared" si="189"/>
        <v>90.997615284222746</v>
      </c>
      <c r="AL98" s="58">
        <f t="shared" si="221"/>
        <v>26.163</v>
      </c>
      <c r="AM98" s="58">
        <f t="shared" si="222"/>
        <v>23.033796346091812</v>
      </c>
      <c r="AN98" s="58">
        <f t="shared" si="223"/>
        <v>18.078996414084003</v>
      </c>
      <c r="AO98" s="59">
        <f t="shared" si="190"/>
        <v>26.163000000000007</v>
      </c>
      <c r="AP98" s="59">
        <f t="shared" si="224"/>
        <v>23.03379634609179</v>
      </c>
      <c r="AQ98" s="59">
        <f t="shared" si="191"/>
        <v>109.07661169830675</v>
      </c>
      <c r="AR98" s="58">
        <f t="shared" si="225"/>
        <v>26.163</v>
      </c>
      <c r="AS98" s="58">
        <f t="shared" si="226"/>
        <v>23.033796346091744</v>
      </c>
      <c r="AT98" s="58">
        <f t="shared" si="227"/>
        <v>18.68162962788675</v>
      </c>
      <c r="AU98" s="59">
        <f t="shared" si="192"/>
        <v>26.163000000000004</v>
      </c>
      <c r="AV98" s="59">
        <f t="shared" si="228"/>
        <v>23.03379634609179</v>
      </c>
      <c r="AW98" s="59">
        <f t="shared" si="193"/>
        <v>127.7582413261935</v>
      </c>
      <c r="AX98" s="58">
        <f t="shared" si="229"/>
        <v>26.163</v>
      </c>
      <c r="AY98" s="58">
        <f t="shared" si="230"/>
        <v>23.033796346091819</v>
      </c>
      <c r="AZ98" s="58">
        <f t="shared" si="231"/>
        <v>18.681629627886807</v>
      </c>
      <c r="BA98" s="59">
        <f t="shared" si="194"/>
        <v>26.163000000000004</v>
      </c>
      <c r="BB98" s="59">
        <f t="shared" si="232"/>
        <v>23.03379634609179</v>
      </c>
      <c r="BC98" s="59">
        <f t="shared" si="195"/>
        <v>146.43987095408031</v>
      </c>
      <c r="BD98" s="58">
        <f t="shared" si="233"/>
        <v>26.163</v>
      </c>
      <c r="BE98" s="58">
        <f t="shared" si="234"/>
        <v>23.033796346091776</v>
      </c>
      <c r="BF98" s="58">
        <f t="shared" si="235"/>
        <v>18.078996414083974</v>
      </c>
      <c r="BG98" s="59">
        <f t="shared" si="196"/>
        <v>26.162999999999997</v>
      </c>
      <c r="BH98" s="59">
        <f t="shared" si="236"/>
        <v>23.033796346091794</v>
      </c>
      <c r="BI98" s="59">
        <f t="shared" si="197"/>
        <v>164.51886736816428</v>
      </c>
      <c r="BJ98" s="58">
        <f t="shared" si="237"/>
        <v>26.163</v>
      </c>
      <c r="BK98" s="58">
        <f t="shared" si="238"/>
        <v>23.033796346091801</v>
      </c>
      <c r="BL98" s="58">
        <f t="shared" si="239"/>
        <v>18.681629627886792</v>
      </c>
      <c r="BM98" s="59">
        <f t="shared" si="198"/>
        <v>26.163000000000004</v>
      </c>
      <c r="BN98" s="59">
        <f t="shared" si="240"/>
        <v>23.03379634609179</v>
      </c>
      <c r="BO98" s="59">
        <f t="shared" si="199"/>
        <v>183.20049699605107</v>
      </c>
      <c r="BP98" s="58">
        <f t="shared" si="241"/>
        <v>26.163</v>
      </c>
      <c r="BQ98" s="58">
        <f t="shared" si="242"/>
        <v>23.033796346091812</v>
      </c>
      <c r="BR98" s="58">
        <f t="shared" si="243"/>
        <v>18.078996414084003</v>
      </c>
      <c r="BS98" s="59">
        <f t="shared" si="200"/>
        <v>26.163000000000004</v>
      </c>
      <c r="BT98" s="59">
        <f t="shared" si="244"/>
        <v>23.03379634609179</v>
      </c>
      <c r="BU98" s="59">
        <f t="shared" si="201"/>
        <v>201.27949341013507</v>
      </c>
      <c r="BV98" s="58">
        <f t="shared" si="245"/>
        <v>26.163</v>
      </c>
      <c r="BW98" s="58">
        <f t="shared" si="246"/>
        <v>23.033796346091762</v>
      </c>
      <c r="BX98" s="58">
        <f t="shared" si="247"/>
        <v>18.681629627886764</v>
      </c>
      <c r="BY98" s="59">
        <f t="shared" si="202"/>
        <v>26.163000000000007</v>
      </c>
      <c r="BZ98" s="59">
        <f t="shared" si="248"/>
        <v>23.033796346091787</v>
      </c>
      <c r="CA98" s="59">
        <f t="shared" si="203"/>
        <v>219.96112303802184</v>
      </c>
    </row>
    <row r="99" spans="1:79" x14ac:dyDescent="0.25">
      <c r="A99" s="57" t="str">
        <f>'BD Productos'!A94</f>
        <v>L050</v>
      </c>
      <c r="B99" s="57" t="str">
        <f t="shared" si="171"/>
        <v>Locales</v>
      </c>
      <c r="C99" s="57" t="str">
        <f t="shared" si="172"/>
        <v>MTBE (Soca)</v>
      </c>
      <c r="D99" s="57" t="str">
        <f t="shared" si="173"/>
        <v>Empresa Soca</v>
      </c>
      <c r="E99" s="57" t="str">
        <f t="shared" si="174"/>
        <v>Venezuela</v>
      </c>
      <c r="F99" s="57" t="str">
        <f t="shared" si="175"/>
        <v>Empresa Soca</v>
      </c>
      <c r="G99" s="57" t="str">
        <f t="shared" si="176"/>
        <v>CL312</v>
      </c>
      <c r="H99" s="57" t="str">
        <f t="shared" si="177"/>
        <v>Si</v>
      </c>
      <c r="I99" s="57" t="str">
        <f t="shared" si="178"/>
        <v>USD</v>
      </c>
      <c r="J99" s="57" t="str">
        <f t="shared" si="179"/>
        <v>No</v>
      </c>
      <c r="K99" s="58">
        <f t="shared" si="180"/>
        <v>3.6733333333333333</v>
      </c>
      <c r="L99" s="58">
        <f t="shared" si="204"/>
        <v>11.254218033622006</v>
      </c>
      <c r="M99" s="58">
        <f t="shared" si="181"/>
        <v>1.2815553215486499</v>
      </c>
      <c r="N99" s="58">
        <f t="shared" si="205"/>
        <v>8.0510599999999997</v>
      </c>
      <c r="O99" s="58">
        <f t="shared" si="206"/>
        <v>11.25421803362201</v>
      </c>
      <c r="P99" s="58">
        <f t="shared" si="207"/>
        <v>2.5370347699696389</v>
      </c>
      <c r="Q99" s="59">
        <f t="shared" si="182"/>
        <v>5.7508985310734477</v>
      </c>
      <c r="R99" s="59">
        <f t="shared" si="208"/>
        <v>11.254218033622006</v>
      </c>
      <c r="S99" s="59">
        <f t="shared" si="183"/>
        <v>3.8185900915182889</v>
      </c>
      <c r="T99" s="58">
        <f t="shared" si="209"/>
        <v>5.31656774</v>
      </c>
      <c r="U99" s="58">
        <f t="shared" si="210"/>
        <v>11.254218037719077</v>
      </c>
      <c r="V99" s="58">
        <f t="shared" si="211"/>
        <v>1.8548481893061637</v>
      </c>
      <c r="W99" s="59">
        <f t="shared" si="184"/>
        <v>5.6012957037037046</v>
      </c>
      <c r="X99" s="59">
        <f t="shared" si="212"/>
        <v>11.254218033622006</v>
      </c>
      <c r="Y99" s="59">
        <f t="shared" si="185"/>
        <v>5.6734382808244526</v>
      </c>
      <c r="Z99" s="58">
        <f t="shared" si="213"/>
        <v>7.9549960000000004</v>
      </c>
      <c r="AA99" s="58">
        <f t="shared" si="214"/>
        <v>11.25421803362201</v>
      </c>
      <c r="AB99" s="58">
        <f t="shared" si="215"/>
        <v>2.685817783217729</v>
      </c>
      <c r="AC99" s="59">
        <f t="shared" si="186"/>
        <v>6.1897207777777794</v>
      </c>
      <c r="AD99" s="59">
        <f t="shared" si="216"/>
        <v>11.254218033622006</v>
      </c>
      <c r="AE99" s="59">
        <f t="shared" si="187"/>
        <v>8.3592560640421816</v>
      </c>
      <c r="AF99" s="58">
        <f t="shared" si="217"/>
        <v>8.1220954800000005</v>
      </c>
      <c r="AG99" s="58">
        <f t="shared" si="218"/>
        <v>11.254218038985728</v>
      </c>
      <c r="AH99" s="58">
        <f t="shared" si="219"/>
        <v>2.8336428374267939</v>
      </c>
      <c r="AI99" s="59">
        <f t="shared" si="188"/>
        <v>6.5864334657836645</v>
      </c>
      <c r="AJ99" s="59">
        <f t="shared" si="220"/>
        <v>11.254218033622006</v>
      </c>
      <c r="AK99" s="59">
        <f t="shared" si="189"/>
        <v>11.192898901468975</v>
      </c>
      <c r="AL99" s="58">
        <f t="shared" si="221"/>
        <v>8.1071480000000005</v>
      </c>
      <c r="AM99" s="58">
        <f t="shared" si="222"/>
        <v>11.25421803362201</v>
      </c>
      <c r="AN99" s="58">
        <f t="shared" si="223"/>
        <v>2.7371883366852785</v>
      </c>
      <c r="AO99" s="59">
        <f t="shared" si="190"/>
        <v>6.8384855985267041</v>
      </c>
      <c r="AP99" s="59">
        <f t="shared" si="224"/>
        <v>11.254218033622006</v>
      </c>
      <c r="AQ99" s="59">
        <f t="shared" si="191"/>
        <v>13.930087238154254</v>
      </c>
      <c r="AR99" s="58">
        <f t="shared" si="225"/>
        <v>7.28857161</v>
      </c>
      <c r="AS99" s="58">
        <f t="shared" si="226"/>
        <v>11.254218038104844</v>
      </c>
      <c r="AT99" s="58">
        <f t="shared" si="227"/>
        <v>2.5428423966437066</v>
      </c>
      <c r="AU99" s="59">
        <f t="shared" si="192"/>
        <v>6.9043000628930828</v>
      </c>
      <c r="AV99" s="59">
        <f t="shared" si="228"/>
        <v>11.254218033622005</v>
      </c>
      <c r="AW99" s="59">
        <f t="shared" si="193"/>
        <v>16.472929634797961</v>
      </c>
      <c r="AX99" s="58">
        <f t="shared" si="229"/>
        <v>7.99304258</v>
      </c>
      <c r="AY99" s="58">
        <f t="shared" si="230"/>
        <v>11.254218034530421</v>
      </c>
      <c r="AZ99" s="58">
        <f t="shared" si="231"/>
        <v>2.7886187625927725</v>
      </c>
      <c r="BA99" s="59">
        <f t="shared" si="194"/>
        <v>7.0431931412894393</v>
      </c>
      <c r="BB99" s="59">
        <f t="shared" si="232"/>
        <v>11.254218033622006</v>
      </c>
      <c r="BC99" s="59">
        <f t="shared" si="195"/>
        <v>19.261548397390733</v>
      </c>
      <c r="BD99" s="58">
        <f t="shared" si="233"/>
        <v>8.1183200000000006</v>
      </c>
      <c r="BE99" s="58">
        <f t="shared" si="234"/>
        <v>11.254218033622003</v>
      </c>
      <c r="BF99" s="58">
        <f t="shared" si="235"/>
        <v>2.7409603004014258</v>
      </c>
      <c r="BG99" s="59">
        <f t="shared" si="196"/>
        <v>7.1613389499389521</v>
      </c>
      <c r="BH99" s="59">
        <f t="shared" si="236"/>
        <v>11.254218033622006</v>
      </c>
      <c r="BI99" s="59">
        <f t="shared" si="197"/>
        <v>22.002508697792159</v>
      </c>
      <c r="BJ99" s="58">
        <f t="shared" si="237"/>
        <v>7.2986967700000003</v>
      </c>
      <c r="BK99" s="58">
        <f t="shared" si="238"/>
        <v>11.254218040088238</v>
      </c>
      <c r="BL99" s="58">
        <f t="shared" si="239"/>
        <v>2.5463748706001006</v>
      </c>
      <c r="BM99" s="59">
        <f t="shared" si="198"/>
        <v>7.175345833333334</v>
      </c>
      <c r="BN99" s="59">
        <f t="shared" si="240"/>
        <v>11.254218033622006</v>
      </c>
      <c r="BO99" s="59">
        <f t="shared" si="199"/>
        <v>24.548883568392259</v>
      </c>
      <c r="BP99" s="58">
        <f t="shared" si="241"/>
        <v>8.1257680000000008</v>
      </c>
      <c r="BQ99" s="58">
        <f t="shared" si="242"/>
        <v>11.254218033622005</v>
      </c>
      <c r="BR99" s="58">
        <f t="shared" si="243"/>
        <v>2.7434749428788585</v>
      </c>
      <c r="BS99" s="59">
        <f t="shared" si="200"/>
        <v>7.2607130938123774</v>
      </c>
      <c r="BT99" s="59">
        <f t="shared" si="244"/>
        <v>11.254218033622005</v>
      </c>
      <c r="BU99" s="59">
        <f t="shared" si="201"/>
        <v>27.292358511271118</v>
      </c>
      <c r="BV99" s="58">
        <f t="shared" si="245"/>
        <v>7.1648387099999997</v>
      </c>
      <c r="BW99" s="58">
        <f t="shared" si="246"/>
        <v>11.254218033115315</v>
      </c>
      <c r="BX99" s="58">
        <f t="shared" si="247"/>
        <v>2.4996743674477848</v>
      </c>
      <c r="BY99" s="59">
        <f t="shared" si="202"/>
        <v>7.2525703378995452</v>
      </c>
      <c r="BZ99" s="59">
        <f t="shared" si="248"/>
        <v>11.254218033622006</v>
      </c>
      <c r="CA99" s="59">
        <f t="shared" si="203"/>
        <v>29.792032878718903</v>
      </c>
    </row>
    <row r="100" spans="1:79" x14ac:dyDescent="0.25">
      <c r="A100" s="57" t="str">
        <f>'BD Productos'!A95</f>
        <v>L051</v>
      </c>
      <c r="B100" s="57" t="str">
        <f t="shared" si="171"/>
        <v>Locales</v>
      </c>
      <c r="C100" s="57" t="str">
        <f t="shared" si="172"/>
        <v>Metanol</v>
      </c>
      <c r="D100" s="57" t="str">
        <f t="shared" si="173"/>
        <v xml:space="preserve">Pequiven </v>
      </c>
      <c r="E100" s="57" t="str">
        <f t="shared" si="174"/>
        <v>Venezuela</v>
      </c>
      <c r="F100" s="57" t="str">
        <f t="shared" si="175"/>
        <v xml:space="preserve">Pequiven </v>
      </c>
      <c r="G100" s="57" t="str">
        <f t="shared" si="176"/>
        <v>CL313</v>
      </c>
      <c r="H100" s="57" t="str">
        <f t="shared" si="177"/>
        <v>Si</v>
      </c>
      <c r="I100" s="57" t="str">
        <f t="shared" si="178"/>
        <v>USD</v>
      </c>
      <c r="J100" s="57" t="str">
        <f t="shared" si="179"/>
        <v>No</v>
      </c>
      <c r="K100" s="58">
        <f t="shared" si="180"/>
        <v>1.3933333333333331</v>
      </c>
      <c r="L100" s="58">
        <f t="shared" si="204"/>
        <v>52.94701986754967</v>
      </c>
      <c r="M100" s="58">
        <f t="shared" si="181"/>
        <v>2.2869582781456952</v>
      </c>
      <c r="N100" s="58">
        <f t="shared" si="205"/>
        <v>1.3933333299999999</v>
      </c>
      <c r="O100" s="58">
        <f t="shared" si="206"/>
        <v>52.947019994217193</v>
      </c>
      <c r="P100" s="58">
        <f t="shared" si="207"/>
        <v>2.0656397350993378</v>
      </c>
      <c r="Q100" s="59">
        <f t="shared" si="182"/>
        <v>1.3933333333333333</v>
      </c>
      <c r="R100" s="59">
        <f t="shared" si="208"/>
        <v>52.94701986754967</v>
      </c>
      <c r="S100" s="59">
        <f t="shared" si="183"/>
        <v>4.352598013245033</v>
      </c>
      <c r="T100" s="58">
        <f t="shared" si="209"/>
        <v>1.3933333299999999</v>
      </c>
      <c r="U100" s="58">
        <f t="shared" si="210"/>
        <v>52.9470199942172</v>
      </c>
      <c r="V100" s="58">
        <f t="shared" si="211"/>
        <v>2.2869582781456961</v>
      </c>
      <c r="W100" s="59">
        <f t="shared" si="184"/>
        <v>1.3933333333333333</v>
      </c>
      <c r="X100" s="59">
        <f t="shared" si="212"/>
        <v>52.947019867549677</v>
      </c>
      <c r="Y100" s="59">
        <f t="shared" si="185"/>
        <v>6.6395562913907291</v>
      </c>
      <c r="Z100" s="58">
        <f t="shared" si="213"/>
        <v>1.3933333299999999</v>
      </c>
      <c r="AA100" s="58">
        <f t="shared" si="214"/>
        <v>52.947019994217165</v>
      </c>
      <c r="AB100" s="58">
        <f t="shared" si="215"/>
        <v>2.2131854304635752</v>
      </c>
      <c r="AC100" s="59">
        <f t="shared" si="186"/>
        <v>1.3933333333333333</v>
      </c>
      <c r="AD100" s="59">
        <f t="shared" si="216"/>
        <v>52.947019867549677</v>
      </c>
      <c r="AE100" s="59">
        <f t="shared" si="187"/>
        <v>8.8527417218543043</v>
      </c>
      <c r="AF100" s="58">
        <f t="shared" si="217"/>
        <v>1.3933333299999999</v>
      </c>
      <c r="AG100" s="58">
        <f t="shared" si="218"/>
        <v>52.947019994217136</v>
      </c>
      <c r="AH100" s="58">
        <f t="shared" si="219"/>
        <v>2.2869582781456934</v>
      </c>
      <c r="AI100" s="59">
        <f t="shared" si="188"/>
        <v>1.3933333333333329</v>
      </c>
      <c r="AJ100" s="59">
        <f t="shared" si="220"/>
        <v>52.94701986754967</v>
      </c>
      <c r="AK100" s="59">
        <f t="shared" si="189"/>
        <v>11.139699999999998</v>
      </c>
      <c r="AL100" s="58">
        <f t="shared" si="221"/>
        <v>1.3933333299999999</v>
      </c>
      <c r="AM100" s="58">
        <f t="shared" si="222"/>
        <v>52.947019994217165</v>
      </c>
      <c r="AN100" s="58">
        <f t="shared" si="223"/>
        <v>2.2131854304635752</v>
      </c>
      <c r="AO100" s="59">
        <f t="shared" si="190"/>
        <v>1.3933333333333331</v>
      </c>
      <c r="AP100" s="59">
        <f t="shared" si="224"/>
        <v>52.947019867549663</v>
      </c>
      <c r="AQ100" s="59">
        <f t="shared" si="191"/>
        <v>13.352885430463573</v>
      </c>
      <c r="AR100" s="58">
        <f t="shared" si="225"/>
        <v>1.3933333299999999</v>
      </c>
      <c r="AS100" s="58">
        <f t="shared" si="226"/>
        <v>52.947019994217221</v>
      </c>
      <c r="AT100" s="58">
        <f t="shared" si="227"/>
        <v>2.286958278145697</v>
      </c>
      <c r="AU100" s="59">
        <f t="shared" si="192"/>
        <v>1.3933333333333329</v>
      </c>
      <c r="AV100" s="59">
        <f t="shared" si="228"/>
        <v>52.947019867549685</v>
      </c>
      <c r="AW100" s="59">
        <f t="shared" si="193"/>
        <v>15.63984370860927</v>
      </c>
      <c r="AX100" s="58">
        <f t="shared" si="229"/>
        <v>1.3933333299999999</v>
      </c>
      <c r="AY100" s="58">
        <f t="shared" si="230"/>
        <v>52.947019994217136</v>
      </c>
      <c r="AZ100" s="58">
        <f t="shared" si="231"/>
        <v>2.2869582781456934</v>
      </c>
      <c r="BA100" s="59">
        <f t="shared" si="194"/>
        <v>1.3933333333333329</v>
      </c>
      <c r="BB100" s="59">
        <f t="shared" si="232"/>
        <v>52.947019867549677</v>
      </c>
      <c r="BC100" s="59">
        <f t="shared" si="195"/>
        <v>17.926801986754963</v>
      </c>
      <c r="BD100" s="58">
        <f t="shared" si="233"/>
        <v>1.3933333299999999</v>
      </c>
      <c r="BE100" s="58">
        <f t="shared" si="234"/>
        <v>52.947019994217243</v>
      </c>
      <c r="BF100" s="58">
        <f t="shared" si="235"/>
        <v>2.2131854304635787</v>
      </c>
      <c r="BG100" s="59">
        <f t="shared" si="196"/>
        <v>1.3933333333333331</v>
      </c>
      <c r="BH100" s="59">
        <f t="shared" si="236"/>
        <v>52.94701986754967</v>
      </c>
      <c r="BI100" s="59">
        <f t="shared" si="197"/>
        <v>20.139987417218542</v>
      </c>
      <c r="BJ100" s="58">
        <f t="shared" si="237"/>
        <v>1.3933333299999999</v>
      </c>
      <c r="BK100" s="58">
        <f t="shared" si="238"/>
        <v>52.947019994217051</v>
      </c>
      <c r="BL100" s="58">
        <f t="shared" si="239"/>
        <v>2.2869582781456899</v>
      </c>
      <c r="BM100" s="59">
        <f t="shared" si="198"/>
        <v>1.3933333333333329</v>
      </c>
      <c r="BN100" s="59">
        <f t="shared" si="240"/>
        <v>52.94701986754967</v>
      </c>
      <c r="BO100" s="59">
        <f t="shared" si="199"/>
        <v>22.426945695364232</v>
      </c>
      <c r="BP100" s="58">
        <f t="shared" si="241"/>
        <v>1.3933333299999999</v>
      </c>
      <c r="BQ100" s="58">
        <f t="shared" si="242"/>
        <v>52.947019994217243</v>
      </c>
      <c r="BR100" s="58">
        <f t="shared" si="243"/>
        <v>2.2131854304635787</v>
      </c>
      <c r="BS100" s="59">
        <f t="shared" si="200"/>
        <v>1.3933333333333331</v>
      </c>
      <c r="BT100" s="59">
        <f t="shared" si="244"/>
        <v>52.94701986754967</v>
      </c>
      <c r="BU100" s="59">
        <f t="shared" si="201"/>
        <v>24.640131125827811</v>
      </c>
      <c r="BV100" s="58">
        <f t="shared" si="245"/>
        <v>1.3933333299999999</v>
      </c>
      <c r="BW100" s="58">
        <f t="shared" si="246"/>
        <v>52.9470199942173</v>
      </c>
      <c r="BX100" s="58">
        <f t="shared" si="247"/>
        <v>2.2869582781457005</v>
      </c>
      <c r="BY100" s="59">
        <f t="shared" si="202"/>
        <v>1.3933333333333333</v>
      </c>
      <c r="BZ100" s="59">
        <f t="shared" si="248"/>
        <v>52.94701986754967</v>
      </c>
      <c r="CA100" s="59">
        <f t="shared" si="203"/>
        <v>26.927089403973511</v>
      </c>
    </row>
    <row r="101" spans="1:79" x14ac:dyDescent="0.25">
      <c r="A101" s="57" t="str">
        <f>'BD Productos'!A96</f>
        <v>L052</v>
      </c>
      <c r="B101" s="57" t="str">
        <f t="shared" si="171"/>
        <v>Locales</v>
      </c>
      <c r="C101" s="57" t="str">
        <f t="shared" si="172"/>
        <v>Petrozamora (Bachaquero)</v>
      </c>
      <c r="D101" s="57" t="str">
        <f t="shared" si="173"/>
        <v xml:space="preserve">Costa Oriental </v>
      </c>
      <c r="E101" s="57" t="str">
        <f t="shared" si="174"/>
        <v>Venezuela</v>
      </c>
      <c r="F101" s="57" t="str">
        <f t="shared" si="175"/>
        <v xml:space="preserve">Costa Oriental </v>
      </c>
      <c r="G101" s="57" t="str">
        <f t="shared" si="176"/>
        <v>CL227</v>
      </c>
      <c r="H101" s="57" t="str">
        <f t="shared" si="177"/>
        <v>Si</v>
      </c>
      <c r="I101" s="57" t="str">
        <f t="shared" si="178"/>
        <v>USD</v>
      </c>
      <c r="J101" s="57" t="str">
        <f t="shared" si="179"/>
        <v>No</v>
      </c>
      <c r="K101" s="58">
        <f t="shared" si="180"/>
        <v>23.465411704666671</v>
      </c>
      <c r="L101" s="58">
        <f t="shared" si="204"/>
        <v>60.10965797985336</v>
      </c>
      <c r="M101" s="58">
        <f t="shared" si="181"/>
        <v>43.725434029642805</v>
      </c>
      <c r="N101" s="58">
        <f t="shared" si="205"/>
        <v>24.095927490000001</v>
      </c>
      <c r="O101" s="58">
        <f t="shared" si="206"/>
        <v>60.109657979853331</v>
      </c>
      <c r="P101" s="58">
        <f t="shared" si="207"/>
        <v>40.555142883674883</v>
      </c>
      <c r="Q101" s="59">
        <f t="shared" si="182"/>
        <v>23.764639534994352</v>
      </c>
      <c r="R101" s="59">
        <f t="shared" si="208"/>
        <v>60.109657979853353</v>
      </c>
      <c r="S101" s="59">
        <f t="shared" si="183"/>
        <v>84.280576913317688</v>
      </c>
      <c r="T101" s="58">
        <f t="shared" si="209"/>
        <v>24.902533259999998</v>
      </c>
      <c r="U101" s="58">
        <f t="shared" si="210"/>
        <v>60.109657983071791</v>
      </c>
      <c r="V101" s="58">
        <f t="shared" si="211"/>
        <v>46.403365472290758</v>
      </c>
      <c r="W101" s="59">
        <f t="shared" si="184"/>
        <v>24.1565807074</v>
      </c>
      <c r="X101" s="59">
        <f t="shared" si="212"/>
        <v>60.109657979853374</v>
      </c>
      <c r="Y101" s="59">
        <f t="shared" si="185"/>
        <v>130.68394238560845</v>
      </c>
      <c r="Z101" s="58">
        <f t="shared" si="213"/>
        <v>25.81706514</v>
      </c>
      <c r="AA101" s="58">
        <f t="shared" si="214"/>
        <v>60.109657975196811</v>
      </c>
      <c r="AB101" s="58">
        <f t="shared" si="215"/>
        <v>46.555648664663295</v>
      </c>
      <c r="AC101" s="59">
        <f t="shared" si="186"/>
        <v>24.571701815050005</v>
      </c>
      <c r="AD101" s="59">
        <f t="shared" si="216"/>
        <v>60.10965797985336</v>
      </c>
      <c r="AE101" s="59">
        <f t="shared" si="187"/>
        <v>177.23959105027174</v>
      </c>
      <c r="AF101" s="58">
        <f t="shared" si="217"/>
        <v>26.89064612</v>
      </c>
      <c r="AG101" s="58">
        <f t="shared" si="218"/>
        <v>60.109657985069099</v>
      </c>
      <c r="AH101" s="58">
        <f t="shared" si="219"/>
        <v>50.108013779392479</v>
      </c>
      <c r="AI101" s="59">
        <f t="shared" si="188"/>
        <v>25.04777647416115</v>
      </c>
      <c r="AJ101" s="59">
        <f t="shared" si="220"/>
        <v>60.109657979853353</v>
      </c>
      <c r="AK101" s="59">
        <f t="shared" si="189"/>
        <v>227.34760482966422</v>
      </c>
      <c r="AL101" s="58">
        <f t="shared" si="221"/>
        <v>27.839259930000001</v>
      </c>
      <c r="AM101" s="58">
        <f t="shared" si="222"/>
        <v>60.10965798633093</v>
      </c>
      <c r="AN101" s="58">
        <f t="shared" si="223"/>
        <v>50.202251789546011</v>
      </c>
      <c r="AO101" s="59">
        <f t="shared" si="190"/>
        <v>25.510453290543282</v>
      </c>
      <c r="AP101" s="59">
        <f t="shared" si="224"/>
        <v>60.109657979853353</v>
      </c>
      <c r="AQ101" s="59">
        <f t="shared" si="191"/>
        <v>277.54985661921023</v>
      </c>
      <c r="AR101" s="58">
        <f t="shared" si="225"/>
        <v>28.708349259999999</v>
      </c>
      <c r="AS101" s="58">
        <f t="shared" si="226"/>
        <v>60.109657985436819</v>
      </c>
      <c r="AT101" s="58">
        <f t="shared" si="227"/>
        <v>53.495120715697112</v>
      </c>
      <c r="AU101" s="59">
        <f t="shared" si="192"/>
        <v>25.97807015439151</v>
      </c>
      <c r="AV101" s="59">
        <f t="shared" si="228"/>
        <v>60.10965797985336</v>
      </c>
      <c r="AW101" s="59">
        <f t="shared" si="193"/>
        <v>331.04497733490734</v>
      </c>
      <c r="AX101" s="58">
        <f t="shared" si="229"/>
        <v>29.668323740000002</v>
      </c>
      <c r="AY101" s="58">
        <f t="shared" si="230"/>
        <v>60.109657986606926</v>
      </c>
      <c r="AZ101" s="58">
        <f t="shared" si="231"/>
        <v>55.283936584467256</v>
      </c>
      <c r="BA101" s="59">
        <f t="shared" si="194"/>
        <v>26.448843245984914</v>
      </c>
      <c r="BB101" s="59">
        <f t="shared" si="232"/>
        <v>60.10965797985336</v>
      </c>
      <c r="BC101" s="59">
        <f t="shared" si="195"/>
        <v>386.3289139193746</v>
      </c>
      <c r="BD101" s="58">
        <f t="shared" si="233"/>
        <v>30.685101450000001</v>
      </c>
      <c r="BE101" s="58">
        <f t="shared" si="234"/>
        <v>60.10965797462962</v>
      </c>
      <c r="BF101" s="58">
        <f t="shared" si="235"/>
        <v>55.334128592289346</v>
      </c>
      <c r="BG101" s="59">
        <f t="shared" si="196"/>
        <v>26.914366125253974</v>
      </c>
      <c r="BH101" s="59">
        <f t="shared" si="236"/>
        <v>60.10965797985336</v>
      </c>
      <c r="BI101" s="59">
        <f t="shared" si="197"/>
        <v>441.66304251166395</v>
      </c>
      <c r="BJ101" s="58">
        <f t="shared" si="237"/>
        <v>31.883649470000002</v>
      </c>
      <c r="BK101" s="58">
        <f t="shared" si="238"/>
        <v>60.109657984252294</v>
      </c>
      <c r="BL101" s="58">
        <f t="shared" si="239"/>
        <v>59.411973212876092</v>
      </c>
      <c r="BM101" s="59">
        <f t="shared" si="198"/>
        <v>27.421102256041671</v>
      </c>
      <c r="BN101" s="59">
        <f t="shared" si="240"/>
        <v>60.109657979853353</v>
      </c>
      <c r="BO101" s="59">
        <f t="shared" si="199"/>
        <v>501.07501572454004</v>
      </c>
      <c r="BP101" s="58">
        <f t="shared" si="241"/>
        <v>33.036754879999997</v>
      </c>
      <c r="BQ101" s="58">
        <f t="shared" si="242"/>
        <v>60.109657981066384</v>
      </c>
      <c r="BR101" s="58">
        <f t="shared" si="243"/>
        <v>59.574841099233765</v>
      </c>
      <c r="BS101" s="59">
        <f t="shared" si="200"/>
        <v>27.925502192385235</v>
      </c>
      <c r="BT101" s="59">
        <f t="shared" si="244"/>
        <v>60.109657979853353</v>
      </c>
      <c r="BU101" s="59">
        <f t="shared" si="201"/>
        <v>560.6498568237738</v>
      </c>
      <c r="BV101" s="58">
        <f t="shared" si="245"/>
        <v>33.860401719999999</v>
      </c>
      <c r="BW101" s="58">
        <f t="shared" si="246"/>
        <v>60.109657980445121</v>
      </c>
      <c r="BX101" s="58">
        <f t="shared" si="247"/>
        <v>63.095452160559944</v>
      </c>
      <c r="BY101" s="59">
        <f t="shared" si="202"/>
        <v>28.429562152293155</v>
      </c>
      <c r="BZ101" s="59">
        <f t="shared" si="248"/>
        <v>60.10965797985336</v>
      </c>
      <c r="CA101" s="59">
        <f t="shared" si="203"/>
        <v>623.74530898433375</v>
      </c>
    </row>
    <row r="102" spans="1:79" x14ac:dyDescent="0.25">
      <c r="A102" s="57" t="str">
        <f>'BD Productos'!A97</f>
        <v>L053</v>
      </c>
      <c r="B102" s="57" t="str">
        <f t="shared" si="171"/>
        <v>Locales</v>
      </c>
      <c r="C102" s="57" t="str">
        <f t="shared" si="172"/>
        <v>Petrocabimas (Tía Juana)</v>
      </c>
      <c r="D102" s="57" t="str">
        <f t="shared" si="173"/>
        <v xml:space="preserve">Costa Oriental </v>
      </c>
      <c r="E102" s="57" t="str">
        <f t="shared" si="174"/>
        <v>Venezuela</v>
      </c>
      <c r="F102" s="57" t="str">
        <f t="shared" si="175"/>
        <v xml:space="preserve">Costa Oriental </v>
      </c>
      <c r="G102" s="57" t="str">
        <f t="shared" si="176"/>
        <v>CL228</v>
      </c>
      <c r="H102" s="57" t="str">
        <f t="shared" si="177"/>
        <v>Si</v>
      </c>
      <c r="I102" s="57" t="str">
        <f t="shared" si="178"/>
        <v>USD</v>
      </c>
      <c r="J102" s="57" t="str">
        <f t="shared" si="179"/>
        <v>No</v>
      </c>
      <c r="K102" s="58">
        <f t="shared" si="180"/>
        <v>22.660736390333334</v>
      </c>
      <c r="L102" s="58">
        <f t="shared" si="204"/>
        <v>62.862903012965951</v>
      </c>
      <c r="M102" s="58">
        <f t="shared" si="181"/>
        <v>44.160109891145289</v>
      </c>
      <c r="N102" s="58">
        <f t="shared" si="205"/>
        <v>23.269630509999999</v>
      </c>
      <c r="O102" s="58">
        <f t="shared" si="206"/>
        <v>62.862902999458427</v>
      </c>
      <c r="P102" s="58">
        <f t="shared" si="207"/>
        <v>40.958302716334309</v>
      </c>
      <c r="Q102" s="59">
        <f t="shared" si="182"/>
        <v>22.949703088819202</v>
      </c>
      <c r="R102" s="59">
        <f t="shared" si="208"/>
        <v>62.862903012965951</v>
      </c>
      <c r="S102" s="59">
        <f t="shared" si="183"/>
        <v>85.118412607479598</v>
      </c>
      <c r="T102" s="58">
        <f t="shared" si="209"/>
        <v>24.048576199999999</v>
      </c>
      <c r="U102" s="58">
        <f t="shared" si="210"/>
        <v>62.862903004252622</v>
      </c>
      <c r="V102" s="58">
        <f t="shared" si="211"/>
        <v>46.864662704580326</v>
      </c>
      <c r="W102" s="59">
        <f t="shared" si="184"/>
        <v>23.328203825966664</v>
      </c>
      <c r="X102" s="59">
        <f t="shared" si="212"/>
        <v>62.862903012965951</v>
      </c>
      <c r="Y102" s="59">
        <f t="shared" si="185"/>
        <v>131.98307531205992</v>
      </c>
      <c r="Z102" s="58">
        <f t="shared" si="213"/>
        <v>24.931746929999999</v>
      </c>
      <c r="AA102" s="58">
        <f t="shared" si="214"/>
        <v>62.86290300456124</v>
      </c>
      <c r="AB102" s="58">
        <f t="shared" si="215"/>
        <v>47.018459669845726</v>
      </c>
      <c r="AC102" s="59">
        <f t="shared" si="186"/>
        <v>23.729089601141659</v>
      </c>
      <c r="AD102" s="59">
        <f t="shared" si="216"/>
        <v>62.862903012965958</v>
      </c>
      <c r="AE102" s="59">
        <f t="shared" si="187"/>
        <v>179.00153498190565</v>
      </c>
      <c r="AF102" s="58">
        <f t="shared" si="217"/>
        <v>25.96851264</v>
      </c>
      <c r="AG102" s="58">
        <f t="shared" si="218"/>
        <v>62.862903021035102</v>
      </c>
      <c r="AH102" s="58">
        <f t="shared" si="219"/>
        <v>50.60613884235417</v>
      </c>
      <c r="AI102" s="59">
        <f t="shared" si="188"/>
        <v>24.188838702518762</v>
      </c>
      <c r="AJ102" s="59">
        <f t="shared" si="220"/>
        <v>62.862903012965944</v>
      </c>
      <c r="AK102" s="59">
        <f t="shared" si="189"/>
        <v>229.60767382425982</v>
      </c>
      <c r="AL102" s="58">
        <f t="shared" si="221"/>
        <v>26.884596689999999</v>
      </c>
      <c r="AM102" s="58">
        <f t="shared" si="222"/>
        <v>62.862903020760172</v>
      </c>
      <c r="AN102" s="58">
        <f t="shared" si="223"/>
        <v>50.701313834271588</v>
      </c>
      <c r="AO102" s="59">
        <f t="shared" si="190"/>
        <v>24.635649419228361</v>
      </c>
      <c r="AP102" s="59">
        <f t="shared" si="224"/>
        <v>62.862903012965944</v>
      </c>
      <c r="AQ102" s="59">
        <f t="shared" si="191"/>
        <v>280.30898765853141</v>
      </c>
      <c r="AR102" s="58">
        <f t="shared" si="225"/>
        <v>27.72388325</v>
      </c>
      <c r="AS102" s="58">
        <f t="shared" si="226"/>
        <v>62.862903012965887</v>
      </c>
      <c r="AT102" s="58">
        <f t="shared" si="227"/>
        <v>54.02691730051373</v>
      </c>
      <c r="AU102" s="59">
        <f t="shared" si="192"/>
        <v>25.087230781275153</v>
      </c>
      <c r="AV102" s="59">
        <f t="shared" si="228"/>
        <v>62.862903012965951</v>
      </c>
      <c r="AW102" s="59">
        <f t="shared" si="193"/>
        <v>334.33590495904514</v>
      </c>
      <c r="AX102" s="58">
        <f t="shared" si="229"/>
        <v>28.650938279999998</v>
      </c>
      <c r="AY102" s="58">
        <f t="shared" si="230"/>
        <v>62.862903012965958</v>
      </c>
      <c r="AZ102" s="58">
        <f t="shared" si="231"/>
        <v>55.833515784109522</v>
      </c>
      <c r="BA102" s="59">
        <f t="shared" si="194"/>
        <v>25.541860132964334</v>
      </c>
      <c r="BB102" s="59">
        <f t="shared" si="232"/>
        <v>62.862903012965944</v>
      </c>
      <c r="BC102" s="59">
        <f t="shared" si="195"/>
        <v>390.16942074315466</v>
      </c>
      <c r="BD102" s="58">
        <f t="shared" si="233"/>
        <v>29.63284865</v>
      </c>
      <c r="BE102" s="58">
        <f t="shared" si="234"/>
        <v>62.862903020037201</v>
      </c>
      <c r="BF102" s="58">
        <f t="shared" si="235"/>
        <v>55.884206726771708</v>
      </c>
      <c r="BG102" s="59">
        <f t="shared" si="196"/>
        <v>25.99141931102686</v>
      </c>
      <c r="BH102" s="59">
        <f t="shared" si="236"/>
        <v>62.862903012965944</v>
      </c>
      <c r="BI102" s="59">
        <f t="shared" si="197"/>
        <v>446.05362746992637</v>
      </c>
      <c r="BJ102" s="58">
        <f t="shared" si="237"/>
        <v>30.790296099999999</v>
      </c>
      <c r="BK102" s="58">
        <f t="shared" si="238"/>
        <v>62.862903012965951</v>
      </c>
      <c r="BL102" s="58">
        <f t="shared" si="239"/>
        <v>60.002589321718915</v>
      </c>
      <c r="BM102" s="59">
        <f t="shared" si="198"/>
        <v>26.480778457270826</v>
      </c>
      <c r="BN102" s="59">
        <f t="shared" si="240"/>
        <v>62.862903012965958</v>
      </c>
      <c r="BO102" s="59">
        <f t="shared" si="199"/>
        <v>506.05621679164528</v>
      </c>
      <c r="BP102" s="58">
        <f t="shared" si="241"/>
        <v>31.90385925</v>
      </c>
      <c r="BQ102" s="58">
        <f t="shared" si="242"/>
        <v>62.862903006398021</v>
      </c>
      <c r="BR102" s="58">
        <f t="shared" si="243"/>
        <v>60.167076286875727</v>
      </c>
      <c r="BS102" s="59">
        <f t="shared" si="200"/>
        <v>26.967881522186627</v>
      </c>
      <c r="BT102" s="59">
        <f t="shared" si="244"/>
        <v>62.862903012965944</v>
      </c>
      <c r="BU102" s="59">
        <f t="shared" si="201"/>
        <v>566.22329307852101</v>
      </c>
      <c r="BV102" s="58">
        <f t="shared" si="245"/>
        <v>32.699261569999997</v>
      </c>
      <c r="BW102" s="58">
        <f t="shared" si="246"/>
        <v>62.862903006557744</v>
      </c>
      <c r="BX102" s="58">
        <f t="shared" si="247"/>
        <v>63.722685762290098</v>
      </c>
      <c r="BY102" s="59">
        <f t="shared" si="202"/>
        <v>27.454656265690407</v>
      </c>
      <c r="BZ102" s="59">
        <f t="shared" si="248"/>
        <v>62.862903012965951</v>
      </c>
      <c r="CA102" s="59">
        <f t="shared" si="203"/>
        <v>629.94597884081111</v>
      </c>
    </row>
    <row r="103" spans="1:79" x14ac:dyDescent="0.25">
      <c r="A103" s="57" t="str">
        <f>'BD Productos'!A98</f>
        <v>L054</v>
      </c>
      <c r="B103" s="57" t="str">
        <f t="shared" si="171"/>
        <v>Locales</v>
      </c>
      <c r="C103" s="57" t="str">
        <f t="shared" si="172"/>
        <v>Petroquiriquire (BarúaMotatán)</v>
      </c>
      <c r="D103" s="57" t="str">
        <f t="shared" si="173"/>
        <v xml:space="preserve">Sur Del Lago  Trujillo </v>
      </c>
      <c r="E103" s="57" t="str">
        <f t="shared" si="174"/>
        <v>Venezuela</v>
      </c>
      <c r="F103" s="57" t="str">
        <f t="shared" si="175"/>
        <v xml:space="preserve">Sur Del Lago  Trujillo </v>
      </c>
      <c r="G103" s="57" t="str">
        <f t="shared" si="176"/>
        <v>CL229</v>
      </c>
      <c r="H103" s="57" t="str">
        <f t="shared" si="177"/>
        <v>Si</v>
      </c>
      <c r="I103" s="57" t="str">
        <f t="shared" si="178"/>
        <v>USD</v>
      </c>
      <c r="J103" s="57" t="str">
        <f t="shared" si="179"/>
        <v>No</v>
      </c>
      <c r="K103" s="58">
        <f t="shared" si="180"/>
        <v>10.113391440000003</v>
      </c>
      <c r="L103" s="58">
        <f t="shared" si="204"/>
        <v>60.864153012965943</v>
      </c>
      <c r="M103" s="58">
        <f t="shared" si="181"/>
        <v>19.081833126609585</v>
      </c>
      <c r="N103" s="58">
        <f t="shared" si="205"/>
        <v>10.38513837</v>
      </c>
      <c r="O103" s="58">
        <f t="shared" si="206"/>
        <v>60.86415301296595</v>
      </c>
      <c r="P103" s="58">
        <f t="shared" si="207"/>
        <v>17.69831422275011</v>
      </c>
      <c r="Q103" s="59">
        <f t="shared" si="182"/>
        <v>10.242356084745763</v>
      </c>
      <c r="R103" s="59">
        <f t="shared" si="208"/>
        <v>60.86415301296595</v>
      </c>
      <c r="S103" s="59">
        <f t="shared" si="183"/>
        <v>36.780147349359694</v>
      </c>
      <c r="T103" s="58">
        <f t="shared" si="209"/>
        <v>10.73277852</v>
      </c>
      <c r="U103" s="58">
        <f t="shared" si="210"/>
        <v>60.86415301296595</v>
      </c>
      <c r="V103" s="58">
        <f t="shared" si="211"/>
        <v>20.25048569696218</v>
      </c>
      <c r="W103" s="59">
        <f t="shared" si="184"/>
        <v>10.411279368000002</v>
      </c>
      <c r="X103" s="59">
        <f t="shared" si="212"/>
        <v>60.86415301296595</v>
      </c>
      <c r="Y103" s="59">
        <f t="shared" si="185"/>
        <v>57.030633046321874</v>
      </c>
      <c r="Z103" s="58">
        <f t="shared" si="213"/>
        <v>11.126933960000001</v>
      </c>
      <c r="AA103" s="58">
        <f t="shared" si="214"/>
        <v>60.864153031199272</v>
      </c>
      <c r="AB103" s="58">
        <f t="shared" si="215"/>
        <v>20.316942339284644</v>
      </c>
      <c r="AC103" s="59">
        <f t="shared" si="186"/>
        <v>10.590193016833336</v>
      </c>
      <c r="AD103" s="59">
        <f t="shared" si="216"/>
        <v>60.864153012965943</v>
      </c>
      <c r="AE103" s="59">
        <f t="shared" si="187"/>
        <v>77.347575385606518</v>
      </c>
      <c r="AF103" s="58">
        <f t="shared" si="217"/>
        <v>11.589638109999999</v>
      </c>
      <c r="AG103" s="58">
        <f t="shared" si="218"/>
        <v>60.864153030471272</v>
      </c>
      <c r="AH103" s="58">
        <f t="shared" si="219"/>
        <v>21.867198732339475</v>
      </c>
      <c r="AI103" s="59">
        <f t="shared" si="188"/>
        <v>10.795377109492277</v>
      </c>
      <c r="AJ103" s="59">
        <f t="shared" si="220"/>
        <v>60.86415301296595</v>
      </c>
      <c r="AK103" s="59">
        <f t="shared" si="189"/>
        <v>99.214774117945993</v>
      </c>
      <c r="AL103" s="58">
        <f t="shared" si="221"/>
        <v>11.998482579999999</v>
      </c>
      <c r="AM103" s="58">
        <f t="shared" si="222"/>
        <v>60.864153029874785</v>
      </c>
      <c r="AN103" s="58">
        <f t="shared" si="223"/>
        <v>21.908324396262202</v>
      </c>
      <c r="AO103" s="59">
        <f t="shared" si="190"/>
        <v>10.994786856537754</v>
      </c>
      <c r="AP103" s="59">
        <f t="shared" si="224"/>
        <v>60.86415301296595</v>
      </c>
      <c r="AQ103" s="59">
        <f t="shared" si="191"/>
        <v>121.12309851420819</v>
      </c>
      <c r="AR103" s="58">
        <f t="shared" si="225"/>
        <v>12.373052639999999</v>
      </c>
      <c r="AS103" s="58">
        <f t="shared" si="226"/>
        <v>60.864152996568947</v>
      </c>
      <c r="AT103" s="58">
        <f t="shared" si="227"/>
        <v>23.345336436382397</v>
      </c>
      <c r="AU103" s="59">
        <f t="shared" si="192"/>
        <v>11.196325720613206</v>
      </c>
      <c r="AV103" s="59">
        <f t="shared" si="228"/>
        <v>60.864153012965957</v>
      </c>
      <c r="AW103" s="59">
        <f t="shared" si="193"/>
        <v>144.46843495059059</v>
      </c>
      <c r="AX103" s="58">
        <f t="shared" si="229"/>
        <v>12.78679341</v>
      </c>
      <c r="AY103" s="58">
        <f t="shared" si="230"/>
        <v>60.864152997099673</v>
      </c>
      <c r="AZ103" s="58">
        <f t="shared" si="231"/>
        <v>24.125977863904922</v>
      </c>
      <c r="BA103" s="59">
        <f t="shared" si="194"/>
        <v>11.399224890438958</v>
      </c>
      <c r="BB103" s="59">
        <f t="shared" si="232"/>
        <v>60.864153012965957</v>
      </c>
      <c r="BC103" s="59">
        <f t="shared" si="195"/>
        <v>168.59441281449551</v>
      </c>
      <c r="BD103" s="58">
        <f t="shared" si="233"/>
        <v>13.22501587</v>
      </c>
      <c r="BE103" s="58">
        <f t="shared" si="234"/>
        <v>60.864152997625247</v>
      </c>
      <c r="BF103" s="58">
        <f t="shared" si="235"/>
        <v>24.147881679231062</v>
      </c>
      <c r="BG103" s="59">
        <f t="shared" si="196"/>
        <v>11.599861261452993</v>
      </c>
      <c r="BH103" s="59">
        <f t="shared" si="236"/>
        <v>60.86415301296595</v>
      </c>
      <c r="BI103" s="59">
        <f t="shared" si="197"/>
        <v>192.74229449372658</v>
      </c>
      <c r="BJ103" s="58">
        <f t="shared" si="237"/>
        <v>13.74157982</v>
      </c>
      <c r="BK103" s="58">
        <f t="shared" si="238"/>
        <v>60.864153027729998</v>
      </c>
      <c r="BL103" s="58">
        <f t="shared" si="239"/>
        <v>25.927458127224639</v>
      </c>
      <c r="BM103" s="59">
        <f t="shared" si="198"/>
        <v>11.818260193750003</v>
      </c>
      <c r="BN103" s="59">
        <f t="shared" si="240"/>
        <v>60.864153012965943</v>
      </c>
      <c r="BO103" s="59">
        <f t="shared" si="199"/>
        <v>218.66975262095121</v>
      </c>
      <c r="BP103" s="58">
        <f t="shared" si="241"/>
        <v>14.23855839</v>
      </c>
      <c r="BQ103" s="58">
        <f t="shared" si="242"/>
        <v>60.864153012965957</v>
      </c>
      <c r="BR103" s="58">
        <f t="shared" si="243"/>
        <v>25.998533895990306</v>
      </c>
      <c r="BS103" s="59">
        <f t="shared" si="200"/>
        <v>12.035652247305393</v>
      </c>
      <c r="BT103" s="59">
        <f t="shared" si="244"/>
        <v>60.864153012965943</v>
      </c>
      <c r="BU103" s="59">
        <f t="shared" si="201"/>
        <v>244.66828651694152</v>
      </c>
      <c r="BV103" s="58">
        <f t="shared" si="245"/>
        <v>14.593543049999999</v>
      </c>
      <c r="BW103" s="58">
        <f t="shared" si="246"/>
        <v>60.864153026868031</v>
      </c>
      <c r="BX103" s="58">
        <f t="shared" si="247"/>
        <v>27.534932759380979</v>
      </c>
      <c r="BY103" s="59">
        <f t="shared" si="202"/>
        <v>12.252897767817354</v>
      </c>
      <c r="BZ103" s="59">
        <f t="shared" si="248"/>
        <v>60.864153012965957</v>
      </c>
      <c r="CA103" s="59">
        <f t="shared" si="203"/>
        <v>272.2032192763225</v>
      </c>
    </row>
    <row r="104" spans="1:79" x14ac:dyDescent="0.25">
      <c r="A104" s="57" t="str">
        <f>'BD Productos'!A99</f>
        <v>L055</v>
      </c>
      <c r="B104" s="57" t="str">
        <f t="shared" si="171"/>
        <v>Locales</v>
      </c>
      <c r="C104" s="57" t="str">
        <f t="shared" si="172"/>
        <v>Petrocedeño</v>
      </c>
      <c r="D104" s="57" t="str">
        <f t="shared" si="173"/>
        <v>Zuata 28° API</v>
      </c>
      <c r="E104" s="57" t="str">
        <f t="shared" si="174"/>
        <v>Venezuela</v>
      </c>
      <c r="F104" s="57" t="str">
        <f t="shared" si="175"/>
        <v>Empresas Mixtas Petrocedeño</v>
      </c>
      <c r="G104" s="57" t="str">
        <f t="shared" si="176"/>
        <v>CL270</v>
      </c>
      <c r="H104" s="57" t="str">
        <f t="shared" si="177"/>
        <v>-</v>
      </c>
      <c r="I104" s="57" t="str">
        <f t="shared" si="178"/>
        <v>-</v>
      </c>
      <c r="J104" s="57" t="str">
        <f t="shared" si="179"/>
        <v>-</v>
      </c>
      <c r="K104" s="58">
        <f t="shared" si="180"/>
        <v>0</v>
      </c>
      <c r="L104" s="58">
        <f t="shared" si="204"/>
        <v>0</v>
      </c>
      <c r="M104" s="58">
        <f t="shared" si="181"/>
        <v>0</v>
      </c>
      <c r="N104" s="58">
        <f t="shared" si="205"/>
        <v>0</v>
      </c>
      <c r="O104" s="58">
        <f t="shared" si="206"/>
        <v>0</v>
      </c>
      <c r="P104" s="58">
        <f t="shared" si="207"/>
        <v>0</v>
      </c>
      <c r="Q104" s="59">
        <f t="shared" si="182"/>
        <v>0</v>
      </c>
      <c r="R104" s="59">
        <f t="shared" si="208"/>
        <v>0</v>
      </c>
      <c r="S104" s="59">
        <f t="shared" si="183"/>
        <v>0</v>
      </c>
      <c r="T104" s="58">
        <f t="shared" si="209"/>
        <v>0</v>
      </c>
      <c r="U104" s="58">
        <f t="shared" si="210"/>
        <v>0</v>
      </c>
      <c r="V104" s="58">
        <f t="shared" si="211"/>
        <v>0</v>
      </c>
      <c r="W104" s="59">
        <f t="shared" si="184"/>
        <v>0</v>
      </c>
      <c r="X104" s="59">
        <f t="shared" si="212"/>
        <v>0</v>
      </c>
      <c r="Y104" s="59">
        <f t="shared" si="185"/>
        <v>0</v>
      </c>
      <c r="Z104" s="58">
        <f t="shared" si="213"/>
        <v>0</v>
      </c>
      <c r="AA104" s="58">
        <f t="shared" si="214"/>
        <v>0</v>
      </c>
      <c r="AB104" s="58">
        <f t="shared" si="215"/>
        <v>0</v>
      </c>
      <c r="AC104" s="59">
        <f t="shared" si="186"/>
        <v>0</v>
      </c>
      <c r="AD104" s="59">
        <f t="shared" si="216"/>
        <v>0</v>
      </c>
      <c r="AE104" s="59">
        <f t="shared" si="187"/>
        <v>0</v>
      </c>
      <c r="AF104" s="58">
        <f t="shared" si="217"/>
        <v>0</v>
      </c>
      <c r="AG104" s="58">
        <f t="shared" si="218"/>
        <v>0</v>
      </c>
      <c r="AH104" s="58">
        <f t="shared" si="219"/>
        <v>0</v>
      </c>
      <c r="AI104" s="59">
        <f t="shared" si="188"/>
        <v>0</v>
      </c>
      <c r="AJ104" s="59">
        <f t="shared" si="220"/>
        <v>0</v>
      </c>
      <c r="AK104" s="59">
        <f t="shared" si="189"/>
        <v>0</v>
      </c>
      <c r="AL104" s="58">
        <f t="shared" si="221"/>
        <v>0</v>
      </c>
      <c r="AM104" s="58">
        <f t="shared" si="222"/>
        <v>0</v>
      </c>
      <c r="AN104" s="58">
        <f t="shared" si="223"/>
        <v>0</v>
      </c>
      <c r="AO104" s="59">
        <f t="shared" si="190"/>
        <v>0</v>
      </c>
      <c r="AP104" s="59">
        <f t="shared" si="224"/>
        <v>0</v>
      </c>
      <c r="AQ104" s="59">
        <f t="shared" si="191"/>
        <v>0</v>
      </c>
      <c r="AR104" s="58">
        <f t="shared" si="225"/>
        <v>0</v>
      </c>
      <c r="AS104" s="58">
        <f t="shared" si="226"/>
        <v>0</v>
      </c>
      <c r="AT104" s="58">
        <f t="shared" si="227"/>
        <v>0</v>
      </c>
      <c r="AU104" s="59">
        <f t="shared" si="192"/>
        <v>0</v>
      </c>
      <c r="AV104" s="59">
        <f t="shared" si="228"/>
        <v>0</v>
      </c>
      <c r="AW104" s="59">
        <f t="shared" si="193"/>
        <v>0</v>
      </c>
      <c r="AX104" s="58">
        <f t="shared" si="229"/>
        <v>0</v>
      </c>
      <c r="AY104" s="58">
        <f t="shared" si="230"/>
        <v>0</v>
      </c>
      <c r="AZ104" s="58">
        <f t="shared" si="231"/>
        <v>0</v>
      </c>
      <c r="BA104" s="59">
        <f t="shared" si="194"/>
        <v>0</v>
      </c>
      <c r="BB104" s="59">
        <f t="shared" si="232"/>
        <v>0</v>
      </c>
      <c r="BC104" s="59">
        <f t="shared" si="195"/>
        <v>0</v>
      </c>
      <c r="BD104" s="58">
        <f t="shared" si="233"/>
        <v>0</v>
      </c>
      <c r="BE104" s="58">
        <f t="shared" si="234"/>
        <v>0</v>
      </c>
      <c r="BF104" s="58">
        <f t="shared" si="235"/>
        <v>0</v>
      </c>
      <c r="BG104" s="59">
        <f t="shared" si="196"/>
        <v>0</v>
      </c>
      <c r="BH104" s="59">
        <f t="shared" si="236"/>
        <v>0</v>
      </c>
      <c r="BI104" s="59">
        <f t="shared" si="197"/>
        <v>0</v>
      </c>
      <c r="BJ104" s="58">
        <f t="shared" si="237"/>
        <v>0</v>
      </c>
      <c r="BK104" s="58">
        <f t="shared" si="238"/>
        <v>0</v>
      </c>
      <c r="BL104" s="58">
        <f t="shared" si="239"/>
        <v>0</v>
      </c>
      <c r="BM104" s="59">
        <f t="shared" si="198"/>
        <v>0</v>
      </c>
      <c r="BN104" s="59">
        <f t="shared" si="240"/>
        <v>0</v>
      </c>
      <c r="BO104" s="59">
        <f t="shared" si="199"/>
        <v>0</v>
      </c>
      <c r="BP104" s="58">
        <f t="shared" si="241"/>
        <v>0</v>
      </c>
      <c r="BQ104" s="58">
        <f t="shared" si="242"/>
        <v>0</v>
      </c>
      <c r="BR104" s="58">
        <f t="shared" si="243"/>
        <v>0</v>
      </c>
      <c r="BS104" s="59">
        <f t="shared" si="200"/>
        <v>0</v>
      </c>
      <c r="BT104" s="59">
        <f t="shared" si="244"/>
        <v>0</v>
      </c>
      <c r="BU104" s="59">
        <f t="shared" si="201"/>
        <v>0</v>
      </c>
      <c r="BV104" s="58">
        <f t="shared" si="245"/>
        <v>0</v>
      </c>
      <c r="BW104" s="58">
        <f t="shared" si="246"/>
        <v>0</v>
      </c>
      <c r="BX104" s="58">
        <f t="shared" si="247"/>
        <v>0</v>
      </c>
      <c r="BY104" s="59">
        <f t="shared" si="202"/>
        <v>0</v>
      </c>
      <c r="BZ104" s="59">
        <f t="shared" si="248"/>
        <v>0</v>
      </c>
      <c r="CA104" s="59">
        <f t="shared" si="203"/>
        <v>0</v>
      </c>
    </row>
    <row r="105" spans="1:79" x14ac:dyDescent="0.25">
      <c r="A105" s="57" t="str">
        <f>'BD Productos'!A100</f>
        <v>L056</v>
      </c>
      <c r="B105" s="57" t="str">
        <f t="shared" si="171"/>
        <v>Locales</v>
      </c>
      <c r="C105" s="57" t="str">
        <f t="shared" si="172"/>
        <v>Petroanzoátegui</v>
      </c>
      <c r="D105" s="57" t="str">
        <f t="shared" si="173"/>
        <v xml:space="preserve">Emx Faja </v>
      </c>
      <c r="E105" s="57" t="str">
        <f t="shared" si="174"/>
        <v>Venezuela</v>
      </c>
      <c r="F105" s="57" t="str">
        <f t="shared" si="175"/>
        <v xml:space="preserve">Emx Faja </v>
      </c>
      <c r="G105" s="57" t="str">
        <f t="shared" si="176"/>
        <v>CL256</v>
      </c>
      <c r="H105" s="57" t="str">
        <f t="shared" si="177"/>
        <v>-</v>
      </c>
      <c r="I105" s="57" t="str">
        <f t="shared" si="178"/>
        <v>-</v>
      </c>
      <c r="J105" s="57" t="str">
        <f t="shared" si="179"/>
        <v>-</v>
      </c>
      <c r="K105" s="58">
        <f t="shared" si="180"/>
        <v>0</v>
      </c>
      <c r="L105" s="58">
        <f t="shared" si="204"/>
        <v>0</v>
      </c>
      <c r="M105" s="58">
        <f t="shared" si="181"/>
        <v>0</v>
      </c>
      <c r="N105" s="58">
        <f t="shared" si="205"/>
        <v>0</v>
      </c>
      <c r="O105" s="58">
        <f t="shared" si="206"/>
        <v>0</v>
      </c>
      <c r="P105" s="58">
        <f t="shared" si="207"/>
        <v>0</v>
      </c>
      <c r="Q105" s="59">
        <f t="shared" si="182"/>
        <v>0</v>
      </c>
      <c r="R105" s="59">
        <f t="shared" si="208"/>
        <v>0</v>
      </c>
      <c r="S105" s="59">
        <f t="shared" si="183"/>
        <v>0</v>
      </c>
      <c r="T105" s="58">
        <f t="shared" si="209"/>
        <v>0</v>
      </c>
      <c r="U105" s="58">
        <f t="shared" si="210"/>
        <v>0</v>
      </c>
      <c r="V105" s="58">
        <f t="shared" si="211"/>
        <v>0</v>
      </c>
      <c r="W105" s="59">
        <f t="shared" si="184"/>
        <v>0</v>
      </c>
      <c r="X105" s="59">
        <f t="shared" si="212"/>
        <v>0</v>
      </c>
      <c r="Y105" s="59">
        <f t="shared" si="185"/>
        <v>0</v>
      </c>
      <c r="Z105" s="58">
        <f t="shared" si="213"/>
        <v>0</v>
      </c>
      <c r="AA105" s="58">
        <f t="shared" si="214"/>
        <v>0</v>
      </c>
      <c r="AB105" s="58">
        <f t="shared" si="215"/>
        <v>0</v>
      </c>
      <c r="AC105" s="59">
        <f t="shared" si="186"/>
        <v>0</v>
      </c>
      <c r="AD105" s="59">
        <f t="shared" si="216"/>
        <v>0</v>
      </c>
      <c r="AE105" s="59">
        <f t="shared" si="187"/>
        <v>0</v>
      </c>
      <c r="AF105" s="58">
        <f t="shared" si="217"/>
        <v>0</v>
      </c>
      <c r="AG105" s="58">
        <f t="shared" si="218"/>
        <v>0</v>
      </c>
      <c r="AH105" s="58">
        <f t="shared" si="219"/>
        <v>0</v>
      </c>
      <c r="AI105" s="59">
        <f t="shared" si="188"/>
        <v>0</v>
      </c>
      <c r="AJ105" s="59">
        <f t="shared" si="220"/>
        <v>0</v>
      </c>
      <c r="AK105" s="59">
        <f t="shared" si="189"/>
        <v>0</v>
      </c>
      <c r="AL105" s="58">
        <f t="shared" si="221"/>
        <v>0</v>
      </c>
      <c r="AM105" s="58">
        <f t="shared" si="222"/>
        <v>0</v>
      </c>
      <c r="AN105" s="58">
        <f t="shared" si="223"/>
        <v>0</v>
      </c>
      <c r="AO105" s="59">
        <f t="shared" si="190"/>
        <v>0</v>
      </c>
      <c r="AP105" s="59">
        <f t="shared" si="224"/>
        <v>0</v>
      </c>
      <c r="AQ105" s="59">
        <f t="shared" si="191"/>
        <v>0</v>
      </c>
      <c r="AR105" s="58">
        <f t="shared" si="225"/>
        <v>0</v>
      </c>
      <c r="AS105" s="58">
        <f t="shared" si="226"/>
        <v>0</v>
      </c>
      <c r="AT105" s="58">
        <f t="shared" si="227"/>
        <v>0</v>
      </c>
      <c r="AU105" s="59">
        <f t="shared" si="192"/>
        <v>0</v>
      </c>
      <c r="AV105" s="59">
        <f t="shared" si="228"/>
        <v>0</v>
      </c>
      <c r="AW105" s="59">
        <f t="shared" si="193"/>
        <v>0</v>
      </c>
      <c r="AX105" s="58">
        <f t="shared" si="229"/>
        <v>0</v>
      </c>
      <c r="AY105" s="58">
        <f t="shared" si="230"/>
        <v>0</v>
      </c>
      <c r="AZ105" s="58">
        <f t="shared" si="231"/>
        <v>0</v>
      </c>
      <c r="BA105" s="59">
        <f t="shared" si="194"/>
        <v>0</v>
      </c>
      <c r="BB105" s="59">
        <f t="shared" si="232"/>
        <v>0</v>
      </c>
      <c r="BC105" s="59">
        <f t="shared" si="195"/>
        <v>0</v>
      </c>
      <c r="BD105" s="58">
        <f t="shared" si="233"/>
        <v>0</v>
      </c>
      <c r="BE105" s="58">
        <f t="shared" si="234"/>
        <v>0</v>
      </c>
      <c r="BF105" s="58">
        <f t="shared" si="235"/>
        <v>0</v>
      </c>
      <c r="BG105" s="59">
        <f t="shared" si="196"/>
        <v>0</v>
      </c>
      <c r="BH105" s="59">
        <f t="shared" si="236"/>
        <v>0</v>
      </c>
      <c r="BI105" s="59">
        <f t="shared" si="197"/>
        <v>0</v>
      </c>
      <c r="BJ105" s="58">
        <f t="shared" si="237"/>
        <v>0</v>
      </c>
      <c r="BK105" s="58">
        <f t="shared" si="238"/>
        <v>0</v>
      </c>
      <c r="BL105" s="58">
        <f t="shared" si="239"/>
        <v>0</v>
      </c>
      <c r="BM105" s="59">
        <f t="shared" si="198"/>
        <v>0</v>
      </c>
      <c r="BN105" s="59">
        <f t="shared" si="240"/>
        <v>0</v>
      </c>
      <c r="BO105" s="59">
        <f t="shared" si="199"/>
        <v>0</v>
      </c>
      <c r="BP105" s="58">
        <f t="shared" si="241"/>
        <v>0</v>
      </c>
      <c r="BQ105" s="58">
        <f t="shared" si="242"/>
        <v>0</v>
      </c>
      <c r="BR105" s="58">
        <f t="shared" si="243"/>
        <v>0</v>
      </c>
      <c r="BS105" s="59">
        <f t="shared" si="200"/>
        <v>0</v>
      </c>
      <c r="BT105" s="59">
        <f t="shared" si="244"/>
        <v>0</v>
      </c>
      <c r="BU105" s="59">
        <f t="shared" si="201"/>
        <v>0</v>
      </c>
      <c r="BV105" s="58">
        <f t="shared" si="245"/>
        <v>0</v>
      </c>
      <c r="BW105" s="58">
        <f t="shared" si="246"/>
        <v>0</v>
      </c>
      <c r="BX105" s="58">
        <f t="shared" si="247"/>
        <v>0</v>
      </c>
      <c r="BY105" s="59">
        <f t="shared" si="202"/>
        <v>0</v>
      </c>
      <c r="BZ105" s="59">
        <f t="shared" si="248"/>
        <v>0</v>
      </c>
      <c r="CA105" s="59">
        <f t="shared" si="203"/>
        <v>0</v>
      </c>
    </row>
    <row r="106" spans="1:79" x14ac:dyDescent="0.25">
      <c r="A106" s="57" t="str">
        <f>'BD Productos'!A101</f>
        <v>L057</v>
      </c>
      <c r="B106" s="57" t="str">
        <f t="shared" si="171"/>
        <v>Locales</v>
      </c>
      <c r="C106" s="57" t="str">
        <f t="shared" si="172"/>
        <v>Petrocedeño</v>
      </c>
      <c r="D106" s="57" t="str">
        <f t="shared" si="173"/>
        <v xml:space="preserve">Emx Faja </v>
      </c>
      <c r="E106" s="57" t="str">
        <f t="shared" si="174"/>
        <v>Venezuela</v>
      </c>
      <c r="F106" s="57" t="str">
        <f t="shared" si="175"/>
        <v xml:space="preserve">Emx Faja </v>
      </c>
      <c r="G106" s="57" t="str">
        <f t="shared" si="176"/>
        <v>CL270</v>
      </c>
      <c r="H106" s="57" t="str">
        <f t="shared" si="177"/>
        <v>-</v>
      </c>
      <c r="I106" s="57" t="str">
        <f t="shared" si="178"/>
        <v>-</v>
      </c>
      <c r="J106" s="57" t="str">
        <f t="shared" si="179"/>
        <v>-</v>
      </c>
      <c r="K106" s="58">
        <f t="shared" si="180"/>
        <v>0</v>
      </c>
      <c r="L106" s="58">
        <f t="shared" si="204"/>
        <v>0</v>
      </c>
      <c r="M106" s="58">
        <f t="shared" si="181"/>
        <v>0</v>
      </c>
      <c r="N106" s="58">
        <f t="shared" si="205"/>
        <v>0</v>
      </c>
      <c r="O106" s="58">
        <f t="shared" si="206"/>
        <v>0</v>
      </c>
      <c r="P106" s="58">
        <f t="shared" si="207"/>
        <v>0</v>
      </c>
      <c r="Q106" s="59">
        <f t="shared" si="182"/>
        <v>0</v>
      </c>
      <c r="R106" s="59">
        <f t="shared" si="208"/>
        <v>0</v>
      </c>
      <c r="S106" s="59">
        <f t="shared" si="183"/>
        <v>0</v>
      </c>
      <c r="T106" s="58">
        <f t="shared" si="209"/>
        <v>0</v>
      </c>
      <c r="U106" s="58">
        <f t="shared" si="210"/>
        <v>0</v>
      </c>
      <c r="V106" s="58">
        <f t="shared" si="211"/>
        <v>0</v>
      </c>
      <c r="W106" s="59">
        <f t="shared" si="184"/>
        <v>0</v>
      </c>
      <c r="X106" s="59">
        <f t="shared" si="212"/>
        <v>0</v>
      </c>
      <c r="Y106" s="59">
        <f t="shared" si="185"/>
        <v>0</v>
      </c>
      <c r="Z106" s="58">
        <f t="shared" si="213"/>
        <v>0</v>
      </c>
      <c r="AA106" s="58">
        <f t="shared" si="214"/>
        <v>0</v>
      </c>
      <c r="AB106" s="58">
        <f t="shared" si="215"/>
        <v>0</v>
      </c>
      <c r="AC106" s="59">
        <f t="shared" si="186"/>
        <v>0</v>
      </c>
      <c r="AD106" s="59">
        <f t="shared" si="216"/>
        <v>0</v>
      </c>
      <c r="AE106" s="59">
        <f t="shared" si="187"/>
        <v>0</v>
      </c>
      <c r="AF106" s="58">
        <f t="shared" si="217"/>
        <v>0</v>
      </c>
      <c r="AG106" s="58">
        <f t="shared" si="218"/>
        <v>0</v>
      </c>
      <c r="AH106" s="58">
        <f t="shared" si="219"/>
        <v>0</v>
      </c>
      <c r="AI106" s="59">
        <f t="shared" si="188"/>
        <v>0</v>
      </c>
      <c r="AJ106" s="59">
        <f t="shared" si="220"/>
        <v>0</v>
      </c>
      <c r="AK106" s="59">
        <f t="shared" si="189"/>
        <v>0</v>
      </c>
      <c r="AL106" s="58">
        <f t="shared" si="221"/>
        <v>0</v>
      </c>
      <c r="AM106" s="58">
        <f t="shared" si="222"/>
        <v>0</v>
      </c>
      <c r="AN106" s="58">
        <f t="shared" si="223"/>
        <v>0</v>
      </c>
      <c r="AO106" s="59">
        <f t="shared" si="190"/>
        <v>0</v>
      </c>
      <c r="AP106" s="59">
        <f t="shared" si="224"/>
        <v>0</v>
      </c>
      <c r="AQ106" s="59">
        <f t="shared" si="191"/>
        <v>0</v>
      </c>
      <c r="AR106" s="58">
        <f t="shared" si="225"/>
        <v>0</v>
      </c>
      <c r="AS106" s="58">
        <f t="shared" si="226"/>
        <v>0</v>
      </c>
      <c r="AT106" s="58">
        <f t="shared" si="227"/>
        <v>0</v>
      </c>
      <c r="AU106" s="59">
        <f t="shared" si="192"/>
        <v>0</v>
      </c>
      <c r="AV106" s="59">
        <f t="shared" si="228"/>
        <v>0</v>
      </c>
      <c r="AW106" s="59">
        <f t="shared" si="193"/>
        <v>0</v>
      </c>
      <c r="AX106" s="58">
        <f t="shared" si="229"/>
        <v>0</v>
      </c>
      <c r="AY106" s="58">
        <f t="shared" si="230"/>
        <v>0</v>
      </c>
      <c r="AZ106" s="58">
        <f t="shared" si="231"/>
        <v>0</v>
      </c>
      <c r="BA106" s="59">
        <f t="shared" si="194"/>
        <v>0</v>
      </c>
      <c r="BB106" s="59">
        <f t="shared" si="232"/>
        <v>0</v>
      </c>
      <c r="BC106" s="59">
        <f t="shared" si="195"/>
        <v>0</v>
      </c>
      <c r="BD106" s="58">
        <f t="shared" si="233"/>
        <v>0</v>
      </c>
      <c r="BE106" s="58">
        <f t="shared" si="234"/>
        <v>0</v>
      </c>
      <c r="BF106" s="58">
        <f t="shared" si="235"/>
        <v>0</v>
      </c>
      <c r="BG106" s="59">
        <f t="shared" si="196"/>
        <v>0</v>
      </c>
      <c r="BH106" s="59">
        <f t="shared" si="236"/>
        <v>0</v>
      </c>
      <c r="BI106" s="59">
        <f t="shared" si="197"/>
        <v>0</v>
      </c>
      <c r="BJ106" s="58">
        <f t="shared" si="237"/>
        <v>0</v>
      </c>
      <c r="BK106" s="58">
        <f t="shared" si="238"/>
        <v>0</v>
      </c>
      <c r="BL106" s="58">
        <f t="shared" si="239"/>
        <v>0</v>
      </c>
      <c r="BM106" s="59">
        <f t="shared" si="198"/>
        <v>0</v>
      </c>
      <c r="BN106" s="59">
        <f t="shared" si="240"/>
        <v>0</v>
      </c>
      <c r="BO106" s="59">
        <f t="shared" si="199"/>
        <v>0</v>
      </c>
      <c r="BP106" s="58">
        <f t="shared" si="241"/>
        <v>0</v>
      </c>
      <c r="BQ106" s="58">
        <f t="shared" si="242"/>
        <v>0</v>
      </c>
      <c r="BR106" s="58">
        <f t="shared" si="243"/>
        <v>0</v>
      </c>
      <c r="BS106" s="59">
        <f t="shared" si="200"/>
        <v>0</v>
      </c>
      <c r="BT106" s="59">
        <f t="shared" si="244"/>
        <v>0</v>
      </c>
      <c r="BU106" s="59">
        <f t="shared" si="201"/>
        <v>0</v>
      </c>
      <c r="BV106" s="58">
        <f t="shared" si="245"/>
        <v>0</v>
      </c>
      <c r="BW106" s="58">
        <f t="shared" si="246"/>
        <v>0</v>
      </c>
      <c r="BX106" s="58">
        <f t="shared" si="247"/>
        <v>0</v>
      </c>
      <c r="BY106" s="59">
        <f t="shared" si="202"/>
        <v>0</v>
      </c>
      <c r="BZ106" s="59">
        <f t="shared" si="248"/>
        <v>0</v>
      </c>
      <c r="CA106" s="59">
        <f t="shared" si="203"/>
        <v>0</v>
      </c>
    </row>
    <row r="107" spans="1:79" x14ac:dyDescent="0.25">
      <c r="A107" s="57" t="str">
        <f>'BD Productos'!A102</f>
        <v>L058</v>
      </c>
      <c r="B107" s="57" t="str">
        <f t="shared" si="171"/>
        <v>Locales</v>
      </c>
      <c r="C107" s="57" t="str">
        <f t="shared" si="172"/>
        <v>Petromacareo</v>
      </c>
      <c r="D107" s="57" t="str">
        <f t="shared" si="173"/>
        <v>Nuevos Negocios Emx (XP)</v>
      </c>
      <c r="E107" s="57" t="str">
        <f t="shared" si="174"/>
        <v>Venezuela</v>
      </c>
      <c r="F107" s="57" t="str">
        <f t="shared" si="175"/>
        <v>Nuevos Negocios Emx (XP)</v>
      </c>
      <c r="G107" s="57" t="str">
        <f t="shared" si="176"/>
        <v>CL281</v>
      </c>
      <c r="H107" s="57" t="str">
        <f t="shared" si="177"/>
        <v>-</v>
      </c>
      <c r="I107" s="57" t="str">
        <f t="shared" si="178"/>
        <v>-</v>
      </c>
      <c r="J107" s="57" t="str">
        <f t="shared" si="179"/>
        <v>-</v>
      </c>
      <c r="K107" s="58">
        <f t="shared" si="180"/>
        <v>0</v>
      </c>
      <c r="L107" s="58">
        <f t="shared" si="204"/>
        <v>0</v>
      </c>
      <c r="M107" s="58">
        <f t="shared" si="181"/>
        <v>0</v>
      </c>
      <c r="N107" s="58">
        <f t="shared" si="205"/>
        <v>0</v>
      </c>
      <c r="O107" s="58">
        <f t="shared" si="206"/>
        <v>0</v>
      </c>
      <c r="P107" s="58">
        <f t="shared" si="207"/>
        <v>0</v>
      </c>
      <c r="Q107" s="59">
        <f t="shared" si="182"/>
        <v>0</v>
      </c>
      <c r="R107" s="59">
        <f t="shared" si="208"/>
        <v>0</v>
      </c>
      <c r="S107" s="59">
        <f t="shared" si="183"/>
        <v>0</v>
      </c>
      <c r="T107" s="58">
        <f t="shared" si="209"/>
        <v>0</v>
      </c>
      <c r="U107" s="58">
        <f t="shared" si="210"/>
        <v>0</v>
      </c>
      <c r="V107" s="58">
        <f t="shared" si="211"/>
        <v>0</v>
      </c>
      <c r="W107" s="59">
        <f t="shared" si="184"/>
        <v>0</v>
      </c>
      <c r="X107" s="59">
        <f t="shared" si="212"/>
        <v>0</v>
      </c>
      <c r="Y107" s="59">
        <f t="shared" si="185"/>
        <v>0</v>
      </c>
      <c r="Z107" s="58">
        <f t="shared" si="213"/>
        <v>0</v>
      </c>
      <c r="AA107" s="58">
        <f t="shared" si="214"/>
        <v>0</v>
      </c>
      <c r="AB107" s="58">
        <f t="shared" si="215"/>
        <v>0</v>
      </c>
      <c r="AC107" s="59">
        <f t="shared" si="186"/>
        <v>0</v>
      </c>
      <c r="AD107" s="59">
        <f t="shared" si="216"/>
        <v>0</v>
      </c>
      <c r="AE107" s="59">
        <f t="shared" si="187"/>
        <v>0</v>
      </c>
      <c r="AF107" s="58">
        <f t="shared" si="217"/>
        <v>0</v>
      </c>
      <c r="AG107" s="58">
        <f t="shared" si="218"/>
        <v>0</v>
      </c>
      <c r="AH107" s="58">
        <f t="shared" si="219"/>
        <v>0</v>
      </c>
      <c r="AI107" s="59">
        <f t="shared" si="188"/>
        <v>0</v>
      </c>
      <c r="AJ107" s="59">
        <f t="shared" si="220"/>
        <v>0</v>
      </c>
      <c r="AK107" s="59">
        <f t="shared" si="189"/>
        <v>0</v>
      </c>
      <c r="AL107" s="58">
        <f t="shared" si="221"/>
        <v>0</v>
      </c>
      <c r="AM107" s="58">
        <f t="shared" si="222"/>
        <v>0</v>
      </c>
      <c r="AN107" s="58">
        <f t="shared" si="223"/>
        <v>0</v>
      </c>
      <c r="AO107" s="59">
        <f t="shared" si="190"/>
        <v>0</v>
      </c>
      <c r="AP107" s="59">
        <f t="shared" si="224"/>
        <v>0</v>
      </c>
      <c r="AQ107" s="59">
        <f t="shared" si="191"/>
        <v>0</v>
      </c>
      <c r="AR107" s="58">
        <f t="shared" si="225"/>
        <v>0</v>
      </c>
      <c r="AS107" s="58">
        <f t="shared" si="226"/>
        <v>0</v>
      </c>
      <c r="AT107" s="58">
        <f t="shared" si="227"/>
        <v>0</v>
      </c>
      <c r="AU107" s="59">
        <f t="shared" si="192"/>
        <v>0</v>
      </c>
      <c r="AV107" s="59">
        <f t="shared" si="228"/>
        <v>0</v>
      </c>
      <c r="AW107" s="59">
        <f t="shared" si="193"/>
        <v>0</v>
      </c>
      <c r="AX107" s="58">
        <f t="shared" si="229"/>
        <v>0</v>
      </c>
      <c r="AY107" s="58">
        <f t="shared" si="230"/>
        <v>0</v>
      </c>
      <c r="AZ107" s="58">
        <f t="shared" si="231"/>
        <v>0</v>
      </c>
      <c r="BA107" s="59">
        <f t="shared" si="194"/>
        <v>0</v>
      </c>
      <c r="BB107" s="59">
        <f t="shared" si="232"/>
        <v>0</v>
      </c>
      <c r="BC107" s="59">
        <f t="shared" si="195"/>
        <v>0</v>
      </c>
      <c r="BD107" s="58">
        <f t="shared" si="233"/>
        <v>0</v>
      </c>
      <c r="BE107" s="58">
        <f t="shared" si="234"/>
        <v>0</v>
      </c>
      <c r="BF107" s="58">
        <f t="shared" si="235"/>
        <v>0</v>
      </c>
      <c r="BG107" s="59">
        <f t="shared" si="196"/>
        <v>0</v>
      </c>
      <c r="BH107" s="59">
        <f t="shared" si="236"/>
        <v>0</v>
      </c>
      <c r="BI107" s="59">
        <f t="shared" si="197"/>
        <v>0</v>
      </c>
      <c r="BJ107" s="58">
        <f t="shared" si="237"/>
        <v>0</v>
      </c>
      <c r="BK107" s="58">
        <f t="shared" si="238"/>
        <v>0</v>
      </c>
      <c r="BL107" s="58">
        <f t="shared" si="239"/>
        <v>0</v>
      </c>
      <c r="BM107" s="59">
        <f t="shared" si="198"/>
        <v>0</v>
      </c>
      <c r="BN107" s="59">
        <f t="shared" si="240"/>
        <v>0</v>
      </c>
      <c r="BO107" s="59">
        <f t="shared" si="199"/>
        <v>0</v>
      </c>
      <c r="BP107" s="58">
        <f t="shared" si="241"/>
        <v>0</v>
      </c>
      <c r="BQ107" s="58">
        <f t="shared" si="242"/>
        <v>0</v>
      </c>
      <c r="BR107" s="58">
        <f t="shared" si="243"/>
        <v>0</v>
      </c>
      <c r="BS107" s="59">
        <f t="shared" si="200"/>
        <v>0</v>
      </c>
      <c r="BT107" s="59">
        <f t="shared" si="244"/>
        <v>0</v>
      </c>
      <c r="BU107" s="59">
        <f t="shared" si="201"/>
        <v>0</v>
      </c>
      <c r="BV107" s="58">
        <f t="shared" si="245"/>
        <v>0</v>
      </c>
      <c r="BW107" s="58">
        <f t="shared" si="246"/>
        <v>0</v>
      </c>
      <c r="BX107" s="58">
        <f t="shared" si="247"/>
        <v>0</v>
      </c>
      <c r="BY107" s="59">
        <f t="shared" si="202"/>
        <v>0</v>
      </c>
      <c r="BZ107" s="59">
        <f t="shared" si="248"/>
        <v>0</v>
      </c>
      <c r="CA107" s="59">
        <f t="shared" si="203"/>
        <v>0</v>
      </c>
    </row>
    <row r="108" spans="1:79" x14ac:dyDescent="0.25">
      <c r="A108" s="57" t="str">
        <f>'BD Productos'!A103</f>
        <v>L059</v>
      </c>
      <c r="B108" s="57" t="str">
        <f t="shared" si="171"/>
        <v>Locales</v>
      </c>
      <c r="C108" s="57" t="str">
        <f t="shared" si="172"/>
        <v>Coke</v>
      </c>
      <c r="D108" s="57" t="str">
        <f t="shared" si="173"/>
        <v>Coke</v>
      </c>
      <c r="E108" s="57" t="str">
        <f t="shared" si="174"/>
        <v>Venezuela</v>
      </c>
      <c r="F108" s="57" t="str">
        <f t="shared" si="175"/>
        <v>Coke</v>
      </c>
      <c r="G108" s="57" t="str">
        <f t="shared" si="176"/>
        <v>CL314</v>
      </c>
      <c r="H108" s="57" t="str">
        <f t="shared" si="177"/>
        <v>-</v>
      </c>
      <c r="I108" s="57" t="str">
        <f t="shared" si="178"/>
        <v>-</v>
      </c>
      <c r="J108" s="57" t="str">
        <f t="shared" si="179"/>
        <v>-</v>
      </c>
      <c r="K108" s="58">
        <f t="shared" si="180"/>
        <v>0</v>
      </c>
      <c r="L108" s="58">
        <f t="shared" si="204"/>
        <v>0</v>
      </c>
      <c r="M108" s="58">
        <f t="shared" si="181"/>
        <v>0</v>
      </c>
      <c r="N108" s="58">
        <f t="shared" si="205"/>
        <v>0</v>
      </c>
      <c r="O108" s="58">
        <f t="shared" si="206"/>
        <v>0</v>
      </c>
      <c r="P108" s="58">
        <f t="shared" si="207"/>
        <v>0</v>
      </c>
      <c r="Q108" s="59">
        <f t="shared" si="182"/>
        <v>0</v>
      </c>
      <c r="R108" s="59">
        <f t="shared" si="208"/>
        <v>0</v>
      </c>
      <c r="S108" s="59">
        <f t="shared" si="183"/>
        <v>0</v>
      </c>
      <c r="T108" s="58">
        <f t="shared" si="209"/>
        <v>0</v>
      </c>
      <c r="U108" s="58">
        <f t="shared" si="210"/>
        <v>0</v>
      </c>
      <c r="V108" s="58">
        <f t="shared" si="211"/>
        <v>0</v>
      </c>
      <c r="W108" s="59">
        <f t="shared" si="184"/>
        <v>0</v>
      </c>
      <c r="X108" s="59">
        <f t="shared" si="212"/>
        <v>0</v>
      </c>
      <c r="Y108" s="59">
        <f t="shared" si="185"/>
        <v>0</v>
      </c>
      <c r="Z108" s="58">
        <f t="shared" si="213"/>
        <v>0</v>
      </c>
      <c r="AA108" s="58">
        <f t="shared" si="214"/>
        <v>0</v>
      </c>
      <c r="AB108" s="58">
        <f t="shared" si="215"/>
        <v>0</v>
      </c>
      <c r="AC108" s="59">
        <f t="shared" si="186"/>
        <v>0</v>
      </c>
      <c r="AD108" s="59">
        <f t="shared" si="216"/>
        <v>0</v>
      </c>
      <c r="AE108" s="59">
        <f t="shared" si="187"/>
        <v>0</v>
      </c>
      <c r="AF108" s="58">
        <f t="shared" si="217"/>
        <v>0</v>
      </c>
      <c r="AG108" s="58">
        <f t="shared" si="218"/>
        <v>0</v>
      </c>
      <c r="AH108" s="58">
        <f t="shared" si="219"/>
        <v>0</v>
      </c>
      <c r="AI108" s="59">
        <f t="shared" si="188"/>
        <v>0</v>
      </c>
      <c r="AJ108" s="59">
        <f t="shared" si="220"/>
        <v>0</v>
      </c>
      <c r="AK108" s="59">
        <f t="shared" si="189"/>
        <v>0</v>
      </c>
      <c r="AL108" s="58">
        <f t="shared" si="221"/>
        <v>0</v>
      </c>
      <c r="AM108" s="58">
        <f t="shared" si="222"/>
        <v>0</v>
      </c>
      <c r="AN108" s="58">
        <f t="shared" si="223"/>
        <v>0</v>
      </c>
      <c r="AO108" s="59">
        <f t="shared" si="190"/>
        <v>0</v>
      </c>
      <c r="AP108" s="59">
        <f t="shared" si="224"/>
        <v>0</v>
      </c>
      <c r="AQ108" s="59">
        <f t="shared" si="191"/>
        <v>0</v>
      </c>
      <c r="AR108" s="58">
        <f t="shared" si="225"/>
        <v>0</v>
      </c>
      <c r="AS108" s="58">
        <f t="shared" si="226"/>
        <v>0</v>
      </c>
      <c r="AT108" s="58">
        <f t="shared" si="227"/>
        <v>0</v>
      </c>
      <c r="AU108" s="59">
        <f t="shared" si="192"/>
        <v>0</v>
      </c>
      <c r="AV108" s="59">
        <f t="shared" si="228"/>
        <v>0</v>
      </c>
      <c r="AW108" s="59">
        <f t="shared" si="193"/>
        <v>0</v>
      </c>
      <c r="AX108" s="58">
        <f t="shared" si="229"/>
        <v>0</v>
      </c>
      <c r="AY108" s="58">
        <f t="shared" si="230"/>
        <v>0</v>
      </c>
      <c r="AZ108" s="58">
        <f t="shared" si="231"/>
        <v>0</v>
      </c>
      <c r="BA108" s="59">
        <f t="shared" si="194"/>
        <v>0</v>
      </c>
      <c r="BB108" s="59">
        <f t="shared" si="232"/>
        <v>0</v>
      </c>
      <c r="BC108" s="59">
        <f t="shared" si="195"/>
        <v>0</v>
      </c>
      <c r="BD108" s="58">
        <f t="shared" si="233"/>
        <v>0</v>
      </c>
      <c r="BE108" s="58">
        <f t="shared" si="234"/>
        <v>0</v>
      </c>
      <c r="BF108" s="58">
        <f t="shared" si="235"/>
        <v>0</v>
      </c>
      <c r="BG108" s="59">
        <f t="shared" si="196"/>
        <v>0</v>
      </c>
      <c r="BH108" s="59">
        <f t="shared" si="236"/>
        <v>0</v>
      </c>
      <c r="BI108" s="59">
        <f t="shared" si="197"/>
        <v>0</v>
      </c>
      <c r="BJ108" s="58">
        <f t="shared" si="237"/>
        <v>0</v>
      </c>
      <c r="BK108" s="58">
        <f t="shared" si="238"/>
        <v>0</v>
      </c>
      <c r="BL108" s="58">
        <f t="shared" si="239"/>
        <v>0</v>
      </c>
      <c r="BM108" s="59">
        <f t="shared" si="198"/>
        <v>0</v>
      </c>
      <c r="BN108" s="59">
        <f t="shared" si="240"/>
        <v>0</v>
      </c>
      <c r="BO108" s="59">
        <f t="shared" si="199"/>
        <v>0</v>
      </c>
      <c r="BP108" s="58">
        <f t="shared" si="241"/>
        <v>0</v>
      </c>
      <c r="BQ108" s="58">
        <f t="shared" si="242"/>
        <v>0</v>
      </c>
      <c r="BR108" s="58">
        <f t="shared" si="243"/>
        <v>0</v>
      </c>
      <c r="BS108" s="59">
        <f t="shared" si="200"/>
        <v>0</v>
      </c>
      <c r="BT108" s="59">
        <f t="shared" si="244"/>
        <v>0</v>
      </c>
      <c r="BU108" s="59">
        <f t="shared" si="201"/>
        <v>0</v>
      </c>
      <c r="BV108" s="58">
        <f t="shared" si="245"/>
        <v>0</v>
      </c>
      <c r="BW108" s="58">
        <f t="shared" si="246"/>
        <v>0</v>
      </c>
      <c r="BX108" s="58">
        <f t="shared" si="247"/>
        <v>0</v>
      </c>
      <c r="BY108" s="59">
        <f t="shared" si="202"/>
        <v>0</v>
      </c>
      <c r="BZ108" s="59">
        <f t="shared" si="248"/>
        <v>0</v>
      </c>
      <c r="CA108" s="59">
        <f t="shared" si="203"/>
        <v>0</v>
      </c>
    </row>
    <row r="109" spans="1:79" x14ac:dyDescent="0.25">
      <c r="A109" s="57" t="str">
        <f>'BD Productos'!A104</f>
        <v>L060</v>
      </c>
      <c r="B109" s="57" t="str">
        <f t="shared" si="171"/>
        <v>Locales</v>
      </c>
      <c r="C109" s="57" t="str">
        <f t="shared" si="172"/>
        <v>Petrobicentenario</v>
      </c>
      <c r="D109" s="57" t="str">
        <f t="shared" si="173"/>
        <v xml:space="preserve">Emx Faja </v>
      </c>
      <c r="E109" s="57" t="str">
        <f t="shared" si="174"/>
        <v>Venezuela</v>
      </c>
      <c r="F109" s="57" t="str">
        <f t="shared" si="175"/>
        <v xml:space="preserve">Emx Faja </v>
      </c>
      <c r="G109" s="57" t="str">
        <f t="shared" si="176"/>
        <v>CL256</v>
      </c>
      <c r="H109" s="57" t="str">
        <f t="shared" si="177"/>
        <v>-</v>
      </c>
      <c r="I109" s="57" t="str">
        <f t="shared" si="178"/>
        <v>-</v>
      </c>
      <c r="J109" s="57" t="str">
        <f t="shared" si="179"/>
        <v>-</v>
      </c>
      <c r="K109" s="58">
        <f t="shared" si="180"/>
        <v>0</v>
      </c>
      <c r="L109" s="58">
        <f t="shared" si="204"/>
        <v>0</v>
      </c>
      <c r="M109" s="58">
        <f t="shared" si="181"/>
        <v>0</v>
      </c>
      <c r="N109" s="58">
        <f t="shared" si="205"/>
        <v>0</v>
      </c>
      <c r="O109" s="58">
        <f t="shared" si="206"/>
        <v>0</v>
      </c>
      <c r="P109" s="58">
        <f t="shared" si="207"/>
        <v>0</v>
      </c>
      <c r="Q109" s="59">
        <f t="shared" si="182"/>
        <v>0</v>
      </c>
      <c r="R109" s="59">
        <f t="shared" si="208"/>
        <v>0</v>
      </c>
      <c r="S109" s="59">
        <f t="shared" si="183"/>
        <v>0</v>
      </c>
      <c r="T109" s="58">
        <f t="shared" si="209"/>
        <v>0</v>
      </c>
      <c r="U109" s="58">
        <f t="shared" si="210"/>
        <v>0</v>
      </c>
      <c r="V109" s="58">
        <f t="shared" si="211"/>
        <v>0</v>
      </c>
      <c r="W109" s="59">
        <f t="shared" si="184"/>
        <v>0</v>
      </c>
      <c r="X109" s="59">
        <f t="shared" si="212"/>
        <v>0</v>
      </c>
      <c r="Y109" s="59">
        <f t="shared" si="185"/>
        <v>0</v>
      </c>
      <c r="Z109" s="58">
        <f t="shared" si="213"/>
        <v>0</v>
      </c>
      <c r="AA109" s="58">
        <f t="shared" si="214"/>
        <v>0</v>
      </c>
      <c r="AB109" s="58">
        <f t="shared" si="215"/>
        <v>0</v>
      </c>
      <c r="AC109" s="59">
        <f t="shared" si="186"/>
        <v>0</v>
      </c>
      <c r="AD109" s="59">
        <f t="shared" si="216"/>
        <v>0</v>
      </c>
      <c r="AE109" s="59">
        <f t="shared" si="187"/>
        <v>0</v>
      </c>
      <c r="AF109" s="58">
        <f t="shared" si="217"/>
        <v>0</v>
      </c>
      <c r="AG109" s="58">
        <f t="shared" si="218"/>
        <v>0</v>
      </c>
      <c r="AH109" s="58">
        <f t="shared" si="219"/>
        <v>0</v>
      </c>
      <c r="AI109" s="59">
        <f t="shared" si="188"/>
        <v>0</v>
      </c>
      <c r="AJ109" s="59">
        <f t="shared" si="220"/>
        <v>0</v>
      </c>
      <c r="AK109" s="59">
        <f t="shared" si="189"/>
        <v>0</v>
      </c>
      <c r="AL109" s="58">
        <f t="shared" si="221"/>
        <v>0</v>
      </c>
      <c r="AM109" s="58">
        <f t="shared" si="222"/>
        <v>0</v>
      </c>
      <c r="AN109" s="58">
        <f t="shared" si="223"/>
        <v>0</v>
      </c>
      <c r="AO109" s="59">
        <f t="shared" si="190"/>
        <v>0</v>
      </c>
      <c r="AP109" s="59">
        <f t="shared" si="224"/>
        <v>0</v>
      </c>
      <c r="AQ109" s="59">
        <f t="shared" si="191"/>
        <v>0</v>
      </c>
      <c r="AR109" s="58">
        <f t="shared" si="225"/>
        <v>0</v>
      </c>
      <c r="AS109" s="58">
        <f t="shared" si="226"/>
        <v>0</v>
      </c>
      <c r="AT109" s="58">
        <f t="shared" si="227"/>
        <v>0</v>
      </c>
      <c r="AU109" s="59">
        <f t="shared" si="192"/>
        <v>0</v>
      </c>
      <c r="AV109" s="59">
        <f t="shared" si="228"/>
        <v>0</v>
      </c>
      <c r="AW109" s="59">
        <f t="shared" si="193"/>
        <v>0</v>
      </c>
      <c r="AX109" s="58">
        <f t="shared" si="229"/>
        <v>0</v>
      </c>
      <c r="AY109" s="58">
        <f t="shared" si="230"/>
        <v>0</v>
      </c>
      <c r="AZ109" s="58">
        <f t="shared" si="231"/>
        <v>0</v>
      </c>
      <c r="BA109" s="59">
        <f t="shared" si="194"/>
        <v>0</v>
      </c>
      <c r="BB109" s="59">
        <f t="shared" si="232"/>
        <v>0</v>
      </c>
      <c r="BC109" s="59">
        <f t="shared" si="195"/>
        <v>0</v>
      </c>
      <c r="BD109" s="58">
        <f t="shared" si="233"/>
        <v>0</v>
      </c>
      <c r="BE109" s="58">
        <f t="shared" si="234"/>
        <v>0</v>
      </c>
      <c r="BF109" s="58">
        <f t="shared" si="235"/>
        <v>0</v>
      </c>
      <c r="BG109" s="59">
        <f t="shared" si="196"/>
        <v>0</v>
      </c>
      <c r="BH109" s="59">
        <f t="shared" si="236"/>
        <v>0</v>
      </c>
      <c r="BI109" s="59">
        <f t="shared" si="197"/>
        <v>0</v>
      </c>
      <c r="BJ109" s="58">
        <f t="shared" si="237"/>
        <v>0</v>
      </c>
      <c r="BK109" s="58">
        <f t="shared" si="238"/>
        <v>0</v>
      </c>
      <c r="BL109" s="58">
        <f t="shared" si="239"/>
        <v>0</v>
      </c>
      <c r="BM109" s="59">
        <f t="shared" si="198"/>
        <v>0</v>
      </c>
      <c r="BN109" s="59">
        <f t="shared" si="240"/>
        <v>0</v>
      </c>
      <c r="BO109" s="59">
        <f t="shared" si="199"/>
        <v>0</v>
      </c>
      <c r="BP109" s="58">
        <f t="shared" si="241"/>
        <v>0</v>
      </c>
      <c r="BQ109" s="58">
        <f t="shared" si="242"/>
        <v>0</v>
      </c>
      <c r="BR109" s="58">
        <f t="shared" si="243"/>
        <v>0</v>
      </c>
      <c r="BS109" s="59">
        <f t="shared" si="200"/>
        <v>0</v>
      </c>
      <c r="BT109" s="59">
        <f t="shared" si="244"/>
        <v>0</v>
      </c>
      <c r="BU109" s="59">
        <f t="shared" si="201"/>
        <v>0</v>
      </c>
      <c r="BV109" s="58">
        <f t="shared" si="245"/>
        <v>0</v>
      </c>
      <c r="BW109" s="58">
        <f t="shared" si="246"/>
        <v>0</v>
      </c>
      <c r="BX109" s="58">
        <f t="shared" si="247"/>
        <v>0</v>
      </c>
      <c r="BY109" s="59">
        <f t="shared" si="202"/>
        <v>0</v>
      </c>
      <c r="BZ109" s="59">
        <f t="shared" si="248"/>
        <v>0</v>
      </c>
      <c r="CA109" s="59">
        <f t="shared" si="203"/>
        <v>0</v>
      </c>
    </row>
    <row r="110" spans="1:79" x14ac:dyDescent="0.25">
      <c r="A110" s="57" t="str">
        <f>'BD Productos'!A105</f>
        <v>U001</v>
      </c>
      <c r="B110" s="57" t="str">
        <f t="shared" si="171"/>
        <v>Ultramar</v>
      </c>
      <c r="C110" s="57" t="str">
        <f t="shared" si="172"/>
        <v>Crudo Foráneo Tipo Mesa</v>
      </c>
      <c r="D110" s="57" t="str">
        <f t="shared" si="173"/>
        <v>Crudo</v>
      </c>
      <c r="E110" s="57" t="str">
        <f t="shared" si="174"/>
        <v>Isla</v>
      </c>
      <c r="F110" s="57" t="str">
        <f t="shared" si="175"/>
        <v>Tercero</v>
      </c>
      <c r="G110" s="57" t="str">
        <f t="shared" si="176"/>
        <v>CRE166</v>
      </c>
      <c r="H110" s="57" t="str">
        <f t="shared" si="177"/>
        <v>Si</v>
      </c>
      <c r="I110" s="57" t="str">
        <f t="shared" si="178"/>
        <v>USD</v>
      </c>
      <c r="J110" s="57" t="str">
        <f t="shared" si="179"/>
        <v>Si</v>
      </c>
      <c r="K110" s="58">
        <f t="shared" si="180"/>
        <v>30.256989247311825</v>
      </c>
      <c r="L110" s="58">
        <f t="shared" si="204"/>
        <v>68.478145695364233</v>
      </c>
      <c r="M110" s="58">
        <f t="shared" si="181"/>
        <v>64.230218057395135</v>
      </c>
      <c r="N110" s="58">
        <f t="shared" si="205"/>
        <v>30.196428569999998</v>
      </c>
      <c r="O110" s="58">
        <f t="shared" si="206"/>
        <v>68.478145698603896</v>
      </c>
      <c r="P110" s="58">
        <f t="shared" si="207"/>
        <v>57.898272185430471</v>
      </c>
      <c r="Q110" s="59">
        <f t="shared" si="182"/>
        <v>30.228248587570622</v>
      </c>
      <c r="R110" s="59">
        <f t="shared" si="208"/>
        <v>68.478145695364233</v>
      </c>
      <c r="S110" s="59">
        <f t="shared" si="183"/>
        <v>122.12849024282561</v>
      </c>
      <c r="T110" s="58">
        <f t="shared" si="209"/>
        <v>30.25698925</v>
      </c>
      <c r="U110" s="58">
        <f t="shared" si="210"/>
        <v>68.478145689280339</v>
      </c>
      <c r="V110" s="58">
        <f t="shared" si="211"/>
        <v>64.230218057395163</v>
      </c>
      <c r="W110" s="59">
        <f t="shared" si="184"/>
        <v>30.238148148148156</v>
      </c>
      <c r="X110" s="59">
        <f t="shared" si="212"/>
        <v>68.478145695364233</v>
      </c>
      <c r="Y110" s="59">
        <f t="shared" si="185"/>
        <v>186.35870830022077</v>
      </c>
      <c r="Z110" s="58">
        <f t="shared" si="213"/>
        <v>31.265555559999999</v>
      </c>
      <c r="AA110" s="58">
        <f t="shared" si="214"/>
        <v>68.47814568562994</v>
      </c>
      <c r="AB110" s="58">
        <f t="shared" si="215"/>
        <v>64.23021805739512</v>
      </c>
      <c r="AC110" s="59">
        <f t="shared" si="186"/>
        <v>30.495000000000001</v>
      </c>
      <c r="AD110" s="59">
        <f t="shared" si="216"/>
        <v>68.478145695364233</v>
      </c>
      <c r="AE110" s="59">
        <f t="shared" si="187"/>
        <v>250.58892635761589</v>
      </c>
      <c r="AF110" s="58">
        <f t="shared" si="217"/>
        <v>30.25698925</v>
      </c>
      <c r="AG110" s="58">
        <f t="shared" si="218"/>
        <v>68.478145689280353</v>
      </c>
      <c r="AH110" s="58">
        <f t="shared" si="219"/>
        <v>64.230218057395177</v>
      </c>
      <c r="AI110" s="59">
        <f t="shared" si="188"/>
        <v>30.446136865342169</v>
      </c>
      <c r="AJ110" s="59">
        <f t="shared" si="220"/>
        <v>68.478145695364219</v>
      </c>
      <c r="AK110" s="59">
        <f t="shared" si="189"/>
        <v>314.81914441501107</v>
      </c>
      <c r="AL110" s="58">
        <f t="shared" si="221"/>
        <v>31.265555559999999</v>
      </c>
      <c r="AM110" s="58">
        <f t="shared" si="222"/>
        <v>68.478145685629883</v>
      </c>
      <c r="AN110" s="58">
        <f t="shared" si="223"/>
        <v>64.230218057395064</v>
      </c>
      <c r="AO110" s="59">
        <f t="shared" si="190"/>
        <v>30.581952117863718</v>
      </c>
      <c r="AP110" s="59">
        <f t="shared" si="224"/>
        <v>68.478145695364233</v>
      </c>
      <c r="AQ110" s="59">
        <f t="shared" si="191"/>
        <v>379.04936247240613</v>
      </c>
      <c r="AR110" s="58">
        <f t="shared" si="225"/>
        <v>30.25698925</v>
      </c>
      <c r="AS110" s="58">
        <f t="shared" si="226"/>
        <v>68.478145689280353</v>
      </c>
      <c r="AT110" s="58">
        <f t="shared" si="227"/>
        <v>64.230218057395177</v>
      </c>
      <c r="AU110" s="59">
        <f t="shared" si="192"/>
        <v>30.534433962264153</v>
      </c>
      <c r="AV110" s="59">
        <f t="shared" si="228"/>
        <v>68.478145695364233</v>
      </c>
      <c r="AW110" s="59">
        <f t="shared" si="193"/>
        <v>443.27958052980131</v>
      </c>
      <c r="AX110" s="58">
        <f t="shared" si="229"/>
        <v>30.25698925</v>
      </c>
      <c r="AY110" s="58">
        <f t="shared" si="230"/>
        <v>68.478145689280296</v>
      </c>
      <c r="AZ110" s="58">
        <f t="shared" si="231"/>
        <v>64.23021805739512</v>
      </c>
      <c r="BA110" s="59">
        <f t="shared" si="194"/>
        <v>30.499039780521262</v>
      </c>
      <c r="BB110" s="59">
        <f t="shared" si="232"/>
        <v>68.478145695364233</v>
      </c>
      <c r="BC110" s="59">
        <f t="shared" si="195"/>
        <v>507.50979858719643</v>
      </c>
      <c r="BD110" s="58">
        <f t="shared" si="233"/>
        <v>31.265555559999999</v>
      </c>
      <c r="BE110" s="58">
        <f t="shared" si="234"/>
        <v>68.478145685630011</v>
      </c>
      <c r="BF110" s="58">
        <f t="shared" si="235"/>
        <v>64.230218057395177</v>
      </c>
      <c r="BG110" s="59">
        <f t="shared" si="196"/>
        <v>30.583272283272283</v>
      </c>
      <c r="BH110" s="59">
        <f t="shared" si="236"/>
        <v>68.478145695364233</v>
      </c>
      <c r="BI110" s="59">
        <f t="shared" si="197"/>
        <v>571.74001664459161</v>
      </c>
      <c r="BJ110" s="58">
        <f t="shared" si="237"/>
        <v>30.25698925</v>
      </c>
      <c r="BK110" s="58">
        <f t="shared" si="238"/>
        <v>68.478145689280353</v>
      </c>
      <c r="BL110" s="58">
        <f t="shared" si="239"/>
        <v>64.230218057395177</v>
      </c>
      <c r="BM110" s="59">
        <f t="shared" si="198"/>
        <v>30.550000000000004</v>
      </c>
      <c r="BN110" s="59">
        <f t="shared" si="240"/>
        <v>68.478145695364233</v>
      </c>
      <c r="BO110" s="59">
        <f t="shared" si="199"/>
        <v>635.97023470198678</v>
      </c>
      <c r="BP110" s="58">
        <f t="shared" si="241"/>
        <v>31.265555559999999</v>
      </c>
      <c r="BQ110" s="58">
        <f t="shared" si="242"/>
        <v>68.478145685629883</v>
      </c>
      <c r="BR110" s="58">
        <f t="shared" si="243"/>
        <v>64.230218057395064</v>
      </c>
      <c r="BS110" s="59">
        <f t="shared" si="200"/>
        <v>30.614271457085831</v>
      </c>
      <c r="BT110" s="59">
        <f t="shared" si="244"/>
        <v>68.478145695364219</v>
      </c>
      <c r="BU110" s="59">
        <f t="shared" si="201"/>
        <v>700.20045275938185</v>
      </c>
      <c r="BV110" s="58">
        <f t="shared" si="245"/>
        <v>30.25698925</v>
      </c>
      <c r="BW110" s="58">
        <f t="shared" si="246"/>
        <v>68.478145689280353</v>
      </c>
      <c r="BX110" s="58">
        <f t="shared" si="247"/>
        <v>64.230218057395177</v>
      </c>
      <c r="BY110" s="59">
        <f t="shared" si="202"/>
        <v>30.583926940639273</v>
      </c>
      <c r="BZ110" s="59">
        <f t="shared" si="248"/>
        <v>68.478145695364233</v>
      </c>
      <c r="CA110" s="59">
        <f t="shared" si="203"/>
        <v>764.43067081677702</v>
      </c>
    </row>
    <row r="111" spans="1:79" x14ac:dyDescent="0.25">
      <c r="A111" s="57" t="str">
        <f>'BD Productos'!A106</f>
        <v>U002</v>
      </c>
      <c r="B111" s="57" t="str">
        <f t="shared" si="171"/>
        <v>Ultramar</v>
      </c>
      <c r="C111" s="57" t="str">
        <f t="shared" si="172"/>
        <v xml:space="preserve">Crudo Foráneo  Lubricantero </v>
      </c>
      <c r="D111" s="57" t="str">
        <f t="shared" si="173"/>
        <v>Crudo</v>
      </c>
      <c r="E111" s="57" t="str">
        <f t="shared" si="174"/>
        <v>Isla</v>
      </c>
      <c r="F111" s="57" t="str">
        <f t="shared" si="175"/>
        <v>Tercero</v>
      </c>
      <c r="G111" s="57" t="str">
        <f t="shared" si="176"/>
        <v>CRE167</v>
      </c>
      <c r="H111" s="57" t="str">
        <f t="shared" si="177"/>
        <v>Si</v>
      </c>
      <c r="I111" s="57" t="str">
        <f t="shared" si="178"/>
        <v>USD</v>
      </c>
      <c r="J111" s="57" t="str">
        <f t="shared" si="179"/>
        <v>Si</v>
      </c>
      <c r="K111" s="58">
        <f t="shared" si="180"/>
        <v>450.39722128666727</v>
      </c>
      <c r="L111" s="58">
        <f t="shared" si="204"/>
        <v>7.9267880337675161</v>
      </c>
      <c r="M111" s="58">
        <f t="shared" si="181"/>
        <v>110.67630242825612</v>
      </c>
      <c r="N111" s="58">
        <f t="shared" si="205"/>
        <v>0</v>
      </c>
      <c r="O111" s="58">
        <f t="shared" si="206"/>
        <v>0</v>
      </c>
      <c r="P111" s="58">
        <f t="shared" si="207"/>
        <v>0</v>
      </c>
      <c r="Q111" s="59">
        <f t="shared" si="182"/>
        <v>236.64938745570655</v>
      </c>
      <c r="R111" s="59">
        <f t="shared" si="208"/>
        <v>7.9267880337675161</v>
      </c>
      <c r="S111" s="59">
        <f t="shared" si="183"/>
        <v>110.67630242825612</v>
      </c>
      <c r="T111" s="58">
        <f t="shared" si="209"/>
        <v>0</v>
      </c>
      <c r="U111" s="58">
        <f t="shared" si="210"/>
        <v>0</v>
      </c>
      <c r="V111" s="58">
        <f t="shared" si="211"/>
        <v>0</v>
      </c>
      <c r="W111" s="59">
        <f t="shared" si="184"/>
        <v>155.13682066540761</v>
      </c>
      <c r="X111" s="59">
        <f t="shared" si="212"/>
        <v>7.9267880337675169</v>
      </c>
      <c r="Y111" s="59">
        <f t="shared" si="185"/>
        <v>110.67630242825612</v>
      </c>
      <c r="Z111" s="58">
        <f t="shared" si="213"/>
        <v>0</v>
      </c>
      <c r="AA111" s="58">
        <f t="shared" si="214"/>
        <v>0</v>
      </c>
      <c r="AB111" s="58">
        <f t="shared" si="215"/>
        <v>0</v>
      </c>
      <c r="AC111" s="59">
        <f t="shared" si="186"/>
        <v>116.35261549905573</v>
      </c>
      <c r="AD111" s="59">
        <f t="shared" si="216"/>
        <v>7.9267880337675152</v>
      </c>
      <c r="AE111" s="59">
        <f t="shared" si="187"/>
        <v>110.67630242825612</v>
      </c>
      <c r="AF111" s="58">
        <f t="shared" si="217"/>
        <v>0</v>
      </c>
      <c r="AG111" s="58">
        <f t="shared" si="218"/>
        <v>0</v>
      </c>
      <c r="AH111" s="58">
        <f t="shared" si="219"/>
        <v>0</v>
      </c>
      <c r="AI111" s="59">
        <f t="shared" si="188"/>
        <v>92.465654701236332</v>
      </c>
      <c r="AJ111" s="59">
        <f t="shared" si="220"/>
        <v>7.9267880337675161</v>
      </c>
      <c r="AK111" s="59">
        <f t="shared" si="189"/>
        <v>110.67630242825612</v>
      </c>
      <c r="AL111" s="58">
        <f t="shared" si="221"/>
        <v>0</v>
      </c>
      <c r="AM111" s="58">
        <f t="shared" si="222"/>
        <v>0</v>
      </c>
      <c r="AN111" s="58">
        <f t="shared" si="223"/>
        <v>0</v>
      </c>
      <c r="AO111" s="59">
        <f t="shared" si="190"/>
        <v>77.139855579484461</v>
      </c>
      <c r="AP111" s="59">
        <f t="shared" si="224"/>
        <v>7.9267880337675152</v>
      </c>
      <c r="AQ111" s="59">
        <f t="shared" si="191"/>
        <v>110.67630242825612</v>
      </c>
      <c r="AR111" s="58">
        <f t="shared" si="225"/>
        <v>0</v>
      </c>
      <c r="AS111" s="58">
        <f t="shared" si="226"/>
        <v>0</v>
      </c>
      <c r="AT111" s="58">
        <f t="shared" si="227"/>
        <v>0</v>
      </c>
      <c r="AU111" s="59">
        <f t="shared" si="192"/>
        <v>65.859971037201348</v>
      </c>
      <c r="AV111" s="59">
        <f t="shared" si="228"/>
        <v>7.9267880337675161</v>
      </c>
      <c r="AW111" s="59">
        <f t="shared" si="193"/>
        <v>110.67630242825612</v>
      </c>
      <c r="AX111" s="58">
        <f t="shared" si="229"/>
        <v>0</v>
      </c>
      <c r="AY111" s="58">
        <f t="shared" si="230"/>
        <v>0</v>
      </c>
      <c r="AZ111" s="58">
        <f t="shared" si="231"/>
        <v>0</v>
      </c>
      <c r="BA111" s="59">
        <f t="shared" si="194"/>
        <v>57.45808172792875</v>
      </c>
      <c r="BB111" s="59">
        <f t="shared" si="232"/>
        <v>7.9267880337675161</v>
      </c>
      <c r="BC111" s="59">
        <f t="shared" si="195"/>
        <v>110.67630242825612</v>
      </c>
      <c r="BD111" s="58">
        <f t="shared" si="233"/>
        <v>0</v>
      </c>
      <c r="BE111" s="58">
        <f t="shared" si="234"/>
        <v>0</v>
      </c>
      <c r="BF111" s="58">
        <f t="shared" si="235"/>
        <v>0</v>
      </c>
      <c r="BG111" s="59">
        <f t="shared" si="196"/>
        <v>51.144006812771742</v>
      </c>
      <c r="BH111" s="59">
        <f t="shared" si="236"/>
        <v>7.9267880337675161</v>
      </c>
      <c r="BI111" s="59">
        <f t="shared" si="197"/>
        <v>110.67630242825612</v>
      </c>
      <c r="BJ111" s="58">
        <f t="shared" si="237"/>
        <v>0</v>
      </c>
      <c r="BK111" s="58">
        <f t="shared" si="238"/>
        <v>0</v>
      </c>
      <c r="BL111" s="58">
        <f t="shared" si="239"/>
        <v>0</v>
      </c>
      <c r="BM111" s="59">
        <f t="shared" si="198"/>
        <v>45.928664012785156</v>
      </c>
      <c r="BN111" s="59">
        <f t="shared" si="240"/>
        <v>7.9267880337675152</v>
      </c>
      <c r="BO111" s="59">
        <f t="shared" si="199"/>
        <v>110.67630242825612</v>
      </c>
      <c r="BP111" s="58">
        <f t="shared" si="241"/>
        <v>0</v>
      </c>
      <c r="BQ111" s="58">
        <f t="shared" si="242"/>
        <v>0</v>
      </c>
      <c r="BR111" s="58">
        <f t="shared" si="243"/>
        <v>0</v>
      </c>
      <c r="BS111" s="59">
        <f t="shared" si="200"/>
        <v>41.803334909840373</v>
      </c>
      <c r="BT111" s="59">
        <f t="shared" si="244"/>
        <v>7.9267880337675169</v>
      </c>
      <c r="BU111" s="59">
        <f t="shared" si="201"/>
        <v>110.67630242825612</v>
      </c>
      <c r="BV111" s="58">
        <f t="shared" si="245"/>
        <v>694.20198092999999</v>
      </c>
      <c r="BW111" s="58">
        <f t="shared" si="246"/>
        <v>7.9267880338121159</v>
      </c>
      <c r="BX111" s="58">
        <f t="shared" si="247"/>
        <v>170.58655062002231</v>
      </c>
      <c r="BY111" s="59">
        <f t="shared" si="202"/>
        <v>97.21253498311718</v>
      </c>
      <c r="BZ111" s="59">
        <f t="shared" si="248"/>
        <v>7.9267880337675161</v>
      </c>
      <c r="CA111" s="59">
        <f t="shared" si="203"/>
        <v>281.26285304827843</v>
      </c>
    </row>
    <row r="112" spans="1:79" x14ac:dyDescent="0.25">
      <c r="A112" s="57" t="str">
        <f>'BD Productos'!A107</f>
        <v>U003</v>
      </c>
      <c r="B112" s="57" t="str">
        <f t="shared" si="171"/>
        <v>Ultramar</v>
      </c>
      <c r="C112" s="57" t="str">
        <f t="shared" si="172"/>
        <v>GLP / Mezcla PropanoButano (Isla)</v>
      </c>
      <c r="D112" s="57" t="str">
        <f t="shared" si="173"/>
        <v>GLP</v>
      </c>
      <c r="E112" s="57" t="str">
        <f t="shared" si="174"/>
        <v>Tercero</v>
      </c>
      <c r="F112" s="57" t="str">
        <f t="shared" si="175"/>
        <v>Ref. Isla</v>
      </c>
      <c r="G112" s="57" t="str">
        <f t="shared" si="176"/>
        <v>CRE168</v>
      </c>
      <c r="H112" s="57" t="str">
        <f t="shared" si="177"/>
        <v>Si</v>
      </c>
      <c r="I112" s="57" t="str">
        <f t="shared" si="178"/>
        <v>USD</v>
      </c>
      <c r="J112" s="57" t="str">
        <f t="shared" si="179"/>
        <v>No</v>
      </c>
      <c r="K112" s="58">
        <f t="shared" si="180"/>
        <v>2.9835364532864541</v>
      </c>
      <c r="L112" s="58">
        <f t="shared" si="204"/>
        <v>43.837292063327808</v>
      </c>
      <c r="M112" s="58">
        <f t="shared" si="181"/>
        <v>4.0544949254134082</v>
      </c>
      <c r="N112" s="58">
        <f t="shared" si="205"/>
        <v>1.7420522199999999</v>
      </c>
      <c r="O112" s="58">
        <f t="shared" si="206"/>
        <v>43.837292120589332</v>
      </c>
      <c r="P112" s="58">
        <f t="shared" si="207"/>
        <v>2.1382718576089124</v>
      </c>
      <c r="Q112" s="59">
        <f t="shared" si="182"/>
        <v>2.3943574961965184</v>
      </c>
      <c r="R112" s="59">
        <f t="shared" si="208"/>
        <v>43.837292063327816</v>
      </c>
      <c r="S112" s="59">
        <f t="shared" si="183"/>
        <v>6.1927667830223205</v>
      </c>
      <c r="T112" s="58">
        <f t="shared" si="209"/>
        <v>2.9837143500000001</v>
      </c>
      <c r="U112" s="58">
        <f t="shared" si="210"/>
        <v>43.837292039620799</v>
      </c>
      <c r="V112" s="58">
        <f t="shared" si="211"/>
        <v>4.0547366770364777</v>
      </c>
      <c r="W112" s="59">
        <f t="shared" si="184"/>
        <v>2.5973581897285958</v>
      </c>
      <c r="X112" s="59">
        <f t="shared" si="212"/>
        <v>43.837292063327816</v>
      </c>
      <c r="Y112" s="59">
        <f t="shared" si="185"/>
        <v>10.247503460058798</v>
      </c>
      <c r="Z112" s="58">
        <f t="shared" si="213"/>
        <v>1.62621723</v>
      </c>
      <c r="AA112" s="58">
        <f t="shared" si="214"/>
        <v>43.83729209145671</v>
      </c>
      <c r="AB112" s="58">
        <f t="shared" si="215"/>
        <v>2.1386687914700886</v>
      </c>
      <c r="AC112" s="59">
        <f t="shared" si="186"/>
        <v>2.3545729500573187</v>
      </c>
      <c r="AD112" s="59">
        <f t="shared" si="216"/>
        <v>43.837292063327816</v>
      </c>
      <c r="AE112" s="59">
        <f t="shared" si="187"/>
        <v>12.386172251528887</v>
      </c>
      <c r="AF112" s="58">
        <f t="shared" si="217"/>
        <v>2.9837033599999998</v>
      </c>
      <c r="AG112" s="58">
        <f t="shared" si="218"/>
        <v>43.837292064218602</v>
      </c>
      <c r="AH112" s="58">
        <f t="shared" si="219"/>
        <v>4.0547217443846222</v>
      </c>
      <c r="AI112" s="59">
        <f t="shared" si="188"/>
        <v>2.4837321733030318</v>
      </c>
      <c r="AJ112" s="59">
        <f t="shared" si="220"/>
        <v>43.837292063327816</v>
      </c>
      <c r="AK112" s="59">
        <f t="shared" si="189"/>
        <v>16.440893995913509</v>
      </c>
      <c r="AL112" s="58">
        <f t="shared" si="221"/>
        <v>1.63152893</v>
      </c>
      <c r="AM112" s="58">
        <f t="shared" si="222"/>
        <v>43.837292003031365</v>
      </c>
      <c r="AN112" s="58">
        <f t="shared" si="223"/>
        <v>2.1456543034740996</v>
      </c>
      <c r="AO112" s="59">
        <f t="shared" si="190"/>
        <v>2.3424830165825123</v>
      </c>
      <c r="AP112" s="59">
        <f t="shared" si="224"/>
        <v>43.837292063327816</v>
      </c>
      <c r="AQ112" s="59">
        <f t="shared" si="191"/>
        <v>18.586548299387609</v>
      </c>
      <c r="AR112" s="58">
        <f t="shared" si="225"/>
        <v>2.98893092</v>
      </c>
      <c r="AS112" s="58">
        <f t="shared" si="226"/>
        <v>43.837292076979914</v>
      </c>
      <c r="AT112" s="58">
        <f t="shared" si="227"/>
        <v>4.0618257698766449</v>
      </c>
      <c r="AU112" s="59">
        <f t="shared" si="192"/>
        <v>2.4370107761806157</v>
      </c>
      <c r="AV112" s="59">
        <f t="shared" si="228"/>
        <v>43.837292063327816</v>
      </c>
      <c r="AW112" s="59">
        <f t="shared" si="193"/>
        <v>22.648374069264253</v>
      </c>
      <c r="AX112" s="58">
        <f t="shared" si="229"/>
        <v>1.5789106500000001</v>
      </c>
      <c r="AY112" s="58">
        <f t="shared" si="230"/>
        <v>43.837291947775249</v>
      </c>
      <c r="AZ112" s="58">
        <f t="shared" si="231"/>
        <v>2.1456701808285494</v>
      </c>
      <c r="BA112" s="59">
        <f t="shared" si="194"/>
        <v>2.327541212227453</v>
      </c>
      <c r="BB112" s="59">
        <f t="shared" si="232"/>
        <v>43.837292063327816</v>
      </c>
      <c r="BC112" s="59">
        <f t="shared" si="195"/>
        <v>24.794044250092803</v>
      </c>
      <c r="BD112" s="58">
        <f t="shared" si="233"/>
        <v>3.0885753199999999</v>
      </c>
      <c r="BE112" s="58">
        <f t="shared" si="234"/>
        <v>43.837292036383673</v>
      </c>
      <c r="BF112" s="58">
        <f t="shared" si="235"/>
        <v>4.0618433483762146</v>
      </c>
      <c r="BG112" s="59">
        <f t="shared" si="196"/>
        <v>2.4111713337520886</v>
      </c>
      <c r="BH112" s="59">
        <f t="shared" si="236"/>
        <v>43.837292063327816</v>
      </c>
      <c r="BI112" s="59">
        <f t="shared" si="197"/>
        <v>28.855887598469018</v>
      </c>
      <c r="BJ112" s="58">
        <f t="shared" si="237"/>
        <v>1.57893846</v>
      </c>
      <c r="BK112" s="58">
        <f t="shared" si="238"/>
        <v>43.837292165502447</v>
      </c>
      <c r="BL112" s="58">
        <f t="shared" si="239"/>
        <v>2.1457079840534234</v>
      </c>
      <c r="BM112" s="59">
        <f t="shared" si="198"/>
        <v>2.3263054818697522</v>
      </c>
      <c r="BN112" s="59">
        <f t="shared" si="240"/>
        <v>43.837292063327816</v>
      </c>
      <c r="BO112" s="59">
        <f t="shared" si="199"/>
        <v>31.001595582522441</v>
      </c>
      <c r="BP112" s="58">
        <f t="shared" si="241"/>
        <v>3.0884900900000001</v>
      </c>
      <c r="BQ112" s="58">
        <f t="shared" si="242"/>
        <v>43.837292051366987</v>
      </c>
      <c r="BR112" s="58">
        <f t="shared" si="243"/>
        <v>4.061731262192481</v>
      </c>
      <c r="BS112" s="59">
        <f t="shared" si="200"/>
        <v>2.3947651771351026</v>
      </c>
      <c r="BT112" s="59">
        <f t="shared" si="244"/>
        <v>43.837292063327808</v>
      </c>
      <c r="BU112" s="59">
        <f t="shared" si="201"/>
        <v>35.063326844714922</v>
      </c>
      <c r="BV112" s="58">
        <f t="shared" si="245"/>
        <v>1.5790487600000001</v>
      </c>
      <c r="BW112" s="58">
        <f t="shared" si="246"/>
        <v>43.837292110580904</v>
      </c>
      <c r="BX112" s="58">
        <f t="shared" si="247"/>
        <v>2.1458578742180876</v>
      </c>
      <c r="BY112" s="59">
        <f t="shared" si="202"/>
        <v>2.3254851528106544</v>
      </c>
      <c r="BZ112" s="59">
        <f t="shared" si="248"/>
        <v>43.837292063327816</v>
      </c>
      <c r="CA112" s="59">
        <f t="shared" si="203"/>
        <v>37.20918471893301</v>
      </c>
    </row>
    <row r="113" spans="1:79" x14ac:dyDescent="0.25">
      <c r="A113" s="57" t="str">
        <f>'BD Productos'!A108</f>
        <v>U004</v>
      </c>
      <c r="B113" s="57" t="str">
        <f t="shared" si="171"/>
        <v>Ultramar</v>
      </c>
      <c r="C113" s="57" t="str">
        <f t="shared" si="172"/>
        <v>Nafta Liviana (Isla)</v>
      </c>
      <c r="D113" s="57" t="str">
        <f t="shared" si="173"/>
        <v>Nafta</v>
      </c>
      <c r="E113" s="57" t="str">
        <f t="shared" si="174"/>
        <v>Suramérica / Norteamérica</v>
      </c>
      <c r="F113" s="57" t="str">
        <f t="shared" si="175"/>
        <v>Ref. Isla</v>
      </c>
      <c r="G113" s="57" t="str">
        <f t="shared" si="176"/>
        <v>CRE169</v>
      </c>
      <c r="H113" s="57" t="str">
        <f t="shared" si="177"/>
        <v>Si</v>
      </c>
      <c r="I113" s="57" t="str">
        <f t="shared" si="178"/>
        <v>USD</v>
      </c>
      <c r="J113" s="57" t="str">
        <f t="shared" si="179"/>
        <v>No</v>
      </c>
      <c r="K113" s="58">
        <f t="shared" si="180"/>
        <v>1.3933333333333335</v>
      </c>
      <c r="L113" s="58">
        <f t="shared" si="204"/>
        <v>60.606706954466631</v>
      </c>
      <c r="M113" s="58">
        <f t="shared" si="181"/>
        <v>2.6178056957199294</v>
      </c>
      <c r="N113" s="58">
        <f t="shared" si="205"/>
        <v>1.3933333299999999</v>
      </c>
      <c r="O113" s="58">
        <f t="shared" si="206"/>
        <v>60.606707099458767</v>
      </c>
      <c r="P113" s="58">
        <f t="shared" si="207"/>
        <v>2.3644696606502587</v>
      </c>
      <c r="Q113" s="59">
        <f t="shared" si="182"/>
        <v>1.3933333333333335</v>
      </c>
      <c r="R113" s="59">
        <f t="shared" si="208"/>
        <v>60.606706954466638</v>
      </c>
      <c r="S113" s="59">
        <f t="shared" si="183"/>
        <v>4.982275356370188</v>
      </c>
      <c r="T113" s="58">
        <f t="shared" si="209"/>
        <v>2.09</v>
      </c>
      <c r="U113" s="58">
        <f t="shared" si="210"/>
        <v>60.606706954466674</v>
      </c>
      <c r="V113" s="58">
        <f t="shared" si="211"/>
        <v>3.9267085435798954</v>
      </c>
      <c r="W113" s="59">
        <f t="shared" si="184"/>
        <v>1.6332962962962967</v>
      </c>
      <c r="X113" s="59">
        <f t="shared" si="212"/>
        <v>60.606706954466638</v>
      </c>
      <c r="Y113" s="59">
        <f t="shared" si="185"/>
        <v>8.9089838999500834</v>
      </c>
      <c r="Z113" s="58">
        <f t="shared" si="213"/>
        <v>2.09</v>
      </c>
      <c r="AA113" s="58">
        <f t="shared" si="214"/>
        <v>60.606706954466631</v>
      </c>
      <c r="AB113" s="58">
        <f t="shared" si="215"/>
        <v>3.8000405260450574</v>
      </c>
      <c r="AC113" s="59">
        <f t="shared" si="186"/>
        <v>1.7474722222222225</v>
      </c>
      <c r="AD113" s="59">
        <f t="shared" si="216"/>
        <v>60.606706954466638</v>
      </c>
      <c r="AE113" s="59">
        <f t="shared" si="187"/>
        <v>12.709024425995141</v>
      </c>
      <c r="AF113" s="58">
        <f t="shared" si="217"/>
        <v>2.09</v>
      </c>
      <c r="AG113" s="58">
        <f t="shared" si="218"/>
        <v>60.606706954466645</v>
      </c>
      <c r="AH113" s="58">
        <f t="shared" si="219"/>
        <v>3.9267085435798936</v>
      </c>
      <c r="AI113" s="59">
        <f t="shared" si="188"/>
        <v>1.8177924944812363</v>
      </c>
      <c r="AJ113" s="59">
        <f t="shared" si="220"/>
        <v>60.606706954466638</v>
      </c>
      <c r="AK113" s="59">
        <f t="shared" si="189"/>
        <v>16.635732969575034</v>
      </c>
      <c r="AL113" s="58">
        <f t="shared" si="221"/>
        <v>2.09</v>
      </c>
      <c r="AM113" s="58">
        <f t="shared" si="222"/>
        <v>60.606706954466659</v>
      </c>
      <c r="AN113" s="58">
        <f t="shared" si="223"/>
        <v>3.8000405260450592</v>
      </c>
      <c r="AO113" s="59">
        <f t="shared" si="190"/>
        <v>1.862909760589319</v>
      </c>
      <c r="AP113" s="59">
        <f t="shared" si="224"/>
        <v>60.606706954466638</v>
      </c>
      <c r="AQ113" s="59">
        <f t="shared" si="191"/>
        <v>20.435773495620094</v>
      </c>
      <c r="AR113" s="58">
        <f t="shared" si="225"/>
        <v>2.09</v>
      </c>
      <c r="AS113" s="58">
        <f t="shared" si="226"/>
        <v>60.606706954466674</v>
      </c>
      <c r="AT113" s="58">
        <f t="shared" si="227"/>
        <v>3.9267085435798954</v>
      </c>
      <c r="AU113" s="59">
        <f t="shared" si="192"/>
        <v>1.8961163522012583</v>
      </c>
      <c r="AV113" s="59">
        <f t="shared" si="228"/>
        <v>60.606706954466638</v>
      </c>
      <c r="AW113" s="59">
        <f t="shared" si="193"/>
        <v>24.362482039199989</v>
      </c>
      <c r="AX113" s="58">
        <f t="shared" si="229"/>
        <v>2.09</v>
      </c>
      <c r="AY113" s="58">
        <f t="shared" si="230"/>
        <v>60.60670695446656</v>
      </c>
      <c r="AZ113" s="58">
        <f t="shared" si="231"/>
        <v>3.9267085435798883</v>
      </c>
      <c r="BA113" s="59">
        <f t="shared" si="194"/>
        <v>1.9208504801097392</v>
      </c>
      <c r="BB113" s="59">
        <f t="shared" si="232"/>
        <v>60.606706954466638</v>
      </c>
      <c r="BC113" s="59">
        <f t="shared" si="195"/>
        <v>28.289190582779877</v>
      </c>
      <c r="BD113" s="58">
        <f t="shared" si="233"/>
        <v>2.09</v>
      </c>
      <c r="BE113" s="58">
        <f t="shared" si="234"/>
        <v>60.606706954466709</v>
      </c>
      <c r="BF113" s="58">
        <f t="shared" si="235"/>
        <v>3.8000405260450627</v>
      </c>
      <c r="BG113" s="59">
        <f t="shared" si="196"/>
        <v>1.9394383394383399</v>
      </c>
      <c r="BH113" s="59">
        <f t="shared" si="236"/>
        <v>60.606706954466631</v>
      </c>
      <c r="BI113" s="59">
        <f t="shared" si="197"/>
        <v>32.08923110882494</v>
      </c>
      <c r="BJ113" s="58">
        <f t="shared" si="237"/>
        <v>2.09</v>
      </c>
      <c r="BK113" s="58">
        <f t="shared" si="238"/>
        <v>60.60670695446651</v>
      </c>
      <c r="BL113" s="58">
        <f t="shared" si="239"/>
        <v>3.9267085435798847</v>
      </c>
      <c r="BM113" s="59">
        <f t="shared" si="198"/>
        <v>1.9547916666666667</v>
      </c>
      <c r="BN113" s="59">
        <f t="shared" si="240"/>
        <v>60.606706954466638</v>
      </c>
      <c r="BO113" s="59">
        <f t="shared" si="199"/>
        <v>36.015939652404825</v>
      </c>
      <c r="BP113" s="58">
        <f t="shared" si="241"/>
        <v>2.09</v>
      </c>
      <c r="BQ113" s="58">
        <f t="shared" si="242"/>
        <v>60.606706954466546</v>
      </c>
      <c r="BR113" s="58">
        <f t="shared" si="243"/>
        <v>3.800040526045052</v>
      </c>
      <c r="BS113" s="59">
        <f t="shared" si="200"/>
        <v>1.9669361277445103</v>
      </c>
      <c r="BT113" s="59">
        <f t="shared" si="244"/>
        <v>60.606706954466638</v>
      </c>
      <c r="BU113" s="59">
        <f t="shared" si="201"/>
        <v>39.815980178449877</v>
      </c>
      <c r="BV113" s="58">
        <f t="shared" si="245"/>
        <v>2.09</v>
      </c>
      <c r="BW113" s="58">
        <f t="shared" si="246"/>
        <v>60.60670695446651</v>
      </c>
      <c r="BX113" s="58">
        <f t="shared" si="247"/>
        <v>3.9267085435798847</v>
      </c>
      <c r="BY113" s="59">
        <f t="shared" si="202"/>
        <v>1.9773881278538805</v>
      </c>
      <c r="BZ113" s="59">
        <f t="shared" si="248"/>
        <v>60.606706954466631</v>
      </c>
      <c r="CA113" s="59">
        <f t="shared" si="203"/>
        <v>43.742688722029762</v>
      </c>
    </row>
    <row r="114" spans="1:79" x14ac:dyDescent="0.25">
      <c r="A114" s="57" t="str">
        <f>'BD Productos'!A109</f>
        <v>U005</v>
      </c>
      <c r="B114" s="57" t="str">
        <f t="shared" si="171"/>
        <v>Ultramar</v>
      </c>
      <c r="C114" s="57" t="str">
        <f t="shared" si="172"/>
        <v>Gasolina Curoil</v>
      </c>
      <c r="D114" s="57" t="str">
        <f t="shared" si="173"/>
        <v>Gasolina</v>
      </c>
      <c r="E114" s="57" t="str">
        <f t="shared" si="174"/>
        <v>Tercero</v>
      </c>
      <c r="F114" s="57" t="str">
        <f t="shared" si="175"/>
        <v>Tercero</v>
      </c>
      <c r="G114" s="57" t="str">
        <f t="shared" si="176"/>
        <v>CRE170</v>
      </c>
      <c r="H114" s="57" t="str">
        <f t="shared" si="177"/>
        <v>Si</v>
      </c>
      <c r="I114" s="57" t="str">
        <f t="shared" si="178"/>
        <v>USD</v>
      </c>
      <c r="J114" s="57" t="str">
        <f t="shared" si="179"/>
        <v>Si</v>
      </c>
      <c r="K114" s="58">
        <f t="shared" si="180"/>
        <v>1.4301075268817205</v>
      </c>
      <c r="L114" s="58">
        <f t="shared" si="204"/>
        <v>78.561482603555177</v>
      </c>
      <c r="M114" s="58">
        <f t="shared" si="181"/>
        <v>3.4828923954242796</v>
      </c>
      <c r="N114" s="58">
        <f t="shared" si="205"/>
        <v>1.5833333300000001</v>
      </c>
      <c r="O114" s="58">
        <f t="shared" si="206"/>
        <v>78.561482768947755</v>
      </c>
      <c r="P114" s="58">
        <f t="shared" si="207"/>
        <v>3.4828923954242788</v>
      </c>
      <c r="Q114" s="59">
        <f t="shared" si="182"/>
        <v>1.5028248587570618</v>
      </c>
      <c r="R114" s="59">
        <f t="shared" si="208"/>
        <v>78.561482603555191</v>
      </c>
      <c r="S114" s="59">
        <f t="shared" si="183"/>
        <v>6.9657847908485584</v>
      </c>
      <c r="T114" s="58">
        <f t="shared" si="209"/>
        <v>1.4301075299999999</v>
      </c>
      <c r="U114" s="58">
        <f t="shared" si="210"/>
        <v>78.56148243225573</v>
      </c>
      <c r="V114" s="58">
        <f t="shared" si="211"/>
        <v>3.4828923954242805</v>
      </c>
      <c r="W114" s="59">
        <f t="shared" si="184"/>
        <v>1.4777777777777779</v>
      </c>
      <c r="X114" s="59">
        <f t="shared" si="212"/>
        <v>78.561482603555177</v>
      </c>
      <c r="Y114" s="59">
        <f t="shared" si="185"/>
        <v>10.448677186272839</v>
      </c>
      <c r="Z114" s="58">
        <f t="shared" si="213"/>
        <v>1.47777778</v>
      </c>
      <c r="AA114" s="58">
        <f t="shared" si="214"/>
        <v>78.561482485417613</v>
      </c>
      <c r="AB114" s="58">
        <f t="shared" si="215"/>
        <v>3.4828923954242796</v>
      </c>
      <c r="AC114" s="59">
        <f t="shared" si="186"/>
        <v>1.4777777777777776</v>
      </c>
      <c r="AD114" s="59">
        <f t="shared" si="216"/>
        <v>78.561482603555191</v>
      </c>
      <c r="AE114" s="59">
        <f t="shared" si="187"/>
        <v>13.931569581697119</v>
      </c>
      <c r="AF114" s="58">
        <f t="shared" si="217"/>
        <v>1.4301075299999999</v>
      </c>
      <c r="AG114" s="58">
        <f t="shared" si="218"/>
        <v>78.56148243225563</v>
      </c>
      <c r="AH114" s="58">
        <f t="shared" si="219"/>
        <v>3.4828923954242761</v>
      </c>
      <c r="AI114" s="59">
        <f t="shared" si="188"/>
        <v>1.4679911699779247</v>
      </c>
      <c r="AJ114" s="59">
        <f t="shared" si="220"/>
        <v>78.561482603555177</v>
      </c>
      <c r="AK114" s="59">
        <f t="shared" si="189"/>
        <v>17.414461977121395</v>
      </c>
      <c r="AL114" s="58">
        <f t="shared" si="221"/>
        <v>1.47777778</v>
      </c>
      <c r="AM114" s="58">
        <f t="shared" si="222"/>
        <v>78.561482485417613</v>
      </c>
      <c r="AN114" s="58">
        <f t="shared" si="223"/>
        <v>3.4828923954242796</v>
      </c>
      <c r="AO114" s="59">
        <f t="shared" si="190"/>
        <v>1.4696132596685079</v>
      </c>
      <c r="AP114" s="59">
        <f t="shared" si="224"/>
        <v>78.561482603555177</v>
      </c>
      <c r="AQ114" s="59">
        <f t="shared" si="191"/>
        <v>20.897354372545674</v>
      </c>
      <c r="AR114" s="58">
        <f t="shared" si="225"/>
        <v>1.4301075299999999</v>
      </c>
      <c r="AS114" s="58">
        <f t="shared" si="226"/>
        <v>78.561482432255715</v>
      </c>
      <c r="AT114" s="58">
        <f t="shared" si="227"/>
        <v>3.4828923954242796</v>
      </c>
      <c r="AU114" s="59">
        <f t="shared" si="192"/>
        <v>1.4638364779874211</v>
      </c>
      <c r="AV114" s="59">
        <f t="shared" si="228"/>
        <v>78.561482603555191</v>
      </c>
      <c r="AW114" s="59">
        <f t="shared" si="193"/>
        <v>24.380246767969954</v>
      </c>
      <c r="AX114" s="58">
        <f t="shared" si="229"/>
        <v>1.4301075299999999</v>
      </c>
      <c r="AY114" s="58">
        <f t="shared" si="230"/>
        <v>78.561482432255801</v>
      </c>
      <c r="AZ114" s="58">
        <f t="shared" si="231"/>
        <v>3.4828923954242832</v>
      </c>
      <c r="BA114" s="59">
        <f t="shared" si="194"/>
        <v>1.4595336076817558</v>
      </c>
      <c r="BB114" s="59">
        <f t="shared" si="232"/>
        <v>78.561482603555191</v>
      </c>
      <c r="BC114" s="59">
        <f t="shared" si="195"/>
        <v>27.863139163394237</v>
      </c>
      <c r="BD114" s="58">
        <f t="shared" si="233"/>
        <v>1.47777778</v>
      </c>
      <c r="BE114" s="58">
        <f t="shared" si="234"/>
        <v>78.561482485417457</v>
      </c>
      <c r="BF114" s="58">
        <f t="shared" si="235"/>
        <v>3.4828923954242725</v>
      </c>
      <c r="BG114" s="59">
        <f t="shared" si="196"/>
        <v>1.4615384615384615</v>
      </c>
      <c r="BH114" s="59">
        <f t="shared" si="236"/>
        <v>78.561482603555163</v>
      </c>
      <c r="BI114" s="59">
        <f t="shared" si="197"/>
        <v>31.34603155881851</v>
      </c>
      <c r="BJ114" s="58">
        <f t="shared" si="237"/>
        <v>1.4301075299999999</v>
      </c>
      <c r="BK114" s="58">
        <f t="shared" si="238"/>
        <v>78.561482432255872</v>
      </c>
      <c r="BL114" s="58">
        <f t="shared" si="239"/>
        <v>3.4828923954242867</v>
      </c>
      <c r="BM114" s="59">
        <f t="shared" si="198"/>
        <v>1.4583333333333335</v>
      </c>
      <c r="BN114" s="59">
        <f t="shared" si="240"/>
        <v>78.561482603555177</v>
      </c>
      <c r="BO114" s="59">
        <f t="shared" si="199"/>
        <v>34.828923954242796</v>
      </c>
      <c r="BP114" s="58">
        <f t="shared" si="241"/>
        <v>1.47777778</v>
      </c>
      <c r="BQ114" s="58">
        <f t="shared" si="242"/>
        <v>78.561482485417457</v>
      </c>
      <c r="BR114" s="58">
        <f t="shared" si="243"/>
        <v>3.4828923954242725</v>
      </c>
      <c r="BS114" s="59">
        <f t="shared" si="200"/>
        <v>1.4600798403193609</v>
      </c>
      <c r="BT114" s="59">
        <f t="shared" si="244"/>
        <v>78.561482603555191</v>
      </c>
      <c r="BU114" s="59">
        <f t="shared" si="201"/>
        <v>38.311816349667069</v>
      </c>
      <c r="BV114" s="58">
        <f t="shared" si="245"/>
        <v>1.4301075299999999</v>
      </c>
      <c r="BW114" s="58">
        <f t="shared" si="246"/>
        <v>78.561482432255872</v>
      </c>
      <c r="BX114" s="58">
        <f t="shared" si="247"/>
        <v>3.4828923954242867</v>
      </c>
      <c r="BY114" s="59">
        <f t="shared" si="202"/>
        <v>1.4575342465753425</v>
      </c>
      <c r="BZ114" s="59">
        <f t="shared" si="248"/>
        <v>78.561482603555177</v>
      </c>
      <c r="CA114" s="59">
        <f t="shared" si="203"/>
        <v>41.794708745091356</v>
      </c>
    </row>
    <row r="115" spans="1:79" x14ac:dyDescent="0.25">
      <c r="A115" s="57" t="str">
        <f>'BD Productos'!A110</f>
        <v>U006</v>
      </c>
      <c r="B115" s="57" t="str">
        <f t="shared" si="171"/>
        <v>Ultramar</v>
      </c>
      <c r="C115" s="57" t="str">
        <f t="shared" si="172"/>
        <v>Gasolina Cienfuego</v>
      </c>
      <c r="D115" s="57" t="str">
        <f t="shared" si="173"/>
        <v>Gasolina</v>
      </c>
      <c r="E115" s="57" t="str">
        <f t="shared" si="174"/>
        <v>Isla</v>
      </c>
      <c r="F115" s="57" t="str">
        <f t="shared" si="175"/>
        <v>Cuba</v>
      </c>
      <c r="G115" s="57" t="str">
        <f t="shared" si="176"/>
        <v>CRE170</v>
      </c>
      <c r="H115" s="57" t="str">
        <f t="shared" si="177"/>
        <v>Si</v>
      </c>
      <c r="I115" s="57" t="str">
        <f t="shared" si="178"/>
        <v>USD</v>
      </c>
      <c r="J115" s="57" t="str">
        <f t="shared" si="179"/>
        <v>Si</v>
      </c>
      <c r="K115" s="58">
        <f t="shared" si="180"/>
        <v>1.0827956989247312</v>
      </c>
      <c r="L115" s="58">
        <f t="shared" si="204"/>
        <v>78.561482603555191</v>
      </c>
      <c r="M115" s="58">
        <f t="shared" si="181"/>
        <v>2.6370470993926687</v>
      </c>
      <c r="N115" s="58">
        <f t="shared" si="205"/>
        <v>1.19880952</v>
      </c>
      <c r="O115" s="58">
        <f t="shared" si="206"/>
        <v>78.561482853204367</v>
      </c>
      <c r="P115" s="58">
        <f t="shared" si="207"/>
        <v>2.6370470993926687</v>
      </c>
      <c r="Q115" s="59">
        <f t="shared" si="182"/>
        <v>1.1378531073446327</v>
      </c>
      <c r="R115" s="59">
        <f t="shared" si="208"/>
        <v>78.561482603555191</v>
      </c>
      <c r="S115" s="59">
        <f t="shared" si="183"/>
        <v>5.2740941987853374</v>
      </c>
      <c r="T115" s="58">
        <f t="shared" si="209"/>
        <v>1.0827956999999999</v>
      </c>
      <c r="U115" s="58">
        <f t="shared" si="210"/>
        <v>78.561482525539788</v>
      </c>
      <c r="V115" s="58">
        <f t="shared" si="211"/>
        <v>2.6370470993926682</v>
      </c>
      <c r="W115" s="59">
        <f t="shared" si="184"/>
        <v>1.1188888888888888</v>
      </c>
      <c r="X115" s="59">
        <f t="shared" si="212"/>
        <v>78.561482603555177</v>
      </c>
      <c r="Y115" s="59">
        <f t="shared" si="185"/>
        <v>7.9111412981780056</v>
      </c>
      <c r="Z115" s="58">
        <f t="shared" si="213"/>
        <v>1.11888889</v>
      </c>
      <c r="AA115" s="58">
        <f t="shared" si="214"/>
        <v>78.561482525539816</v>
      </c>
      <c r="AB115" s="58">
        <f t="shared" si="215"/>
        <v>2.6370470993926691</v>
      </c>
      <c r="AC115" s="59">
        <f t="shared" si="186"/>
        <v>1.1188888888888888</v>
      </c>
      <c r="AD115" s="59">
        <f t="shared" si="216"/>
        <v>78.561482603555191</v>
      </c>
      <c r="AE115" s="59">
        <f t="shared" si="187"/>
        <v>10.548188397570675</v>
      </c>
      <c r="AF115" s="58">
        <f t="shared" si="217"/>
        <v>1.0827956999999999</v>
      </c>
      <c r="AG115" s="58">
        <f t="shared" si="218"/>
        <v>78.561482525539816</v>
      </c>
      <c r="AH115" s="58">
        <f t="shared" si="219"/>
        <v>2.6370470993926691</v>
      </c>
      <c r="AI115" s="59">
        <f t="shared" si="188"/>
        <v>1.1114790286975718</v>
      </c>
      <c r="AJ115" s="59">
        <f t="shared" si="220"/>
        <v>78.561482603555163</v>
      </c>
      <c r="AK115" s="59">
        <f t="shared" si="189"/>
        <v>13.185235496963344</v>
      </c>
      <c r="AL115" s="58">
        <f t="shared" si="221"/>
        <v>1.11888889</v>
      </c>
      <c r="AM115" s="58">
        <f t="shared" si="222"/>
        <v>78.561482525539716</v>
      </c>
      <c r="AN115" s="58">
        <f t="shared" si="223"/>
        <v>2.6370470993926656</v>
      </c>
      <c r="AO115" s="59">
        <f t="shared" si="190"/>
        <v>1.1127071823204417</v>
      </c>
      <c r="AP115" s="59">
        <f t="shared" si="224"/>
        <v>78.561482603555177</v>
      </c>
      <c r="AQ115" s="59">
        <f t="shared" si="191"/>
        <v>15.822282596356009</v>
      </c>
      <c r="AR115" s="58">
        <f t="shared" si="225"/>
        <v>1.0827956999999999</v>
      </c>
      <c r="AS115" s="58">
        <f t="shared" si="226"/>
        <v>78.56148252553993</v>
      </c>
      <c r="AT115" s="58">
        <f t="shared" si="227"/>
        <v>2.6370470993926727</v>
      </c>
      <c r="AU115" s="59">
        <f t="shared" si="192"/>
        <v>1.1083333333333332</v>
      </c>
      <c r="AV115" s="59">
        <f t="shared" si="228"/>
        <v>78.561482603555191</v>
      </c>
      <c r="AW115" s="59">
        <f t="shared" si="193"/>
        <v>18.459329695748682</v>
      </c>
      <c r="AX115" s="58">
        <f t="shared" si="229"/>
        <v>1.0827956999999999</v>
      </c>
      <c r="AY115" s="58">
        <f t="shared" si="230"/>
        <v>78.561482525539759</v>
      </c>
      <c r="AZ115" s="58">
        <f t="shared" si="231"/>
        <v>2.6370470993926673</v>
      </c>
      <c r="BA115" s="59">
        <f t="shared" si="194"/>
        <v>1.1050754458161864</v>
      </c>
      <c r="BB115" s="59">
        <f t="shared" si="232"/>
        <v>78.561482603555191</v>
      </c>
      <c r="BC115" s="59">
        <f t="shared" si="195"/>
        <v>21.096376795141349</v>
      </c>
      <c r="BD115" s="58">
        <f t="shared" si="233"/>
        <v>1.11888889</v>
      </c>
      <c r="BE115" s="58">
        <f t="shared" si="234"/>
        <v>78.561482525539759</v>
      </c>
      <c r="BF115" s="58">
        <f t="shared" si="235"/>
        <v>2.6370470993926673</v>
      </c>
      <c r="BG115" s="59">
        <f t="shared" si="196"/>
        <v>1.1065934065934067</v>
      </c>
      <c r="BH115" s="59">
        <f t="shared" si="236"/>
        <v>78.561482603555163</v>
      </c>
      <c r="BI115" s="59">
        <f t="shared" si="197"/>
        <v>23.733423894534017</v>
      </c>
      <c r="BJ115" s="58">
        <f t="shared" si="237"/>
        <v>1.0827956999999999</v>
      </c>
      <c r="BK115" s="58">
        <f t="shared" si="238"/>
        <v>78.561482525539873</v>
      </c>
      <c r="BL115" s="58">
        <f t="shared" si="239"/>
        <v>2.6370470993926709</v>
      </c>
      <c r="BM115" s="59">
        <f t="shared" si="198"/>
        <v>1.1041666666666667</v>
      </c>
      <c r="BN115" s="59">
        <f t="shared" si="240"/>
        <v>78.561482603555163</v>
      </c>
      <c r="BO115" s="59">
        <f t="shared" si="199"/>
        <v>26.370470993926688</v>
      </c>
      <c r="BP115" s="58">
        <f t="shared" si="241"/>
        <v>1.11888889</v>
      </c>
      <c r="BQ115" s="58">
        <f t="shared" si="242"/>
        <v>78.561482525539873</v>
      </c>
      <c r="BR115" s="58">
        <f t="shared" si="243"/>
        <v>2.6370470993926709</v>
      </c>
      <c r="BS115" s="59">
        <f t="shared" si="200"/>
        <v>1.1054890219560878</v>
      </c>
      <c r="BT115" s="59">
        <f t="shared" si="244"/>
        <v>78.561482603555191</v>
      </c>
      <c r="BU115" s="59">
        <f t="shared" si="201"/>
        <v>29.007518093319359</v>
      </c>
      <c r="BV115" s="58">
        <f t="shared" si="245"/>
        <v>1.0827956999999999</v>
      </c>
      <c r="BW115" s="58">
        <f t="shared" si="246"/>
        <v>78.56148252553966</v>
      </c>
      <c r="BX115" s="58">
        <f t="shared" si="247"/>
        <v>2.6370470993926638</v>
      </c>
      <c r="BY115" s="59">
        <f t="shared" si="202"/>
        <v>1.1035616438356164</v>
      </c>
      <c r="BZ115" s="59">
        <f t="shared" si="248"/>
        <v>78.561482603555177</v>
      </c>
      <c r="CA115" s="59">
        <f t="shared" si="203"/>
        <v>31.644565192712022</v>
      </c>
    </row>
    <row r="116" spans="1:79" x14ac:dyDescent="0.25">
      <c r="A116" s="57" t="str">
        <f>'BD Productos'!A111</f>
        <v>U007</v>
      </c>
      <c r="B116" s="57" t="str">
        <f t="shared" si="171"/>
        <v>Ultramar</v>
      </c>
      <c r="C116" s="57" t="str">
        <f t="shared" si="172"/>
        <v>Gasolina (Isla)</v>
      </c>
      <c r="D116" s="57" t="str">
        <f t="shared" si="173"/>
        <v>Gasolina</v>
      </c>
      <c r="E116" s="57" t="str">
        <f t="shared" si="174"/>
        <v>Cuba</v>
      </c>
      <c r="F116" s="57" t="str">
        <f t="shared" si="175"/>
        <v>Ref. Isla</v>
      </c>
      <c r="G116" s="57" t="str">
        <f t="shared" si="176"/>
        <v>CRE170</v>
      </c>
      <c r="H116" s="57" t="str">
        <f t="shared" si="177"/>
        <v>Si</v>
      </c>
      <c r="I116" s="57" t="str">
        <f t="shared" si="178"/>
        <v>USD</v>
      </c>
      <c r="J116" s="57" t="str">
        <f t="shared" si="179"/>
        <v>No</v>
      </c>
      <c r="K116" s="58">
        <f t="shared" si="180"/>
        <v>13.672543909160501</v>
      </c>
      <c r="L116" s="58">
        <f t="shared" si="204"/>
        <v>78.561482603555163</v>
      </c>
      <c r="M116" s="58">
        <f t="shared" si="181"/>
        <v>33.298194934441561</v>
      </c>
      <c r="N116" s="58">
        <f t="shared" si="205"/>
        <v>14.669798139999999</v>
      </c>
      <c r="O116" s="58">
        <f t="shared" si="206"/>
        <v>78.56148258892452</v>
      </c>
      <c r="P116" s="58">
        <f t="shared" si="207"/>
        <v>32.269470552442122</v>
      </c>
      <c r="Q116" s="59">
        <f t="shared" si="182"/>
        <v>14.145817102160674</v>
      </c>
      <c r="R116" s="59">
        <f t="shared" si="208"/>
        <v>78.561482603555177</v>
      </c>
      <c r="S116" s="59">
        <f t="shared" si="183"/>
        <v>65.567665486883683</v>
      </c>
      <c r="T116" s="58">
        <f t="shared" si="209"/>
        <v>13.64205334</v>
      </c>
      <c r="U116" s="58">
        <f t="shared" si="210"/>
        <v>78.56148259643588</v>
      </c>
      <c r="V116" s="58">
        <f t="shared" si="211"/>
        <v>33.223938017551859</v>
      </c>
      <c r="W116" s="59">
        <f t="shared" si="184"/>
        <v>13.972298472546179</v>
      </c>
      <c r="X116" s="59">
        <f t="shared" si="212"/>
        <v>78.561482603555177</v>
      </c>
      <c r="Y116" s="59">
        <f t="shared" si="185"/>
        <v>98.791603504435543</v>
      </c>
      <c r="Z116" s="58">
        <f t="shared" si="213"/>
        <v>13.95783608</v>
      </c>
      <c r="AA116" s="58">
        <f t="shared" si="214"/>
        <v>78.561482615501561</v>
      </c>
      <c r="AB116" s="58">
        <f t="shared" si="215"/>
        <v>32.896448896468215</v>
      </c>
      <c r="AC116" s="59">
        <f t="shared" si="186"/>
        <v>13.968682874940253</v>
      </c>
      <c r="AD116" s="59">
        <f t="shared" si="216"/>
        <v>78.561482603555177</v>
      </c>
      <c r="AE116" s="59">
        <f t="shared" si="187"/>
        <v>131.68805240090376</v>
      </c>
      <c r="AF116" s="58">
        <f t="shared" si="217"/>
        <v>13.93491167</v>
      </c>
      <c r="AG116" s="58">
        <f t="shared" si="218"/>
        <v>78.561482603541563</v>
      </c>
      <c r="AH116" s="58">
        <f t="shared" si="219"/>
        <v>33.937166943082389</v>
      </c>
      <c r="AI116" s="59">
        <f t="shared" si="188"/>
        <v>13.961749713660634</v>
      </c>
      <c r="AJ116" s="59">
        <f t="shared" si="220"/>
        <v>78.561482603555177</v>
      </c>
      <c r="AK116" s="59">
        <f t="shared" si="189"/>
        <v>165.62521934398615</v>
      </c>
      <c r="AL116" s="58">
        <f t="shared" si="221"/>
        <v>14.077844539999999</v>
      </c>
      <c r="AM116" s="58">
        <f t="shared" si="222"/>
        <v>78.561482578640309</v>
      </c>
      <c r="AN116" s="58">
        <f t="shared" si="223"/>
        <v>33.179290157220493</v>
      </c>
      <c r="AO116" s="59">
        <f t="shared" si="190"/>
        <v>13.980991949330479</v>
      </c>
      <c r="AP116" s="59">
        <f t="shared" si="224"/>
        <v>78.561482603555177</v>
      </c>
      <c r="AQ116" s="59">
        <f t="shared" si="191"/>
        <v>198.80450950120664</v>
      </c>
      <c r="AR116" s="58">
        <f t="shared" si="225"/>
        <v>13.937038019999999</v>
      </c>
      <c r="AS116" s="58">
        <f t="shared" si="226"/>
        <v>78.561482581173578</v>
      </c>
      <c r="AT116" s="58">
        <f t="shared" si="227"/>
        <v>33.942345458882897</v>
      </c>
      <c r="AU116" s="59">
        <f t="shared" si="192"/>
        <v>13.974564723234572</v>
      </c>
      <c r="AV116" s="59">
        <f t="shared" si="228"/>
        <v>78.561482603555191</v>
      </c>
      <c r="AW116" s="59">
        <f t="shared" si="193"/>
        <v>232.74685496008954</v>
      </c>
      <c r="AX116" s="58">
        <f t="shared" si="229"/>
        <v>14.06805655</v>
      </c>
      <c r="AY116" s="58">
        <f t="shared" si="230"/>
        <v>78.561482589253558</v>
      </c>
      <c r="AZ116" s="58">
        <f t="shared" si="231"/>
        <v>34.261428771241242</v>
      </c>
      <c r="BA116" s="59">
        <f t="shared" si="194"/>
        <v>13.986491663770938</v>
      </c>
      <c r="BB116" s="59">
        <f t="shared" si="232"/>
        <v>78.561482603555177</v>
      </c>
      <c r="BC116" s="59">
        <f t="shared" si="195"/>
        <v>267.00828373133078</v>
      </c>
      <c r="BD116" s="58">
        <f t="shared" si="233"/>
        <v>14.21652836</v>
      </c>
      <c r="BE116" s="58">
        <f t="shared" si="234"/>
        <v>78.56148261424778</v>
      </c>
      <c r="BF116" s="58">
        <f t="shared" si="235"/>
        <v>33.506146367673011</v>
      </c>
      <c r="BG116" s="59">
        <f t="shared" si="196"/>
        <v>14.011770421810938</v>
      </c>
      <c r="BH116" s="59">
        <f t="shared" si="236"/>
        <v>78.561482603555177</v>
      </c>
      <c r="BI116" s="59">
        <f t="shared" si="197"/>
        <v>300.51443009900379</v>
      </c>
      <c r="BJ116" s="58">
        <f t="shared" si="237"/>
        <v>14.07050169</v>
      </c>
      <c r="BK116" s="58">
        <f t="shared" si="238"/>
        <v>78.561482618754098</v>
      </c>
      <c r="BL116" s="58">
        <f t="shared" si="239"/>
        <v>34.267383692638646</v>
      </c>
      <c r="BM116" s="59">
        <f t="shared" si="198"/>
        <v>14.017759465884124</v>
      </c>
      <c r="BN116" s="59">
        <f t="shared" si="240"/>
        <v>78.561482603555177</v>
      </c>
      <c r="BO116" s="59">
        <f t="shared" si="199"/>
        <v>334.78181379164243</v>
      </c>
      <c r="BP116" s="58">
        <f t="shared" si="241"/>
        <v>14.41044411</v>
      </c>
      <c r="BQ116" s="58">
        <f t="shared" si="242"/>
        <v>78.561482579047322</v>
      </c>
      <c r="BR116" s="58">
        <f t="shared" si="243"/>
        <v>33.963175617122999</v>
      </c>
      <c r="BS116" s="59">
        <f t="shared" si="200"/>
        <v>14.053030541299131</v>
      </c>
      <c r="BT116" s="59">
        <f t="shared" si="244"/>
        <v>78.561482603555177</v>
      </c>
      <c r="BU116" s="59">
        <f t="shared" si="201"/>
        <v>368.74498940876543</v>
      </c>
      <c r="BV116" s="58">
        <f t="shared" si="245"/>
        <v>14.259022180000001</v>
      </c>
      <c r="BW116" s="58">
        <f t="shared" si="246"/>
        <v>78.561482585601439</v>
      </c>
      <c r="BX116" s="58">
        <f t="shared" si="247"/>
        <v>34.726507603135019</v>
      </c>
      <c r="BY116" s="59">
        <f t="shared" si="202"/>
        <v>14.070525721295596</v>
      </c>
      <c r="BZ116" s="59">
        <f t="shared" si="248"/>
        <v>78.561482603555177</v>
      </c>
      <c r="CA116" s="59">
        <f t="shared" si="203"/>
        <v>403.47149701190045</v>
      </c>
    </row>
    <row r="117" spans="1:79" x14ac:dyDescent="0.25">
      <c r="A117" s="57" t="str">
        <f>'BD Productos'!A112</f>
        <v>U008</v>
      </c>
      <c r="B117" s="57" t="str">
        <f t="shared" si="171"/>
        <v>Ultramar</v>
      </c>
      <c r="C117" s="57" t="str">
        <f t="shared" si="172"/>
        <v>Jet A1 / Jet Fuel Curoil</v>
      </c>
      <c r="D117" s="57" t="str">
        <f t="shared" si="173"/>
        <v>Jet A1</v>
      </c>
      <c r="E117" s="57" t="str">
        <f t="shared" si="174"/>
        <v>Tercero</v>
      </c>
      <c r="F117" s="57" t="str">
        <f t="shared" si="175"/>
        <v>Tercero</v>
      </c>
      <c r="G117" s="57" t="str">
        <f t="shared" si="176"/>
        <v>CRE171</v>
      </c>
      <c r="H117" s="57" t="str">
        <f t="shared" si="177"/>
        <v>Si</v>
      </c>
      <c r="I117" s="57" t="str">
        <f t="shared" si="178"/>
        <v>USD</v>
      </c>
      <c r="J117" s="57" t="str">
        <f t="shared" si="179"/>
        <v>Si</v>
      </c>
      <c r="K117" s="58">
        <f t="shared" si="180"/>
        <v>4.3189247311827961</v>
      </c>
      <c r="L117" s="58">
        <f t="shared" si="204"/>
        <v>85.896066263038065</v>
      </c>
      <c r="M117" s="58">
        <f t="shared" si="181"/>
        <v>11.500337991737291</v>
      </c>
      <c r="N117" s="58">
        <f t="shared" si="205"/>
        <v>4.6685714300000001</v>
      </c>
      <c r="O117" s="58">
        <f t="shared" si="206"/>
        <v>85.896066236754095</v>
      </c>
      <c r="P117" s="58">
        <f t="shared" si="207"/>
        <v>11.228333781904338</v>
      </c>
      <c r="Q117" s="59">
        <f t="shared" si="182"/>
        <v>4.4848587570621481</v>
      </c>
      <c r="R117" s="59">
        <f t="shared" si="208"/>
        <v>85.896066263038051</v>
      </c>
      <c r="S117" s="59">
        <f t="shared" si="183"/>
        <v>22.728671773641629</v>
      </c>
      <c r="T117" s="58">
        <f t="shared" si="209"/>
        <v>4.31892473</v>
      </c>
      <c r="U117" s="58">
        <f t="shared" si="210"/>
        <v>85.896066286561847</v>
      </c>
      <c r="V117" s="58">
        <f t="shared" si="211"/>
        <v>11.50033799173729</v>
      </c>
      <c r="W117" s="59">
        <f t="shared" si="184"/>
        <v>4.4277037037037044</v>
      </c>
      <c r="X117" s="59">
        <f t="shared" si="212"/>
        <v>85.896066263038065</v>
      </c>
      <c r="Y117" s="59">
        <f t="shared" si="185"/>
        <v>34.229009765378919</v>
      </c>
      <c r="Z117" s="58">
        <f t="shared" si="213"/>
        <v>4.3573333300000003</v>
      </c>
      <c r="AA117" s="58">
        <f t="shared" si="214"/>
        <v>85.896066328747992</v>
      </c>
      <c r="AB117" s="58">
        <f t="shared" si="215"/>
        <v>11.228333781904333</v>
      </c>
      <c r="AC117" s="59">
        <f t="shared" si="186"/>
        <v>4.4101111111111111</v>
      </c>
      <c r="AD117" s="59">
        <f t="shared" si="216"/>
        <v>85.896066263038051</v>
      </c>
      <c r="AE117" s="59">
        <f t="shared" si="187"/>
        <v>45.457343547283251</v>
      </c>
      <c r="AF117" s="58">
        <f t="shared" si="217"/>
        <v>4.31892473</v>
      </c>
      <c r="AG117" s="58">
        <f t="shared" si="218"/>
        <v>85.896066286561904</v>
      </c>
      <c r="AH117" s="58">
        <f t="shared" si="219"/>
        <v>11.500337991737297</v>
      </c>
      <c r="AI117" s="59">
        <f t="shared" si="188"/>
        <v>4.3913907284768214</v>
      </c>
      <c r="AJ117" s="59">
        <f t="shared" si="220"/>
        <v>85.896066263038065</v>
      </c>
      <c r="AK117" s="59">
        <f t="shared" si="189"/>
        <v>56.957681539020548</v>
      </c>
      <c r="AL117" s="58">
        <f t="shared" si="221"/>
        <v>4.3573333300000003</v>
      </c>
      <c r="AM117" s="58">
        <f t="shared" si="222"/>
        <v>85.896066328747992</v>
      </c>
      <c r="AN117" s="58">
        <f t="shared" si="223"/>
        <v>11.228333781904333</v>
      </c>
      <c r="AO117" s="59">
        <f t="shared" si="190"/>
        <v>4.3857458563535916</v>
      </c>
      <c r="AP117" s="59">
        <f t="shared" si="224"/>
        <v>85.896066263038065</v>
      </c>
      <c r="AQ117" s="59">
        <f t="shared" si="191"/>
        <v>68.186015320924881</v>
      </c>
      <c r="AR117" s="58">
        <f t="shared" si="225"/>
        <v>4.31892473</v>
      </c>
      <c r="AS117" s="58">
        <f t="shared" si="226"/>
        <v>85.896066286561805</v>
      </c>
      <c r="AT117" s="58">
        <f t="shared" si="227"/>
        <v>11.500337991737283</v>
      </c>
      <c r="AU117" s="59">
        <f t="shared" si="192"/>
        <v>4.3759748427672953</v>
      </c>
      <c r="AV117" s="59">
        <f t="shared" si="228"/>
        <v>85.896066263038065</v>
      </c>
      <c r="AW117" s="59">
        <f t="shared" si="193"/>
        <v>79.686353312662163</v>
      </c>
      <c r="AX117" s="58">
        <f t="shared" si="229"/>
        <v>4.2167741899999998</v>
      </c>
      <c r="AY117" s="58">
        <f t="shared" si="230"/>
        <v>85.896066335318949</v>
      </c>
      <c r="AZ117" s="58">
        <f t="shared" si="231"/>
        <v>11.228333781904325</v>
      </c>
      <c r="BA117" s="59">
        <f t="shared" si="194"/>
        <v>4.3556652949245533</v>
      </c>
      <c r="BB117" s="59">
        <f t="shared" si="232"/>
        <v>85.896066263038065</v>
      </c>
      <c r="BC117" s="59">
        <f t="shared" si="195"/>
        <v>90.914687094566489</v>
      </c>
      <c r="BD117" s="58">
        <f t="shared" si="233"/>
        <v>4.4628888900000003</v>
      </c>
      <c r="BE117" s="58">
        <f t="shared" si="234"/>
        <v>85.896066241652846</v>
      </c>
      <c r="BF117" s="58">
        <f t="shared" si="235"/>
        <v>11.500337991737297</v>
      </c>
      <c r="BG117" s="59">
        <f t="shared" si="196"/>
        <v>4.3674481074481069</v>
      </c>
      <c r="BH117" s="59">
        <f t="shared" si="236"/>
        <v>85.896066263038065</v>
      </c>
      <c r="BI117" s="59">
        <f t="shared" si="197"/>
        <v>102.41502508630379</v>
      </c>
      <c r="BJ117" s="58">
        <f t="shared" si="237"/>
        <v>4.2167741899999998</v>
      </c>
      <c r="BK117" s="58">
        <f t="shared" si="238"/>
        <v>85.896066335319048</v>
      </c>
      <c r="BL117" s="58">
        <f t="shared" si="239"/>
        <v>11.22833378190434</v>
      </c>
      <c r="BM117" s="59">
        <f t="shared" si="198"/>
        <v>4.3520833333333329</v>
      </c>
      <c r="BN117" s="59">
        <f t="shared" si="240"/>
        <v>85.896066263038065</v>
      </c>
      <c r="BO117" s="59">
        <f t="shared" si="199"/>
        <v>113.64335886820813</v>
      </c>
      <c r="BP117" s="58">
        <f t="shared" si="241"/>
        <v>4.4628888900000003</v>
      </c>
      <c r="BQ117" s="58">
        <f t="shared" si="242"/>
        <v>85.896066241652846</v>
      </c>
      <c r="BR117" s="58">
        <f t="shared" si="243"/>
        <v>11.500337991737297</v>
      </c>
      <c r="BS117" s="59">
        <f t="shared" si="200"/>
        <v>4.3620359281437127</v>
      </c>
      <c r="BT117" s="59">
        <f t="shared" si="244"/>
        <v>85.896066263038065</v>
      </c>
      <c r="BU117" s="59">
        <f t="shared" si="201"/>
        <v>125.14369685994542</v>
      </c>
      <c r="BV117" s="58">
        <f t="shared" si="245"/>
        <v>4.31892473</v>
      </c>
      <c r="BW117" s="58">
        <f t="shared" si="246"/>
        <v>85.896066286562018</v>
      </c>
      <c r="BX117" s="58">
        <f t="shared" si="247"/>
        <v>11.500337991737311</v>
      </c>
      <c r="BY117" s="59">
        <f t="shared" si="202"/>
        <v>4.358374429223745</v>
      </c>
      <c r="BZ117" s="59">
        <f t="shared" si="248"/>
        <v>85.896066263038065</v>
      </c>
      <c r="CA117" s="59">
        <f t="shared" si="203"/>
        <v>136.64403485168273</v>
      </c>
    </row>
    <row r="118" spans="1:79" x14ac:dyDescent="0.25">
      <c r="A118" s="57" t="str">
        <f>'BD Productos'!A113</f>
        <v>U009</v>
      </c>
      <c r="B118" s="57" t="str">
        <f t="shared" si="171"/>
        <v>Ultramar</v>
      </c>
      <c r="C118" s="57" t="str">
        <f t="shared" si="172"/>
        <v>Jet A1 / Jet Fuel (Isla)</v>
      </c>
      <c r="D118" s="57" t="str">
        <f t="shared" si="173"/>
        <v>Jet A1</v>
      </c>
      <c r="E118" s="57" t="str">
        <f t="shared" si="174"/>
        <v>Tercero</v>
      </c>
      <c r="F118" s="57" t="str">
        <f t="shared" si="175"/>
        <v>Ref. Isla</v>
      </c>
      <c r="G118" s="57" t="str">
        <f t="shared" si="176"/>
        <v>CRE171</v>
      </c>
      <c r="H118" s="57" t="str">
        <f t="shared" si="177"/>
        <v>-</v>
      </c>
      <c r="I118" s="57" t="str">
        <f t="shared" si="178"/>
        <v>-</v>
      </c>
      <c r="J118" s="57" t="str">
        <f t="shared" si="179"/>
        <v>-</v>
      </c>
      <c r="K118" s="58">
        <f t="shared" si="180"/>
        <v>0</v>
      </c>
      <c r="L118" s="58">
        <f t="shared" si="204"/>
        <v>0</v>
      </c>
      <c r="M118" s="58">
        <f t="shared" si="181"/>
        <v>0</v>
      </c>
      <c r="N118" s="58">
        <f t="shared" si="205"/>
        <v>0</v>
      </c>
      <c r="O118" s="58">
        <f t="shared" si="206"/>
        <v>0</v>
      </c>
      <c r="P118" s="58">
        <f t="shared" si="207"/>
        <v>0</v>
      </c>
      <c r="Q118" s="59">
        <f t="shared" si="182"/>
        <v>0</v>
      </c>
      <c r="R118" s="59">
        <f t="shared" si="208"/>
        <v>0</v>
      </c>
      <c r="S118" s="59">
        <f t="shared" si="183"/>
        <v>0</v>
      </c>
      <c r="T118" s="58">
        <f t="shared" si="209"/>
        <v>0</v>
      </c>
      <c r="U118" s="58">
        <f t="shared" si="210"/>
        <v>0</v>
      </c>
      <c r="V118" s="58">
        <f t="shared" si="211"/>
        <v>0</v>
      </c>
      <c r="W118" s="59">
        <f t="shared" si="184"/>
        <v>0</v>
      </c>
      <c r="X118" s="59">
        <f t="shared" si="212"/>
        <v>0</v>
      </c>
      <c r="Y118" s="59">
        <f t="shared" si="185"/>
        <v>0</v>
      </c>
      <c r="Z118" s="58">
        <f t="shared" si="213"/>
        <v>0</v>
      </c>
      <c r="AA118" s="58">
        <f t="shared" si="214"/>
        <v>0</v>
      </c>
      <c r="AB118" s="58">
        <f t="shared" si="215"/>
        <v>0</v>
      </c>
      <c r="AC118" s="59">
        <f t="shared" si="186"/>
        <v>0</v>
      </c>
      <c r="AD118" s="59">
        <f t="shared" si="216"/>
        <v>0</v>
      </c>
      <c r="AE118" s="59">
        <f t="shared" si="187"/>
        <v>0</v>
      </c>
      <c r="AF118" s="58">
        <f t="shared" si="217"/>
        <v>0</v>
      </c>
      <c r="AG118" s="58">
        <f t="shared" si="218"/>
        <v>0</v>
      </c>
      <c r="AH118" s="58">
        <f t="shared" si="219"/>
        <v>0</v>
      </c>
      <c r="AI118" s="59">
        <f t="shared" si="188"/>
        <v>0</v>
      </c>
      <c r="AJ118" s="59">
        <f t="shared" si="220"/>
        <v>0</v>
      </c>
      <c r="AK118" s="59">
        <f t="shared" si="189"/>
        <v>0</v>
      </c>
      <c r="AL118" s="58">
        <f t="shared" si="221"/>
        <v>0</v>
      </c>
      <c r="AM118" s="58">
        <f t="shared" si="222"/>
        <v>0</v>
      </c>
      <c r="AN118" s="58">
        <f t="shared" si="223"/>
        <v>0</v>
      </c>
      <c r="AO118" s="59">
        <f t="shared" si="190"/>
        <v>0</v>
      </c>
      <c r="AP118" s="59">
        <f t="shared" si="224"/>
        <v>0</v>
      </c>
      <c r="AQ118" s="59">
        <f t="shared" si="191"/>
        <v>0</v>
      </c>
      <c r="AR118" s="58">
        <f t="shared" si="225"/>
        <v>0</v>
      </c>
      <c r="AS118" s="58">
        <f t="shared" si="226"/>
        <v>0</v>
      </c>
      <c r="AT118" s="58">
        <f t="shared" si="227"/>
        <v>0</v>
      </c>
      <c r="AU118" s="59">
        <f t="shared" si="192"/>
        <v>0</v>
      </c>
      <c r="AV118" s="59">
        <f t="shared" si="228"/>
        <v>0</v>
      </c>
      <c r="AW118" s="59">
        <f t="shared" si="193"/>
        <v>0</v>
      </c>
      <c r="AX118" s="58">
        <f t="shared" si="229"/>
        <v>0</v>
      </c>
      <c r="AY118" s="58">
        <f t="shared" si="230"/>
        <v>0</v>
      </c>
      <c r="AZ118" s="58">
        <f t="shared" si="231"/>
        <v>0</v>
      </c>
      <c r="BA118" s="59">
        <f t="shared" si="194"/>
        <v>0</v>
      </c>
      <c r="BB118" s="59">
        <f t="shared" si="232"/>
        <v>0</v>
      </c>
      <c r="BC118" s="59">
        <f t="shared" si="195"/>
        <v>0</v>
      </c>
      <c r="BD118" s="58">
        <f t="shared" si="233"/>
        <v>0</v>
      </c>
      <c r="BE118" s="58">
        <f t="shared" si="234"/>
        <v>0</v>
      </c>
      <c r="BF118" s="58">
        <f t="shared" si="235"/>
        <v>0</v>
      </c>
      <c r="BG118" s="59">
        <f t="shared" si="196"/>
        <v>0</v>
      </c>
      <c r="BH118" s="59">
        <f t="shared" si="236"/>
        <v>0</v>
      </c>
      <c r="BI118" s="59">
        <f t="shared" si="197"/>
        <v>0</v>
      </c>
      <c r="BJ118" s="58">
        <f t="shared" si="237"/>
        <v>0</v>
      </c>
      <c r="BK118" s="58">
        <f t="shared" si="238"/>
        <v>0</v>
      </c>
      <c r="BL118" s="58">
        <f t="shared" si="239"/>
        <v>0</v>
      </c>
      <c r="BM118" s="59">
        <f t="shared" si="198"/>
        <v>0</v>
      </c>
      <c r="BN118" s="59">
        <f t="shared" si="240"/>
        <v>0</v>
      </c>
      <c r="BO118" s="59">
        <f t="shared" si="199"/>
        <v>0</v>
      </c>
      <c r="BP118" s="58">
        <f t="shared" si="241"/>
        <v>0</v>
      </c>
      <c r="BQ118" s="58">
        <f t="shared" si="242"/>
        <v>0</v>
      </c>
      <c r="BR118" s="58">
        <f t="shared" si="243"/>
        <v>0</v>
      </c>
      <c r="BS118" s="59">
        <f t="shared" si="200"/>
        <v>0</v>
      </c>
      <c r="BT118" s="59">
        <f t="shared" si="244"/>
        <v>0</v>
      </c>
      <c r="BU118" s="59">
        <f t="shared" si="201"/>
        <v>0</v>
      </c>
      <c r="BV118" s="58">
        <f t="shared" si="245"/>
        <v>0</v>
      </c>
      <c r="BW118" s="58">
        <f t="shared" si="246"/>
        <v>0</v>
      </c>
      <c r="BX118" s="58">
        <f t="shared" si="247"/>
        <v>0</v>
      </c>
      <c r="BY118" s="59">
        <f t="shared" si="202"/>
        <v>0</v>
      </c>
      <c r="BZ118" s="59">
        <f t="shared" si="248"/>
        <v>0</v>
      </c>
      <c r="CA118" s="59">
        <f t="shared" si="203"/>
        <v>0</v>
      </c>
    </row>
    <row r="119" spans="1:79" x14ac:dyDescent="0.25">
      <c r="A119" s="57" t="str">
        <f>'BD Productos'!A114</f>
        <v>U010</v>
      </c>
      <c r="B119" s="57" t="str">
        <f t="shared" si="171"/>
        <v>Ultramar</v>
      </c>
      <c r="C119" s="57" t="str">
        <f t="shared" si="172"/>
        <v>Gasolina de Aviación Avigas (Isla)</v>
      </c>
      <c r="D119" s="57" t="str">
        <f t="shared" si="173"/>
        <v>Turbocombustibles</v>
      </c>
      <c r="E119" s="57" t="str">
        <f t="shared" si="174"/>
        <v>Cuba</v>
      </c>
      <c r="F119" s="57" t="str">
        <f t="shared" si="175"/>
        <v>Ref. Isla</v>
      </c>
      <c r="G119" s="57" t="str">
        <f t="shared" si="176"/>
        <v>CRE172</v>
      </c>
      <c r="H119" s="57" t="str">
        <f t="shared" si="177"/>
        <v>Si</v>
      </c>
      <c r="I119" s="57" t="str">
        <f t="shared" si="178"/>
        <v>USD</v>
      </c>
      <c r="J119" s="57" t="str">
        <f t="shared" si="179"/>
        <v>No</v>
      </c>
      <c r="K119" s="58">
        <f t="shared" si="180"/>
        <v>0.11645161290322578</v>
      </c>
      <c r="L119" s="58">
        <f t="shared" si="204"/>
        <v>120.31162917694533</v>
      </c>
      <c r="M119" s="58">
        <f t="shared" si="181"/>
        <v>0.43432498132877262</v>
      </c>
      <c r="N119" s="58">
        <f t="shared" si="205"/>
        <v>6.7857100000000004E-3</v>
      </c>
      <c r="O119" s="58">
        <f t="shared" si="206"/>
        <v>120.31170516328558</v>
      </c>
      <c r="P119" s="58">
        <f t="shared" si="207"/>
        <v>2.2859209543619641E-2</v>
      </c>
      <c r="Q119" s="59">
        <f t="shared" si="182"/>
        <v>6.4406779661016947E-2</v>
      </c>
      <c r="R119" s="59">
        <f t="shared" si="208"/>
        <v>120.31162917694535</v>
      </c>
      <c r="S119" s="59">
        <f t="shared" si="183"/>
        <v>0.45718419087239226</v>
      </c>
      <c r="T119" s="58">
        <f t="shared" si="209"/>
        <v>0.19</v>
      </c>
      <c r="U119" s="58">
        <f t="shared" si="210"/>
        <v>120.31162917694535</v>
      </c>
      <c r="V119" s="58">
        <f t="shared" si="211"/>
        <v>0.70863549585220797</v>
      </c>
      <c r="W119" s="59">
        <f t="shared" si="184"/>
        <v>0.10766666666666665</v>
      </c>
      <c r="X119" s="59">
        <f t="shared" si="212"/>
        <v>120.31162917694535</v>
      </c>
      <c r="Y119" s="59">
        <f t="shared" si="185"/>
        <v>1.1658196867246002</v>
      </c>
      <c r="Z119" s="58">
        <f t="shared" si="213"/>
        <v>6.3333299999999999E-3</v>
      </c>
      <c r="AA119" s="58">
        <f t="shared" si="214"/>
        <v>120.31169249888949</v>
      </c>
      <c r="AB119" s="58">
        <f t="shared" si="215"/>
        <v>2.2859209543619752E-2</v>
      </c>
      <c r="AC119" s="59">
        <f t="shared" si="186"/>
        <v>8.2333333333333342E-2</v>
      </c>
      <c r="AD119" s="59">
        <f t="shared" si="216"/>
        <v>120.31162917694532</v>
      </c>
      <c r="AE119" s="59">
        <f t="shared" si="187"/>
        <v>1.18867889626822</v>
      </c>
      <c r="AF119" s="58">
        <f t="shared" si="217"/>
        <v>0.19</v>
      </c>
      <c r="AG119" s="58">
        <f t="shared" si="218"/>
        <v>120.31162917694532</v>
      </c>
      <c r="AH119" s="58">
        <f t="shared" si="219"/>
        <v>0.70863549585220786</v>
      </c>
      <c r="AI119" s="59">
        <f t="shared" si="188"/>
        <v>0.10443708609271522</v>
      </c>
      <c r="AJ119" s="59">
        <f t="shared" si="220"/>
        <v>120.31162917694535</v>
      </c>
      <c r="AK119" s="59">
        <f t="shared" si="189"/>
        <v>1.8973143921204279</v>
      </c>
      <c r="AL119" s="58">
        <f t="shared" si="221"/>
        <v>6.3333299999999999E-3</v>
      </c>
      <c r="AM119" s="58">
        <f t="shared" si="222"/>
        <v>120.31169249888831</v>
      </c>
      <c r="AN119" s="58">
        <f t="shared" si="223"/>
        <v>2.285920954361953E-2</v>
      </c>
      <c r="AO119" s="59">
        <f t="shared" si="190"/>
        <v>8.817679558011049E-2</v>
      </c>
      <c r="AP119" s="59">
        <f t="shared" si="224"/>
        <v>120.31162917694533</v>
      </c>
      <c r="AQ119" s="59">
        <f t="shared" si="191"/>
        <v>1.9201736016640474</v>
      </c>
      <c r="AR119" s="58">
        <f t="shared" si="225"/>
        <v>0.11645161</v>
      </c>
      <c r="AS119" s="58">
        <f t="shared" si="226"/>
        <v>120.31163217640436</v>
      </c>
      <c r="AT119" s="58">
        <f t="shared" si="227"/>
        <v>0.43432498132877284</v>
      </c>
      <c r="AU119" s="59">
        <f t="shared" si="192"/>
        <v>9.2311320754716972E-2</v>
      </c>
      <c r="AV119" s="59">
        <f t="shared" si="228"/>
        <v>120.31162917694535</v>
      </c>
      <c r="AW119" s="59">
        <f t="shared" si="193"/>
        <v>2.3544985829928202</v>
      </c>
      <c r="AX119" s="58">
        <f t="shared" si="229"/>
        <v>6.1290299999999997E-3</v>
      </c>
      <c r="AY119" s="58">
        <f t="shared" si="230"/>
        <v>120.31167350229947</v>
      </c>
      <c r="AZ119" s="58">
        <f t="shared" si="231"/>
        <v>2.2859209543619752E-2</v>
      </c>
      <c r="BA119" s="59">
        <f t="shared" si="194"/>
        <v>8.1316872427983536E-2</v>
      </c>
      <c r="BB119" s="59">
        <f t="shared" si="232"/>
        <v>120.31162917694535</v>
      </c>
      <c r="BC119" s="59">
        <f t="shared" si="195"/>
        <v>2.37735779253644</v>
      </c>
      <c r="BD119" s="58">
        <f t="shared" si="233"/>
        <v>0.12033333</v>
      </c>
      <c r="BE119" s="58">
        <f t="shared" si="234"/>
        <v>120.31163250967741</v>
      </c>
      <c r="BF119" s="58">
        <f t="shared" si="235"/>
        <v>0.43432498132877218</v>
      </c>
      <c r="BG119" s="59">
        <f t="shared" si="196"/>
        <v>8.5604395604395603E-2</v>
      </c>
      <c r="BH119" s="59">
        <f t="shared" si="236"/>
        <v>120.31162917694532</v>
      </c>
      <c r="BI119" s="59">
        <f t="shared" si="197"/>
        <v>2.8116827738652121</v>
      </c>
      <c r="BJ119" s="58">
        <f t="shared" si="237"/>
        <v>0.11645161</v>
      </c>
      <c r="BK119" s="58">
        <f t="shared" si="238"/>
        <v>120.31163217640442</v>
      </c>
      <c r="BL119" s="58">
        <f t="shared" si="239"/>
        <v>0.43432498132877306</v>
      </c>
      <c r="BM119" s="59">
        <f t="shared" si="198"/>
        <v>8.8750000000000009E-2</v>
      </c>
      <c r="BN119" s="59">
        <f t="shared" si="240"/>
        <v>120.31162917694532</v>
      </c>
      <c r="BO119" s="59">
        <f t="shared" si="199"/>
        <v>3.2460077551939852</v>
      </c>
      <c r="BP119" s="58">
        <f t="shared" si="241"/>
        <v>6.3333299999999999E-3</v>
      </c>
      <c r="BQ119" s="58">
        <f t="shared" si="242"/>
        <v>120.31169249888714</v>
      </c>
      <c r="BR119" s="58">
        <f t="shared" si="243"/>
        <v>2.2859209543619308E-2</v>
      </c>
      <c r="BS119" s="59">
        <f t="shared" si="200"/>
        <v>8.1347305389221553E-2</v>
      </c>
      <c r="BT119" s="59">
        <f t="shared" si="244"/>
        <v>120.31162917694533</v>
      </c>
      <c r="BU119" s="59">
        <f t="shared" si="201"/>
        <v>3.2688669647376045</v>
      </c>
      <c r="BV119" s="58">
        <f t="shared" si="245"/>
        <v>0.12196774000000001</v>
      </c>
      <c r="BW119" s="58">
        <f t="shared" si="246"/>
        <v>120.31163108614888</v>
      </c>
      <c r="BX119" s="58">
        <f t="shared" si="247"/>
        <v>0.45489826991803106</v>
      </c>
      <c r="BY119" s="59">
        <f t="shared" si="202"/>
        <v>8.4797260273972622E-2</v>
      </c>
      <c r="BZ119" s="59">
        <f t="shared" si="248"/>
        <v>120.31162917694532</v>
      </c>
      <c r="CA119" s="59">
        <f t="shared" si="203"/>
        <v>3.7237652346556356</v>
      </c>
    </row>
    <row r="120" spans="1:79" x14ac:dyDescent="0.25">
      <c r="A120" s="57" t="str">
        <f>'BD Productos'!A115</f>
        <v>U011</v>
      </c>
      <c r="B120" s="57" t="str">
        <f t="shared" si="171"/>
        <v>Ultramar</v>
      </c>
      <c r="C120" s="57" t="str">
        <f t="shared" si="172"/>
        <v>Diesel 0,5%S Cienfuego</v>
      </c>
      <c r="D120" s="57" t="str">
        <f t="shared" si="173"/>
        <v>Destilado</v>
      </c>
      <c r="E120" s="57" t="str">
        <f t="shared" si="174"/>
        <v>Petrocaribe</v>
      </c>
      <c r="F120" s="57" t="str">
        <f t="shared" si="175"/>
        <v>Tercero</v>
      </c>
      <c r="G120" s="57" t="str">
        <f t="shared" si="176"/>
        <v>CRE173</v>
      </c>
      <c r="H120" s="57" t="str">
        <f t="shared" si="177"/>
        <v>Si</v>
      </c>
      <c r="I120" s="57" t="str">
        <f t="shared" si="178"/>
        <v>USD</v>
      </c>
      <c r="J120" s="57" t="str">
        <f t="shared" si="179"/>
        <v>Si</v>
      </c>
      <c r="K120" s="58">
        <f t="shared" si="180"/>
        <v>14.386834248819245</v>
      </c>
      <c r="L120" s="58">
        <f t="shared" si="204"/>
        <v>80.510742556349967</v>
      </c>
      <c r="M120" s="58">
        <f t="shared" si="181"/>
        <v>35.907135960634506</v>
      </c>
      <c r="N120" s="58">
        <f t="shared" si="205"/>
        <v>16.217165430000001</v>
      </c>
      <c r="O120" s="58">
        <f t="shared" si="206"/>
        <v>80.510742551316781</v>
      </c>
      <c r="P120" s="58">
        <f t="shared" si="207"/>
        <v>36.55836886371165</v>
      </c>
      <c r="Q120" s="59">
        <f t="shared" si="182"/>
        <v>15.255465995339142</v>
      </c>
      <c r="R120" s="59">
        <f t="shared" si="208"/>
        <v>80.510742556349967</v>
      </c>
      <c r="S120" s="59">
        <f t="shared" si="183"/>
        <v>72.465504824346155</v>
      </c>
      <c r="T120" s="58">
        <f t="shared" si="209"/>
        <v>14.154707419999999</v>
      </c>
      <c r="U120" s="58">
        <f t="shared" si="210"/>
        <v>80.510742554811102</v>
      </c>
      <c r="V120" s="58">
        <f t="shared" si="211"/>
        <v>35.327786155939123</v>
      </c>
      <c r="W120" s="59">
        <f t="shared" si="184"/>
        <v>14.876315819295803</v>
      </c>
      <c r="X120" s="59">
        <f t="shared" si="212"/>
        <v>80.510742556349982</v>
      </c>
      <c r="Y120" s="59">
        <f t="shared" si="185"/>
        <v>107.79329098028528</v>
      </c>
      <c r="Z120" s="58">
        <f t="shared" si="213"/>
        <v>15.5667194</v>
      </c>
      <c r="AA120" s="58">
        <f t="shared" si="214"/>
        <v>80.510742558352035</v>
      </c>
      <c r="AB120" s="58">
        <f t="shared" si="215"/>
        <v>37.59864414274513</v>
      </c>
      <c r="AC120" s="59">
        <f t="shared" si="186"/>
        <v>15.048916714568627</v>
      </c>
      <c r="AD120" s="59">
        <f t="shared" si="216"/>
        <v>80.510742556349982</v>
      </c>
      <c r="AE120" s="59">
        <f t="shared" si="187"/>
        <v>145.39193512303041</v>
      </c>
      <c r="AF120" s="58">
        <f t="shared" si="217"/>
        <v>13.89882032</v>
      </c>
      <c r="AG120" s="58">
        <f t="shared" si="218"/>
        <v>80.510742573468661</v>
      </c>
      <c r="AH120" s="58">
        <f t="shared" si="219"/>
        <v>34.689134690610871</v>
      </c>
      <c r="AI120" s="59">
        <f t="shared" si="188"/>
        <v>14.812804210330119</v>
      </c>
      <c r="AJ120" s="59">
        <f t="shared" si="220"/>
        <v>80.510742556349982</v>
      </c>
      <c r="AK120" s="59">
        <f t="shared" si="189"/>
        <v>180.08106981364128</v>
      </c>
      <c r="AL120" s="58">
        <f t="shared" si="221"/>
        <v>15.158888360000001</v>
      </c>
      <c r="AM120" s="58">
        <f t="shared" si="222"/>
        <v>80.510742563780724</v>
      </c>
      <c r="AN120" s="58">
        <f t="shared" si="223"/>
        <v>36.613600749151573</v>
      </c>
      <c r="AO120" s="59">
        <f t="shared" si="190"/>
        <v>14.870166224319453</v>
      </c>
      <c r="AP120" s="59">
        <f t="shared" si="224"/>
        <v>80.510742556349982</v>
      </c>
      <c r="AQ120" s="59">
        <f t="shared" si="191"/>
        <v>216.69467056279285</v>
      </c>
      <c r="AR120" s="58">
        <f t="shared" si="225"/>
        <v>14.17054459</v>
      </c>
      <c r="AS120" s="58">
        <f t="shared" si="226"/>
        <v>80.51074253532947</v>
      </c>
      <c r="AT120" s="58">
        <f t="shared" si="227"/>
        <v>35.367313079197771</v>
      </c>
      <c r="AU120" s="59">
        <f t="shared" si="192"/>
        <v>14.767863060269471</v>
      </c>
      <c r="AV120" s="59">
        <f t="shared" si="228"/>
        <v>80.510742556349967</v>
      </c>
      <c r="AW120" s="59">
        <f t="shared" si="193"/>
        <v>252.06198364199062</v>
      </c>
      <c r="AX120" s="58">
        <f t="shared" si="229"/>
        <v>14.674314880000001</v>
      </c>
      <c r="AY120" s="58">
        <f t="shared" si="230"/>
        <v>80.510742537820761</v>
      </c>
      <c r="AZ120" s="58">
        <f t="shared" si="231"/>
        <v>36.624639603900363</v>
      </c>
      <c r="BA120" s="59">
        <f t="shared" si="194"/>
        <v>14.755928929845407</v>
      </c>
      <c r="BB120" s="59">
        <f t="shared" si="232"/>
        <v>80.510742556349982</v>
      </c>
      <c r="BC120" s="59">
        <f t="shared" si="195"/>
        <v>288.68662324589098</v>
      </c>
      <c r="BD120" s="58">
        <f t="shared" si="233"/>
        <v>14.648927309999999</v>
      </c>
      <c r="BE120" s="58">
        <f t="shared" si="234"/>
        <v>80.510742533506104</v>
      </c>
      <c r="BF120" s="58">
        <f t="shared" si="235"/>
        <v>35.381880451423683</v>
      </c>
      <c r="BG120" s="59">
        <f t="shared" si="196"/>
        <v>14.744170509625421</v>
      </c>
      <c r="BH120" s="59">
        <f t="shared" si="236"/>
        <v>80.510742556349967</v>
      </c>
      <c r="BI120" s="59">
        <f t="shared" si="197"/>
        <v>324.06850369731467</v>
      </c>
      <c r="BJ120" s="58">
        <f t="shared" si="237"/>
        <v>14.698323520000001</v>
      </c>
      <c r="BK120" s="58">
        <f t="shared" si="238"/>
        <v>80.510742566122303</v>
      </c>
      <c r="BL120" s="58">
        <f t="shared" si="239"/>
        <v>36.68456117324132</v>
      </c>
      <c r="BM120" s="59">
        <f t="shared" si="198"/>
        <v>14.739495323365286</v>
      </c>
      <c r="BN120" s="59">
        <f t="shared" si="240"/>
        <v>80.510742556349967</v>
      </c>
      <c r="BO120" s="59">
        <f t="shared" si="199"/>
        <v>360.75306487055599</v>
      </c>
      <c r="BP120" s="58">
        <f t="shared" si="241"/>
        <v>14.64735263</v>
      </c>
      <c r="BQ120" s="58">
        <f t="shared" si="242"/>
        <v>80.510742545718344</v>
      </c>
      <c r="BR120" s="58">
        <f t="shared" si="243"/>
        <v>35.378077097108417</v>
      </c>
      <c r="BS120" s="59">
        <f t="shared" si="200"/>
        <v>14.731219033368324</v>
      </c>
      <c r="BT120" s="59">
        <f t="shared" si="244"/>
        <v>80.510742556349967</v>
      </c>
      <c r="BU120" s="59">
        <f t="shared" si="201"/>
        <v>396.13114196766441</v>
      </c>
      <c r="BV120" s="58">
        <f t="shared" si="245"/>
        <v>14.878389990000001</v>
      </c>
      <c r="BW120" s="58">
        <f t="shared" si="246"/>
        <v>80.510742582878024</v>
      </c>
      <c r="BX120" s="58">
        <f t="shared" si="247"/>
        <v>37.133977022509328</v>
      </c>
      <c r="BY120" s="59">
        <f t="shared" si="202"/>
        <v>14.743718484895874</v>
      </c>
      <c r="BZ120" s="59">
        <f t="shared" si="248"/>
        <v>80.510742556349982</v>
      </c>
      <c r="CA120" s="59">
        <f t="shared" si="203"/>
        <v>433.26511899017373</v>
      </c>
    </row>
    <row r="121" spans="1:79" x14ac:dyDescent="0.25">
      <c r="A121" s="57" t="str">
        <f>'BD Productos'!A116</f>
        <v>U012</v>
      </c>
      <c r="B121" s="57" t="str">
        <f t="shared" si="171"/>
        <v>Ultramar</v>
      </c>
      <c r="C121" s="57" t="str">
        <f t="shared" si="172"/>
        <v>Diesel 0,8%S Cienfuegos</v>
      </c>
      <c r="D121" s="57" t="str">
        <f t="shared" si="173"/>
        <v>Destilado</v>
      </c>
      <c r="E121" s="57" t="str">
        <f t="shared" si="174"/>
        <v>Tercero</v>
      </c>
      <c r="F121" s="57" t="str">
        <f t="shared" si="175"/>
        <v>Cuba</v>
      </c>
      <c r="G121" s="57" t="str">
        <f t="shared" si="176"/>
        <v>CRE173</v>
      </c>
      <c r="H121" s="57" t="str">
        <f t="shared" si="177"/>
        <v>-</v>
      </c>
      <c r="I121" s="57" t="str">
        <f t="shared" si="178"/>
        <v>-</v>
      </c>
      <c r="J121" s="57" t="str">
        <f t="shared" si="179"/>
        <v>-</v>
      </c>
      <c r="K121" s="58">
        <f t="shared" si="180"/>
        <v>0</v>
      </c>
      <c r="L121" s="58">
        <f t="shared" si="204"/>
        <v>0</v>
      </c>
      <c r="M121" s="58">
        <f t="shared" si="181"/>
        <v>0</v>
      </c>
      <c r="N121" s="58">
        <f t="shared" si="205"/>
        <v>0</v>
      </c>
      <c r="O121" s="58">
        <f t="shared" si="206"/>
        <v>0</v>
      </c>
      <c r="P121" s="58">
        <f t="shared" si="207"/>
        <v>0</v>
      </c>
      <c r="Q121" s="59">
        <f t="shared" si="182"/>
        <v>0</v>
      </c>
      <c r="R121" s="59">
        <f t="shared" si="208"/>
        <v>0</v>
      </c>
      <c r="S121" s="59">
        <f t="shared" si="183"/>
        <v>0</v>
      </c>
      <c r="T121" s="58">
        <f t="shared" si="209"/>
        <v>0</v>
      </c>
      <c r="U121" s="58">
        <f t="shared" si="210"/>
        <v>0</v>
      </c>
      <c r="V121" s="58">
        <f t="shared" si="211"/>
        <v>0</v>
      </c>
      <c r="W121" s="59">
        <f t="shared" si="184"/>
        <v>0</v>
      </c>
      <c r="X121" s="59">
        <f t="shared" si="212"/>
        <v>0</v>
      </c>
      <c r="Y121" s="59">
        <f t="shared" si="185"/>
        <v>0</v>
      </c>
      <c r="Z121" s="58">
        <f t="shared" si="213"/>
        <v>0</v>
      </c>
      <c r="AA121" s="58">
        <f t="shared" si="214"/>
        <v>0</v>
      </c>
      <c r="AB121" s="58">
        <f t="shared" si="215"/>
        <v>0</v>
      </c>
      <c r="AC121" s="59">
        <f t="shared" si="186"/>
        <v>0</v>
      </c>
      <c r="AD121" s="59">
        <f t="shared" si="216"/>
        <v>0</v>
      </c>
      <c r="AE121" s="59">
        <f t="shared" si="187"/>
        <v>0</v>
      </c>
      <c r="AF121" s="58">
        <f t="shared" si="217"/>
        <v>0</v>
      </c>
      <c r="AG121" s="58">
        <f t="shared" si="218"/>
        <v>0</v>
      </c>
      <c r="AH121" s="58">
        <f t="shared" si="219"/>
        <v>0</v>
      </c>
      <c r="AI121" s="59">
        <f t="shared" si="188"/>
        <v>0</v>
      </c>
      <c r="AJ121" s="59">
        <f t="shared" si="220"/>
        <v>0</v>
      </c>
      <c r="AK121" s="59">
        <f t="shared" si="189"/>
        <v>0</v>
      </c>
      <c r="AL121" s="58">
        <f t="shared" si="221"/>
        <v>0</v>
      </c>
      <c r="AM121" s="58">
        <f t="shared" si="222"/>
        <v>0</v>
      </c>
      <c r="AN121" s="58">
        <f t="shared" si="223"/>
        <v>0</v>
      </c>
      <c r="AO121" s="59">
        <f t="shared" si="190"/>
        <v>0</v>
      </c>
      <c r="AP121" s="59">
        <f t="shared" si="224"/>
        <v>0</v>
      </c>
      <c r="AQ121" s="59">
        <f t="shared" si="191"/>
        <v>0</v>
      </c>
      <c r="AR121" s="58">
        <f t="shared" si="225"/>
        <v>0</v>
      </c>
      <c r="AS121" s="58">
        <f t="shared" si="226"/>
        <v>0</v>
      </c>
      <c r="AT121" s="58">
        <f t="shared" si="227"/>
        <v>0</v>
      </c>
      <c r="AU121" s="59">
        <f t="shared" si="192"/>
        <v>0</v>
      </c>
      <c r="AV121" s="59">
        <f t="shared" si="228"/>
        <v>0</v>
      </c>
      <c r="AW121" s="59">
        <f t="shared" si="193"/>
        <v>0</v>
      </c>
      <c r="AX121" s="58">
        <f t="shared" si="229"/>
        <v>0</v>
      </c>
      <c r="AY121" s="58">
        <f t="shared" si="230"/>
        <v>0</v>
      </c>
      <c r="AZ121" s="58">
        <f t="shared" si="231"/>
        <v>0</v>
      </c>
      <c r="BA121" s="59">
        <f t="shared" si="194"/>
        <v>0</v>
      </c>
      <c r="BB121" s="59">
        <f t="shared" si="232"/>
        <v>0</v>
      </c>
      <c r="BC121" s="59">
        <f t="shared" si="195"/>
        <v>0</v>
      </c>
      <c r="BD121" s="58">
        <f t="shared" si="233"/>
        <v>0</v>
      </c>
      <c r="BE121" s="58">
        <f t="shared" si="234"/>
        <v>0</v>
      </c>
      <c r="BF121" s="58">
        <f t="shared" si="235"/>
        <v>0</v>
      </c>
      <c r="BG121" s="59">
        <f t="shared" si="196"/>
        <v>0</v>
      </c>
      <c r="BH121" s="59">
        <f t="shared" si="236"/>
        <v>0</v>
      </c>
      <c r="BI121" s="59">
        <f t="shared" si="197"/>
        <v>0</v>
      </c>
      <c r="BJ121" s="58">
        <f t="shared" si="237"/>
        <v>0</v>
      </c>
      <c r="BK121" s="58">
        <f t="shared" si="238"/>
        <v>0</v>
      </c>
      <c r="BL121" s="58">
        <f t="shared" si="239"/>
        <v>0</v>
      </c>
      <c r="BM121" s="59">
        <f t="shared" si="198"/>
        <v>0</v>
      </c>
      <c r="BN121" s="59">
        <f t="shared" si="240"/>
        <v>0</v>
      </c>
      <c r="BO121" s="59">
        <f t="shared" si="199"/>
        <v>0</v>
      </c>
      <c r="BP121" s="58">
        <f t="shared" si="241"/>
        <v>0</v>
      </c>
      <c r="BQ121" s="58">
        <f t="shared" si="242"/>
        <v>0</v>
      </c>
      <c r="BR121" s="58">
        <f t="shared" si="243"/>
        <v>0</v>
      </c>
      <c r="BS121" s="59">
        <f t="shared" si="200"/>
        <v>0</v>
      </c>
      <c r="BT121" s="59">
        <f t="shared" si="244"/>
        <v>0</v>
      </c>
      <c r="BU121" s="59">
        <f t="shared" si="201"/>
        <v>0</v>
      </c>
      <c r="BV121" s="58">
        <f t="shared" si="245"/>
        <v>0</v>
      </c>
      <c r="BW121" s="58">
        <f t="shared" si="246"/>
        <v>0</v>
      </c>
      <c r="BX121" s="58">
        <f t="shared" si="247"/>
        <v>0</v>
      </c>
      <c r="BY121" s="59">
        <f t="shared" si="202"/>
        <v>0</v>
      </c>
      <c r="BZ121" s="59">
        <f t="shared" si="248"/>
        <v>0</v>
      </c>
      <c r="CA121" s="59">
        <f t="shared" si="203"/>
        <v>0</v>
      </c>
    </row>
    <row r="122" spans="1:79" x14ac:dyDescent="0.25">
      <c r="A122" s="57" t="str">
        <f>'BD Productos'!A117</f>
        <v>U013</v>
      </c>
      <c r="B122" s="57" t="str">
        <f t="shared" si="171"/>
        <v>Ultramar</v>
      </c>
      <c r="C122" s="57" t="str">
        <f t="shared" si="172"/>
        <v>Diesel 0,5%S Petrocaribe (Isla)</v>
      </c>
      <c r="D122" s="57" t="str">
        <f t="shared" si="173"/>
        <v>Destilado</v>
      </c>
      <c r="E122" s="57" t="str">
        <f t="shared" si="174"/>
        <v>Tercero</v>
      </c>
      <c r="F122" s="57" t="str">
        <f t="shared" si="175"/>
        <v>Ref. Isla</v>
      </c>
      <c r="G122" s="57" t="str">
        <f t="shared" si="176"/>
        <v>CRE173</v>
      </c>
      <c r="H122" s="57" t="str">
        <f t="shared" si="177"/>
        <v>Si</v>
      </c>
      <c r="I122" s="57" t="str">
        <f t="shared" si="178"/>
        <v>USD</v>
      </c>
      <c r="J122" s="57" t="str">
        <f t="shared" si="179"/>
        <v>No</v>
      </c>
      <c r="K122" s="58">
        <f t="shared" si="180"/>
        <v>16.058064516129033</v>
      </c>
      <c r="L122" s="58">
        <f t="shared" si="204"/>
        <v>80.510742556349953</v>
      </c>
      <c r="M122" s="58">
        <f t="shared" si="181"/>
        <v>40.078247644551013</v>
      </c>
      <c r="N122" s="58">
        <f t="shared" si="205"/>
        <v>17.77857143</v>
      </c>
      <c r="O122" s="58">
        <f t="shared" si="206"/>
        <v>80.510742549880646</v>
      </c>
      <c r="P122" s="58">
        <f t="shared" si="207"/>
        <v>40.078247644551013</v>
      </c>
      <c r="Q122" s="59">
        <f t="shared" si="182"/>
        <v>16.874576271186438</v>
      </c>
      <c r="R122" s="59">
        <f t="shared" si="208"/>
        <v>80.510742556349982</v>
      </c>
      <c r="S122" s="59">
        <f t="shared" si="183"/>
        <v>80.156495289102025</v>
      </c>
      <c r="T122" s="58">
        <f t="shared" si="209"/>
        <v>16.058064519999999</v>
      </c>
      <c r="U122" s="58">
        <f t="shared" si="210"/>
        <v>80.510742536941976</v>
      </c>
      <c r="V122" s="58">
        <f t="shared" si="211"/>
        <v>40.078247644550999</v>
      </c>
      <c r="W122" s="59">
        <f t="shared" si="184"/>
        <v>16.59333333333333</v>
      </c>
      <c r="X122" s="59">
        <f t="shared" si="212"/>
        <v>80.510742556349967</v>
      </c>
      <c r="Y122" s="59">
        <f t="shared" si="185"/>
        <v>120.23474293365302</v>
      </c>
      <c r="Z122" s="58">
        <f t="shared" si="213"/>
        <v>16.59333333</v>
      </c>
      <c r="AA122" s="58">
        <f t="shared" si="214"/>
        <v>80.510742572523242</v>
      </c>
      <c r="AB122" s="58">
        <f t="shared" si="215"/>
        <v>40.078247644550999</v>
      </c>
      <c r="AC122" s="59">
        <f t="shared" si="186"/>
        <v>16.593333333333327</v>
      </c>
      <c r="AD122" s="59">
        <f t="shared" si="216"/>
        <v>80.510742556349982</v>
      </c>
      <c r="AE122" s="59">
        <f t="shared" si="187"/>
        <v>160.31299057820402</v>
      </c>
      <c r="AF122" s="58">
        <f t="shared" si="217"/>
        <v>16.058064519999999</v>
      </c>
      <c r="AG122" s="58">
        <f t="shared" si="218"/>
        <v>80.510742536941976</v>
      </c>
      <c r="AH122" s="58">
        <f t="shared" si="219"/>
        <v>40.078247644550999</v>
      </c>
      <c r="AI122" s="59">
        <f t="shared" si="188"/>
        <v>16.483443708609268</v>
      </c>
      <c r="AJ122" s="59">
        <f t="shared" si="220"/>
        <v>80.510742556349967</v>
      </c>
      <c r="AK122" s="59">
        <f t="shared" si="189"/>
        <v>200.39123822275502</v>
      </c>
      <c r="AL122" s="58">
        <f t="shared" si="221"/>
        <v>16.59333333</v>
      </c>
      <c r="AM122" s="58">
        <f t="shared" si="222"/>
        <v>80.510742572523299</v>
      </c>
      <c r="AN122" s="58">
        <f t="shared" si="223"/>
        <v>40.078247644551027</v>
      </c>
      <c r="AO122" s="59">
        <f t="shared" si="190"/>
        <v>16.501657458563532</v>
      </c>
      <c r="AP122" s="59">
        <f t="shared" si="224"/>
        <v>80.510742556349967</v>
      </c>
      <c r="AQ122" s="59">
        <f t="shared" si="191"/>
        <v>240.46948586730605</v>
      </c>
      <c r="AR122" s="58">
        <f t="shared" si="225"/>
        <v>16.058064519999999</v>
      </c>
      <c r="AS122" s="58">
        <f t="shared" si="226"/>
        <v>80.510742536942033</v>
      </c>
      <c r="AT122" s="58">
        <f t="shared" si="227"/>
        <v>40.078247644551027</v>
      </c>
      <c r="AU122" s="59">
        <f t="shared" si="192"/>
        <v>16.436792452830186</v>
      </c>
      <c r="AV122" s="59">
        <f t="shared" si="228"/>
        <v>80.510742556349967</v>
      </c>
      <c r="AW122" s="59">
        <f t="shared" si="193"/>
        <v>280.54773351185707</v>
      </c>
      <c r="AX122" s="58">
        <f t="shared" si="229"/>
        <v>16.058064519999999</v>
      </c>
      <c r="AY122" s="58">
        <f t="shared" si="230"/>
        <v>80.510742536942033</v>
      </c>
      <c r="AZ122" s="58">
        <f t="shared" si="231"/>
        <v>40.078247644551027</v>
      </c>
      <c r="BA122" s="59">
        <f t="shared" si="194"/>
        <v>16.388477366255142</v>
      </c>
      <c r="BB122" s="59">
        <f t="shared" si="232"/>
        <v>80.510742556349967</v>
      </c>
      <c r="BC122" s="59">
        <f t="shared" si="195"/>
        <v>320.6259811564081</v>
      </c>
      <c r="BD122" s="58">
        <f t="shared" si="233"/>
        <v>16.59333333</v>
      </c>
      <c r="BE122" s="58">
        <f t="shared" si="234"/>
        <v>80.510742572523185</v>
      </c>
      <c r="BF122" s="58">
        <f t="shared" si="235"/>
        <v>40.07824764455097</v>
      </c>
      <c r="BG122" s="59">
        <f t="shared" si="196"/>
        <v>16.41098901098901</v>
      </c>
      <c r="BH122" s="59">
        <f t="shared" si="236"/>
        <v>80.510742556349953</v>
      </c>
      <c r="BI122" s="59">
        <f t="shared" si="197"/>
        <v>360.70422880095907</v>
      </c>
      <c r="BJ122" s="58">
        <f t="shared" si="237"/>
        <v>16.058064519999999</v>
      </c>
      <c r="BK122" s="58">
        <f t="shared" si="238"/>
        <v>80.510742536941905</v>
      </c>
      <c r="BL122" s="58">
        <f t="shared" si="239"/>
        <v>40.07824764455097</v>
      </c>
      <c r="BM122" s="59">
        <f t="shared" si="198"/>
        <v>16.374999999999996</v>
      </c>
      <c r="BN122" s="59">
        <f t="shared" si="240"/>
        <v>80.510742556349967</v>
      </c>
      <c r="BO122" s="59">
        <f t="shared" si="199"/>
        <v>400.78247644551004</v>
      </c>
      <c r="BP122" s="58">
        <f t="shared" si="241"/>
        <v>16.59333333</v>
      </c>
      <c r="BQ122" s="58">
        <f t="shared" si="242"/>
        <v>80.510742572523426</v>
      </c>
      <c r="BR122" s="58">
        <f t="shared" si="243"/>
        <v>40.078247644551084</v>
      </c>
      <c r="BS122" s="59">
        <f t="shared" si="200"/>
        <v>16.394610778443113</v>
      </c>
      <c r="BT122" s="59">
        <f t="shared" si="244"/>
        <v>80.510742556349982</v>
      </c>
      <c r="BU122" s="59">
        <f t="shared" si="201"/>
        <v>440.86072409006113</v>
      </c>
      <c r="BV122" s="58">
        <f t="shared" si="245"/>
        <v>16.058064519999999</v>
      </c>
      <c r="BW122" s="58">
        <f t="shared" si="246"/>
        <v>80.510742536942146</v>
      </c>
      <c r="BX122" s="58">
        <f t="shared" si="247"/>
        <v>40.078247644551084</v>
      </c>
      <c r="BY122" s="59">
        <f t="shared" si="202"/>
        <v>16.366027397260275</v>
      </c>
      <c r="BZ122" s="59">
        <f t="shared" si="248"/>
        <v>80.510742556349967</v>
      </c>
      <c r="CA122" s="59">
        <f t="shared" si="203"/>
        <v>480.93897173461221</v>
      </c>
    </row>
    <row r="123" spans="1:79" x14ac:dyDescent="0.25">
      <c r="A123" s="57" t="str">
        <f>'BD Productos'!A118</f>
        <v>U014</v>
      </c>
      <c r="B123" s="57" t="str">
        <f t="shared" si="171"/>
        <v>Ultramar</v>
      </c>
      <c r="C123" s="57" t="str">
        <f t="shared" si="172"/>
        <v>IFO Curoil</v>
      </c>
      <c r="D123" s="57" t="str">
        <f t="shared" si="173"/>
        <v xml:space="preserve">Residual </v>
      </c>
      <c r="E123" s="57" t="str">
        <f t="shared" si="174"/>
        <v>Tercero</v>
      </c>
      <c r="F123" s="57" t="str">
        <f t="shared" si="175"/>
        <v>Tercero</v>
      </c>
      <c r="G123" s="57" t="str">
        <f t="shared" si="176"/>
        <v>CRE174</v>
      </c>
      <c r="H123" s="57" t="str">
        <f t="shared" si="177"/>
        <v>Si</v>
      </c>
      <c r="I123" s="57" t="str">
        <f t="shared" si="178"/>
        <v>USD</v>
      </c>
      <c r="J123" s="57" t="str">
        <f t="shared" si="179"/>
        <v>Si</v>
      </c>
      <c r="K123" s="58">
        <f t="shared" si="180"/>
        <v>4.1268817204301085</v>
      </c>
      <c r="L123" s="58">
        <f t="shared" si="204"/>
        <v>60.829507450331114</v>
      </c>
      <c r="M123" s="58">
        <f t="shared" si="181"/>
        <v>7.7821216531456958</v>
      </c>
      <c r="N123" s="58">
        <f t="shared" si="205"/>
        <v>3.9583333299999999</v>
      </c>
      <c r="O123" s="58">
        <f t="shared" si="206"/>
        <v>60.829507501555959</v>
      </c>
      <c r="P123" s="58">
        <f t="shared" si="207"/>
        <v>6.7419370757450316</v>
      </c>
      <c r="Q123" s="59">
        <f t="shared" si="182"/>
        <v>4.0468926553672322</v>
      </c>
      <c r="R123" s="59">
        <f t="shared" si="208"/>
        <v>60.829507450331114</v>
      </c>
      <c r="S123" s="59">
        <f t="shared" si="183"/>
        <v>14.524058728890727</v>
      </c>
      <c r="T123" s="58">
        <f t="shared" si="209"/>
        <v>4.1268817200000001</v>
      </c>
      <c r="U123" s="58">
        <f t="shared" si="210"/>
        <v>60.829507456670868</v>
      </c>
      <c r="V123" s="58">
        <f t="shared" si="211"/>
        <v>7.7821216531456994</v>
      </c>
      <c r="W123" s="59">
        <f t="shared" si="184"/>
        <v>4.0744444444444454</v>
      </c>
      <c r="X123" s="59">
        <f t="shared" si="212"/>
        <v>60.829507450331114</v>
      </c>
      <c r="Y123" s="59">
        <f t="shared" si="185"/>
        <v>22.306180382036427</v>
      </c>
      <c r="Z123" s="58">
        <f t="shared" si="213"/>
        <v>3.9055555599999998</v>
      </c>
      <c r="AA123" s="58">
        <f t="shared" si="214"/>
        <v>60.829507381108385</v>
      </c>
      <c r="AB123" s="58">
        <f t="shared" si="215"/>
        <v>7.1271906229304669</v>
      </c>
      <c r="AC123" s="59">
        <f t="shared" si="186"/>
        <v>4.0322222222222237</v>
      </c>
      <c r="AD123" s="59">
        <f t="shared" si="216"/>
        <v>60.829507450331121</v>
      </c>
      <c r="AE123" s="59">
        <f t="shared" si="187"/>
        <v>29.433371004966894</v>
      </c>
      <c r="AF123" s="58">
        <f t="shared" si="217"/>
        <v>4.1268817200000001</v>
      </c>
      <c r="AG123" s="58">
        <f t="shared" si="218"/>
        <v>60.829507456670768</v>
      </c>
      <c r="AH123" s="58">
        <f t="shared" si="219"/>
        <v>7.7821216531456869</v>
      </c>
      <c r="AI123" s="59">
        <f t="shared" si="188"/>
        <v>4.0516556291390726</v>
      </c>
      <c r="AJ123" s="59">
        <f t="shared" si="220"/>
        <v>60.829507450331128</v>
      </c>
      <c r="AK123" s="59">
        <f t="shared" si="189"/>
        <v>37.215492658112581</v>
      </c>
      <c r="AL123" s="58">
        <f t="shared" si="221"/>
        <v>3.9055555599999998</v>
      </c>
      <c r="AM123" s="58">
        <f t="shared" si="222"/>
        <v>60.829507381108414</v>
      </c>
      <c r="AN123" s="58">
        <f t="shared" si="223"/>
        <v>7.1271906229304705</v>
      </c>
      <c r="AO123" s="59">
        <f t="shared" si="190"/>
        <v>4.0274401473296511</v>
      </c>
      <c r="AP123" s="59">
        <f t="shared" si="224"/>
        <v>60.829507450331121</v>
      </c>
      <c r="AQ123" s="59">
        <f t="shared" si="191"/>
        <v>44.342683281043051</v>
      </c>
      <c r="AR123" s="58">
        <f t="shared" si="225"/>
        <v>4.1268817200000001</v>
      </c>
      <c r="AS123" s="58">
        <f t="shared" si="226"/>
        <v>60.829507456670825</v>
      </c>
      <c r="AT123" s="58">
        <f t="shared" si="227"/>
        <v>7.782121653145694</v>
      </c>
      <c r="AU123" s="59">
        <f t="shared" si="192"/>
        <v>4.0419811320754722</v>
      </c>
      <c r="AV123" s="59">
        <f t="shared" si="228"/>
        <v>60.829507450331121</v>
      </c>
      <c r="AW123" s="59">
        <f t="shared" si="193"/>
        <v>52.124804934188745</v>
      </c>
      <c r="AX123" s="58">
        <f t="shared" si="229"/>
        <v>4.1268817200000001</v>
      </c>
      <c r="AY123" s="58">
        <f t="shared" si="230"/>
        <v>60.829507456670825</v>
      </c>
      <c r="AZ123" s="58">
        <f t="shared" si="231"/>
        <v>7.782121653145694</v>
      </c>
      <c r="BA123" s="59">
        <f t="shared" si="194"/>
        <v>4.0528120713305906</v>
      </c>
      <c r="BB123" s="59">
        <f t="shared" si="232"/>
        <v>60.829507450331121</v>
      </c>
      <c r="BC123" s="59">
        <f t="shared" si="195"/>
        <v>59.906926587334439</v>
      </c>
      <c r="BD123" s="58">
        <f t="shared" si="233"/>
        <v>3.9055555599999998</v>
      </c>
      <c r="BE123" s="58">
        <f t="shared" si="234"/>
        <v>60.829507381108414</v>
      </c>
      <c r="BF123" s="58">
        <f t="shared" si="235"/>
        <v>7.1271906229304705</v>
      </c>
      <c r="BG123" s="59">
        <f t="shared" si="196"/>
        <v>4.0366300366300374</v>
      </c>
      <c r="BH123" s="59">
        <f t="shared" si="236"/>
        <v>60.829507450331128</v>
      </c>
      <c r="BI123" s="59">
        <f t="shared" si="197"/>
        <v>67.03411721026491</v>
      </c>
      <c r="BJ123" s="58">
        <f t="shared" si="237"/>
        <v>4.1268817200000001</v>
      </c>
      <c r="BK123" s="58">
        <f t="shared" si="238"/>
        <v>60.829507456670825</v>
      </c>
      <c r="BL123" s="58">
        <f t="shared" si="239"/>
        <v>7.782121653145694</v>
      </c>
      <c r="BM123" s="59">
        <f t="shared" si="198"/>
        <v>4.0458333333333334</v>
      </c>
      <c r="BN123" s="59">
        <f t="shared" si="240"/>
        <v>60.829507450331128</v>
      </c>
      <c r="BO123" s="59">
        <f t="shared" si="199"/>
        <v>74.816238863410604</v>
      </c>
      <c r="BP123" s="58">
        <f t="shared" si="241"/>
        <v>3.9055555599999998</v>
      </c>
      <c r="BQ123" s="58">
        <f t="shared" si="242"/>
        <v>60.829507381108293</v>
      </c>
      <c r="BR123" s="58">
        <f t="shared" si="243"/>
        <v>7.1271906229304562</v>
      </c>
      <c r="BS123" s="59">
        <f t="shared" si="200"/>
        <v>4.0332335329341324</v>
      </c>
      <c r="BT123" s="59">
        <f t="shared" si="244"/>
        <v>60.829507450331121</v>
      </c>
      <c r="BU123" s="59">
        <f t="shared" si="201"/>
        <v>81.94342948634106</v>
      </c>
      <c r="BV123" s="58">
        <f t="shared" si="245"/>
        <v>4.1268817200000001</v>
      </c>
      <c r="BW123" s="58">
        <f t="shared" si="246"/>
        <v>60.829507456670939</v>
      </c>
      <c r="BX123" s="58">
        <f t="shared" si="247"/>
        <v>7.7821216531457083</v>
      </c>
      <c r="BY123" s="59">
        <f t="shared" si="202"/>
        <v>4.0411872146118721</v>
      </c>
      <c r="BZ123" s="59">
        <f t="shared" si="248"/>
        <v>60.829507450331135</v>
      </c>
      <c r="CA123" s="59">
        <f t="shared" si="203"/>
        <v>89.725551139486768</v>
      </c>
    </row>
    <row r="124" spans="1:79" x14ac:dyDescent="0.25">
      <c r="A124" s="57" t="str">
        <f>'BD Productos'!A119</f>
        <v>U015</v>
      </c>
      <c r="B124" s="57" t="str">
        <f t="shared" si="171"/>
        <v>Ultramar</v>
      </c>
      <c r="C124" s="57" t="str">
        <f t="shared" si="172"/>
        <v>Fuel Oil IFO380 (Isla)</v>
      </c>
      <c r="D124" s="57" t="str">
        <f t="shared" si="173"/>
        <v xml:space="preserve">Residual </v>
      </c>
      <c r="E124" s="57" t="str">
        <f t="shared" si="174"/>
        <v>Petrocaribe</v>
      </c>
      <c r="F124" s="57" t="str">
        <f t="shared" si="175"/>
        <v>Ref. Isla</v>
      </c>
      <c r="G124" s="57" t="str">
        <f t="shared" si="176"/>
        <v>CRE174</v>
      </c>
      <c r="H124" s="57" t="str">
        <f t="shared" si="177"/>
        <v>Si</v>
      </c>
      <c r="I124" s="57" t="str">
        <f t="shared" si="178"/>
        <v>USD</v>
      </c>
      <c r="J124" s="57" t="str">
        <f t="shared" si="179"/>
        <v>No</v>
      </c>
      <c r="K124" s="58">
        <f t="shared" si="180"/>
        <v>30.645161290322587</v>
      </c>
      <c r="L124" s="58">
        <f t="shared" si="204"/>
        <v>60.829507450331121</v>
      </c>
      <c r="M124" s="58">
        <f t="shared" si="181"/>
        <v>57.788032077814577</v>
      </c>
      <c r="N124" s="58">
        <f t="shared" si="205"/>
        <v>33.928571429999998</v>
      </c>
      <c r="O124" s="58">
        <f t="shared" si="206"/>
        <v>60.829507447769899</v>
      </c>
      <c r="P124" s="58">
        <f t="shared" si="207"/>
        <v>57.788032077814577</v>
      </c>
      <c r="Q124" s="59">
        <f t="shared" si="182"/>
        <v>32.203389830508478</v>
      </c>
      <c r="R124" s="59">
        <f t="shared" si="208"/>
        <v>60.829507450331128</v>
      </c>
      <c r="S124" s="59">
        <f t="shared" si="183"/>
        <v>115.57606415562915</v>
      </c>
      <c r="T124" s="58">
        <f t="shared" si="209"/>
        <v>30.645161290000001</v>
      </c>
      <c r="U124" s="58">
        <f t="shared" si="210"/>
        <v>60.829507450971427</v>
      </c>
      <c r="V124" s="58">
        <f t="shared" si="211"/>
        <v>57.788032077814563</v>
      </c>
      <c r="W124" s="59">
        <f t="shared" si="184"/>
        <v>31.666666666666668</v>
      </c>
      <c r="X124" s="59">
        <f t="shared" si="212"/>
        <v>60.829507450331128</v>
      </c>
      <c r="Y124" s="59">
        <f t="shared" si="185"/>
        <v>173.36409623344372</v>
      </c>
      <c r="Z124" s="58">
        <f t="shared" si="213"/>
        <v>31.666666670000001</v>
      </c>
      <c r="AA124" s="58">
        <f t="shared" si="214"/>
        <v>60.829507443928037</v>
      </c>
      <c r="AB124" s="58">
        <f t="shared" si="215"/>
        <v>57.788032077814592</v>
      </c>
      <c r="AC124" s="59">
        <f t="shared" si="186"/>
        <v>31.666666666666671</v>
      </c>
      <c r="AD124" s="59">
        <f t="shared" si="216"/>
        <v>60.829507450331128</v>
      </c>
      <c r="AE124" s="59">
        <f t="shared" si="187"/>
        <v>231.15212831125831</v>
      </c>
      <c r="AF124" s="58">
        <f t="shared" si="217"/>
        <v>30.645161290000001</v>
      </c>
      <c r="AG124" s="58">
        <f t="shared" si="218"/>
        <v>60.829507450971462</v>
      </c>
      <c r="AH124" s="58">
        <f t="shared" si="219"/>
        <v>57.788032077814592</v>
      </c>
      <c r="AI124" s="59">
        <f t="shared" si="188"/>
        <v>31.456953642384114</v>
      </c>
      <c r="AJ124" s="59">
        <f t="shared" si="220"/>
        <v>60.829507450331128</v>
      </c>
      <c r="AK124" s="59">
        <f t="shared" si="189"/>
        <v>288.9401603890729</v>
      </c>
      <c r="AL124" s="58">
        <f t="shared" si="221"/>
        <v>31.666666670000001</v>
      </c>
      <c r="AM124" s="58">
        <f t="shared" si="222"/>
        <v>60.829507443927973</v>
      </c>
      <c r="AN124" s="58">
        <f t="shared" si="223"/>
        <v>57.788032077814535</v>
      </c>
      <c r="AO124" s="59">
        <f t="shared" si="190"/>
        <v>31.491712707182323</v>
      </c>
      <c r="AP124" s="59">
        <f t="shared" si="224"/>
        <v>60.829507450331114</v>
      </c>
      <c r="AQ124" s="59">
        <f t="shared" si="191"/>
        <v>346.72819246688744</v>
      </c>
      <c r="AR124" s="58">
        <f t="shared" si="225"/>
        <v>30.645161290000001</v>
      </c>
      <c r="AS124" s="58">
        <f t="shared" si="226"/>
        <v>60.829507450971462</v>
      </c>
      <c r="AT124" s="58">
        <f t="shared" si="227"/>
        <v>57.788032077814592</v>
      </c>
      <c r="AU124" s="59">
        <f t="shared" si="192"/>
        <v>31.367924528301895</v>
      </c>
      <c r="AV124" s="59">
        <f t="shared" si="228"/>
        <v>60.829507450331114</v>
      </c>
      <c r="AW124" s="59">
        <f t="shared" si="193"/>
        <v>404.51622454470203</v>
      </c>
      <c r="AX124" s="58">
        <f t="shared" si="229"/>
        <v>30.645161290000001</v>
      </c>
      <c r="AY124" s="58">
        <f t="shared" si="230"/>
        <v>60.829507450971398</v>
      </c>
      <c r="AZ124" s="58">
        <f t="shared" si="231"/>
        <v>57.788032077814535</v>
      </c>
      <c r="BA124" s="59">
        <f t="shared" si="194"/>
        <v>31.275720164609055</v>
      </c>
      <c r="BB124" s="59">
        <f t="shared" si="232"/>
        <v>60.829507450331128</v>
      </c>
      <c r="BC124" s="59">
        <f t="shared" si="195"/>
        <v>462.30425662251656</v>
      </c>
      <c r="BD124" s="58">
        <f t="shared" si="233"/>
        <v>31.666666670000001</v>
      </c>
      <c r="BE124" s="58">
        <f t="shared" si="234"/>
        <v>60.829507443928101</v>
      </c>
      <c r="BF124" s="58">
        <f t="shared" si="235"/>
        <v>57.788032077814648</v>
      </c>
      <c r="BG124" s="59">
        <f t="shared" si="196"/>
        <v>31.318681318681328</v>
      </c>
      <c r="BH124" s="59">
        <f t="shared" si="236"/>
        <v>60.829507450331128</v>
      </c>
      <c r="BI124" s="59">
        <f t="shared" si="197"/>
        <v>520.09228870033121</v>
      </c>
      <c r="BJ124" s="58">
        <f t="shared" si="237"/>
        <v>30.645161290000001</v>
      </c>
      <c r="BK124" s="58">
        <f t="shared" si="238"/>
        <v>60.829507450971462</v>
      </c>
      <c r="BL124" s="58">
        <f t="shared" si="239"/>
        <v>57.788032077814592</v>
      </c>
      <c r="BM124" s="59">
        <f t="shared" si="198"/>
        <v>31.250000000000007</v>
      </c>
      <c r="BN124" s="59">
        <f t="shared" si="240"/>
        <v>60.829507450331128</v>
      </c>
      <c r="BO124" s="59">
        <f t="shared" si="199"/>
        <v>577.8803207781458</v>
      </c>
      <c r="BP124" s="58">
        <f t="shared" si="241"/>
        <v>31.666666670000001</v>
      </c>
      <c r="BQ124" s="58">
        <f t="shared" si="242"/>
        <v>60.829507443928037</v>
      </c>
      <c r="BR124" s="58">
        <f t="shared" si="243"/>
        <v>57.788032077814592</v>
      </c>
      <c r="BS124" s="59">
        <f t="shared" si="200"/>
        <v>31.287425149700606</v>
      </c>
      <c r="BT124" s="59">
        <f t="shared" si="244"/>
        <v>60.829507450331128</v>
      </c>
      <c r="BU124" s="59">
        <f t="shared" si="201"/>
        <v>635.66835285596039</v>
      </c>
      <c r="BV124" s="58">
        <f t="shared" si="245"/>
        <v>30.645161290000001</v>
      </c>
      <c r="BW124" s="58">
        <f t="shared" si="246"/>
        <v>60.829507450971342</v>
      </c>
      <c r="BX124" s="58">
        <f t="shared" si="247"/>
        <v>57.788032077814478</v>
      </c>
      <c r="BY124" s="59">
        <f t="shared" si="202"/>
        <v>31.232876712328768</v>
      </c>
      <c r="BZ124" s="59">
        <f t="shared" si="248"/>
        <v>60.829507450331128</v>
      </c>
      <c r="CA124" s="59">
        <f t="shared" si="203"/>
        <v>693.45638493377487</v>
      </c>
    </row>
    <row r="125" spans="1:79" x14ac:dyDescent="0.25">
      <c r="A125" s="57" t="str">
        <f>'BD Productos'!A120</f>
        <v>U016</v>
      </c>
      <c r="B125" s="57" t="str">
        <f t="shared" si="171"/>
        <v>Ultramar</v>
      </c>
      <c r="C125" s="57" t="str">
        <f t="shared" si="172"/>
        <v>Diluente para IFO380</v>
      </c>
      <c r="D125" s="57" t="str">
        <f t="shared" si="173"/>
        <v>Diluente</v>
      </c>
      <c r="E125" s="57" t="str">
        <f t="shared" si="174"/>
        <v>Tercero</v>
      </c>
      <c r="F125" s="57" t="str">
        <f t="shared" si="175"/>
        <v>Tercero</v>
      </c>
      <c r="G125" s="57" t="str">
        <f t="shared" si="176"/>
        <v>CRE175</v>
      </c>
      <c r="H125" s="57" t="str">
        <f t="shared" si="177"/>
        <v>-</v>
      </c>
      <c r="I125" s="57" t="str">
        <f t="shared" si="178"/>
        <v>-</v>
      </c>
      <c r="J125" s="57" t="str">
        <f t="shared" si="179"/>
        <v>-</v>
      </c>
      <c r="K125" s="58">
        <f t="shared" si="180"/>
        <v>0</v>
      </c>
      <c r="L125" s="58">
        <f t="shared" si="204"/>
        <v>0</v>
      </c>
      <c r="M125" s="58">
        <f t="shared" si="181"/>
        <v>0</v>
      </c>
      <c r="N125" s="58">
        <f t="shared" si="205"/>
        <v>0</v>
      </c>
      <c r="O125" s="58">
        <f t="shared" si="206"/>
        <v>0</v>
      </c>
      <c r="P125" s="58">
        <f t="shared" si="207"/>
        <v>0</v>
      </c>
      <c r="Q125" s="59">
        <f t="shared" si="182"/>
        <v>0</v>
      </c>
      <c r="R125" s="59">
        <f t="shared" si="208"/>
        <v>0</v>
      </c>
      <c r="S125" s="59">
        <f t="shared" si="183"/>
        <v>0</v>
      </c>
      <c r="T125" s="58">
        <f t="shared" si="209"/>
        <v>0</v>
      </c>
      <c r="U125" s="58">
        <f t="shared" si="210"/>
        <v>0</v>
      </c>
      <c r="V125" s="58">
        <f t="shared" si="211"/>
        <v>0</v>
      </c>
      <c r="W125" s="59">
        <f t="shared" si="184"/>
        <v>0</v>
      </c>
      <c r="X125" s="59">
        <f t="shared" si="212"/>
        <v>0</v>
      </c>
      <c r="Y125" s="59">
        <f t="shared" si="185"/>
        <v>0</v>
      </c>
      <c r="Z125" s="58">
        <f t="shared" si="213"/>
        <v>0</v>
      </c>
      <c r="AA125" s="58">
        <f t="shared" si="214"/>
        <v>0</v>
      </c>
      <c r="AB125" s="58">
        <f t="shared" si="215"/>
        <v>0</v>
      </c>
      <c r="AC125" s="59">
        <f t="shared" si="186"/>
        <v>0</v>
      </c>
      <c r="AD125" s="59">
        <f t="shared" si="216"/>
        <v>0</v>
      </c>
      <c r="AE125" s="59">
        <f t="shared" si="187"/>
        <v>0</v>
      </c>
      <c r="AF125" s="58">
        <f t="shared" si="217"/>
        <v>0</v>
      </c>
      <c r="AG125" s="58">
        <f t="shared" si="218"/>
        <v>0</v>
      </c>
      <c r="AH125" s="58">
        <f t="shared" si="219"/>
        <v>0</v>
      </c>
      <c r="AI125" s="59">
        <f t="shared" si="188"/>
        <v>0</v>
      </c>
      <c r="AJ125" s="59">
        <f t="shared" si="220"/>
        <v>0</v>
      </c>
      <c r="AK125" s="59">
        <f t="shared" si="189"/>
        <v>0</v>
      </c>
      <c r="AL125" s="58">
        <f t="shared" si="221"/>
        <v>0</v>
      </c>
      <c r="AM125" s="58">
        <f t="shared" si="222"/>
        <v>0</v>
      </c>
      <c r="AN125" s="58">
        <f t="shared" si="223"/>
        <v>0</v>
      </c>
      <c r="AO125" s="59">
        <f t="shared" si="190"/>
        <v>0</v>
      </c>
      <c r="AP125" s="59">
        <f t="shared" si="224"/>
        <v>0</v>
      </c>
      <c r="AQ125" s="59">
        <f t="shared" si="191"/>
        <v>0</v>
      </c>
      <c r="AR125" s="58">
        <f t="shared" si="225"/>
        <v>0</v>
      </c>
      <c r="AS125" s="58">
        <f t="shared" si="226"/>
        <v>0</v>
      </c>
      <c r="AT125" s="58">
        <f t="shared" si="227"/>
        <v>0</v>
      </c>
      <c r="AU125" s="59">
        <f t="shared" si="192"/>
        <v>0</v>
      </c>
      <c r="AV125" s="59">
        <f t="shared" si="228"/>
        <v>0</v>
      </c>
      <c r="AW125" s="59">
        <f t="shared" si="193"/>
        <v>0</v>
      </c>
      <c r="AX125" s="58">
        <f t="shared" si="229"/>
        <v>0</v>
      </c>
      <c r="AY125" s="58">
        <f t="shared" si="230"/>
        <v>0</v>
      </c>
      <c r="AZ125" s="58">
        <f t="shared" si="231"/>
        <v>0</v>
      </c>
      <c r="BA125" s="59">
        <f t="shared" si="194"/>
        <v>0</v>
      </c>
      <c r="BB125" s="59">
        <f t="shared" si="232"/>
        <v>0</v>
      </c>
      <c r="BC125" s="59">
        <f t="shared" si="195"/>
        <v>0</v>
      </c>
      <c r="BD125" s="58">
        <f t="shared" si="233"/>
        <v>0</v>
      </c>
      <c r="BE125" s="58">
        <f t="shared" si="234"/>
        <v>0</v>
      </c>
      <c r="BF125" s="58">
        <f t="shared" si="235"/>
        <v>0</v>
      </c>
      <c r="BG125" s="59">
        <f t="shared" si="196"/>
        <v>0</v>
      </c>
      <c r="BH125" s="59">
        <f t="shared" si="236"/>
        <v>0</v>
      </c>
      <c r="BI125" s="59">
        <f t="shared" si="197"/>
        <v>0</v>
      </c>
      <c r="BJ125" s="58">
        <f t="shared" si="237"/>
        <v>0</v>
      </c>
      <c r="BK125" s="58">
        <f t="shared" si="238"/>
        <v>0</v>
      </c>
      <c r="BL125" s="58">
        <f t="shared" si="239"/>
        <v>0</v>
      </c>
      <c r="BM125" s="59">
        <f t="shared" si="198"/>
        <v>0</v>
      </c>
      <c r="BN125" s="59">
        <f t="shared" si="240"/>
        <v>0</v>
      </c>
      <c r="BO125" s="59">
        <f t="shared" si="199"/>
        <v>0</v>
      </c>
      <c r="BP125" s="58">
        <f t="shared" si="241"/>
        <v>0</v>
      </c>
      <c r="BQ125" s="58">
        <f t="shared" si="242"/>
        <v>0</v>
      </c>
      <c r="BR125" s="58">
        <f t="shared" si="243"/>
        <v>0</v>
      </c>
      <c r="BS125" s="59">
        <f t="shared" si="200"/>
        <v>0</v>
      </c>
      <c r="BT125" s="59">
        <f t="shared" si="244"/>
        <v>0</v>
      </c>
      <c r="BU125" s="59">
        <f t="shared" si="201"/>
        <v>0</v>
      </c>
      <c r="BV125" s="58">
        <f t="shared" si="245"/>
        <v>0</v>
      </c>
      <c r="BW125" s="58">
        <f t="shared" si="246"/>
        <v>0</v>
      </c>
      <c r="BX125" s="58">
        <f t="shared" si="247"/>
        <v>0</v>
      </c>
      <c r="BY125" s="59">
        <f t="shared" si="202"/>
        <v>0</v>
      </c>
      <c r="BZ125" s="59">
        <f t="shared" si="248"/>
        <v>0</v>
      </c>
      <c r="CA125" s="59">
        <f t="shared" si="203"/>
        <v>0</v>
      </c>
    </row>
    <row r="126" spans="1:79" x14ac:dyDescent="0.25">
      <c r="A126" s="57" t="str">
        <f>'BD Productos'!A121</f>
        <v>U017</v>
      </c>
      <c r="B126" s="57" t="str">
        <f t="shared" si="171"/>
        <v>Ultramar</v>
      </c>
      <c r="C126" s="57" t="str">
        <f t="shared" si="172"/>
        <v>Bunker Curoil</v>
      </c>
      <c r="D126" s="57" t="str">
        <f t="shared" si="173"/>
        <v>Bunker</v>
      </c>
      <c r="E126" s="57" t="str">
        <f t="shared" si="174"/>
        <v>Tercero</v>
      </c>
      <c r="F126" s="57" t="str">
        <f t="shared" si="175"/>
        <v>Tercero</v>
      </c>
      <c r="G126" s="57" t="str">
        <f t="shared" si="176"/>
        <v>CRE179</v>
      </c>
      <c r="H126" s="57" t="str">
        <f t="shared" si="177"/>
        <v>Si</v>
      </c>
      <c r="I126" s="57" t="str">
        <f t="shared" si="178"/>
        <v>USD</v>
      </c>
      <c r="J126" s="57" t="str">
        <f t="shared" si="179"/>
        <v>Si</v>
      </c>
      <c r="K126" s="58">
        <f t="shared" si="180"/>
        <v>6.1290322580645169</v>
      </c>
      <c r="L126" s="58">
        <f t="shared" si="204"/>
        <v>60.829507450331114</v>
      </c>
      <c r="M126" s="58">
        <f t="shared" si="181"/>
        <v>11.557606415562914</v>
      </c>
      <c r="N126" s="58">
        <f t="shared" si="205"/>
        <v>6.7857142899999996</v>
      </c>
      <c r="O126" s="58">
        <f t="shared" si="206"/>
        <v>60.829507411912495</v>
      </c>
      <c r="P126" s="58">
        <f t="shared" si="207"/>
        <v>11.557606415562914</v>
      </c>
      <c r="Q126" s="59">
        <f t="shared" si="182"/>
        <v>6.4406779661016955</v>
      </c>
      <c r="R126" s="59">
        <f t="shared" si="208"/>
        <v>60.829507450331114</v>
      </c>
      <c r="S126" s="59">
        <f t="shared" si="183"/>
        <v>23.115212831125827</v>
      </c>
      <c r="T126" s="58">
        <f t="shared" si="209"/>
        <v>6.1290322599999998</v>
      </c>
      <c r="U126" s="58">
        <f t="shared" si="210"/>
        <v>60.829507431121797</v>
      </c>
      <c r="V126" s="58">
        <f t="shared" si="211"/>
        <v>11.557606415562912</v>
      </c>
      <c r="W126" s="59">
        <f t="shared" si="184"/>
        <v>6.3333333333333339</v>
      </c>
      <c r="X126" s="59">
        <f t="shared" si="212"/>
        <v>60.829507450331128</v>
      </c>
      <c r="Y126" s="59">
        <f t="shared" si="185"/>
        <v>34.672819246688739</v>
      </c>
      <c r="Z126" s="58">
        <f t="shared" si="213"/>
        <v>6.3333333300000003</v>
      </c>
      <c r="AA126" s="58">
        <f t="shared" si="214"/>
        <v>60.829507482346663</v>
      </c>
      <c r="AB126" s="58">
        <f t="shared" si="215"/>
        <v>11.557606415562915</v>
      </c>
      <c r="AC126" s="59">
        <f t="shared" si="186"/>
        <v>6.3333333333333339</v>
      </c>
      <c r="AD126" s="59">
        <f t="shared" si="216"/>
        <v>60.829507450331114</v>
      </c>
      <c r="AE126" s="59">
        <f t="shared" si="187"/>
        <v>46.230425662251655</v>
      </c>
      <c r="AF126" s="58">
        <f t="shared" si="217"/>
        <v>6.1290322599999998</v>
      </c>
      <c r="AG126" s="58">
        <f t="shared" si="218"/>
        <v>60.829507431121854</v>
      </c>
      <c r="AH126" s="58">
        <f t="shared" si="219"/>
        <v>11.557606415562923</v>
      </c>
      <c r="AI126" s="59">
        <f t="shared" si="188"/>
        <v>6.2913907284768218</v>
      </c>
      <c r="AJ126" s="59">
        <f t="shared" si="220"/>
        <v>60.829507450331128</v>
      </c>
      <c r="AK126" s="59">
        <f t="shared" si="189"/>
        <v>57.788032077814577</v>
      </c>
      <c r="AL126" s="58">
        <f t="shared" si="221"/>
        <v>6.3333333300000003</v>
      </c>
      <c r="AM126" s="58">
        <f t="shared" si="222"/>
        <v>60.829507482346663</v>
      </c>
      <c r="AN126" s="58">
        <f t="shared" si="223"/>
        <v>11.557606415562915</v>
      </c>
      <c r="AO126" s="59">
        <f t="shared" si="190"/>
        <v>6.2983425414364662</v>
      </c>
      <c r="AP126" s="59">
        <f t="shared" si="224"/>
        <v>60.829507450331114</v>
      </c>
      <c r="AQ126" s="59">
        <f t="shared" si="191"/>
        <v>69.345638493377493</v>
      </c>
      <c r="AR126" s="58">
        <f t="shared" si="225"/>
        <v>6.1290322599999998</v>
      </c>
      <c r="AS126" s="58">
        <f t="shared" si="226"/>
        <v>60.829507431121741</v>
      </c>
      <c r="AT126" s="58">
        <f t="shared" si="227"/>
        <v>11.557606415562901</v>
      </c>
      <c r="AU126" s="59">
        <f t="shared" si="192"/>
        <v>6.2735849056603783</v>
      </c>
      <c r="AV126" s="59">
        <f t="shared" si="228"/>
        <v>60.829507450331114</v>
      </c>
      <c r="AW126" s="59">
        <f t="shared" si="193"/>
        <v>80.903244908940394</v>
      </c>
      <c r="AX126" s="58">
        <f t="shared" si="229"/>
        <v>6.1290322599999998</v>
      </c>
      <c r="AY126" s="58">
        <f t="shared" si="230"/>
        <v>60.829507431121819</v>
      </c>
      <c r="AZ126" s="58">
        <f t="shared" si="231"/>
        <v>11.557606415562915</v>
      </c>
      <c r="BA126" s="59">
        <f t="shared" si="194"/>
        <v>6.2551440329218106</v>
      </c>
      <c r="BB126" s="59">
        <f t="shared" si="232"/>
        <v>60.829507450331128</v>
      </c>
      <c r="BC126" s="59">
        <f t="shared" si="195"/>
        <v>92.460851324503309</v>
      </c>
      <c r="BD126" s="58">
        <f t="shared" si="233"/>
        <v>6.3333333300000003</v>
      </c>
      <c r="BE126" s="58">
        <f t="shared" si="234"/>
        <v>60.829507482346742</v>
      </c>
      <c r="BF126" s="58">
        <f t="shared" si="235"/>
        <v>11.55760641556293</v>
      </c>
      <c r="BG126" s="59">
        <f t="shared" si="196"/>
        <v>6.2637362637362655</v>
      </c>
      <c r="BH126" s="59">
        <f t="shared" si="236"/>
        <v>60.829507450331114</v>
      </c>
      <c r="BI126" s="59">
        <f t="shared" si="197"/>
        <v>104.01845774006624</v>
      </c>
      <c r="BJ126" s="58">
        <f t="shared" si="237"/>
        <v>6.1290322599999998</v>
      </c>
      <c r="BK126" s="58">
        <f t="shared" si="238"/>
        <v>60.829507431121819</v>
      </c>
      <c r="BL126" s="58">
        <f t="shared" si="239"/>
        <v>11.557606415562915</v>
      </c>
      <c r="BM126" s="59">
        <f t="shared" si="198"/>
        <v>6.2500000000000009</v>
      </c>
      <c r="BN126" s="59">
        <f t="shared" si="240"/>
        <v>60.829507450331128</v>
      </c>
      <c r="BO126" s="59">
        <f t="shared" si="199"/>
        <v>115.57606415562915</v>
      </c>
      <c r="BP126" s="58">
        <f t="shared" si="241"/>
        <v>6.3333333300000003</v>
      </c>
      <c r="BQ126" s="58">
        <f t="shared" si="242"/>
        <v>60.829507482346585</v>
      </c>
      <c r="BR126" s="58">
        <f t="shared" si="243"/>
        <v>11.557606415562901</v>
      </c>
      <c r="BS126" s="59">
        <f t="shared" si="200"/>
        <v>6.2574850299401197</v>
      </c>
      <c r="BT126" s="59">
        <f t="shared" si="244"/>
        <v>60.829507450331128</v>
      </c>
      <c r="BU126" s="59">
        <f t="shared" si="201"/>
        <v>127.13367057119206</v>
      </c>
      <c r="BV126" s="58">
        <f t="shared" si="245"/>
        <v>6.1290322599999998</v>
      </c>
      <c r="BW126" s="58">
        <f t="shared" si="246"/>
        <v>60.829507431121741</v>
      </c>
      <c r="BX126" s="58">
        <f t="shared" si="247"/>
        <v>11.557606415562901</v>
      </c>
      <c r="BY126" s="59">
        <f t="shared" si="202"/>
        <v>6.2465753424657535</v>
      </c>
      <c r="BZ126" s="59">
        <f t="shared" si="248"/>
        <v>60.829507450331128</v>
      </c>
      <c r="CA126" s="59">
        <f t="shared" si="203"/>
        <v>138.69127698675496</v>
      </c>
    </row>
    <row r="127" spans="1:79" x14ac:dyDescent="0.25">
      <c r="A127" s="57" t="str">
        <f>'BD Productos'!A122</f>
        <v>U018</v>
      </c>
      <c r="B127" s="57" t="str">
        <f t="shared" si="171"/>
        <v>Ultramar</v>
      </c>
      <c r="C127" s="57" t="str">
        <f t="shared" si="172"/>
        <v>Diesel Marino Curoil</v>
      </c>
      <c r="D127" s="57" t="str">
        <f t="shared" si="173"/>
        <v>Bunker</v>
      </c>
      <c r="E127" s="57" t="str">
        <f t="shared" si="174"/>
        <v>Tercero</v>
      </c>
      <c r="F127" s="57" t="str">
        <f t="shared" si="175"/>
        <v>Tercero</v>
      </c>
      <c r="G127" s="57" t="str">
        <f t="shared" si="176"/>
        <v>CRE176</v>
      </c>
      <c r="H127" s="57" t="str">
        <f t="shared" si="177"/>
        <v>Si</v>
      </c>
      <c r="I127" s="57" t="str">
        <f t="shared" si="178"/>
        <v>USD</v>
      </c>
      <c r="J127" s="57" t="str">
        <f t="shared" si="179"/>
        <v>Si</v>
      </c>
      <c r="K127" s="58">
        <f t="shared" si="180"/>
        <v>0.10215053763440859</v>
      </c>
      <c r="L127" s="58">
        <f t="shared" si="204"/>
        <v>80.510742556349953</v>
      </c>
      <c r="M127" s="58">
        <f t="shared" si="181"/>
        <v>0.25495068476177485</v>
      </c>
      <c r="N127" s="58">
        <f t="shared" si="205"/>
        <v>0.11309524</v>
      </c>
      <c r="O127" s="58">
        <f t="shared" si="206"/>
        <v>80.510741200379613</v>
      </c>
      <c r="P127" s="58">
        <f t="shared" si="207"/>
        <v>0.25495068476177496</v>
      </c>
      <c r="Q127" s="59">
        <f t="shared" si="182"/>
        <v>0.10734463276836158</v>
      </c>
      <c r="R127" s="59">
        <f t="shared" si="208"/>
        <v>80.510742556349982</v>
      </c>
      <c r="S127" s="59">
        <f t="shared" si="183"/>
        <v>0.50990136952354981</v>
      </c>
      <c r="T127" s="58">
        <f t="shared" si="209"/>
        <v>0.10215054</v>
      </c>
      <c r="U127" s="58">
        <f t="shared" si="210"/>
        <v>80.510740691890661</v>
      </c>
      <c r="V127" s="58">
        <f t="shared" si="211"/>
        <v>0.25495068476177474</v>
      </c>
      <c r="W127" s="59">
        <f t="shared" si="184"/>
        <v>0.10555555555555554</v>
      </c>
      <c r="X127" s="59">
        <f t="shared" si="212"/>
        <v>80.510742556349967</v>
      </c>
      <c r="Y127" s="59">
        <f t="shared" si="185"/>
        <v>0.76485205428532455</v>
      </c>
      <c r="Z127" s="58">
        <f t="shared" si="213"/>
        <v>0.10555556000000001</v>
      </c>
      <c r="AA127" s="58">
        <f t="shared" si="214"/>
        <v>80.510739166424088</v>
      </c>
      <c r="AB127" s="58">
        <f t="shared" si="215"/>
        <v>0.25495068476177485</v>
      </c>
      <c r="AC127" s="59">
        <f t="shared" si="186"/>
        <v>0.10555555555555553</v>
      </c>
      <c r="AD127" s="59">
        <f t="shared" si="216"/>
        <v>80.510742556349982</v>
      </c>
      <c r="AE127" s="59">
        <f t="shared" si="187"/>
        <v>1.0198027390470994</v>
      </c>
      <c r="AF127" s="58">
        <f t="shared" si="217"/>
        <v>0.10215054</v>
      </c>
      <c r="AG127" s="58">
        <f t="shared" si="218"/>
        <v>80.51074069189076</v>
      </c>
      <c r="AH127" s="58">
        <f t="shared" si="219"/>
        <v>0.25495068476177507</v>
      </c>
      <c r="AI127" s="59">
        <f t="shared" si="188"/>
        <v>0.10485651214128035</v>
      </c>
      <c r="AJ127" s="59">
        <f t="shared" si="220"/>
        <v>80.510742556349967</v>
      </c>
      <c r="AK127" s="59">
        <f t="shared" si="189"/>
        <v>1.2747534238088745</v>
      </c>
      <c r="AL127" s="58">
        <f t="shared" si="221"/>
        <v>0.10555556000000001</v>
      </c>
      <c r="AM127" s="58">
        <f t="shared" si="222"/>
        <v>80.510739166424088</v>
      </c>
      <c r="AN127" s="58">
        <f t="shared" si="223"/>
        <v>0.25495068476177485</v>
      </c>
      <c r="AO127" s="59">
        <f t="shared" si="190"/>
        <v>0.10497237569060773</v>
      </c>
      <c r="AP127" s="59">
        <f t="shared" si="224"/>
        <v>80.510742556349967</v>
      </c>
      <c r="AQ127" s="59">
        <f t="shared" si="191"/>
        <v>1.5297041085706493</v>
      </c>
      <c r="AR127" s="58">
        <f t="shared" si="225"/>
        <v>0.10215054</v>
      </c>
      <c r="AS127" s="58">
        <f t="shared" si="226"/>
        <v>80.510740691890618</v>
      </c>
      <c r="AT127" s="58">
        <f t="shared" si="227"/>
        <v>0.25495068476177463</v>
      </c>
      <c r="AU127" s="59">
        <f t="shared" si="192"/>
        <v>0.10455974842767293</v>
      </c>
      <c r="AV127" s="59">
        <f t="shared" si="228"/>
        <v>80.510742556349967</v>
      </c>
      <c r="AW127" s="59">
        <f t="shared" si="193"/>
        <v>1.7846547933324239</v>
      </c>
      <c r="AX127" s="58">
        <f t="shared" si="229"/>
        <v>0.10215054</v>
      </c>
      <c r="AY127" s="58">
        <f t="shared" si="230"/>
        <v>80.510740691890831</v>
      </c>
      <c r="AZ127" s="58">
        <f t="shared" si="231"/>
        <v>0.25495068476177529</v>
      </c>
      <c r="BA127" s="59">
        <f t="shared" si="194"/>
        <v>0.10425240054869685</v>
      </c>
      <c r="BB127" s="59">
        <f t="shared" si="232"/>
        <v>80.510742556349982</v>
      </c>
      <c r="BC127" s="59">
        <f t="shared" si="195"/>
        <v>2.0396054780941992</v>
      </c>
      <c r="BD127" s="58">
        <f t="shared" si="233"/>
        <v>0.10555556000000001</v>
      </c>
      <c r="BE127" s="58">
        <f t="shared" si="234"/>
        <v>80.510739166423946</v>
      </c>
      <c r="BF127" s="58">
        <f t="shared" si="235"/>
        <v>0.2549506847617744</v>
      </c>
      <c r="BG127" s="59">
        <f t="shared" si="196"/>
        <v>0.10439560439560437</v>
      </c>
      <c r="BH127" s="59">
        <f t="shared" si="236"/>
        <v>80.510742556349967</v>
      </c>
      <c r="BI127" s="59">
        <f t="shared" si="197"/>
        <v>2.2945561628559736</v>
      </c>
      <c r="BJ127" s="58">
        <f t="shared" si="237"/>
        <v>0.10215054</v>
      </c>
      <c r="BK127" s="58">
        <f t="shared" si="238"/>
        <v>80.510740691890831</v>
      </c>
      <c r="BL127" s="58">
        <f t="shared" si="239"/>
        <v>0.25495068476177529</v>
      </c>
      <c r="BM127" s="59">
        <f t="shared" si="198"/>
        <v>0.10416666666666666</v>
      </c>
      <c r="BN127" s="59">
        <f t="shared" si="240"/>
        <v>80.510742556349967</v>
      </c>
      <c r="BO127" s="59">
        <f t="shared" si="199"/>
        <v>2.5495068476177489</v>
      </c>
      <c r="BP127" s="58">
        <f t="shared" si="241"/>
        <v>0.10555556000000001</v>
      </c>
      <c r="BQ127" s="58">
        <f t="shared" si="242"/>
        <v>80.510739166423946</v>
      </c>
      <c r="BR127" s="58">
        <f t="shared" si="243"/>
        <v>0.2549506847617744</v>
      </c>
      <c r="BS127" s="59">
        <f t="shared" si="200"/>
        <v>0.10429141716566864</v>
      </c>
      <c r="BT127" s="59">
        <f t="shared" si="244"/>
        <v>80.510742556349967</v>
      </c>
      <c r="BU127" s="59">
        <f t="shared" si="201"/>
        <v>2.8044575323795233</v>
      </c>
      <c r="BV127" s="58">
        <f t="shared" si="245"/>
        <v>0.10215054</v>
      </c>
      <c r="BW127" s="58">
        <f t="shared" si="246"/>
        <v>80.510740691890689</v>
      </c>
      <c r="BX127" s="58">
        <f t="shared" si="247"/>
        <v>0.25495068476177485</v>
      </c>
      <c r="BY127" s="59">
        <f t="shared" si="202"/>
        <v>0.10410958904109588</v>
      </c>
      <c r="BZ127" s="59">
        <f t="shared" si="248"/>
        <v>80.510742556349967</v>
      </c>
      <c r="CA127" s="59">
        <f t="shared" si="203"/>
        <v>3.0594082171412982</v>
      </c>
    </row>
    <row r="128" spans="1:79" x14ac:dyDescent="0.25">
      <c r="A128" s="57" t="str">
        <f>'BD Productos'!A123</f>
        <v>U019</v>
      </c>
      <c r="B128" s="57" t="str">
        <f t="shared" si="171"/>
        <v>Ultramar</v>
      </c>
      <c r="C128" s="57" t="str">
        <f t="shared" si="172"/>
        <v>Asfalto Penet30 (Isla)</v>
      </c>
      <c r="D128" s="57" t="str">
        <f t="shared" si="173"/>
        <v>Otros Productos</v>
      </c>
      <c r="E128" s="57" t="str">
        <f t="shared" si="174"/>
        <v>Petrocaribe</v>
      </c>
      <c r="F128" s="57" t="str">
        <f t="shared" si="175"/>
        <v>Ref. Isla</v>
      </c>
      <c r="G128" s="57" t="str">
        <f t="shared" si="176"/>
        <v>CRE177</v>
      </c>
      <c r="H128" s="57" t="str">
        <f t="shared" si="177"/>
        <v>Si</v>
      </c>
      <c r="I128" s="57" t="str">
        <f t="shared" si="178"/>
        <v>USD</v>
      </c>
      <c r="J128" s="57" t="str">
        <f t="shared" si="179"/>
        <v>No</v>
      </c>
      <c r="K128" s="58">
        <f t="shared" si="180"/>
        <v>8.6827956989247307E-2</v>
      </c>
      <c r="L128" s="58">
        <f t="shared" si="204"/>
        <v>48.355189569536414</v>
      </c>
      <c r="M128" s="58">
        <f t="shared" si="181"/>
        <v>0.13015605192466884</v>
      </c>
      <c r="N128" s="58">
        <f t="shared" si="205"/>
        <v>9.008621E-2</v>
      </c>
      <c r="O128" s="58">
        <f t="shared" si="206"/>
        <v>48.355187903711744</v>
      </c>
      <c r="P128" s="58">
        <f t="shared" si="207"/>
        <v>0.12197179713833062</v>
      </c>
      <c r="Q128" s="59">
        <f t="shared" si="182"/>
        <v>8.8374245080849387E-2</v>
      </c>
      <c r="R128" s="59">
        <f t="shared" si="208"/>
        <v>48.355189569536421</v>
      </c>
      <c r="S128" s="59">
        <f t="shared" si="183"/>
        <v>0.25212784906299945</v>
      </c>
      <c r="T128" s="58">
        <f t="shared" si="209"/>
        <v>8.6827959999999996E-2</v>
      </c>
      <c r="U128" s="58">
        <f t="shared" si="210"/>
        <v>48.355187892824034</v>
      </c>
      <c r="V128" s="58">
        <f t="shared" si="211"/>
        <v>0.13015605192466889</v>
      </c>
      <c r="W128" s="59">
        <f t="shared" si="184"/>
        <v>8.7841634738186458E-2</v>
      </c>
      <c r="X128" s="59">
        <f t="shared" si="212"/>
        <v>48.355189569536421</v>
      </c>
      <c r="Y128" s="59">
        <f t="shared" si="185"/>
        <v>0.38228390098766835</v>
      </c>
      <c r="Z128" s="58">
        <f t="shared" si="213"/>
        <v>8.4444439999999996E-2</v>
      </c>
      <c r="AA128" s="58">
        <f t="shared" si="214"/>
        <v>48.355192114546547</v>
      </c>
      <c r="AB128" s="58">
        <f t="shared" si="215"/>
        <v>0.12249981357615897</v>
      </c>
      <c r="AC128" s="59">
        <f t="shared" si="186"/>
        <v>8.6992337164750966E-2</v>
      </c>
      <c r="AD128" s="59">
        <f t="shared" si="216"/>
        <v>48.355189569536414</v>
      </c>
      <c r="AE128" s="59">
        <f t="shared" si="187"/>
        <v>0.50478371456382731</v>
      </c>
      <c r="AF128" s="58">
        <f t="shared" si="217"/>
        <v>8.6827959999999996E-2</v>
      </c>
      <c r="AG128" s="58">
        <f t="shared" si="218"/>
        <v>48.355187892824013</v>
      </c>
      <c r="AH128" s="58">
        <f t="shared" si="219"/>
        <v>0.13015605192466884</v>
      </c>
      <c r="AI128" s="59">
        <f t="shared" si="188"/>
        <v>8.6958590241303202E-2</v>
      </c>
      <c r="AJ128" s="59">
        <f t="shared" si="220"/>
        <v>48.355189569536407</v>
      </c>
      <c r="AK128" s="59">
        <f t="shared" si="189"/>
        <v>0.63493976648849615</v>
      </c>
      <c r="AL128" s="58">
        <f t="shared" si="221"/>
        <v>8.4444439999999996E-2</v>
      </c>
      <c r="AM128" s="58">
        <f t="shared" si="222"/>
        <v>48.355192114546526</v>
      </c>
      <c r="AN128" s="58">
        <f t="shared" si="223"/>
        <v>0.12249981357615891</v>
      </c>
      <c r="AO128" s="59">
        <f t="shared" si="190"/>
        <v>8.6541880993205048E-2</v>
      </c>
      <c r="AP128" s="59">
        <f t="shared" si="224"/>
        <v>48.355189569536421</v>
      </c>
      <c r="AQ128" s="59">
        <f t="shared" si="191"/>
        <v>0.75743958006465506</v>
      </c>
      <c r="AR128" s="58">
        <f t="shared" si="225"/>
        <v>8.6827959999999996E-2</v>
      </c>
      <c r="AS128" s="58">
        <f t="shared" si="226"/>
        <v>48.355187892824013</v>
      </c>
      <c r="AT128" s="58">
        <f t="shared" si="227"/>
        <v>0.13015605192466884</v>
      </c>
      <c r="AU128" s="59">
        <f t="shared" si="192"/>
        <v>8.658371286055086E-2</v>
      </c>
      <c r="AV128" s="59">
        <f t="shared" si="228"/>
        <v>48.355189569536414</v>
      </c>
      <c r="AW128" s="59">
        <f t="shared" si="193"/>
        <v>0.8875956319893239</v>
      </c>
      <c r="AX128" s="58">
        <f t="shared" si="229"/>
        <v>8.1720429999999997E-2</v>
      </c>
      <c r="AY128" s="58">
        <f t="shared" si="230"/>
        <v>48.355189633161707</v>
      </c>
      <c r="AZ128" s="58">
        <f t="shared" si="231"/>
        <v>0.12249981357615902</v>
      </c>
      <c r="BA128" s="59">
        <f t="shared" si="194"/>
        <v>8.5963294073128055E-2</v>
      </c>
      <c r="BB128" s="59">
        <f t="shared" si="232"/>
        <v>48.355189569536414</v>
      </c>
      <c r="BC128" s="59">
        <f t="shared" si="195"/>
        <v>1.0100954455654829</v>
      </c>
      <c r="BD128" s="58">
        <f t="shared" si="233"/>
        <v>8.9722220000000005E-2</v>
      </c>
      <c r="BE128" s="58">
        <f t="shared" si="234"/>
        <v>48.355190767188155</v>
      </c>
      <c r="BF128" s="58">
        <f t="shared" si="235"/>
        <v>0.13015605192466873</v>
      </c>
      <c r="BG128" s="59">
        <f t="shared" si="196"/>
        <v>8.6376363100501036E-2</v>
      </c>
      <c r="BH128" s="59">
        <f t="shared" si="236"/>
        <v>48.355189569536414</v>
      </c>
      <c r="BI128" s="59">
        <f t="shared" si="197"/>
        <v>1.1402514974901516</v>
      </c>
      <c r="BJ128" s="58">
        <f t="shared" si="237"/>
        <v>8.1720429999999997E-2</v>
      </c>
      <c r="BK128" s="58">
        <f t="shared" si="238"/>
        <v>48.355189633161707</v>
      </c>
      <c r="BL128" s="58">
        <f t="shared" si="239"/>
        <v>0.12249981357615902</v>
      </c>
      <c r="BM128" s="59">
        <f t="shared" si="198"/>
        <v>8.5901580459770116E-2</v>
      </c>
      <c r="BN128" s="59">
        <f t="shared" si="240"/>
        <v>48.355189569536414</v>
      </c>
      <c r="BO128" s="59">
        <f t="shared" si="199"/>
        <v>1.2627513110663107</v>
      </c>
      <c r="BP128" s="58">
        <f t="shared" si="241"/>
        <v>8.9722220000000005E-2</v>
      </c>
      <c r="BQ128" s="58">
        <f t="shared" si="242"/>
        <v>48.355190767188155</v>
      </c>
      <c r="BR128" s="58">
        <f t="shared" si="243"/>
        <v>0.13015605192466873</v>
      </c>
      <c r="BS128" s="59">
        <f t="shared" si="200"/>
        <v>8.6244751875559231E-2</v>
      </c>
      <c r="BT128" s="59">
        <f t="shared" si="244"/>
        <v>48.355189569536407</v>
      </c>
      <c r="BU128" s="59">
        <f t="shared" si="201"/>
        <v>1.3929073629909794</v>
      </c>
      <c r="BV128" s="58">
        <f t="shared" si="245"/>
        <v>8.1720429999999997E-2</v>
      </c>
      <c r="BW128" s="58">
        <f t="shared" si="246"/>
        <v>48.355189633161878</v>
      </c>
      <c r="BX128" s="58">
        <f t="shared" si="247"/>
        <v>0.12249981357615947</v>
      </c>
      <c r="BY128" s="59">
        <f t="shared" si="202"/>
        <v>8.5860494410329113E-2</v>
      </c>
      <c r="BZ128" s="59">
        <f t="shared" si="248"/>
        <v>48.355189569536414</v>
      </c>
      <c r="CA128" s="59">
        <f t="shared" si="203"/>
        <v>1.5154071765671389</v>
      </c>
    </row>
    <row r="129" spans="1:79" x14ac:dyDescent="0.25">
      <c r="A129" s="57" t="str">
        <f>'BD Productos'!A124</f>
        <v>U020</v>
      </c>
      <c r="B129" s="57" t="str">
        <f t="shared" si="171"/>
        <v>Ultramar</v>
      </c>
      <c r="C129" s="57" t="str">
        <f t="shared" si="172"/>
        <v>Lubricantes Nafténicos</v>
      </c>
      <c r="D129" s="57" t="str">
        <f t="shared" si="173"/>
        <v>Otros Productos</v>
      </c>
      <c r="E129" s="57" t="str">
        <f t="shared" si="174"/>
        <v>Cuba</v>
      </c>
      <c r="F129" s="57" t="str">
        <f t="shared" si="175"/>
        <v>Tercero</v>
      </c>
      <c r="G129" s="57" t="str">
        <f t="shared" si="176"/>
        <v>CRE186</v>
      </c>
      <c r="H129" s="57" t="str">
        <f t="shared" si="177"/>
        <v>Si</v>
      </c>
      <c r="I129" s="57" t="str">
        <f t="shared" si="178"/>
        <v>USD</v>
      </c>
      <c r="J129" s="57" t="str">
        <f t="shared" si="179"/>
        <v>Si</v>
      </c>
      <c r="K129" s="58">
        <f t="shared" si="180"/>
        <v>1.2666666666666664</v>
      </c>
      <c r="L129" s="58">
        <f t="shared" si="204"/>
        <v>162.50929532284766</v>
      </c>
      <c r="M129" s="58">
        <f t="shared" si="181"/>
        <v>6.3811983296771508</v>
      </c>
      <c r="N129" s="58">
        <f t="shared" si="205"/>
        <v>0</v>
      </c>
      <c r="O129" s="58">
        <f t="shared" si="206"/>
        <v>0</v>
      </c>
      <c r="P129" s="58">
        <f t="shared" si="207"/>
        <v>0</v>
      </c>
      <c r="Q129" s="59">
        <f t="shared" si="182"/>
        <v>0.66553672316384171</v>
      </c>
      <c r="R129" s="59">
        <f t="shared" si="208"/>
        <v>162.50929532284769</v>
      </c>
      <c r="S129" s="59">
        <f t="shared" si="183"/>
        <v>6.3811983296771517</v>
      </c>
      <c r="T129" s="58">
        <f t="shared" si="209"/>
        <v>0</v>
      </c>
      <c r="U129" s="58">
        <f t="shared" si="210"/>
        <v>0</v>
      </c>
      <c r="V129" s="58">
        <f t="shared" si="211"/>
        <v>0</v>
      </c>
      <c r="W129" s="59">
        <f t="shared" si="184"/>
        <v>0.43629629629629629</v>
      </c>
      <c r="X129" s="59">
        <f t="shared" si="212"/>
        <v>162.50929532284766</v>
      </c>
      <c r="Y129" s="59">
        <f t="shared" si="185"/>
        <v>6.3811983296771517</v>
      </c>
      <c r="Z129" s="58">
        <f t="shared" si="213"/>
        <v>1.07666667</v>
      </c>
      <c r="AA129" s="58">
        <f t="shared" si="214"/>
        <v>162.50929481972284</v>
      </c>
      <c r="AB129" s="58">
        <f t="shared" si="215"/>
        <v>5.2490502389279774</v>
      </c>
      <c r="AC129" s="59">
        <f t="shared" si="186"/>
        <v>0.59638888888888886</v>
      </c>
      <c r="AD129" s="59">
        <f t="shared" si="216"/>
        <v>162.50929532284766</v>
      </c>
      <c r="AE129" s="59">
        <f t="shared" si="187"/>
        <v>11.630248568605129</v>
      </c>
      <c r="AF129" s="58">
        <f t="shared" si="217"/>
        <v>0</v>
      </c>
      <c r="AG129" s="58">
        <f t="shared" si="218"/>
        <v>0</v>
      </c>
      <c r="AH129" s="58">
        <f t="shared" si="219"/>
        <v>0</v>
      </c>
      <c r="AI129" s="59">
        <f t="shared" si="188"/>
        <v>0.47395143487858715</v>
      </c>
      <c r="AJ129" s="59">
        <f t="shared" si="220"/>
        <v>162.50929532284766</v>
      </c>
      <c r="AK129" s="59">
        <f t="shared" si="189"/>
        <v>11.630248568605129</v>
      </c>
      <c r="AL129" s="58">
        <f t="shared" si="221"/>
        <v>2.2908722199999998</v>
      </c>
      <c r="AM129" s="58">
        <f t="shared" si="222"/>
        <v>162.50929548048705</v>
      </c>
      <c r="AN129" s="58">
        <f t="shared" si="223"/>
        <v>11.16864091524058</v>
      </c>
      <c r="AO129" s="59">
        <f t="shared" si="190"/>
        <v>0.77509852670349888</v>
      </c>
      <c r="AP129" s="59">
        <f t="shared" si="224"/>
        <v>162.50929532284766</v>
      </c>
      <c r="AQ129" s="59">
        <f t="shared" si="191"/>
        <v>22.798889483845709</v>
      </c>
      <c r="AR129" s="58">
        <f t="shared" si="225"/>
        <v>0</v>
      </c>
      <c r="AS129" s="58">
        <f t="shared" si="226"/>
        <v>0</v>
      </c>
      <c r="AT129" s="58">
        <f t="shared" si="227"/>
        <v>0</v>
      </c>
      <c r="AU129" s="59">
        <f t="shared" si="192"/>
        <v>0.66175864779874194</v>
      </c>
      <c r="AV129" s="59">
        <f t="shared" si="228"/>
        <v>162.50929532284769</v>
      </c>
      <c r="AW129" s="59">
        <f t="shared" si="193"/>
        <v>22.798889483845709</v>
      </c>
      <c r="AX129" s="58">
        <f t="shared" si="229"/>
        <v>0</v>
      </c>
      <c r="AY129" s="58">
        <f t="shared" si="230"/>
        <v>0</v>
      </c>
      <c r="AZ129" s="58">
        <f t="shared" si="231"/>
        <v>0</v>
      </c>
      <c r="BA129" s="59">
        <f t="shared" si="194"/>
        <v>0.57733676268861445</v>
      </c>
      <c r="BB129" s="59">
        <f t="shared" si="232"/>
        <v>162.50929532284766</v>
      </c>
      <c r="BC129" s="59">
        <f t="shared" si="195"/>
        <v>22.798889483845709</v>
      </c>
      <c r="BD129" s="58">
        <f t="shared" si="233"/>
        <v>0</v>
      </c>
      <c r="BE129" s="58">
        <f t="shared" si="234"/>
        <v>0</v>
      </c>
      <c r="BF129" s="58">
        <f t="shared" si="235"/>
        <v>0</v>
      </c>
      <c r="BG129" s="59">
        <f t="shared" si="196"/>
        <v>0.51389316239316229</v>
      </c>
      <c r="BH129" s="59">
        <f t="shared" si="236"/>
        <v>162.50929532284766</v>
      </c>
      <c r="BI129" s="59">
        <f t="shared" si="197"/>
        <v>22.798889483845709</v>
      </c>
      <c r="BJ129" s="58">
        <f t="shared" si="237"/>
        <v>2.21697312</v>
      </c>
      <c r="BK129" s="58">
        <f t="shared" si="238"/>
        <v>162.50929519673605</v>
      </c>
      <c r="BL129" s="58">
        <f t="shared" si="239"/>
        <v>11.168640915240577</v>
      </c>
      <c r="BM129" s="59">
        <f t="shared" si="198"/>
        <v>0.68756249999999985</v>
      </c>
      <c r="BN129" s="59">
        <f t="shared" si="240"/>
        <v>162.50929532284766</v>
      </c>
      <c r="BO129" s="59">
        <f t="shared" si="199"/>
        <v>33.967530399086286</v>
      </c>
      <c r="BP129" s="58">
        <f t="shared" si="241"/>
        <v>0</v>
      </c>
      <c r="BQ129" s="58">
        <f t="shared" si="242"/>
        <v>0</v>
      </c>
      <c r="BR129" s="58">
        <f t="shared" si="243"/>
        <v>0</v>
      </c>
      <c r="BS129" s="59">
        <f t="shared" si="200"/>
        <v>0.62580538922155671</v>
      </c>
      <c r="BT129" s="59">
        <f t="shared" si="244"/>
        <v>162.50929532284766</v>
      </c>
      <c r="BU129" s="59">
        <f t="shared" si="201"/>
        <v>33.967530399086286</v>
      </c>
      <c r="BV129" s="58">
        <f t="shared" si="245"/>
        <v>0</v>
      </c>
      <c r="BW129" s="58">
        <f t="shared" si="246"/>
        <v>0</v>
      </c>
      <c r="BX129" s="58">
        <f t="shared" si="247"/>
        <v>0</v>
      </c>
      <c r="BY129" s="59">
        <f t="shared" si="202"/>
        <v>0.57265479452054779</v>
      </c>
      <c r="BZ129" s="59">
        <f t="shared" si="248"/>
        <v>162.50929532284766</v>
      </c>
      <c r="CA129" s="59">
        <f t="shared" si="203"/>
        <v>33.967530399086286</v>
      </c>
    </row>
    <row r="130" spans="1:79" x14ac:dyDescent="0.25">
      <c r="A130" s="57" t="str">
        <f>'BD Productos'!A125</f>
        <v>U021</v>
      </c>
      <c r="B130" s="57" t="str">
        <f t="shared" si="171"/>
        <v>Ultramar</v>
      </c>
      <c r="C130" s="57" t="str">
        <f t="shared" si="172"/>
        <v>Tetrámeros</v>
      </c>
      <c r="D130" s="57" t="str">
        <f t="shared" si="173"/>
        <v>Otros Productos</v>
      </c>
      <c r="E130" s="57" t="str">
        <f t="shared" si="174"/>
        <v>Tercero</v>
      </c>
      <c r="F130" s="57" t="str">
        <f t="shared" si="175"/>
        <v>Tercero</v>
      </c>
      <c r="G130" s="57" t="str">
        <f t="shared" si="176"/>
        <v>CRE180</v>
      </c>
      <c r="H130" s="57" t="str">
        <f t="shared" si="177"/>
        <v>Si</v>
      </c>
      <c r="I130" s="57" t="str">
        <f t="shared" si="178"/>
        <v>USD</v>
      </c>
      <c r="J130" s="57" t="str">
        <f t="shared" si="179"/>
        <v>Si</v>
      </c>
      <c r="K130" s="58">
        <f t="shared" si="180"/>
        <v>0</v>
      </c>
      <c r="L130" s="58">
        <f t="shared" si="204"/>
        <v>0</v>
      </c>
      <c r="M130" s="58">
        <f t="shared" si="181"/>
        <v>0</v>
      </c>
      <c r="N130" s="58">
        <f t="shared" si="205"/>
        <v>0.10906</v>
      </c>
      <c r="O130" s="58">
        <f t="shared" si="206"/>
        <v>100.01636899834438</v>
      </c>
      <c r="P130" s="58">
        <f t="shared" si="207"/>
        <v>0.30541798568286427</v>
      </c>
      <c r="Q130" s="59">
        <f t="shared" si="182"/>
        <v>5.1757288135593223E-2</v>
      </c>
      <c r="R130" s="59">
        <f t="shared" si="208"/>
        <v>100.01636899834438</v>
      </c>
      <c r="S130" s="59">
        <f t="shared" si="183"/>
        <v>0.30541798568286427</v>
      </c>
      <c r="T130" s="58">
        <f t="shared" si="209"/>
        <v>5.0593119999999998E-2</v>
      </c>
      <c r="U130" s="58">
        <f t="shared" si="210"/>
        <v>100.01636559726589</v>
      </c>
      <c r="V130" s="58">
        <f t="shared" si="211"/>
        <v>0.15686433958541668</v>
      </c>
      <c r="W130" s="59">
        <f t="shared" si="184"/>
        <v>5.135629629629631E-2</v>
      </c>
      <c r="X130" s="59">
        <f t="shared" si="212"/>
        <v>100.01636899834435</v>
      </c>
      <c r="Y130" s="59">
        <f t="shared" si="185"/>
        <v>0.46228232526828095</v>
      </c>
      <c r="Z130" s="58">
        <f t="shared" si="213"/>
        <v>0.21812000000000001</v>
      </c>
      <c r="AA130" s="58">
        <f t="shared" si="214"/>
        <v>100.01636899834432</v>
      </c>
      <c r="AB130" s="58">
        <f t="shared" si="215"/>
        <v>0.65446711217756592</v>
      </c>
      <c r="AC130" s="59">
        <f t="shared" si="186"/>
        <v>9.3047222222222226E-2</v>
      </c>
      <c r="AD130" s="59">
        <f t="shared" si="216"/>
        <v>100.01636899834436</v>
      </c>
      <c r="AE130" s="59">
        <f t="shared" si="187"/>
        <v>1.1167494374458469</v>
      </c>
      <c r="AF130" s="58">
        <f t="shared" si="217"/>
        <v>0.21812000000000001</v>
      </c>
      <c r="AG130" s="58">
        <f t="shared" si="218"/>
        <v>100.01636899834436</v>
      </c>
      <c r="AH130" s="58">
        <f t="shared" si="219"/>
        <v>0.67628268258348512</v>
      </c>
      <c r="AI130" s="59">
        <f t="shared" si="188"/>
        <v>0.11872441501103752</v>
      </c>
      <c r="AJ130" s="59">
        <f t="shared" si="220"/>
        <v>100.01636899834438</v>
      </c>
      <c r="AK130" s="59">
        <f t="shared" si="189"/>
        <v>1.793032120029332</v>
      </c>
      <c r="AL130" s="58">
        <f t="shared" si="221"/>
        <v>4.5008890000000003E-2</v>
      </c>
      <c r="AM130" s="58">
        <f t="shared" si="222"/>
        <v>100.01636652929226</v>
      </c>
      <c r="AN130" s="58">
        <f t="shared" si="223"/>
        <v>0.13504876917949793</v>
      </c>
      <c r="AO130" s="59">
        <f t="shared" si="190"/>
        <v>0.10650637200736648</v>
      </c>
      <c r="AP130" s="59">
        <f t="shared" si="224"/>
        <v>100.01636899834436</v>
      </c>
      <c r="AQ130" s="59">
        <f t="shared" si="191"/>
        <v>1.9280808892088299</v>
      </c>
      <c r="AR130" s="58">
        <f t="shared" si="225"/>
        <v>0.21812000000000001</v>
      </c>
      <c r="AS130" s="58">
        <f t="shared" si="226"/>
        <v>100.01636899834436</v>
      </c>
      <c r="AT130" s="58">
        <f t="shared" si="227"/>
        <v>0.67628268258348512</v>
      </c>
      <c r="AU130" s="59">
        <f t="shared" si="192"/>
        <v>0.1228272327044025</v>
      </c>
      <c r="AV130" s="59">
        <f t="shared" si="228"/>
        <v>100.01636899834438</v>
      </c>
      <c r="AW130" s="59">
        <f t="shared" si="193"/>
        <v>2.604363571792315</v>
      </c>
      <c r="AX130" s="58">
        <f t="shared" si="229"/>
        <v>0.21812000000000001</v>
      </c>
      <c r="AY130" s="58">
        <f t="shared" si="230"/>
        <v>100.01636899834433</v>
      </c>
      <c r="AZ130" s="58">
        <f t="shared" si="231"/>
        <v>0.6762826825834849</v>
      </c>
      <c r="BA130" s="59">
        <f t="shared" si="194"/>
        <v>0.13498392318244171</v>
      </c>
      <c r="BB130" s="59">
        <f t="shared" si="232"/>
        <v>100.01636899834436</v>
      </c>
      <c r="BC130" s="59">
        <f t="shared" si="195"/>
        <v>3.2806462543757999</v>
      </c>
      <c r="BD130" s="58">
        <f t="shared" si="233"/>
        <v>4.5008890000000003E-2</v>
      </c>
      <c r="BE130" s="58">
        <f t="shared" si="234"/>
        <v>100.01636652929209</v>
      </c>
      <c r="BF130" s="58">
        <f t="shared" si="235"/>
        <v>0.13504876917949771</v>
      </c>
      <c r="BG130" s="59">
        <f t="shared" si="196"/>
        <v>0.12509655677655679</v>
      </c>
      <c r="BH130" s="59">
        <f t="shared" si="236"/>
        <v>100.01636899834435</v>
      </c>
      <c r="BI130" s="59">
        <f t="shared" si="197"/>
        <v>3.4156950235552976</v>
      </c>
      <c r="BJ130" s="58">
        <f t="shared" si="237"/>
        <v>0.21812000000000001</v>
      </c>
      <c r="BK130" s="58">
        <f t="shared" si="238"/>
        <v>100.0163689983444</v>
      </c>
      <c r="BL130" s="58">
        <f t="shared" si="239"/>
        <v>0.67628268258348534</v>
      </c>
      <c r="BM130" s="59">
        <f t="shared" si="198"/>
        <v>0.13458250000000002</v>
      </c>
      <c r="BN130" s="59">
        <f t="shared" si="240"/>
        <v>100.01636899834435</v>
      </c>
      <c r="BO130" s="59">
        <f t="shared" si="199"/>
        <v>4.091977706138783</v>
      </c>
      <c r="BP130" s="58">
        <f t="shared" si="241"/>
        <v>0.21812000000000001</v>
      </c>
      <c r="BQ130" s="58">
        <f t="shared" si="242"/>
        <v>100.01636899834409</v>
      </c>
      <c r="BR130" s="58">
        <f t="shared" si="243"/>
        <v>0.65446711217756448</v>
      </c>
      <c r="BS130" s="59">
        <f t="shared" si="200"/>
        <v>0.142085868263473</v>
      </c>
      <c r="BT130" s="59">
        <f t="shared" si="244"/>
        <v>100.01636899834436</v>
      </c>
      <c r="BU130" s="59">
        <f t="shared" si="201"/>
        <v>4.7464448183163475</v>
      </c>
      <c r="BV130" s="58">
        <f t="shared" si="245"/>
        <v>5.0593119999999998E-2</v>
      </c>
      <c r="BW130" s="58">
        <f t="shared" si="246"/>
        <v>100.01636559726624</v>
      </c>
      <c r="BX130" s="58">
        <f t="shared" si="247"/>
        <v>0.15686433958541723</v>
      </c>
      <c r="BY130" s="59">
        <f t="shared" si="202"/>
        <v>0.13431525114155249</v>
      </c>
      <c r="BZ130" s="59">
        <f t="shared" si="248"/>
        <v>100.01636899834436</v>
      </c>
      <c r="CA130" s="59">
        <f t="shared" si="203"/>
        <v>4.9033091579017647</v>
      </c>
    </row>
    <row r="131" spans="1:79" x14ac:dyDescent="0.25">
      <c r="A131" s="57" t="str">
        <f>'BD Productos'!A126</f>
        <v>U022</v>
      </c>
      <c r="B131" s="57" t="str">
        <f t="shared" si="171"/>
        <v>Ultramar</v>
      </c>
      <c r="C131" s="57" t="str">
        <f t="shared" si="172"/>
        <v>Azufre</v>
      </c>
      <c r="D131" s="57" t="str">
        <f t="shared" si="173"/>
        <v>Otros Productos</v>
      </c>
      <c r="E131" s="57" t="str">
        <f t="shared" si="174"/>
        <v>Tercero</v>
      </c>
      <c r="F131" s="57" t="str">
        <f t="shared" si="175"/>
        <v>Tercero</v>
      </c>
      <c r="G131" s="57" t="str">
        <f t="shared" si="176"/>
        <v>CRE181</v>
      </c>
      <c r="H131" s="57" t="str">
        <f t="shared" si="177"/>
        <v>Si</v>
      </c>
      <c r="I131" s="57" t="str">
        <f t="shared" si="178"/>
        <v>USD</v>
      </c>
      <c r="J131" s="57" t="str">
        <f t="shared" si="179"/>
        <v>Si</v>
      </c>
      <c r="K131" s="58">
        <f t="shared" si="180"/>
        <v>6.3333333333333339E-2</v>
      </c>
      <c r="L131" s="58">
        <f t="shared" si="204"/>
        <v>16.826383432484004</v>
      </c>
      <c r="M131" s="58">
        <f t="shared" si="181"/>
        <v>3.3035799472443603E-2</v>
      </c>
      <c r="N131" s="58">
        <f t="shared" si="205"/>
        <v>6.3333329999999993E-2</v>
      </c>
      <c r="O131" s="58">
        <f t="shared" si="206"/>
        <v>16.826384318083178</v>
      </c>
      <c r="P131" s="58">
        <f t="shared" si="207"/>
        <v>2.9838786620271632E-2</v>
      </c>
      <c r="Q131" s="59">
        <f t="shared" si="182"/>
        <v>6.3333333333333339E-2</v>
      </c>
      <c r="R131" s="59">
        <f t="shared" si="208"/>
        <v>16.826383432484004</v>
      </c>
      <c r="S131" s="59">
        <f t="shared" si="183"/>
        <v>6.2874586092715234E-2</v>
      </c>
      <c r="T131" s="58">
        <f t="shared" si="209"/>
        <v>6.3333329999999993E-2</v>
      </c>
      <c r="U131" s="58">
        <f t="shared" si="210"/>
        <v>16.826384318083182</v>
      </c>
      <c r="V131" s="58">
        <f t="shared" si="211"/>
        <v>3.3035799472443603E-2</v>
      </c>
      <c r="W131" s="59">
        <f t="shared" si="184"/>
        <v>6.3333333333333339E-2</v>
      </c>
      <c r="X131" s="59">
        <f t="shared" si="212"/>
        <v>16.826383432484004</v>
      </c>
      <c r="Y131" s="59">
        <f t="shared" si="185"/>
        <v>9.5910385565158837E-2</v>
      </c>
      <c r="Z131" s="58">
        <f t="shared" si="213"/>
        <v>6.3333329999999993E-2</v>
      </c>
      <c r="AA131" s="58">
        <f t="shared" si="214"/>
        <v>16.826384318083168</v>
      </c>
      <c r="AB131" s="58">
        <f t="shared" si="215"/>
        <v>3.1970128521719585E-2</v>
      </c>
      <c r="AC131" s="59">
        <f t="shared" si="186"/>
        <v>6.3333333333333325E-2</v>
      </c>
      <c r="AD131" s="59">
        <f t="shared" si="216"/>
        <v>16.826383432484004</v>
      </c>
      <c r="AE131" s="59">
        <f t="shared" si="187"/>
        <v>0.12788051408687842</v>
      </c>
      <c r="AF131" s="58">
        <f t="shared" si="217"/>
        <v>6.3333329999999993E-2</v>
      </c>
      <c r="AG131" s="58">
        <f t="shared" si="218"/>
        <v>16.826384318083164</v>
      </c>
      <c r="AH131" s="58">
        <f t="shared" si="219"/>
        <v>3.3035799472443561E-2</v>
      </c>
      <c r="AI131" s="59">
        <f t="shared" si="188"/>
        <v>6.3333333333333325E-2</v>
      </c>
      <c r="AJ131" s="59">
        <f t="shared" si="220"/>
        <v>16.826383432484</v>
      </c>
      <c r="AK131" s="59">
        <f t="shared" si="189"/>
        <v>0.16091631355932198</v>
      </c>
      <c r="AL131" s="58">
        <f t="shared" si="221"/>
        <v>6.3333329999999993E-2</v>
      </c>
      <c r="AM131" s="58">
        <f t="shared" si="222"/>
        <v>16.826384318083175</v>
      </c>
      <c r="AN131" s="58">
        <f t="shared" si="223"/>
        <v>3.1970128521719599E-2</v>
      </c>
      <c r="AO131" s="59">
        <f t="shared" si="190"/>
        <v>6.3333333333333325E-2</v>
      </c>
      <c r="AP131" s="59">
        <f t="shared" si="224"/>
        <v>16.826383432484004</v>
      </c>
      <c r="AQ131" s="59">
        <f t="shared" si="191"/>
        <v>0.19288644208104158</v>
      </c>
      <c r="AR131" s="58">
        <f t="shared" si="225"/>
        <v>6.3333329999999993E-2</v>
      </c>
      <c r="AS131" s="58">
        <f t="shared" si="226"/>
        <v>16.826384318083193</v>
      </c>
      <c r="AT131" s="58">
        <f t="shared" si="227"/>
        <v>3.3035799472443617E-2</v>
      </c>
      <c r="AU131" s="59">
        <f t="shared" si="192"/>
        <v>6.3333333333333325E-2</v>
      </c>
      <c r="AV131" s="59">
        <f t="shared" si="228"/>
        <v>16.826383432484004</v>
      </c>
      <c r="AW131" s="59">
        <f t="shared" si="193"/>
        <v>0.2259222415534852</v>
      </c>
      <c r="AX131" s="58">
        <f t="shared" si="229"/>
        <v>6.3333329999999993E-2</v>
      </c>
      <c r="AY131" s="58">
        <f t="shared" si="230"/>
        <v>16.826384318083207</v>
      </c>
      <c r="AZ131" s="58">
        <f t="shared" si="231"/>
        <v>3.3035799472443644E-2</v>
      </c>
      <c r="BA131" s="59">
        <f t="shared" si="194"/>
        <v>6.3333333333333339E-2</v>
      </c>
      <c r="BB131" s="59">
        <f t="shared" si="232"/>
        <v>16.826383432484004</v>
      </c>
      <c r="BC131" s="59">
        <f t="shared" si="195"/>
        <v>0.25895804102592884</v>
      </c>
      <c r="BD131" s="58">
        <f t="shared" si="233"/>
        <v>6.3333329999999993E-2</v>
      </c>
      <c r="BE131" s="58">
        <f t="shared" si="234"/>
        <v>16.826384318083175</v>
      </c>
      <c r="BF131" s="58">
        <f t="shared" si="235"/>
        <v>3.1970128521719599E-2</v>
      </c>
      <c r="BG131" s="59">
        <f t="shared" si="196"/>
        <v>6.3333333333333339E-2</v>
      </c>
      <c r="BH131" s="59">
        <f t="shared" si="236"/>
        <v>16.826383432484004</v>
      </c>
      <c r="BI131" s="59">
        <f t="shared" si="197"/>
        <v>0.29092816954764844</v>
      </c>
      <c r="BJ131" s="58">
        <f t="shared" si="237"/>
        <v>6.3333329999999993E-2</v>
      </c>
      <c r="BK131" s="58">
        <f t="shared" si="238"/>
        <v>16.826384318083193</v>
      </c>
      <c r="BL131" s="58">
        <f t="shared" si="239"/>
        <v>3.3035799472443617E-2</v>
      </c>
      <c r="BM131" s="59">
        <f t="shared" si="198"/>
        <v>6.3333333333333339E-2</v>
      </c>
      <c r="BN131" s="59">
        <f t="shared" si="240"/>
        <v>16.826383432484004</v>
      </c>
      <c r="BO131" s="59">
        <f t="shared" si="199"/>
        <v>0.32396396902009206</v>
      </c>
      <c r="BP131" s="58">
        <f t="shared" si="241"/>
        <v>6.3333329999999993E-2</v>
      </c>
      <c r="BQ131" s="58">
        <f t="shared" si="242"/>
        <v>16.826384318083232</v>
      </c>
      <c r="BR131" s="58">
        <f t="shared" si="243"/>
        <v>3.197012852171971E-2</v>
      </c>
      <c r="BS131" s="59">
        <f t="shared" si="200"/>
        <v>6.3333333333333353E-2</v>
      </c>
      <c r="BT131" s="59">
        <f t="shared" si="244"/>
        <v>16.826383432484004</v>
      </c>
      <c r="BU131" s="59">
        <f t="shared" si="201"/>
        <v>0.35593409754181177</v>
      </c>
      <c r="BV131" s="58">
        <f t="shared" si="245"/>
        <v>6.3333329999999993E-2</v>
      </c>
      <c r="BW131" s="58">
        <f t="shared" si="246"/>
        <v>16.826384318083164</v>
      </c>
      <c r="BX131" s="58">
        <f t="shared" si="247"/>
        <v>3.3035799472443561E-2</v>
      </c>
      <c r="BY131" s="59">
        <f t="shared" si="202"/>
        <v>6.3333333333333353E-2</v>
      </c>
      <c r="BZ131" s="59">
        <f t="shared" si="248"/>
        <v>16.826383432484</v>
      </c>
      <c r="CA131" s="59">
        <f t="shared" si="203"/>
        <v>0.38896989701425533</v>
      </c>
    </row>
    <row r="132" spans="1:79" x14ac:dyDescent="0.25">
      <c r="A132" s="57" t="str">
        <f>'BD Productos'!A127</f>
        <v>U023</v>
      </c>
      <c r="B132" s="57" t="str">
        <f t="shared" si="171"/>
        <v>Ultramar</v>
      </c>
      <c r="C132" s="57" t="str">
        <f t="shared" si="172"/>
        <v>Jet A1 / Jet Fuel Cienfuego</v>
      </c>
      <c r="D132" s="57" t="str">
        <f t="shared" si="173"/>
        <v>Jet A1</v>
      </c>
      <c r="E132" s="57" t="str">
        <f t="shared" si="174"/>
        <v>Cuba</v>
      </c>
      <c r="F132" s="57" t="str">
        <f t="shared" si="175"/>
        <v>Tercero</v>
      </c>
      <c r="G132" s="57" t="str">
        <f t="shared" si="176"/>
        <v>CRE171</v>
      </c>
      <c r="H132" s="57" t="str">
        <f t="shared" si="177"/>
        <v>Si</v>
      </c>
      <c r="I132" s="57" t="str">
        <f t="shared" si="178"/>
        <v>USD</v>
      </c>
      <c r="J132" s="57" t="str">
        <f t="shared" si="179"/>
        <v>Si</v>
      </c>
      <c r="K132" s="58">
        <f t="shared" si="180"/>
        <v>1.9204301075268815</v>
      </c>
      <c r="L132" s="58">
        <f t="shared" si="204"/>
        <v>85.896066263038065</v>
      </c>
      <c r="M132" s="58">
        <f t="shared" si="181"/>
        <v>5.1136791448595327</v>
      </c>
      <c r="N132" s="58">
        <f t="shared" si="205"/>
        <v>2.12619048</v>
      </c>
      <c r="O132" s="58">
        <f t="shared" si="206"/>
        <v>85.896066109136953</v>
      </c>
      <c r="P132" s="58">
        <f t="shared" si="207"/>
        <v>5.1136791448595345</v>
      </c>
      <c r="Q132" s="59">
        <f t="shared" si="182"/>
        <v>2.0180790960451982</v>
      </c>
      <c r="R132" s="59">
        <f t="shared" si="208"/>
        <v>85.896066263038051</v>
      </c>
      <c r="S132" s="59">
        <f t="shared" si="183"/>
        <v>10.227358289719067</v>
      </c>
      <c r="T132" s="58">
        <f t="shared" si="209"/>
        <v>1.9204301100000001</v>
      </c>
      <c r="U132" s="58">
        <f t="shared" si="210"/>
        <v>85.896066152421611</v>
      </c>
      <c r="V132" s="58">
        <f t="shared" si="211"/>
        <v>5.1136791448595318</v>
      </c>
      <c r="W132" s="59">
        <f t="shared" si="184"/>
        <v>1.9844444444444445</v>
      </c>
      <c r="X132" s="59">
        <f t="shared" si="212"/>
        <v>85.896066263038065</v>
      </c>
      <c r="Y132" s="59">
        <f t="shared" si="185"/>
        <v>15.341037434578599</v>
      </c>
      <c r="Z132" s="58">
        <f t="shared" si="213"/>
        <v>1.9844444400000001</v>
      </c>
      <c r="AA132" s="58">
        <f t="shared" si="214"/>
        <v>85.896066455414456</v>
      </c>
      <c r="AB132" s="58">
        <f t="shared" si="215"/>
        <v>5.1136791448595318</v>
      </c>
      <c r="AC132" s="59">
        <f t="shared" si="186"/>
        <v>1.9844444444444445</v>
      </c>
      <c r="AD132" s="59">
        <f t="shared" si="216"/>
        <v>85.896066263038065</v>
      </c>
      <c r="AE132" s="59">
        <f t="shared" si="187"/>
        <v>20.454716579438131</v>
      </c>
      <c r="AF132" s="58">
        <f t="shared" si="217"/>
        <v>1.9204301100000001</v>
      </c>
      <c r="AG132" s="58">
        <f t="shared" si="218"/>
        <v>85.896066152421611</v>
      </c>
      <c r="AH132" s="58">
        <f t="shared" si="219"/>
        <v>5.1136791448595318</v>
      </c>
      <c r="AI132" s="59">
        <f t="shared" si="188"/>
        <v>1.9713024282560703</v>
      </c>
      <c r="AJ132" s="59">
        <f t="shared" si="220"/>
        <v>85.896066263038065</v>
      </c>
      <c r="AK132" s="59">
        <f t="shared" si="189"/>
        <v>25.568395724297662</v>
      </c>
      <c r="AL132" s="58">
        <f t="shared" si="221"/>
        <v>1.9844444400000001</v>
      </c>
      <c r="AM132" s="58">
        <f t="shared" si="222"/>
        <v>85.896066455414569</v>
      </c>
      <c r="AN132" s="58">
        <f t="shared" si="223"/>
        <v>5.1136791448595389</v>
      </c>
      <c r="AO132" s="59">
        <f t="shared" si="190"/>
        <v>1.9734806629834256</v>
      </c>
      <c r="AP132" s="59">
        <f t="shared" si="224"/>
        <v>85.896066263038065</v>
      </c>
      <c r="AQ132" s="59">
        <f t="shared" si="191"/>
        <v>30.682074869157201</v>
      </c>
      <c r="AR132" s="58">
        <f t="shared" si="225"/>
        <v>1.9204301100000001</v>
      </c>
      <c r="AS132" s="58">
        <f t="shared" si="226"/>
        <v>85.896066152421554</v>
      </c>
      <c r="AT132" s="58">
        <f t="shared" si="227"/>
        <v>5.1136791448595282</v>
      </c>
      <c r="AU132" s="59">
        <f t="shared" si="192"/>
        <v>1.9657232704402519</v>
      </c>
      <c r="AV132" s="59">
        <f t="shared" si="228"/>
        <v>85.896066263038051</v>
      </c>
      <c r="AW132" s="59">
        <f t="shared" si="193"/>
        <v>35.79575401401673</v>
      </c>
      <c r="AX132" s="58">
        <f t="shared" si="229"/>
        <v>1.9204301100000001</v>
      </c>
      <c r="AY132" s="58">
        <f t="shared" si="230"/>
        <v>85.896066152421724</v>
      </c>
      <c r="AZ132" s="58">
        <f t="shared" si="231"/>
        <v>5.1136791448595389</v>
      </c>
      <c r="BA132" s="59">
        <f t="shared" si="194"/>
        <v>1.9599451303155007</v>
      </c>
      <c r="BB132" s="59">
        <f t="shared" si="232"/>
        <v>85.89606626303808</v>
      </c>
      <c r="BC132" s="59">
        <f t="shared" si="195"/>
        <v>40.909433158876269</v>
      </c>
      <c r="BD132" s="58">
        <f t="shared" si="233"/>
        <v>1.9844444400000001</v>
      </c>
      <c r="BE132" s="58">
        <f t="shared" si="234"/>
        <v>85.896066455414456</v>
      </c>
      <c r="BF132" s="58">
        <f t="shared" si="235"/>
        <v>5.1136791448595318</v>
      </c>
      <c r="BG132" s="59">
        <f t="shared" si="196"/>
        <v>1.9626373626373625</v>
      </c>
      <c r="BH132" s="59">
        <f t="shared" si="236"/>
        <v>85.89606626303808</v>
      </c>
      <c r="BI132" s="59">
        <f t="shared" si="197"/>
        <v>46.0231123037358</v>
      </c>
      <c r="BJ132" s="58">
        <f t="shared" si="237"/>
        <v>1.9204301100000001</v>
      </c>
      <c r="BK132" s="58">
        <f t="shared" si="238"/>
        <v>85.896066152421611</v>
      </c>
      <c r="BL132" s="58">
        <f t="shared" si="239"/>
        <v>5.1136791448595318</v>
      </c>
      <c r="BM132" s="59">
        <f t="shared" si="198"/>
        <v>1.9583333333333333</v>
      </c>
      <c r="BN132" s="59">
        <f t="shared" si="240"/>
        <v>85.89606626303808</v>
      </c>
      <c r="BO132" s="59">
        <f t="shared" si="199"/>
        <v>51.136791448595332</v>
      </c>
      <c r="BP132" s="58">
        <f t="shared" si="241"/>
        <v>1.9844444400000001</v>
      </c>
      <c r="BQ132" s="58">
        <f t="shared" si="242"/>
        <v>85.896066455414456</v>
      </c>
      <c r="BR132" s="58">
        <f t="shared" si="243"/>
        <v>5.1136791448595318</v>
      </c>
      <c r="BS132" s="59">
        <f t="shared" si="200"/>
        <v>1.9606786427145708</v>
      </c>
      <c r="BT132" s="59">
        <f t="shared" si="244"/>
        <v>85.896066263038065</v>
      </c>
      <c r="BU132" s="59">
        <f t="shared" si="201"/>
        <v>56.250470593454864</v>
      </c>
      <c r="BV132" s="58">
        <f t="shared" si="245"/>
        <v>1.9204301100000001</v>
      </c>
      <c r="BW132" s="58">
        <f t="shared" si="246"/>
        <v>85.896066152421611</v>
      </c>
      <c r="BX132" s="58">
        <f t="shared" si="247"/>
        <v>5.1136791448595318</v>
      </c>
      <c r="BY132" s="59">
        <f t="shared" si="202"/>
        <v>1.9572602739726026</v>
      </c>
      <c r="BZ132" s="59">
        <f t="shared" si="248"/>
        <v>85.896066263038065</v>
      </c>
      <c r="CA132" s="59">
        <f t="shared" si="203"/>
        <v>61.364149738314396</v>
      </c>
    </row>
    <row r="133" spans="1:79" x14ac:dyDescent="0.25">
      <c r="A133" s="57" t="str">
        <f>'BD Productos'!A128</f>
        <v>U024</v>
      </c>
      <c r="B133" s="57" t="str">
        <f t="shared" si="171"/>
        <v>Ultramar</v>
      </c>
      <c r="C133" s="57" t="str">
        <f t="shared" si="172"/>
        <v>Trímeros</v>
      </c>
      <c r="D133" s="57" t="str">
        <f t="shared" si="173"/>
        <v>Otros Productos</v>
      </c>
      <c r="E133" s="57" t="str">
        <f t="shared" si="174"/>
        <v>Tercero</v>
      </c>
      <c r="F133" s="57" t="str">
        <f t="shared" si="175"/>
        <v>Tercero</v>
      </c>
      <c r="G133" s="57" t="str">
        <f t="shared" si="176"/>
        <v>CRE187</v>
      </c>
      <c r="H133" s="57" t="str">
        <f t="shared" si="177"/>
        <v>Si</v>
      </c>
      <c r="I133" s="57" t="str">
        <f t="shared" si="178"/>
        <v>USD</v>
      </c>
      <c r="J133" s="57" t="str">
        <f t="shared" si="179"/>
        <v>Si</v>
      </c>
      <c r="K133" s="58">
        <f t="shared" si="180"/>
        <v>0</v>
      </c>
      <c r="L133" s="58">
        <f t="shared" si="204"/>
        <v>0</v>
      </c>
      <c r="M133" s="58">
        <f t="shared" si="181"/>
        <v>0</v>
      </c>
      <c r="N133" s="58">
        <f t="shared" si="205"/>
        <v>0.14966932999999999</v>
      </c>
      <c r="O133" s="58">
        <f t="shared" si="206"/>
        <v>105.57580843574951</v>
      </c>
      <c r="P133" s="58">
        <f t="shared" si="207"/>
        <v>0.4424408943580353</v>
      </c>
      <c r="Q133" s="59">
        <f t="shared" si="182"/>
        <v>7.1029514124293786E-2</v>
      </c>
      <c r="R133" s="59">
        <f t="shared" si="208"/>
        <v>105.57580608443708</v>
      </c>
      <c r="S133" s="59">
        <f t="shared" si="183"/>
        <v>0.4424408943580353</v>
      </c>
      <c r="T133" s="58">
        <f t="shared" si="209"/>
        <v>0.29399333</v>
      </c>
      <c r="U133" s="58">
        <f t="shared" si="210"/>
        <v>105.57580728146883</v>
      </c>
      <c r="V133" s="58">
        <f t="shared" si="211"/>
        <v>0.96219607765363535</v>
      </c>
      <c r="W133" s="59">
        <f t="shared" si="184"/>
        <v>0.14782816296296297</v>
      </c>
      <c r="X133" s="59">
        <f t="shared" si="212"/>
        <v>105.57580608443708</v>
      </c>
      <c r="Y133" s="59">
        <f t="shared" si="185"/>
        <v>1.4046369720116707</v>
      </c>
      <c r="Z133" s="58">
        <f t="shared" si="213"/>
        <v>0.29399333</v>
      </c>
      <c r="AA133" s="58">
        <f t="shared" si="214"/>
        <v>105.57580728146887</v>
      </c>
      <c r="AB133" s="58">
        <f t="shared" si="215"/>
        <v>0.93115749450351837</v>
      </c>
      <c r="AC133" s="59">
        <f t="shared" si="186"/>
        <v>0.18436945555555556</v>
      </c>
      <c r="AD133" s="59">
        <f t="shared" si="216"/>
        <v>105.57580608443709</v>
      </c>
      <c r="AE133" s="59">
        <f t="shared" si="187"/>
        <v>2.3357944665151891</v>
      </c>
      <c r="AF133" s="58">
        <f t="shared" si="217"/>
        <v>0.29399333</v>
      </c>
      <c r="AG133" s="58">
        <f t="shared" si="218"/>
        <v>105.5758072814688</v>
      </c>
      <c r="AH133" s="58">
        <f t="shared" si="219"/>
        <v>0.96219607765363513</v>
      </c>
      <c r="AI133" s="59">
        <f t="shared" si="188"/>
        <v>0.20687501986754969</v>
      </c>
      <c r="AJ133" s="59">
        <f t="shared" si="220"/>
        <v>105.57580608443706</v>
      </c>
      <c r="AK133" s="59">
        <f t="shared" si="189"/>
        <v>3.2979905441688242</v>
      </c>
      <c r="AL133" s="58">
        <f t="shared" si="221"/>
        <v>0.29399333</v>
      </c>
      <c r="AM133" s="58">
        <f t="shared" si="222"/>
        <v>105.57580728146893</v>
      </c>
      <c r="AN133" s="58">
        <f t="shared" si="223"/>
        <v>0.93115749450351881</v>
      </c>
      <c r="AO133" s="59">
        <f t="shared" si="190"/>
        <v>0.22131451933701662</v>
      </c>
      <c r="AP133" s="59">
        <f t="shared" si="224"/>
        <v>105.57580608443708</v>
      </c>
      <c r="AQ133" s="59">
        <f t="shared" si="191"/>
        <v>4.229148038672343</v>
      </c>
      <c r="AR133" s="58">
        <f t="shared" si="225"/>
        <v>0.29399333</v>
      </c>
      <c r="AS133" s="58">
        <f t="shared" si="226"/>
        <v>105.5758072814687</v>
      </c>
      <c r="AT133" s="58">
        <f t="shared" si="227"/>
        <v>0.96219607765363424</v>
      </c>
      <c r="AU133" s="59">
        <f t="shared" si="192"/>
        <v>0.23194208176100628</v>
      </c>
      <c r="AV133" s="59">
        <f t="shared" si="228"/>
        <v>105.57580608443708</v>
      </c>
      <c r="AW133" s="59">
        <f t="shared" si="193"/>
        <v>5.1913441163259773</v>
      </c>
      <c r="AX133" s="58">
        <f t="shared" si="229"/>
        <v>0.29399333</v>
      </c>
      <c r="AY133" s="58">
        <f t="shared" si="230"/>
        <v>105.5758072814688</v>
      </c>
      <c r="AZ133" s="58">
        <f t="shared" si="231"/>
        <v>0.96219607765363513</v>
      </c>
      <c r="BA133" s="59">
        <f t="shared" si="194"/>
        <v>0.23985808504801093</v>
      </c>
      <c r="BB133" s="59">
        <f t="shared" si="232"/>
        <v>105.57580608443708</v>
      </c>
      <c r="BC133" s="59">
        <f t="shared" si="195"/>
        <v>6.1535401939796124</v>
      </c>
      <c r="BD133" s="58">
        <f t="shared" si="233"/>
        <v>0.29399333</v>
      </c>
      <c r="BE133" s="58">
        <f t="shared" si="234"/>
        <v>105.57580728146893</v>
      </c>
      <c r="BF133" s="58">
        <f t="shared" si="235"/>
        <v>0.93115749450351881</v>
      </c>
      <c r="BG133" s="59">
        <f t="shared" si="196"/>
        <v>0.24580701343101341</v>
      </c>
      <c r="BH133" s="59">
        <f t="shared" si="236"/>
        <v>105.57580608443709</v>
      </c>
      <c r="BI133" s="59">
        <f t="shared" si="197"/>
        <v>7.0846976884831312</v>
      </c>
      <c r="BJ133" s="58">
        <f t="shared" si="237"/>
        <v>0.29399333</v>
      </c>
      <c r="BK133" s="58">
        <f t="shared" si="238"/>
        <v>105.5758072814689</v>
      </c>
      <c r="BL133" s="58">
        <f t="shared" si="239"/>
        <v>0.96219607765363602</v>
      </c>
      <c r="BM133" s="59">
        <f t="shared" si="198"/>
        <v>0.25072074999999999</v>
      </c>
      <c r="BN133" s="59">
        <f t="shared" si="240"/>
        <v>105.57580608443709</v>
      </c>
      <c r="BO133" s="59">
        <f t="shared" si="199"/>
        <v>8.0468937661367672</v>
      </c>
      <c r="BP133" s="58">
        <f t="shared" si="241"/>
        <v>0.29399333</v>
      </c>
      <c r="BQ133" s="58">
        <f t="shared" si="242"/>
        <v>105.57580728146922</v>
      </c>
      <c r="BR133" s="58">
        <f t="shared" si="243"/>
        <v>0.93115749450352148</v>
      </c>
      <c r="BS133" s="59">
        <f t="shared" si="200"/>
        <v>0.25460750898203605</v>
      </c>
      <c r="BT133" s="59">
        <f t="shared" si="244"/>
        <v>105.57580608443708</v>
      </c>
      <c r="BU133" s="59">
        <f t="shared" si="201"/>
        <v>8.9780512606402887</v>
      </c>
      <c r="BV133" s="58">
        <f t="shared" si="245"/>
        <v>0.29399333</v>
      </c>
      <c r="BW133" s="58">
        <f t="shared" si="246"/>
        <v>105.57580728146841</v>
      </c>
      <c r="BX133" s="58">
        <f t="shared" si="247"/>
        <v>0.96219607765363158</v>
      </c>
      <c r="BY133" s="59">
        <f t="shared" si="202"/>
        <v>0.25795260639269407</v>
      </c>
      <c r="BZ133" s="59">
        <f t="shared" si="248"/>
        <v>105.57580608443708</v>
      </c>
      <c r="CA133" s="59">
        <f t="shared" si="203"/>
        <v>9.9402473382939203</v>
      </c>
    </row>
    <row r="134" spans="1:79" x14ac:dyDescent="0.25">
      <c r="A134" s="57" t="str">
        <f>'BD Productos'!A129</f>
        <v>U025</v>
      </c>
      <c r="B134" s="57" t="str">
        <f t="shared" si="171"/>
        <v>Ultramar</v>
      </c>
      <c r="C134" s="57" t="str">
        <f t="shared" si="172"/>
        <v>Bases Lubricantes</v>
      </c>
      <c r="D134" s="57" t="str">
        <f t="shared" si="173"/>
        <v>Otros Productos</v>
      </c>
      <c r="E134" s="57" t="str">
        <f t="shared" si="174"/>
        <v>Tercero</v>
      </c>
      <c r="F134" s="57" t="str">
        <f t="shared" si="175"/>
        <v>Tercero</v>
      </c>
      <c r="G134" s="57" t="str">
        <f t="shared" si="176"/>
        <v>CRE178</v>
      </c>
      <c r="H134" s="57" t="str">
        <f t="shared" si="177"/>
        <v>-</v>
      </c>
      <c r="I134" s="57" t="str">
        <f t="shared" si="178"/>
        <v>-</v>
      </c>
      <c r="J134" s="57" t="str">
        <f t="shared" si="179"/>
        <v>-</v>
      </c>
      <c r="K134" s="58">
        <f t="shared" si="180"/>
        <v>0</v>
      </c>
      <c r="L134" s="58">
        <f t="shared" si="204"/>
        <v>0</v>
      </c>
      <c r="M134" s="58">
        <f t="shared" si="181"/>
        <v>0</v>
      </c>
      <c r="N134" s="58">
        <f t="shared" si="205"/>
        <v>0</v>
      </c>
      <c r="O134" s="58">
        <f t="shared" si="206"/>
        <v>0</v>
      </c>
      <c r="P134" s="58">
        <f t="shared" si="207"/>
        <v>0</v>
      </c>
      <c r="Q134" s="59">
        <f t="shared" si="182"/>
        <v>0</v>
      </c>
      <c r="R134" s="59">
        <f t="shared" si="208"/>
        <v>0</v>
      </c>
      <c r="S134" s="59">
        <f t="shared" si="183"/>
        <v>0</v>
      </c>
      <c r="T134" s="58">
        <f t="shared" si="209"/>
        <v>0</v>
      </c>
      <c r="U134" s="58">
        <f t="shared" si="210"/>
        <v>0</v>
      </c>
      <c r="V134" s="58">
        <f t="shared" si="211"/>
        <v>0</v>
      </c>
      <c r="W134" s="59">
        <f t="shared" si="184"/>
        <v>0</v>
      </c>
      <c r="X134" s="59">
        <f t="shared" si="212"/>
        <v>0</v>
      </c>
      <c r="Y134" s="59">
        <f t="shared" si="185"/>
        <v>0</v>
      </c>
      <c r="Z134" s="58">
        <f t="shared" si="213"/>
        <v>0</v>
      </c>
      <c r="AA134" s="58">
        <f t="shared" si="214"/>
        <v>0</v>
      </c>
      <c r="AB134" s="58">
        <f t="shared" si="215"/>
        <v>0</v>
      </c>
      <c r="AC134" s="59">
        <f t="shared" si="186"/>
        <v>0</v>
      </c>
      <c r="AD134" s="59">
        <f t="shared" si="216"/>
        <v>0</v>
      </c>
      <c r="AE134" s="59">
        <f t="shared" si="187"/>
        <v>0</v>
      </c>
      <c r="AF134" s="58">
        <f t="shared" si="217"/>
        <v>0</v>
      </c>
      <c r="AG134" s="58">
        <f t="shared" si="218"/>
        <v>0</v>
      </c>
      <c r="AH134" s="58">
        <f t="shared" si="219"/>
        <v>0</v>
      </c>
      <c r="AI134" s="59">
        <f t="shared" si="188"/>
        <v>0</v>
      </c>
      <c r="AJ134" s="59">
        <f t="shared" si="220"/>
        <v>0</v>
      </c>
      <c r="AK134" s="59">
        <f t="shared" si="189"/>
        <v>0</v>
      </c>
      <c r="AL134" s="58">
        <f t="shared" si="221"/>
        <v>0</v>
      </c>
      <c r="AM134" s="58">
        <f t="shared" si="222"/>
        <v>0</v>
      </c>
      <c r="AN134" s="58">
        <f t="shared" si="223"/>
        <v>0</v>
      </c>
      <c r="AO134" s="59">
        <f t="shared" si="190"/>
        <v>0</v>
      </c>
      <c r="AP134" s="59">
        <f t="shared" si="224"/>
        <v>0</v>
      </c>
      <c r="AQ134" s="59">
        <f t="shared" si="191"/>
        <v>0</v>
      </c>
      <c r="AR134" s="58">
        <f t="shared" si="225"/>
        <v>0</v>
      </c>
      <c r="AS134" s="58">
        <f t="shared" si="226"/>
        <v>0</v>
      </c>
      <c r="AT134" s="58">
        <f t="shared" si="227"/>
        <v>0</v>
      </c>
      <c r="AU134" s="59">
        <f t="shared" si="192"/>
        <v>0</v>
      </c>
      <c r="AV134" s="59">
        <f t="shared" si="228"/>
        <v>0</v>
      </c>
      <c r="AW134" s="59">
        <f t="shared" si="193"/>
        <v>0</v>
      </c>
      <c r="AX134" s="58">
        <f t="shared" si="229"/>
        <v>0</v>
      </c>
      <c r="AY134" s="58">
        <f t="shared" si="230"/>
        <v>0</v>
      </c>
      <c r="AZ134" s="58">
        <f t="shared" si="231"/>
        <v>0</v>
      </c>
      <c r="BA134" s="59">
        <f t="shared" si="194"/>
        <v>0</v>
      </c>
      <c r="BB134" s="59">
        <f t="shared" si="232"/>
        <v>0</v>
      </c>
      <c r="BC134" s="59">
        <f t="shared" si="195"/>
        <v>0</v>
      </c>
      <c r="BD134" s="58">
        <f t="shared" si="233"/>
        <v>0</v>
      </c>
      <c r="BE134" s="58">
        <f t="shared" si="234"/>
        <v>0</v>
      </c>
      <c r="BF134" s="58">
        <f t="shared" si="235"/>
        <v>0</v>
      </c>
      <c r="BG134" s="59">
        <f t="shared" si="196"/>
        <v>0</v>
      </c>
      <c r="BH134" s="59">
        <f t="shared" si="236"/>
        <v>0</v>
      </c>
      <c r="BI134" s="59">
        <f t="shared" si="197"/>
        <v>0</v>
      </c>
      <c r="BJ134" s="58">
        <f t="shared" si="237"/>
        <v>0</v>
      </c>
      <c r="BK134" s="58">
        <f t="shared" si="238"/>
        <v>0</v>
      </c>
      <c r="BL134" s="58">
        <f t="shared" si="239"/>
        <v>0</v>
      </c>
      <c r="BM134" s="59">
        <f t="shared" si="198"/>
        <v>0</v>
      </c>
      <c r="BN134" s="59">
        <f t="shared" si="240"/>
        <v>0</v>
      </c>
      <c r="BO134" s="59">
        <f t="shared" si="199"/>
        <v>0</v>
      </c>
      <c r="BP134" s="58">
        <f t="shared" si="241"/>
        <v>0</v>
      </c>
      <c r="BQ134" s="58">
        <f t="shared" si="242"/>
        <v>0</v>
      </c>
      <c r="BR134" s="58">
        <f t="shared" si="243"/>
        <v>0</v>
      </c>
      <c r="BS134" s="59">
        <f t="shared" si="200"/>
        <v>0</v>
      </c>
      <c r="BT134" s="59">
        <f t="shared" si="244"/>
        <v>0</v>
      </c>
      <c r="BU134" s="59">
        <f t="shared" si="201"/>
        <v>0</v>
      </c>
      <c r="BV134" s="58">
        <f t="shared" si="245"/>
        <v>0</v>
      </c>
      <c r="BW134" s="58">
        <f t="shared" si="246"/>
        <v>0</v>
      </c>
      <c r="BX134" s="58">
        <f t="shared" si="247"/>
        <v>0</v>
      </c>
      <c r="BY134" s="59">
        <f t="shared" si="202"/>
        <v>0</v>
      </c>
      <c r="BZ134" s="59">
        <f t="shared" si="248"/>
        <v>0</v>
      </c>
      <c r="CA134" s="59">
        <f t="shared" si="203"/>
        <v>0</v>
      </c>
    </row>
    <row r="135" spans="1:79" x14ac:dyDescent="0.25">
      <c r="A135" s="57" t="str">
        <f>'BD Productos'!A130</f>
        <v>U026</v>
      </c>
      <c r="B135" s="57" t="str">
        <f t="shared" ref="B135:B139" si="249">IFERROR(VLOOKUP($A135,TablaProductos,2,0),"-")</f>
        <v>Ultramar</v>
      </c>
      <c r="C135" s="57" t="str">
        <f t="shared" ref="C135:C139" si="250">IFERROR(VLOOKUP($A135,TablaProductos,3,0),"-")</f>
        <v>UVGO</v>
      </c>
      <c r="D135" s="57" t="str">
        <f t="shared" ref="D135:D139" si="251">IFERROR(VLOOKUP($A135,TablaProductos,4,0),"-")</f>
        <v xml:space="preserve">Destilado </v>
      </c>
      <c r="E135" s="57" t="str">
        <f t="shared" ref="E135:E139" si="252">IFERROR(VLOOKUP($A135,TablaProductos,5,0),"-")</f>
        <v>Tercero</v>
      </c>
      <c r="F135" s="57" t="str">
        <f t="shared" ref="F135:F139" si="253">IFERROR(VLOOKUP($A135,TablaProductos,6,0),"-")</f>
        <v>Tercero</v>
      </c>
      <c r="G135" s="57" t="str">
        <f t="shared" ref="G135:G139" si="254">IFERROR(VLOOKUP($A135,TablaProductos,7,0),"-")</f>
        <v>CRE182</v>
      </c>
      <c r="H135" s="57" t="str">
        <f t="shared" ref="H135:H139" si="255">IFERROR(VLOOKUP($A135&amp;"-"&amp;$B$2,TablaPpto,4,0),"-")</f>
        <v>-</v>
      </c>
      <c r="I135" s="57" t="str">
        <f t="shared" ref="I135:I139" si="256">IFERROR(VLOOKUP($A135&amp;"-"&amp;$B$2,TablaPpto,5,0),"-")</f>
        <v>-</v>
      </c>
      <c r="J135" s="57" t="str">
        <f t="shared" ref="J135:J139" si="257">IFERROR(VLOOKUP($A135&amp;"-"&amp;$B$2,TablaPpto,6,0),"-")</f>
        <v>-</v>
      </c>
      <c r="K135" s="58">
        <f t="shared" ref="K135:K139" si="258">IF(AND($A$3=FALSE,$H135="No"),0,IFERROR(VLOOKUP($A135&amp;"-"&amp;$B$2,TablaPpto,7,0),0))</f>
        <v>0</v>
      </c>
      <c r="L135" s="58">
        <f t="shared" si="204"/>
        <v>0</v>
      </c>
      <c r="M135" s="58">
        <f t="shared" ref="M135:M139" si="259">IF(AND($A$3=FALSE,$H135="No"),0,IFERROR(VLOOKUP($A135&amp;"-"&amp;$B$2,TablaPpto,8,0),0))</f>
        <v>0</v>
      </c>
      <c r="N135" s="58">
        <f t="shared" si="205"/>
        <v>0</v>
      </c>
      <c r="O135" s="58">
        <f t="shared" si="206"/>
        <v>0</v>
      </c>
      <c r="P135" s="58">
        <f t="shared" si="207"/>
        <v>0</v>
      </c>
      <c r="Q135" s="59">
        <f t="shared" ref="Q135:Q139" si="260">IF(AND($A$3=FALSE,$H135="No"),0,IFERROR(VLOOKUP($A135&amp;"-"&amp;$B$2,TablaPpto,9,0),0))</f>
        <v>0</v>
      </c>
      <c r="R135" s="59">
        <f t="shared" si="208"/>
        <v>0</v>
      </c>
      <c r="S135" s="59">
        <f t="shared" ref="S135:S139" si="261">IF(AND($A$3=FALSE,$H135="No"),0,IFERROR(VLOOKUP($A135&amp;"-"&amp;$B$2,TablaPpto,10,0),0))</f>
        <v>0</v>
      </c>
      <c r="T135" s="58">
        <f t="shared" si="209"/>
        <v>0</v>
      </c>
      <c r="U135" s="58">
        <f t="shared" si="210"/>
        <v>0</v>
      </c>
      <c r="V135" s="58">
        <f t="shared" si="211"/>
        <v>0</v>
      </c>
      <c r="W135" s="59">
        <f t="shared" ref="W135:W139" si="262">IF(AND($A$3=FALSE,$H135="No"),0,IFERROR(VLOOKUP($A135&amp;"-"&amp;$B$2,TablaPpto,11,0),0))</f>
        <v>0</v>
      </c>
      <c r="X135" s="59">
        <f t="shared" si="212"/>
        <v>0</v>
      </c>
      <c r="Y135" s="59">
        <f t="shared" ref="Y135:Y139" si="263">IF(AND($A$3=FALSE,$H135="No"),0,IFERROR(VLOOKUP($A135&amp;"-"&amp;$B$2,TablaPpto,12,0),0))</f>
        <v>0</v>
      </c>
      <c r="Z135" s="58">
        <f t="shared" si="213"/>
        <v>0</v>
      </c>
      <c r="AA135" s="58">
        <f t="shared" si="214"/>
        <v>0</v>
      </c>
      <c r="AB135" s="58">
        <f t="shared" si="215"/>
        <v>0</v>
      </c>
      <c r="AC135" s="59">
        <f t="shared" ref="AC135:AC139" si="264">IF(AND($A$3=FALSE,$H135="No"),0,IFERROR(VLOOKUP($A135&amp;"-"&amp;$B$2,TablaPpto,13,0),0))</f>
        <v>0</v>
      </c>
      <c r="AD135" s="59">
        <f t="shared" si="216"/>
        <v>0</v>
      </c>
      <c r="AE135" s="59">
        <f t="shared" ref="AE135:AE139" si="265">IF(AND($A$3=FALSE,$H135="No"),0,IFERROR(VLOOKUP($A135&amp;"-"&amp;$B$2,TablaPpto,14,0),0))</f>
        <v>0</v>
      </c>
      <c r="AF135" s="58">
        <f t="shared" si="217"/>
        <v>0</v>
      </c>
      <c r="AG135" s="58">
        <f t="shared" si="218"/>
        <v>0</v>
      </c>
      <c r="AH135" s="58">
        <f t="shared" si="219"/>
        <v>0</v>
      </c>
      <c r="AI135" s="59">
        <f t="shared" ref="AI135:AI139" si="266">IF(AND($A$3=FALSE,$H135="No"),0,IFERROR(VLOOKUP($A135&amp;"-"&amp;$B$2,TablaPpto,15,0),0))</f>
        <v>0</v>
      </c>
      <c r="AJ135" s="59">
        <f t="shared" si="220"/>
        <v>0</v>
      </c>
      <c r="AK135" s="59">
        <f t="shared" ref="AK135:AK139" si="267">IF(AND($A$3=FALSE,$H135="No"),0,IFERROR(VLOOKUP($A135&amp;"-"&amp;$B$2,TablaPpto,16,0),0))</f>
        <v>0</v>
      </c>
      <c r="AL135" s="58">
        <f t="shared" si="221"/>
        <v>0</v>
      </c>
      <c r="AM135" s="58">
        <f t="shared" si="222"/>
        <v>0</v>
      </c>
      <c r="AN135" s="58">
        <f t="shared" si="223"/>
        <v>0</v>
      </c>
      <c r="AO135" s="59">
        <f t="shared" ref="AO135:AO139" si="268">IF(AND($A$3=FALSE,$H135="No"),0,IFERROR(VLOOKUP($A135&amp;"-"&amp;$B$2,TablaPpto,17,0),0))</f>
        <v>0</v>
      </c>
      <c r="AP135" s="59">
        <f t="shared" si="224"/>
        <v>0</v>
      </c>
      <c r="AQ135" s="59">
        <f t="shared" ref="AQ135:AQ139" si="269">IF(AND($A$3=FALSE,$H135="No"),0,IFERROR(VLOOKUP($A135&amp;"-"&amp;$B$2,TablaPpto,18,0),0))</f>
        <v>0</v>
      </c>
      <c r="AR135" s="58">
        <f t="shared" si="225"/>
        <v>0</v>
      </c>
      <c r="AS135" s="58">
        <f t="shared" si="226"/>
        <v>0</v>
      </c>
      <c r="AT135" s="58">
        <f t="shared" si="227"/>
        <v>0</v>
      </c>
      <c r="AU135" s="59">
        <f t="shared" ref="AU135:AU139" si="270">IF(AND($A$3=FALSE,$H135="No"),0,IFERROR(VLOOKUP($A135&amp;"-"&amp;$B$2,TablaPpto,19,0),0))</f>
        <v>0</v>
      </c>
      <c r="AV135" s="59">
        <f t="shared" si="228"/>
        <v>0</v>
      </c>
      <c r="AW135" s="59">
        <f t="shared" ref="AW135:AW139" si="271">IF(AND($A$3=FALSE,$H135="No"),0,IFERROR(VLOOKUP($A135&amp;"-"&amp;$B$2,TablaPpto,20,0),0))</f>
        <v>0</v>
      </c>
      <c r="AX135" s="58">
        <f t="shared" si="229"/>
        <v>0</v>
      </c>
      <c r="AY135" s="58">
        <f t="shared" si="230"/>
        <v>0</v>
      </c>
      <c r="AZ135" s="58">
        <f t="shared" si="231"/>
        <v>0</v>
      </c>
      <c r="BA135" s="59">
        <f t="shared" ref="BA135:BA139" si="272">IF(AND($A$3=FALSE,$H135="No"),0,IFERROR(VLOOKUP($A135&amp;"-"&amp;$B$2,TablaPpto,21,0),0))</f>
        <v>0</v>
      </c>
      <c r="BB135" s="59">
        <f t="shared" si="232"/>
        <v>0</v>
      </c>
      <c r="BC135" s="59">
        <f t="shared" ref="BC135:BC139" si="273">IF(AND($A$3=FALSE,$H135="No"),0,IFERROR(VLOOKUP($A135&amp;"-"&amp;$B$2,TablaPpto,22,0),0))</f>
        <v>0</v>
      </c>
      <c r="BD135" s="58">
        <f t="shared" si="233"/>
        <v>0</v>
      </c>
      <c r="BE135" s="58">
        <f t="shared" si="234"/>
        <v>0</v>
      </c>
      <c r="BF135" s="58">
        <f t="shared" si="235"/>
        <v>0</v>
      </c>
      <c r="BG135" s="59">
        <f t="shared" ref="BG135:BG139" si="274">IF(AND($A$3=FALSE,$H135="No"),0,IFERROR(VLOOKUP($A135&amp;"-"&amp;$B$2,TablaPpto,23,0),0))</f>
        <v>0</v>
      </c>
      <c r="BH135" s="59">
        <f t="shared" si="236"/>
        <v>0</v>
      </c>
      <c r="BI135" s="59">
        <f t="shared" ref="BI135:BI139" si="275">IF(AND($A$3=FALSE,$H135="No"),0,IFERROR(VLOOKUP($A135&amp;"-"&amp;$B$2,TablaPpto,24,0),0))</f>
        <v>0</v>
      </c>
      <c r="BJ135" s="58">
        <f t="shared" si="237"/>
        <v>0</v>
      </c>
      <c r="BK135" s="58">
        <f t="shared" si="238"/>
        <v>0</v>
      </c>
      <c r="BL135" s="58">
        <f t="shared" si="239"/>
        <v>0</v>
      </c>
      <c r="BM135" s="59">
        <f t="shared" ref="BM135:BM139" si="276">IF(AND($A$3=FALSE,$H135="No"),0,IFERROR(VLOOKUP($A135&amp;"-"&amp;$B$2,TablaPpto,25,0),0))</f>
        <v>0</v>
      </c>
      <c r="BN135" s="59">
        <f t="shared" si="240"/>
        <v>0</v>
      </c>
      <c r="BO135" s="59">
        <f t="shared" ref="BO135:BO139" si="277">IF(AND($A$3=FALSE,$H135="No"),0,IFERROR(VLOOKUP($A135&amp;"-"&amp;$B$2,TablaPpto,26,0),0))</f>
        <v>0</v>
      </c>
      <c r="BP135" s="58">
        <f t="shared" si="241"/>
        <v>0</v>
      </c>
      <c r="BQ135" s="58">
        <f t="shared" si="242"/>
        <v>0</v>
      </c>
      <c r="BR135" s="58">
        <f t="shared" si="243"/>
        <v>0</v>
      </c>
      <c r="BS135" s="59">
        <f t="shared" ref="BS135:BS139" si="278">IF(AND($A$3=FALSE,$H135="No"),0,IFERROR(VLOOKUP($A135&amp;"-"&amp;$B$2,TablaPpto,27,0),0))</f>
        <v>0</v>
      </c>
      <c r="BT135" s="59">
        <f t="shared" si="244"/>
        <v>0</v>
      </c>
      <c r="BU135" s="59">
        <f t="shared" ref="BU135:BU139" si="279">IF(AND($A$3=FALSE,$H135="No"),0,IFERROR(VLOOKUP($A135&amp;"-"&amp;$B$2,TablaPpto,28,0),0))</f>
        <v>0</v>
      </c>
      <c r="BV135" s="58">
        <f t="shared" si="245"/>
        <v>0</v>
      </c>
      <c r="BW135" s="58">
        <f t="shared" si="246"/>
        <v>0</v>
      </c>
      <c r="BX135" s="58">
        <f t="shared" si="247"/>
        <v>0</v>
      </c>
      <c r="BY135" s="59">
        <f t="shared" ref="BY135:BY139" si="280">IF(AND($A$3=FALSE,$H135="No"),0,IFERROR(VLOOKUP($A135&amp;"-"&amp;$B$2,TablaPpto,29,0),0))</f>
        <v>0</v>
      </c>
      <c r="BZ135" s="59">
        <f t="shared" si="248"/>
        <v>0</v>
      </c>
      <c r="CA135" s="59">
        <f t="shared" ref="CA135:CA139" si="281">IF(AND($A$3=FALSE,$H135="No"),0,IFERROR(VLOOKUP($A135&amp;"-"&amp;$B$2,TablaPpto,30,0),0))</f>
        <v>0</v>
      </c>
    </row>
    <row r="136" spans="1:79" x14ac:dyDescent="0.25">
      <c r="A136" s="57" t="str">
        <f>'BD Productos'!A131</f>
        <v>U027</v>
      </c>
      <c r="B136" s="57" t="str">
        <f t="shared" si="249"/>
        <v>Ultramar</v>
      </c>
      <c r="C136" s="57" t="str">
        <f t="shared" si="250"/>
        <v>Alquitrán</v>
      </c>
      <c r="D136" s="57" t="str">
        <f t="shared" si="251"/>
        <v>Componentes para Gasolina</v>
      </c>
      <c r="E136" s="57" t="str">
        <f t="shared" si="252"/>
        <v>Tercero</v>
      </c>
      <c r="F136" s="57" t="str">
        <f t="shared" si="253"/>
        <v>Tercero</v>
      </c>
      <c r="G136" s="57" t="str">
        <f t="shared" si="254"/>
        <v>CRE183</v>
      </c>
      <c r="H136" s="57" t="str">
        <f t="shared" si="255"/>
        <v>-</v>
      </c>
      <c r="I136" s="57" t="str">
        <f t="shared" si="256"/>
        <v>-</v>
      </c>
      <c r="J136" s="57" t="str">
        <f t="shared" si="257"/>
        <v>-</v>
      </c>
      <c r="K136" s="58">
        <f t="shared" si="258"/>
        <v>0</v>
      </c>
      <c r="L136" s="58">
        <f t="shared" ref="L136:L139" si="282">IF(K136=0,0,(M136*1000)/(K136*K$6))</f>
        <v>0</v>
      </c>
      <c r="M136" s="58">
        <f t="shared" si="259"/>
        <v>0</v>
      </c>
      <c r="N136" s="58">
        <f t="shared" ref="N136:N139" si="283">ROUND((Q136*Q$6-K136*K$6)/N$6,8)</f>
        <v>0</v>
      </c>
      <c r="O136" s="58">
        <f t="shared" ref="O136:O139" si="284">IF(N136=0,0,(P136*1000)/(N136*N$6))</f>
        <v>0</v>
      </c>
      <c r="P136" s="58">
        <f t="shared" ref="P136:P139" si="285">S136-M136</f>
        <v>0</v>
      </c>
      <c r="Q136" s="59">
        <f t="shared" si="260"/>
        <v>0</v>
      </c>
      <c r="R136" s="59">
        <f t="shared" ref="R136:R139" si="286">IF(Q136=0,0,(S136*1000)/(Q136*Q$6))</f>
        <v>0</v>
      </c>
      <c r="S136" s="59">
        <f t="shared" si="261"/>
        <v>0</v>
      </c>
      <c r="T136" s="58">
        <f t="shared" ref="T136:T139" si="287">ROUND((W136*W$6-Q136*Q$6)/T$6,8)</f>
        <v>0</v>
      </c>
      <c r="U136" s="58">
        <f t="shared" ref="U136:U139" si="288">IF(T136=0,0,(V136*1000)/(T136*T$6))</f>
        <v>0</v>
      </c>
      <c r="V136" s="58">
        <f t="shared" ref="V136:V139" si="289">Y136-S136</f>
        <v>0</v>
      </c>
      <c r="W136" s="59">
        <f t="shared" si="262"/>
        <v>0</v>
      </c>
      <c r="X136" s="59">
        <f t="shared" ref="X136:X139" si="290">IF(W136=0,0,(Y136*1000)/(W136*W$6))</f>
        <v>0</v>
      </c>
      <c r="Y136" s="59">
        <f t="shared" si="263"/>
        <v>0</v>
      </c>
      <c r="Z136" s="58">
        <f t="shared" ref="Z136:Z139" si="291">ROUND((AC136*AC$6-W136*W$6)/Z$6,8)</f>
        <v>0</v>
      </c>
      <c r="AA136" s="58">
        <f t="shared" ref="AA136:AA139" si="292">IF(Z136=0,0,(AB136*1000)/(Z136*Z$6))</f>
        <v>0</v>
      </c>
      <c r="AB136" s="58">
        <f t="shared" ref="AB136:AB139" si="293">AE136-Y136</f>
        <v>0</v>
      </c>
      <c r="AC136" s="59">
        <f t="shared" si="264"/>
        <v>0</v>
      </c>
      <c r="AD136" s="59">
        <f t="shared" ref="AD136:AD139" si="294">IF(AC136=0,0,(AE136*1000)/(AC136*AC$6))</f>
        <v>0</v>
      </c>
      <c r="AE136" s="59">
        <f t="shared" si="265"/>
        <v>0</v>
      </c>
      <c r="AF136" s="58">
        <f t="shared" ref="AF136:AF139" si="295">ROUND((AI136*AI$6-AC136*AC$6)/AF$6,8)</f>
        <v>0</v>
      </c>
      <c r="AG136" s="58">
        <f t="shared" ref="AG136:AG139" si="296">IF(AF136=0,0,(AH136*1000)/(AF136*AF$6))</f>
        <v>0</v>
      </c>
      <c r="AH136" s="58">
        <f t="shared" ref="AH136:AH139" si="297">AK136-AE136</f>
        <v>0</v>
      </c>
      <c r="AI136" s="59">
        <f t="shared" si="266"/>
        <v>0</v>
      </c>
      <c r="AJ136" s="59">
        <f t="shared" ref="AJ136:AJ139" si="298">IF(AI136=0,0,(AK136*1000)/(AI136*AI$6))</f>
        <v>0</v>
      </c>
      <c r="AK136" s="59">
        <f t="shared" si="267"/>
        <v>0</v>
      </c>
      <c r="AL136" s="58">
        <f t="shared" ref="AL136:AL139" si="299">ROUND((AO136*AO$6-AI136*AI$6)/AL$6,8)</f>
        <v>0</v>
      </c>
      <c r="AM136" s="58">
        <f t="shared" ref="AM136:AM139" si="300">IF(AL136=0,0,(AN136*1000)/(AL136*AL$6))</f>
        <v>0</v>
      </c>
      <c r="AN136" s="58">
        <f t="shared" ref="AN136:AN139" si="301">AQ136-AK136</f>
        <v>0</v>
      </c>
      <c r="AO136" s="59">
        <f t="shared" si="268"/>
        <v>0</v>
      </c>
      <c r="AP136" s="59">
        <f t="shared" ref="AP136:AP139" si="302">IF(AO136=0,0,(AQ136*1000)/(AO136*AO$6))</f>
        <v>0</v>
      </c>
      <c r="AQ136" s="59">
        <f t="shared" si="269"/>
        <v>0</v>
      </c>
      <c r="AR136" s="58">
        <f t="shared" ref="AR136:AR139" si="303">ROUND((AU136*AU$6-AO136*AO$6)/AR$6,8)</f>
        <v>0</v>
      </c>
      <c r="AS136" s="58">
        <f t="shared" ref="AS136:AS139" si="304">IF(AR136=0,0,(AT136*1000)/(AR136*AR$6))</f>
        <v>0</v>
      </c>
      <c r="AT136" s="58">
        <f t="shared" ref="AT136:AT139" si="305">AW136-AQ136</f>
        <v>0</v>
      </c>
      <c r="AU136" s="59">
        <f t="shared" si="270"/>
        <v>0</v>
      </c>
      <c r="AV136" s="59">
        <f t="shared" ref="AV136:AV139" si="306">IF(AU136=0,0,(AW136*1000)/(AU136*AU$6))</f>
        <v>0</v>
      </c>
      <c r="AW136" s="59">
        <f t="shared" si="271"/>
        <v>0</v>
      </c>
      <c r="AX136" s="58">
        <f t="shared" ref="AX136:AX139" si="307">ROUND((BA136*BA$6-AU136*AU$6)/AX$6,8)</f>
        <v>0</v>
      </c>
      <c r="AY136" s="58">
        <f t="shared" ref="AY136:AY139" si="308">IF(AX136=0,0,(AZ136*1000)/(AX136*AX$6))</f>
        <v>0</v>
      </c>
      <c r="AZ136" s="58">
        <f t="shared" ref="AZ136:AZ139" si="309">BC136-AW136</f>
        <v>0</v>
      </c>
      <c r="BA136" s="59">
        <f t="shared" si="272"/>
        <v>0</v>
      </c>
      <c r="BB136" s="59">
        <f t="shared" ref="BB136:BB139" si="310">IF(BA136=0,0,(BC136*1000)/(BA136*BA$6))</f>
        <v>0</v>
      </c>
      <c r="BC136" s="59">
        <f t="shared" si="273"/>
        <v>0</v>
      </c>
      <c r="BD136" s="58">
        <f t="shared" ref="BD136:BD139" si="311">ROUND((BG136*BG$6-BA136*BA$6)/BD$6,8)</f>
        <v>0</v>
      </c>
      <c r="BE136" s="58">
        <f t="shared" ref="BE136:BE139" si="312">IF(BD136=0,0,(BF136*1000)/(BD136*BD$6))</f>
        <v>0</v>
      </c>
      <c r="BF136" s="58">
        <f t="shared" ref="BF136:BF139" si="313">BI136-BC136</f>
        <v>0</v>
      </c>
      <c r="BG136" s="59">
        <f t="shared" si="274"/>
        <v>0</v>
      </c>
      <c r="BH136" s="59">
        <f t="shared" ref="BH136:BH139" si="314">IF(BG136=0,0,(BI136*1000)/(BG136*BG$6))</f>
        <v>0</v>
      </c>
      <c r="BI136" s="59">
        <f t="shared" si="275"/>
        <v>0</v>
      </c>
      <c r="BJ136" s="58">
        <f t="shared" ref="BJ136:BJ139" si="315">ROUND((BM136*BM$6-BG136*BG$6)/BJ$6,8)</f>
        <v>0</v>
      </c>
      <c r="BK136" s="58">
        <f t="shared" ref="BK136:BK139" si="316">IF(BJ136=0,0,(BL136*1000)/(BJ136*BJ$6))</f>
        <v>0</v>
      </c>
      <c r="BL136" s="58">
        <f t="shared" ref="BL136:BL139" si="317">BO136-BI136</f>
        <v>0</v>
      </c>
      <c r="BM136" s="59">
        <f t="shared" si="276"/>
        <v>0</v>
      </c>
      <c r="BN136" s="59">
        <f t="shared" ref="BN136:BN139" si="318">IF(BM136=0,0,(BO136*1000)/(BM136*BM$6))</f>
        <v>0</v>
      </c>
      <c r="BO136" s="59">
        <f t="shared" si="277"/>
        <v>0</v>
      </c>
      <c r="BP136" s="58">
        <f t="shared" ref="BP136:BP139" si="319">ROUND((BS136*BS$6-BM136*BM$6)/BP$6,8)</f>
        <v>0</v>
      </c>
      <c r="BQ136" s="58">
        <f t="shared" ref="BQ136:BQ139" si="320">IF(BP136=0,0,(BR136*1000)/(BP136*BP$6))</f>
        <v>0</v>
      </c>
      <c r="BR136" s="58">
        <f t="shared" ref="BR136:BR139" si="321">BU136-BO136</f>
        <v>0</v>
      </c>
      <c r="BS136" s="59">
        <f t="shared" si="278"/>
        <v>0</v>
      </c>
      <c r="BT136" s="59">
        <f t="shared" ref="BT136:BT139" si="322">IF(BS136=0,0,(BU136*1000)/(BS136*BS$6))</f>
        <v>0</v>
      </c>
      <c r="BU136" s="59">
        <f t="shared" si="279"/>
        <v>0</v>
      </c>
      <c r="BV136" s="58">
        <f t="shared" ref="BV136:BV139" si="323">ROUND((BY136*BY$6-BS136*BS$6)/BV$6,8)</f>
        <v>0</v>
      </c>
      <c r="BW136" s="58">
        <f t="shared" ref="BW136:BW139" si="324">IF(BV136=0,0,(BX136*1000)/(BV136*BV$6))</f>
        <v>0</v>
      </c>
      <c r="BX136" s="58">
        <f t="shared" ref="BX136:BX139" si="325">CA136-BU136</f>
        <v>0</v>
      </c>
      <c r="BY136" s="59">
        <f t="shared" si="280"/>
        <v>0</v>
      </c>
      <c r="BZ136" s="59">
        <f t="shared" ref="BZ136:BZ139" si="326">IF(BY136=0,0,(CA136*1000)/(BY136*BY$6))</f>
        <v>0</v>
      </c>
      <c r="CA136" s="59">
        <f t="shared" si="281"/>
        <v>0</v>
      </c>
    </row>
    <row r="137" spans="1:79" x14ac:dyDescent="0.25">
      <c r="A137" s="57" t="str">
        <f>'BD Productos'!A132</f>
        <v>U028</v>
      </c>
      <c r="B137" s="57" t="str">
        <f t="shared" si="249"/>
        <v>Ultramar</v>
      </c>
      <c r="C137" s="57" t="str">
        <f t="shared" si="250"/>
        <v>Nafta catalítica</v>
      </c>
      <c r="D137" s="57" t="str">
        <f t="shared" si="251"/>
        <v>Nafta</v>
      </c>
      <c r="E137" s="57" t="str">
        <f t="shared" si="252"/>
        <v>Tercero</v>
      </c>
      <c r="F137" s="57" t="str">
        <f t="shared" si="253"/>
        <v>Tercero</v>
      </c>
      <c r="G137" s="57" t="str">
        <f t="shared" si="254"/>
        <v>CRE184</v>
      </c>
      <c r="H137" s="57" t="str">
        <f t="shared" si="255"/>
        <v>-</v>
      </c>
      <c r="I137" s="57" t="str">
        <f t="shared" si="256"/>
        <v>-</v>
      </c>
      <c r="J137" s="57" t="str">
        <f t="shared" si="257"/>
        <v>-</v>
      </c>
      <c r="K137" s="58">
        <f t="shared" si="258"/>
        <v>0</v>
      </c>
      <c r="L137" s="58">
        <f t="shared" si="282"/>
        <v>0</v>
      </c>
      <c r="M137" s="58">
        <f t="shared" si="259"/>
        <v>0</v>
      </c>
      <c r="N137" s="58">
        <f t="shared" si="283"/>
        <v>0</v>
      </c>
      <c r="O137" s="58">
        <f t="shared" si="284"/>
        <v>0</v>
      </c>
      <c r="P137" s="58">
        <f t="shared" si="285"/>
        <v>0</v>
      </c>
      <c r="Q137" s="59">
        <f t="shared" si="260"/>
        <v>0</v>
      </c>
      <c r="R137" s="59">
        <f t="shared" si="286"/>
        <v>0</v>
      </c>
      <c r="S137" s="59">
        <f t="shared" si="261"/>
        <v>0</v>
      </c>
      <c r="T137" s="58">
        <f t="shared" si="287"/>
        <v>0</v>
      </c>
      <c r="U137" s="58">
        <f t="shared" si="288"/>
        <v>0</v>
      </c>
      <c r="V137" s="58">
        <f t="shared" si="289"/>
        <v>0</v>
      </c>
      <c r="W137" s="59">
        <f t="shared" si="262"/>
        <v>0</v>
      </c>
      <c r="X137" s="59">
        <f t="shared" si="290"/>
        <v>0</v>
      </c>
      <c r="Y137" s="59">
        <f t="shared" si="263"/>
        <v>0</v>
      </c>
      <c r="Z137" s="58">
        <f t="shared" si="291"/>
        <v>0</v>
      </c>
      <c r="AA137" s="58">
        <f t="shared" si="292"/>
        <v>0</v>
      </c>
      <c r="AB137" s="58">
        <f t="shared" si="293"/>
        <v>0</v>
      </c>
      <c r="AC137" s="59">
        <f t="shared" si="264"/>
        <v>0</v>
      </c>
      <c r="AD137" s="59">
        <f t="shared" si="294"/>
        <v>0</v>
      </c>
      <c r="AE137" s="59">
        <f t="shared" si="265"/>
        <v>0</v>
      </c>
      <c r="AF137" s="58">
        <f t="shared" si="295"/>
        <v>0</v>
      </c>
      <c r="AG137" s="58">
        <f t="shared" si="296"/>
        <v>0</v>
      </c>
      <c r="AH137" s="58">
        <f t="shared" si="297"/>
        <v>0</v>
      </c>
      <c r="AI137" s="59">
        <f t="shared" si="266"/>
        <v>0</v>
      </c>
      <c r="AJ137" s="59">
        <f t="shared" si="298"/>
        <v>0</v>
      </c>
      <c r="AK137" s="59">
        <f t="shared" si="267"/>
        <v>0</v>
      </c>
      <c r="AL137" s="58">
        <f t="shared" si="299"/>
        <v>0</v>
      </c>
      <c r="AM137" s="58">
        <f t="shared" si="300"/>
        <v>0</v>
      </c>
      <c r="AN137" s="58">
        <f t="shared" si="301"/>
        <v>0</v>
      </c>
      <c r="AO137" s="59">
        <f t="shared" si="268"/>
        <v>0</v>
      </c>
      <c r="AP137" s="59">
        <f t="shared" si="302"/>
        <v>0</v>
      </c>
      <c r="AQ137" s="59">
        <f t="shared" si="269"/>
        <v>0</v>
      </c>
      <c r="AR137" s="58">
        <f t="shared" si="303"/>
        <v>0</v>
      </c>
      <c r="AS137" s="58">
        <f t="shared" si="304"/>
        <v>0</v>
      </c>
      <c r="AT137" s="58">
        <f t="shared" si="305"/>
        <v>0</v>
      </c>
      <c r="AU137" s="59">
        <f t="shared" si="270"/>
        <v>0</v>
      </c>
      <c r="AV137" s="59">
        <f t="shared" si="306"/>
        <v>0</v>
      </c>
      <c r="AW137" s="59">
        <f t="shared" si="271"/>
        <v>0</v>
      </c>
      <c r="AX137" s="58">
        <f t="shared" si="307"/>
        <v>0</v>
      </c>
      <c r="AY137" s="58">
        <f t="shared" si="308"/>
        <v>0</v>
      </c>
      <c r="AZ137" s="58">
        <f t="shared" si="309"/>
        <v>0</v>
      </c>
      <c r="BA137" s="59">
        <f t="shared" si="272"/>
        <v>0</v>
      </c>
      <c r="BB137" s="59">
        <f t="shared" si="310"/>
        <v>0</v>
      </c>
      <c r="BC137" s="59">
        <f t="shared" si="273"/>
        <v>0</v>
      </c>
      <c r="BD137" s="58">
        <f t="shared" si="311"/>
        <v>0</v>
      </c>
      <c r="BE137" s="58">
        <f t="shared" si="312"/>
        <v>0</v>
      </c>
      <c r="BF137" s="58">
        <f t="shared" si="313"/>
        <v>0</v>
      </c>
      <c r="BG137" s="59">
        <f t="shared" si="274"/>
        <v>0</v>
      </c>
      <c r="BH137" s="59">
        <f t="shared" si="314"/>
        <v>0</v>
      </c>
      <c r="BI137" s="59">
        <f t="shared" si="275"/>
        <v>0</v>
      </c>
      <c r="BJ137" s="58">
        <f t="shared" si="315"/>
        <v>0</v>
      </c>
      <c r="BK137" s="58">
        <f t="shared" si="316"/>
        <v>0</v>
      </c>
      <c r="BL137" s="58">
        <f t="shared" si="317"/>
        <v>0</v>
      </c>
      <c r="BM137" s="59">
        <f t="shared" si="276"/>
        <v>0</v>
      </c>
      <c r="BN137" s="59">
        <f t="shared" si="318"/>
        <v>0</v>
      </c>
      <c r="BO137" s="59">
        <f t="shared" si="277"/>
        <v>0</v>
      </c>
      <c r="BP137" s="58">
        <f t="shared" si="319"/>
        <v>0</v>
      </c>
      <c r="BQ137" s="58">
        <f t="shared" si="320"/>
        <v>0</v>
      </c>
      <c r="BR137" s="58">
        <f t="shared" si="321"/>
        <v>0</v>
      </c>
      <c r="BS137" s="59">
        <f t="shared" si="278"/>
        <v>0</v>
      </c>
      <c r="BT137" s="59">
        <f t="shared" si="322"/>
        <v>0</v>
      </c>
      <c r="BU137" s="59">
        <f t="shared" si="279"/>
        <v>0</v>
      </c>
      <c r="BV137" s="58">
        <f t="shared" si="323"/>
        <v>0</v>
      </c>
      <c r="BW137" s="58">
        <f t="shared" si="324"/>
        <v>0</v>
      </c>
      <c r="BX137" s="58">
        <f t="shared" si="325"/>
        <v>0</v>
      </c>
      <c r="BY137" s="59">
        <f t="shared" si="280"/>
        <v>0</v>
      </c>
      <c r="BZ137" s="59">
        <f t="shared" si="326"/>
        <v>0</v>
      </c>
      <c r="CA137" s="59">
        <f t="shared" si="281"/>
        <v>0</v>
      </c>
    </row>
    <row r="138" spans="1:79" x14ac:dyDescent="0.25">
      <c r="A138" s="57" t="str">
        <f>'BD Productos'!A133</f>
        <v>U029</v>
      </c>
      <c r="B138" s="57" t="str">
        <f t="shared" si="249"/>
        <v>Ultramar</v>
      </c>
      <c r="C138" s="57" t="str">
        <f t="shared" si="250"/>
        <v>Nafta pesada</v>
      </c>
      <c r="D138" s="57" t="str">
        <f t="shared" si="251"/>
        <v>Nafta</v>
      </c>
      <c r="E138" s="57" t="str">
        <f t="shared" si="252"/>
        <v>Tercero</v>
      </c>
      <c r="F138" s="57" t="str">
        <f t="shared" si="253"/>
        <v>Tercero</v>
      </c>
      <c r="G138" s="57" t="str">
        <f t="shared" si="254"/>
        <v>CRE185</v>
      </c>
      <c r="H138" s="57" t="str">
        <f t="shared" si="255"/>
        <v>-</v>
      </c>
      <c r="I138" s="57" t="str">
        <f t="shared" si="256"/>
        <v>-</v>
      </c>
      <c r="J138" s="57" t="str">
        <f t="shared" si="257"/>
        <v>-</v>
      </c>
      <c r="K138" s="58">
        <f t="shared" si="258"/>
        <v>0</v>
      </c>
      <c r="L138" s="58">
        <f t="shared" si="282"/>
        <v>0</v>
      </c>
      <c r="M138" s="58">
        <f t="shared" si="259"/>
        <v>0</v>
      </c>
      <c r="N138" s="58">
        <f t="shared" si="283"/>
        <v>0</v>
      </c>
      <c r="O138" s="58">
        <f t="shared" si="284"/>
        <v>0</v>
      </c>
      <c r="P138" s="58">
        <f t="shared" si="285"/>
        <v>0</v>
      </c>
      <c r="Q138" s="59">
        <f t="shared" si="260"/>
        <v>0</v>
      </c>
      <c r="R138" s="59">
        <f t="shared" si="286"/>
        <v>0</v>
      </c>
      <c r="S138" s="59">
        <f t="shared" si="261"/>
        <v>0</v>
      </c>
      <c r="T138" s="58">
        <f t="shared" si="287"/>
        <v>0</v>
      </c>
      <c r="U138" s="58">
        <f t="shared" si="288"/>
        <v>0</v>
      </c>
      <c r="V138" s="58">
        <f t="shared" si="289"/>
        <v>0</v>
      </c>
      <c r="W138" s="59">
        <f t="shared" si="262"/>
        <v>0</v>
      </c>
      <c r="X138" s="59">
        <f t="shared" si="290"/>
        <v>0</v>
      </c>
      <c r="Y138" s="59">
        <f t="shared" si="263"/>
        <v>0</v>
      </c>
      <c r="Z138" s="58">
        <f t="shared" si="291"/>
        <v>0</v>
      </c>
      <c r="AA138" s="58">
        <f t="shared" si="292"/>
        <v>0</v>
      </c>
      <c r="AB138" s="58">
        <f t="shared" si="293"/>
        <v>0</v>
      </c>
      <c r="AC138" s="59">
        <f t="shared" si="264"/>
        <v>0</v>
      </c>
      <c r="AD138" s="59">
        <f t="shared" si="294"/>
        <v>0</v>
      </c>
      <c r="AE138" s="59">
        <f t="shared" si="265"/>
        <v>0</v>
      </c>
      <c r="AF138" s="58">
        <f t="shared" si="295"/>
        <v>0</v>
      </c>
      <c r="AG138" s="58">
        <f t="shared" si="296"/>
        <v>0</v>
      </c>
      <c r="AH138" s="58">
        <f t="shared" si="297"/>
        <v>0</v>
      </c>
      <c r="AI138" s="59">
        <f t="shared" si="266"/>
        <v>0</v>
      </c>
      <c r="AJ138" s="59">
        <f t="shared" si="298"/>
        <v>0</v>
      </c>
      <c r="AK138" s="59">
        <f t="shared" si="267"/>
        <v>0</v>
      </c>
      <c r="AL138" s="58">
        <f t="shared" si="299"/>
        <v>0</v>
      </c>
      <c r="AM138" s="58">
        <f t="shared" si="300"/>
        <v>0</v>
      </c>
      <c r="AN138" s="58">
        <f t="shared" si="301"/>
        <v>0</v>
      </c>
      <c r="AO138" s="59">
        <f t="shared" si="268"/>
        <v>0</v>
      </c>
      <c r="AP138" s="59">
        <f t="shared" si="302"/>
        <v>0</v>
      </c>
      <c r="AQ138" s="59">
        <f t="shared" si="269"/>
        <v>0</v>
      </c>
      <c r="AR138" s="58">
        <f t="shared" si="303"/>
        <v>0</v>
      </c>
      <c r="AS138" s="58">
        <f t="shared" si="304"/>
        <v>0</v>
      </c>
      <c r="AT138" s="58">
        <f t="shared" si="305"/>
        <v>0</v>
      </c>
      <c r="AU138" s="59">
        <f t="shared" si="270"/>
        <v>0</v>
      </c>
      <c r="AV138" s="59">
        <f t="shared" si="306"/>
        <v>0</v>
      </c>
      <c r="AW138" s="59">
        <f t="shared" si="271"/>
        <v>0</v>
      </c>
      <c r="AX138" s="58">
        <f t="shared" si="307"/>
        <v>0</v>
      </c>
      <c r="AY138" s="58">
        <f t="shared" si="308"/>
        <v>0</v>
      </c>
      <c r="AZ138" s="58">
        <f t="shared" si="309"/>
        <v>0</v>
      </c>
      <c r="BA138" s="59">
        <f t="shared" si="272"/>
        <v>0</v>
      </c>
      <c r="BB138" s="59">
        <f t="shared" si="310"/>
        <v>0</v>
      </c>
      <c r="BC138" s="59">
        <f t="shared" si="273"/>
        <v>0</v>
      </c>
      <c r="BD138" s="58">
        <f t="shared" si="311"/>
        <v>0</v>
      </c>
      <c r="BE138" s="58">
        <f t="shared" si="312"/>
        <v>0</v>
      </c>
      <c r="BF138" s="58">
        <f t="shared" si="313"/>
        <v>0</v>
      </c>
      <c r="BG138" s="59">
        <f t="shared" si="274"/>
        <v>0</v>
      </c>
      <c r="BH138" s="59">
        <f t="shared" si="314"/>
        <v>0</v>
      </c>
      <c r="BI138" s="59">
        <f t="shared" si="275"/>
        <v>0</v>
      </c>
      <c r="BJ138" s="58">
        <f t="shared" si="315"/>
        <v>0</v>
      </c>
      <c r="BK138" s="58">
        <f t="shared" si="316"/>
        <v>0</v>
      </c>
      <c r="BL138" s="58">
        <f t="shared" si="317"/>
        <v>0</v>
      </c>
      <c r="BM138" s="59">
        <f t="shared" si="276"/>
        <v>0</v>
      </c>
      <c r="BN138" s="59">
        <f t="shared" si="318"/>
        <v>0</v>
      </c>
      <c r="BO138" s="59">
        <f t="shared" si="277"/>
        <v>0</v>
      </c>
      <c r="BP138" s="58">
        <f t="shared" si="319"/>
        <v>0</v>
      </c>
      <c r="BQ138" s="58">
        <f t="shared" si="320"/>
        <v>0</v>
      </c>
      <c r="BR138" s="58">
        <f t="shared" si="321"/>
        <v>0</v>
      </c>
      <c r="BS138" s="59">
        <f t="shared" si="278"/>
        <v>0</v>
      </c>
      <c r="BT138" s="59">
        <f t="shared" si="322"/>
        <v>0</v>
      </c>
      <c r="BU138" s="59">
        <f t="shared" si="279"/>
        <v>0</v>
      </c>
      <c r="BV138" s="58">
        <f t="shared" si="323"/>
        <v>0</v>
      </c>
      <c r="BW138" s="58">
        <f t="shared" si="324"/>
        <v>0</v>
      </c>
      <c r="BX138" s="58">
        <f t="shared" si="325"/>
        <v>0</v>
      </c>
      <c r="BY138" s="59">
        <f t="shared" si="280"/>
        <v>0</v>
      </c>
      <c r="BZ138" s="59">
        <f t="shared" si="326"/>
        <v>0</v>
      </c>
      <c r="CA138" s="59">
        <f t="shared" si="281"/>
        <v>0</v>
      </c>
    </row>
    <row r="139" spans="1:79" x14ac:dyDescent="0.25">
      <c r="A139" s="57" t="str">
        <f>'BD Productos'!A134</f>
        <v>U030</v>
      </c>
      <c r="B139" s="57" t="str">
        <f t="shared" si="249"/>
        <v>Ultramar</v>
      </c>
      <c r="C139" s="57" t="str">
        <f t="shared" si="250"/>
        <v>Crudo Liv. Agrio Urals</v>
      </c>
      <c r="D139" s="57" t="str">
        <f t="shared" si="251"/>
        <v>Crudo</v>
      </c>
      <c r="E139" s="57" t="str">
        <f t="shared" si="252"/>
        <v>Tercero</v>
      </c>
      <c r="F139" s="57" t="str">
        <f t="shared" si="253"/>
        <v>Tercero</v>
      </c>
      <c r="G139" s="57" t="str">
        <f t="shared" si="254"/>
        <v>CRE188</v>
      </c>
      <c r="H139" s="57" t="str">
        <f t="shared" si="255"/>
        <v>-</v>
      </c>
      <c r="I139" s="57" t="str">
        <f t="shared" si="256"/>
        <v>-</v>
      </c>
      <c r="J139" s="57" t="str">
        <f t="shared" si="257"/>
        <v>-</v>
      </c>
      <c r="K139" s="58">
        <f t="shared" si="258"/>
        <v>0</v>
      </c>
      <c r="L139" s="58">
        <f t="shared" si="282"/>
        <v>0</v>
      </c>
      <c r="M139" s="58">
        <f t="shared" si="259"/>
        <v>0</v>
      </c>
      <c r="N139" s="58">
        <f t="shared" si="283"/>
        <v>0</v>
      </c>
      <c r="O139" s="58">
        <f t="shared" si="284"/>
        <v>0</v>
      </c>
      <c r="P139" s="58">
        <f t="shared" si="285"/>
        <v>0</v>
      </c>
      <c r="Q139" s="59">
        <f t="shared" si="260"/>
        <v>0</v>
      </c>
      <c r="R139" s="59">
        <f t="shared" si="286"/>
        <v>0</v>
      </c>
      <c r="S139" s="59">
        <f t="shared" si="261"/>
        <v>0</v>
      </c>
      <c r="T139" s="58">
        <f t="shared" si="287"/>
        <v>0</v>
      </c>
      <c r="U139" s="58">
        <f t="shared" si="288"/>
        <v>0</v>
      </c>
      <c r="V139" s="58">
        <f t="shared" si="289"/>
        <v>0</v>
      </c>
      <c r="W139" s="59">
        <f t="shared" si="262"/>
        <v>0</v>
      </c>
      <c r="X139" s="59">
        <f t="shared" si="290"/>
        <v>0</v>
      </c>
      <c r="Y139" s="59">
        <f t="shared" si="263"/>
        <v>0</v>
      </c>
      <c r="Z139" s="58">
        <f t="shared" si="291"/>
        <v>0</v>
      </c>
      <c r="AA139" s="58">
        <f t="shared" si="292"/>
        <v>0</v>
      </c>
      <c r="AB139" s="58">
        <f t="shared" si="293"/>
        <v>0</v>
      </c>
      <c r="AC139" s="59">
        <f t="shared" si="264"/>
        <v>0</v>
      </c>
      <c r="AD139" s="59">
        <f t="shared" si="294"/>
        <v>0</v>
      </c>
      <c r="AE139" s="59">
        <f t="shared" si="265"/>
        <v>0</v>
      </c>
      <c r="AF139" s="58">
        <f t="shared" si="295"/>
        <v>0</v>
      </c>
      <c r="AG139" s="58">
        <f t="shared" si="296"/>
        <v>0</v>
      </c>
      <c r="AH139" s="58">
        <f t="shared" si="297"/>
        <v>0</v>
      </c>
      <c r="AI139" s="59">
        <f t="shared" si="266"/>
        <v>0</v>
      </c>
      <c r="AJ139" s="59">
        <f t="shared" si="298"/>
        <v>0</v>
      </c>
      <c r="AK139" s="59">
        <f t="shared" si="267"/>
        <v>0</v>
      </c>
      <c r="AL139" s="58">
        <f t="shared" si="299"/>
        <v>0</v>
      </c>
      <c r="AM139" s="58">
        <f t="shared" si="300"/>
        <v>0</v>
      </c>
      <c r="AN139" s="58">
        <f t="shared" si="301"/>
        <v>0</v>
      </c>
      <c r="AO139" s="59">
        <f t="shared" si="268"/>
        <v>0</v>
      </c>
      <c r="AP139" s="59">
        <f t="shared" si="302"/>
        <v>0</v>
      </c>
      <c r="AQ139" s="59">
        <f t="shared" si="269"/>
        <v>0</v>
      </c>
      <c r="AR139" s="58">
        <f t="shared" si="303"/>
        <v>0</v>
      </c>
      <c r="AS139" s="58">
        <f t="shared" si="304"/>
        <v>0</v>
      </c>
      <c r="AT139" s="58">
        <f t="shared" si="305"/>
        <v>0</v>
      </c>
      <c r="AU139" s="59">
        <f t="shared" si="270"/>
        <v>0</v>
      </c>
      <c r="AV139" s="59">
        <f t="shared" si="306"/>
        <v>0</v>
      </c>
      <c r="AW139" s="59">
        <f t="shared" si="271"/>
        <v>0</v>
      </c>
      <c r="AX139" s="58">
        <f t="shared" si="307"/>
        <v>0</v>
      </c>
      <c r="AY139" s="58">
        <f t="shared" si="308"/>
        <v>0</v>
      </c>
      <c r="AZ139" s="58">
        <f t="shared" si="309"/>
        <v>0</v>
      </c>
      <c r="BA139" s="59">
        <f t="shared" si="272"/>
        <v>0</v>
      </c>
      <c r="BB139" s="59">
        <f t="shared" si="310"/>
        <v>0</v>
      </c>
      <c r="BC139" s="59">
        <f t="shared" si="273"/>
        <v>0</v>
      </c>
      <c r="BD139" s="58">
        <f t="shared" si="311"/>
        <v>0</v>
      </c>
      <c r="BE139" s="58">
        <f t="shared" si="312"/>
        <v>0</v>
      </c>
      <c r="BF139" s="58">
        <f t="shared" si="313"/>
        <v>0</v>
      </c>
      <c r="BG139" s="59">
        <f t="shared" si="274"/>
        <v>0</v>
      </c>
      <c r="BH139" s="59">
        <f t="shared" si="314"/>
        <v>0</v>
      </c>
      <c r="BI139" s="59">
        <f t="shared" si="275"/>
        <v>0</v>
      </c>
      <c r="BJ139" s="58">
        <f t="shared" si="315"/>
        <v>0</v>
      </c>
      <c r="BK139" s="58">
        <f t="shared" si="316"/>
        <v>0</v>
      </c>
      <c r="BL139" s="58">
        <f t="shared" si="317"/>
        <v>0</v>
      </c>
      <c r="BM139" s="59">
        <f t="shared" si="276"/>
        <v>0</v>
      </c>
      <c r="BN139" s="59">
        <f t="shared" si="318"/>
        <v>0</v>
      </c>
      <c r="BO139" s="59">
        <f t="shared" si="277"/>
        <v>0</v>
      </c>
      <c r="BP139" s="58">
        <f t="shared" si="319"/>
        <v>0</v>
      </c>
      <c r="BQ139" s="58">
        <f t="shared" si="320"/>
        <v>0</v>
      </c>
      <c r="BR139" s="58">
        <f t="shared" si="321"/>
        <v>0</v>
      </c>
      <c r="BS139" s="59">
        <f t="shared" si="278"/>
        <v>0</v>
      </c>
      <c r="BT139" s="59">
        <f t="shared" si="322"/>
        <v>0</v>
      </c>
      <c r="BU139" s="59">
        <f t="shared" si="279"/>
        <v>0</v>
      </c>
      <c r="BV139" s="58">
        <f t="shared" si="323"/>
        <v>0</v>
      </c>
      <c r="BW139" s="58">
        <f t="shared" si="324"/>
        <v>0</v>
      </c>
      <c r="BX139" s="58">
        <f t="shared" si="325"/>
        <v>0</v>
      </c>
      <c r="BY139" s="59">
        <f t="shared" si="280"/>
        <v>0</v>
      </c>
      <c r="BZ139" s="59">
        <f t="shared" si="326"/>
        <v>0</v>
      </c>
      <c r="CA139" s="59">
        <f t="shared" si="281"/>
        <v>0</v>
      </c>
    </row>
  </sheetData>
  <autoFilter ref="A6:CB6"/>
  <mergeCells count="11">
    <mergeCell ref="A5:A6"/>
    <mergeCell ref="B5:B6"/>
    <mergeCell ref="C5:C6"/>
    <mergeCell ref="D5:D6"/>
    <mergeCell ref="E5:E6"/>
    <mergeCell ref="B2:C2"/>
    <mergeCell ref="G5:G6"/>
    <mergeCell ref="H5:H6"/>
    <mergeCell ref="I5:I6"/>
    <mergeCell ref="J5:J6"/>
    <mergeCell ref="F5:F6"/>
  </mergeCells>
  <conditionalFormatting sqref="A7:J139">
    <cfRule type="expression" dxfId="0" priority="1">
      <formula>$CA7+$BU7+$BO7+$BI7+$BC7+$AW7+$AQ7+$AK7+$AE7+$Y7+$S7+$M7=0</formula>
    </cfRule>
  </conditionalFormatting>
  <dataValidations count="1">
    <dataValidation type="list" allowBlank="1" showInputMessage="1" showErrorMessage="1" sqref="B2">
      <formula1>Ejercicios</formula1>
    </dataValidation>
  </dataValidation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47625</xdr:rowOff>
                  </from>
                  <to>
                    <xdr:col>2</xdr:col>
                    <xdr:colOff>1781175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theme="3" tint="0.39997558519241921"/>
  </sheetPr>
  <dimension ref="B2:E9"/>
  <sheetViews>
    <sheetView showGridLines="0" workbookViewId="0"/>
  </sheetViews>
  <sheetFormatPr baseColWidth="10" defaultRowHeight="15" customHeight="1" x14ac:dyDescent="0.25"/>
  <cols>
    <col min="1" max="1" width="3.85546875" style="1" customWidth="1"/>
    <col min="2" max="2" width="23.85546875" style="1" customWidth="1"/>
    <col min="3" max="16384" width="11.42578125" style="1"/>
  </cols>
  <sheetData>
    <row r="2" spans="2:5" ht="15" customHeight="1" x14ac:dyDescent="0.25">
      <c r="B2" s="2" t="s">
        <v>39</v>
      </c>
      <c r="C2" s="32">
        <v>12</v>
      </c>
    </row>
    <row r="3" spans="2:5" ht="15" customHeight="1" x14ac:dyDescent="0.25">
      <c r="B3" s="68" t="s">
        <v>27</v>
      </c>
      <c r="C3" s="69" t="str">
        <f>Ejercicio!B2</f>
        <v>Revisado I Aprobado 2018</v>
      </c>
      <c r="D3" s="70"/>
      <c r="E3" s="70"/>
    </row>
    <row r="4" spans="2:5" ht="15" customHeight="1" x14ac:dyDescent="0.25">
      <c r="B4" s="68"/>
      <c r="C4" s="26" t="s">
        <v>36</v>
      </c>
      <c r="D4" s="26" t="s">
        <v>44</v>
      </c>
      <c r="E4" s="26" t="s">
        <v>45</v>
      </c>
    </row>
    <row r="5" spans="2:5" ht="15" customHeight="1" x14ac:dyDescent="0.25">
      <c r="B5" s="27" t="s">
        <v>46</v>
      </c>
      <c r="C5" s="31">
        <f ca="1">SUM(C6:C9)</f>
        <v>9904.7253730055654</v>
      </c>
      <c r="D5" s="31">
        <f ca="1">IF(C5=0,0,(E5*1000)/(C5*INDIRECT("Ejercicio!"&amp;ADDRESS(ROW(Ejercicio!BY$6),COLUMN(Ejercicio!BY$6)-6*(12-$C$2)))))</f>
        <v>9.442003189082417</v>
      </c>
      <c r="E5" s="31">
        <f ca="1">SUM(E6:E9)</f>
        <v>34134.963723999994</v>
      </c>
    </row>
    <row r="6" spans="2:5" ht="15" customHeight="1" x14ac:dyDescent="0.25">
      <c r="B6" s="29" t="s">
        <v>50</v>
      </c>
      <c r="C6" s="28">
        <f ca="1">SUMIF(Ejercicio!B:B,B6,INDIRECT("Ejercicio!"&amp;SUBSTITUTE(ADDRESS(1,COLUMN(Ejercicio!BY1)-6*(12-$C$2),4),"1","")&amp;":"&amp;SUBSTITUTE(ADDRESS(1,COLUMN(Ejercicio!BY1)-6*(12-$C$2),4),"1","")))</f>
        <v>228.9799999999999</v>
      </c>
      <c r="D6" s="28">
        <f ca="1">IF(C6=0,0,(E6*1000)/(C6*INDIRECT("Ejercicio!"&amp;ADDRESS(ROW(Ejercicio!BY$6),COLUMN(Ejercicio!BY$6)-6*(12-$C$2)))))</f>
        <v>44.212036153796809</v>
      </c>
      <c r="E6" s="28">
        <f ca="1">SUMIF(Ejercicio!B:B,B6,INDIRECT("Ejercicio!"&amp;SUBSTITUTE(ADDRESS(1,COLUMN(Ejercicio!CA1)-6*(12-$C$2),4),"1","")&amp;":"&amp;SUBSTITUTE(ADDRESS(1,COLUMN(Ejercicio!CA1)-6*(12-$C$2),4),"1","")))</f>
        <v>3695.1402940511825</v>
      </c>
    </row>
    <row r="7" spans="2:5" ht="15" customHeight="1" x14ac:dyDescent="0.25">
      <c r="B7" s="30" t="s">
        <v>49</v>
      </c>
      <c r="C7" s="28">
        <f ca="1">SUMIF(Ejercicio!B:B,B7,INDIRECT("Ejercicio!"&amp;SUBSTITUTE(ADDRESS(1,COLUMN(Ejercicio!BY2)-6*(12-$C$2),4),"1","")&amp;":"&amp;SUBSTITUTE(ADDRESS(1,COLUMN(Ejercicio!BY2)-6*(12-$C$2),4),"1","")))</f>
        <v>9133.3680868660813</v>
      </c>
      <c r="D7" s="28">
        <f ca="1">IF(C7=0,0,(E7*1000)/(C7*INDIRECT("Ejercicio!"&amp;ADDRESS(ROW(Ejercicio!BY$6),COLUMN(Ejercicio!BY$6)-6*(12-$C$2)))))</f>
        <v>6.1641412624066136</v>
      </c>
      <c r="E7" s="28">
        <f ca="1">SUMIF(Ejercicio!B:B,B7,INDIRECT("Ejercicio!"&amp;SUBSTITUTE(ADDRESS(1,COLUMN(Ejercicio!CA2)-6*(12-$C$2),4),"1","")&amp;":"&amp;SUBSTITUTE(ADDRESS(1,COLUMN(Ejercicio!CA2)-6*(12-$C$2),4),"1","")))</f>
        <v>20549.270447484625</v>
      </c>
    </row>
    <row r="8" spans="2:5" ht="15" customHeight="1" x14ac:dyDescent="0.25">
      <c r="B8" s="29" t="s">
        <v>48</v>
      </c>
      <c r="C8" s="28">
        <f ca="1">SUMIF(Ejercicio!B:B,B8,INDIRECT("Ejercicio!"&amp;SUBSTITUTE(ADDRESS(1,COLUMN(Ejercicio!BY3)-6*(12-$C$2),4),"1","")&amp;":"&amp;SUBSTITUTE(ADDRESS(1,COLUMN(Ejercicio!BY3)-6*(12-$C$2),4),"1","")))</f>
        <v>462.39073306530264</v>
      </c>
      <c r="D8" s="28">
        <f ca="1">IF(C8=0,0,(E8*1000)/(C8*INDIRECT("Ejercicio!"&amp;ADDRESS(ROW(Ejercicio!BY$6),COLUMN(Ejercicio!BY$6)-6*(12-$C$2)))))</f>
        <v>50.339975188876373</v>
      </c>
      <c r="E8" s="28">
        <f ca="1">SUMIF(Ejercicio!B:B,B8,INDIRECT("Ejercicio!"&amp;SUBSTITUTE(ADDRESS(1,COLUMN(Ejercicio!CA3)-6*(12-$C$2),4),"1","")&amp;":"&amp;SUBSTITUTE(ADDRESS(1,COLUMN(Ejercicio!CA3)-6*(12-$C$2),4),"1","")))</f>
        <v>8496.0093809768987</v>
      </c>
    </row>
    <row r="9" spans="2:5" ht="15" customHeight="1" x14ac:dyDescent="0.25">
      <c r="B9" s="30" t="s">
        <v>47</v>
      </c>
      <c r="C9" s="28">
        <f ca="1">SUMIF(Ejercicio!B:B,B9,INDIRECT("Ejercicio!"&amp;SUBSTITUTE(ADDRESS(1,COLUMN(Ejercicio!BY4)-6*(12-$C$2),4),"1","")&amp;":"&amp;SUBSTITUTE(ADDRESS(1,COLUMN(Ejercicio!BY4)-6*(12-$C$2),4),"1","")))</f>
        <v>79.986553074181984</v>
      </c>
      <c r="D9" s="28">
        <f ca="1">IF(C9=0,0,(E9*1000)/(C9*INDIRECT("Ejercicio!"&amp;ADDRESS(ROW(Ejercicio!BY$6),COLUMN(Ejercicio!BY$6)-6*(12-$C$2)))))</f>
        <v>47.766371402348412</v>
      </c>
      <c r="E9" s="28">
        <f ca="1">SUMIF(Ejercicio!B:B,B9,INDIRECT("Ejercicio!"&amp;SUBSTITUTE(ADDRESS(1,COLUMN(Ejercicio!CA4)-6*(12-$C$2),4),"1","")&amp;":"&amp;SUBSTITUTE(ADDRESS(1,COLUMN(Ejercicio!CA4)-6*(12-$C$2),4),"1","")))</f>
        <v>1394.543601487286</v>
      </c>
    </row>
  </sheetData>
  <mergeCells count="2">
    <mergeCell ref="B3:B4"/>
    <mergeCell ref="C3:E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3</xdr:col>
                    <xdr:colOff>28575</xdr:colOff>
                    <xdr:row>1</xdr:row>
                    <xdr:rowOff>19050</xdr:rowOff>
                  </from>
                  <to>
                    <xdr:col>3</xdr:col>
                    <xdr:colOff>219075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C00000"/>
  </sheetPr>
  <dimension ref="B2:E21"/>
  <sheetViews>
    <sheetView workbookViewId="0">
      <selection activeCell="F11" sqref="F11"/>
    </sheetView>
  </sheetViews>
  <sheetFormatPr baseColWidth="10" defaultRowHeight="15" x14ac:dyDescent="0.25"/>
  <cols>
    <col min="2" max="2" width="22.7109375" bestFit="1" customWidth="1"/>
    <col min="3" max="3" width="31.28515625" bestFit="1" customWidth="1"/>
  </cols>
  <sheetData>
    <row r="2" spans="2:5" ht="15.75" thickBot="1" x14ac:dyDescent="0.3">
      <c r="B2" s="1"/>
      <c r="C2" s="1"/>
      <c r="D2" s="1" t="s">
        <v>55</v>
      </c>
      <c r="E2" s="1">
        <v>0</v>
      </c>
    </row>
    <row r="3" spans="2:5" x14ac:dyDescent="0.25">
      <c r="B3" s="1" t="s">
        <v>48</v>
      </c>
      <c r="C3" s="40" t="s">
        <v>56</v>
      </c>
      <c r="D3" s="41" t="s">
        <v>57</v>
      </c>
      <c r="E3" s="42">
        <f>SUMIFS(Ejercicio!CA:CA,Ejercicio!B:B,B3,Ejercicio!I:I,"VEF")*$E$2</f>
        <v>0</v>
      </c>
    </row>
    <row r="4" spans="2:5" x14ac:dyDescent="0.25">
      <c r="B4" s="1" t="s">
        <v>48</v>
      </c>
      <c r="C4" s="43" t="s">
        <v>56</v>
      </c>
      <c r="D4" s="44" t="s">
        <v>58</v>
      </c>
      <c r="E4" s="45">
        <f>SUMIFS(Ejercicio!CA:CA,Ejercicio!B:B,B4,Ejercicio!I:I,"USD")</f>
        <v>8496.0093809768987</v>
      </c>
    </row>
    <row r="5" spans="2:5" ht="15.75" thickBot="1" x14ac:dyDescent="0.3">
      <c r="B5" s="1" t="s">
        <v>48</v>
      </c>
      <c r="C5" s="46" t="s">
        <v>56</v>
      </c>
      <c r="D5" s="47" t="s">
        <v>59</v>
      </c>
      <c r="E5" s="48">
        <f>IF($E$2=0,0,E3/$E$2+E4)</f>
        <v>0</v>
      </c>
    </row>
    <row r="6" spans="2:5" x14ac:dyDescent="0.25">
      <c r="B6" s="1" t="s">
        <v>50</v>
      </c>
      <c r="C6" s="40" t="s">
        <v>60</v>
      </c>
      <c r="D6" s="41" t="s">
        <v>57</v>
      </c>
      <c r="E6" s="42">
        <f>SUMIFS(Ejercicio!CA:CA,Ejercicio!B:B,B6,Ejercicio!I:I,"VEF")*$E$2</f>
        <v>0</v>
      </c>
    </row>
    <row r="7" spans="2:5" x14ac:dyDescent="0.25">
      <c r="B7" s="1" t="s">
        <v>50</v>
      </c>
      <c r="C7" s="49" t="s">
        <v>60</v>
      </c>
      <c r="D7" s="44" t="s">
        <v>58</v>
      </c>
      <c r="E7" s="45">
        <f>SUMIFS(Ejercicio!CA:CA,Ejercicio!B:B,B7,Ejercicio!I:I,"USD")</f>
        <v>3695.1402940511825</v>
      </c>
    </row>
    <row r="8" spans="2:5" ht="15.75" thickBot="1" x14ac:dyDescent="0.3">
      <c r="B8" s="1" t="s">
        <v>50</v>
      </c>
      <c r="C8" s="50" t="s">
        <v>60</v>
      </c>
      <c r="D8" s="47" t="s">
        <v>59</v>
      </c>
      <c r="E8" s="48">
        <f>IF($E$2=0,0,E6/$E$2+E7)</f>
        <v>0</v>
      </c>
    </row>
    <row r="9" spans="2:5" x14ac:dyDescent="0.25">
      <c r="B9" s="1" t="s">
        <v>49</v>
      </c>
      <c r="C9" s="40" t="s">
        <v>61</v>
      </c>
      <c r="D9" s="41" t="s">
        <v>57</v>
      </c>
      <c r="E9" s="42">
        <f>SUMIFS(Ejercicio!CA:CA,Ejercicio!B:B,B9,Ejercicio!I:I,"VEF")*$E$2</f>
        <v>0</v>
      </c>
    </row>
    <row r="10" spans="2:5" x14ac:dyDescent="0.25">
      <c r="B10" s="1" t="s">
        <v>49</v>
      </c>
      <c r="C10" s="49" t="s">
        <v>61</v>
      </c>
      <c r="D10" s="44" t="s">
        <v>58</v>
      </c>
      <c r="E10" s="45">
        <f>SUMIFS(Ejercicio!CA:CA,Ejercicio!B:B,B10,Ejercicio!I:I,"USD")</f>
        <v>8823.5024419719248</v>
      </c>
    </row>
    <row r="11" spans="2:5" ht="15.75" thickBot="1" x14ac:dyDescent="0.3">
      <c r="B11" s="1" t="s">
        <v>49</v>
      </c>
      <c r="C11" s="50" t="s">
        <v>61</v>
      </c>
      <c r="D11" s="47" t="s">
        <v>59</v>
      </c>
      <c r="E11" s="48">
        <f>IF($E$2=0,0,E9/$E$2+E10)</f>
        <v>0</v>
      </c>
    </row>
    <row r="12" spans="2:5" x14ac:dyDescent="0.25">
      <c r="B12" s="1" t="s">
        <v>47</v>
      </c>
      <c r="C12" s="40" t="s">
        <v>62</v>
      </c>
      <c r="D12" s="41" t="s">
        <v>57</v>
      </c>
      <c r="E12" s="42">
        <f>SUMIFS(Ejercicio!CA:CA,Ejercicio!B:B,B12,Ejercicio!I:I,"VEF")*$E$2</f>
        <v>0</v>
      </c>
    </row>
    <row r="13" spans="2:5" x14ac:dyDescent="0.25">
      <c r="B13" s="1" t="s">
        <v>47</v>
      </c>
      <c r="C13" s="49" t="s">
        <v>62</v>
      </c>
      <c r="D13" s="44" t="s">
        <v>58</v>
      </c>
      <c r="E13" s="45">
        <f>SUMIFS(Ejercicio!CA:CA,Ejercicio!B:B,B13,Ejercicio!I:I,"USD")</f>
        <v>0</v>
      </c>
    </row>
    <row r="14" spans="2:5" ht="15.75" thickBot="1" x14ac:dyDescent="0.3">
      <c r="B14" s="1" t="s">
        <v>47</v>
      </c>
      <c r="C14" s="50" t="s">
        <v>62</v>
      </c>
      <c r="D14" s="47" t="s">
        <v>59</v>
      </c>
      <c r="E14" s="48">
        <f>IF($E$2=0,0,E12/$E$2+E13)</f>
        <v>0</v>
      </c>
    </row>
    <row r="17" spans="2:3" x14ac:dyDescent="0.25">
      <c r="B17" s="1"/>
      <c r="C17" s="1" t="s">
        <v>55</v>
      </c>
    </row>
    <row r="18" spans="2:3" x14ac:dyDescent="0.25">
      <c r="B18" s="1" t="s">
        <v>63</v>
      </c>
      <c r="C18" s="1">
        <v>1E-4</v>
      </c>
    </row>
    <row r="19" spans="2:3" x14ac:dyDescent="0.25">
      <c r="B19" s="1" t="s">
        <v>64</v>
      </c>
      <c r="C19" s="1">
        <v>1E-4</v>
      </c>
    </row>
    <row r="20" spans="2:3" x14ac:dyDescent="0.25">
      <c r="B20" s="1" t="s">
        <v>65</v>
      </c>
      <c r="C20" s="1">
        <v>60</v>
      </c>
    </row>
    <row r="21" spans="2:3" x14ac:dyDescent="0.25">
      <c r="B21" s="1" t="s">
        <v>66</v>
      </c>
      <c r="C21" s="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0000"/>
  </sheetPr>
  <dimension ref="A1:AD135"/>
  <sheetViews>
    <sheetView workbookViewId="0">
      <selection activeCell="A3" sqref="A3:AD3"/>
    </sheetView>
  </sheetViews>
  <sheetFormatPr baseColWidth="10" defaultColWidth="9.140625" defaultRowHeight="11.25" x14ac:dyDescent="0.25"/>
  <cols>
    <col min="1" max="1" width="9.140625" style="1"/>
    <col min="2" max="2" width="12.28515625" style="1" customWidth="1"/>
    <col min="3" max="3" width="10.140625" style="1" customWidth="1"/>
    <col min="4" max="4" width="9.42578125" style="1" customWidth="1"/>
    <col min="5" max="5" width="12" style="1" customWidth="1"/>
    <col min="6" max="29" width="9.140625" style="39"/>
    <col min="30" max="16384" width="9.140625" style="1"/>
  </cols>
  <sheetData>
    <row r="1" spans="1:30" x14ac:dyDescent="0.25">
      <c r="E1" s="17" t="s">
        <v>39</v>
      </c>
      <c r="F1" s="35">
        <v>1</v>
      </c>
      <c r="G1" s="35">
        <v>31</v>
      </c>
      <c r="H1" s="36">
        <f>F1+1</f>
        <v>2</v>
      </c>
      <c r="I1" s="36">
        <v>59</v>
      </c>
      <c r="J1" s="35">
        <f>H1+1</f>
        <v>3</v>
      </c>
      <c r="K1" s="35">
        <v>90</v>
      </c>
      <c r="L1" s="36">
        <f>J1+1</f>
        <v>4</v>
      </c>
      <c r="M1" s="36">
        <v>120</v>
      </c>
      <c r="N1" s="35">
        <f>L1+1</f>
        <v>5</v>
      </c>
      <c r="O1" s="35">
        <v>151</v>
      </c>
      <c r="P1" s="36">
        <f>N1+1</f>
        <v>6</v>
      </c>
      <c r="Q1" s="36">
        <v>181</v>
      </c>
      <c r="R1" s="35">
        <f>P1+1</f>
        <v>7</v>
      </c>
      <c r="S1" s="35">
        <v>212</v>
      </c>
      <c r="T1" s="36">
        <f>R1+1</f>
        <v>8</v>
      </c>
      <c r="U1" s="36">
        <v>243</v>
      </c>
      <c r="V1" s="35">
        <f>T1+1</f>
        <v>9</v>
      </c>
      <c r="W1" s="35">
        <v>273</v>
      </c>
      <c r="X1" s="36">
        <f>V1+1</f>
        <v>10</v>
      </c>
      <c r="Y1" s="36">
        <v>304</v>
      </c>
      <c r="Z1" s="35">
        <f>X1+1</f>
        <v>11</v>
      </c>
      <c r="AA1" s="35">
        <v>334</v>
      </c>
      <c r="AB1" s="36">
        <f>Z1+1</f>
        <v>12</v>
      </c>
      <c r="AC1" s="36">
        <v>365</v>
      </c>
    </row>
    <row r="2" spans="1:30" s="16" customFormat="1" ht="22.5" x14ac:dyDescent="0.25">
      <c r="A2" s="37" t="s">
        <v>26</v>
      </c>
      <c r="B2" s="37" t="s">
        <v>0</v>
      </c>
      <c r="C2" s="37" t="s">
        <v>33</v>
      </c>
      <c r="D2" s="37" t="s">
        <v>34</v>
      </c>
      <c r="E2" s="37" t="s">
        <v>35</v>
      </c>
      <c r="F2" s="37" t="s">
        <v>36</v>
      </c>
      <c r="G2" s="37" t="s">
        <v>38</v>
      </c>
      <c r="H2" s="37" t="s">
        <v>36</v>
      </c>
      <c r="I2" s="37" t="s">
        <v>38</v>
      </c>
      <c r="J2" s="37" t="s">
        <v>36</v>
      </c>
      <c r="K2" s="37" t="s">
        <v>38</v>
      </c>
      <c r="L2" s="37" t="s">
        <v>36</v>
      </c>
      <c r="M2" s="37" t="s">
        <v>38</v>
      </c>
      <c r="N2" s="37" t="s">
        <v>36</v>
      </c>
      <c r="O2" s="37" t="s">
        <v>38</v>
      </c>
      <c r="P2" s="37" t="s">
        <v>36</v>
      </c>
      <c r="Q2" s="37" t="s">
        <v>38</v>
      </c>
      <c r="R2" s="37" t="s">
        <v>36</v>
      </c>
      <c r="S2" s="37" t="s">
        <v>38</v>
      </c>
      <c r="T2" s="37" t="s">
        <v>36</v>
      </c>
      <c r="U2" s="37" t="s">
        <v>38</v>
      </c>
      <c r="V2" s="37" t="s">
        <v>36</v>
      </c>
      <c r="W2" s="37" t="s">
        <v>38</v>
      </c>
      <c r="X2" s="37" t="s">
        <v>36</v>
      </c>
      <c r="Y2" s="37" t="s">
        <v>38</v>
      </c>
      <c r="Z2" s="37" t="s">
        <v>36</v>
      </c>
      <c r="AA2" s="37" t="s">
        <v>38</v>
      </c>
      <c r="AB2" s="37" t="s">
        <v>36</v>
      </c>
      <c r="AC2" s="37" t="s">
        <v>38</v>
      </c>
      <c r="AD2" s="38" t="s">
        <v>51</v>
      </c>
    </row>
    <row r="3" spans="1:30" x14ac:dyDescent="0.25">
      <c r="A3" s="1" t="str">
        <f>Ejercicio!A7</f>
        <v>F001</v>
      </c>
      <c r="B3" s="1" t="str">
        <f>Ejercicio!$B$2</f>
        <v>Revisado I Aprobado 2018</v>
      </c>
      <c r="C3" s="1" t="s">
        <v>52</v>
      </c>
      <c r="D3" s="1" t="s">
        <v>53</v>
      </c>
      <c r="E3" s="1" t="s">
        <v>52</v>
      </c>
      <c r="F3" s="39">
        <f>VLOOKUP($A3,Ejercicio!$1:$1048576,COLUMN(Ejercicio!K:K),0)</f>
        <v>19.648456706107197</v>
      </c>
      <c r="G3" s="39">
        <f>VLOOKUP($A3,Ejercicio!$1:$1048576,COLUMN(Ejercicio!M:M),0)</f>
        <v>18.455537773731713</v>
      </c>
      <c r="H3" s="39">
        <f>VLOOKUP($A3,Ejercicio!$1:$1048576,COLUMN(Ejercicio!Q:Q),0)</f>
        <v>19.487536708056123</v>
      </c>
      <c r="I3" s="39">
        <f>VLOOKUP($A3,Ejercicio!$1:$1048576,COLUMN(Ejercicio!S:S),0)</f>
        <v>34.837383097851323</v>
      </c>
      <c r="J3" s="39">
        <f>VLOOKUP($A3,Ejercicio!$1:$1048576,COLUMN(Ejercicio!W:W),0)</f>
        <v>19.142079474047197</v>
      </c>
      <c r="K3" s="39">
        <f>VLOOKUP($A3,Ejercicio!$1:$1048576,COLUMN(Ejercicio!Y:Y),0)</f>
        <v>52.199722099608827</v>
      </c>
      <c r="L3" s="39">
        <f>VLOOKUP($A3,Ejercicio!$1:$1048576,COLUMN(Ejercicio!AC:AC),0)</f>
        <v>19.362488706149044</v>
      </c>
      <c r="M3" s="39">
        <f>VLOOKUP($A3,Ejercicio!$1:$1048576,COLUMN(Ejercicio!AE:AE),0)</f>
        <v>70.401026247827289</v>
      </c>
      <c r="N3" s="39">
        <f>VLOOKUP($A3,Ejercicio!$1:$1048576,COLUMN(Ejercicio!AI:AI),0)</f>
        <v>19.380759330100521</v>
      </c>
      <c r="O3" s="39">
        <f>VLOOKUP($A3,Ejercicio!$1:$1048576,COLUMN(Ejercicio!AK:AK),0)</f>
        <v>88.671550447462366</v>
      </c>
      <c r="P3" s="39">
        <f>VLOOKUP($A3,Ejercicio!$1:$1048576,COLUMN(Ejercicio!AO:AO),0)</f>
        <v>19.442225219604229</v>
      </c>
      <c r="Q3" s="39">
        <f>VLOOKUP($A3,Ejercicio!$1:$1048576,COLUMN(Ejercicio!AQ:AQ),0)</f>
        <v>106.62550744729377</v>
      </c>
      <c r="R3" s="39">
        <f>VLOOKUP($A3,Ejercicio!$1:$1048576,COLUMN(Ejercicio!AU:AU),0)</f>
        <v>19.363996883354638</v>
      </c>
      <c r="S3" s="39">
        <f>VLOOKUP($A3,Ejercicio!$1:$1048576,COLUMN(Ejercicio!AW:AW),0)</f>
        <v>124.38483416303303</v>
      </c>
      <c r="T3" s="39">
        <f>VLOOKUP($A3,Ejercicio!$1:$1048576,COLUMN(Ejercicio!BA:BA),0)</f>
        <v>19.369292726549336</v>
      </c>
      <c r="U3" s="39">
        <f>VLOOKUP($A3,Ejercicio!$1:$1048576,COLUMN(Ejercicio!BC:BC),0)</f>
        <v>142.61217477438544</v>
      </c>
      <c r="V3" s="39">
        <f>VLOOKUP($A3,Ejercicio!$1:$1048576,COLUMN(Ejercicio!BG:BG),0)</f>
        <v>19.29216743753809</v>
      </c>
      <c r="W3" s="39">
        <f>VLOOKUP($A3,Ejercicio!$1:$1048576,COLUMN(Ejercicio!BI:BI),0)</f>
        <v>159.58065233135642</v>
      </c>
      <c r="X3" s="39">
        <f>VLOOKUP($A3,Ejercicio!$1:$1048576,COLUMN(Ejercicio!BM:BM),0)</f>
        <v>19.316621559093839</v>
      </c>
      <c r="Y3" s="39">
        <f>VLOOKUP($A3,Ejercicio!$1:$1048576,COLUMN(Ejercicio!BO:BO),0)</f>
        <v>177.92678092677573</v>
      </c>
      <c r="Z3" s="39">
        <f>VLOOKUP($A3,Ejercicio!$1:$1048576,COLUMN(Ejercicio!BS:BS),0)</f>
        <v>19.356164190944018</v>
      </c>
      <c r="AA3" s="39">
        <f>VLOOKUP($A3,Ejercicio!$1:$1048576,COLUMN(Ejercicio!BU:BU),0)</f>
        <v>195.88551859107653</v>
      </c>
      <c r="AB3" s="39">
        <f>VLOOKUP($A3,Ejercicio!$1:$1048576,COLUMN(Ejercicio!BY:BY),0)</f>
        <v>19.403739412365919</v>
      </c>
      <c r="AC3" s="39">
        <f>VLOOKUP($A3,Ejercicio!$1:$1048576,COLUMN(Ejercicio!CA:CA),0)</f>
        <v>214.59266065463035</v>
      </c>
      <c r="AD3" s="39" t="str">
        <f>IF(SUM(F3:AC3)=0,"Si","No")</f>
        <v>No</v>
      </c>
    </row>
    <row r="4" spans="1:30" x14ac:dyDescent="0.25">
      <c r="A4" s="1" t="str">
        <f>Ejercicio!A8</f>
        <v>F002</v>
      </c>
      <c r="B4" s="1" t="str">
        <f>Ejercicio!$B$2</f>
        <v>Revisado I Aprobado 2018</v>
      </c>
      <c r="C4" s="1" t="s">
        <v>52</v>
      </c>
      <c r="D4" s="1" t="s">
        <v>53</v>
      </c>
      <c r="E4" s="1" t="s">
        <v>52</v>
      </c>
      <c r="F4" s="39">
        <f>VLOOKUP($A4,Ejercicio!$1:$1048576,COLUMN(Ejercicio!K:K),0)</f>
        <v>27.88308589319135</v>
      </c>
      <c r="G4" s="39">
        <f>VLOOKUP($A4,Ejercicio!$1:$1048576,COLUMN(Ejercicio!M:M),0)</f>
        <v>38.431693002431857</v>
      </c>
      <c r="H4" s="39">
        <f>VLOOKUP($A4,Ejercicio!$1:$1048576,COLUMN(Ejercicio!Q:Q),0)</f>
        <v>27.652099001771013</v>
      </c>
      <c r="I4" s="39">
        <f>VLOOKUP($A4,Ejercicio!$1:$1048576,COLUMN(Ejercicio!S:S),0)</f>
        <v>72.538254498947396</v>
      </c>
      <c r="J4" s="39">
        <f>VLOOKUP($A4,Ejercicio!$1:$1048576,COLUMN(Ejercicio!W:W),0)</f>
        <v>27.155501543095355</v>
      </c>
      <c r="K4" s="39">
        <f>VLOOKUP($A4,Ejercicio!$1:$1048576,COLUMN(Ejercicio!Y:Y),0)</f>
        <v>108.66440938957754</v>
      </c>
      <c r="L4" s="39">
        <f>VLOOKUP($A4,Ejercicio!$1:$1048576,COLUMN(Ejercicio!AC:AC),0)</f>
        <v>27.472200994343467</v>
      </c>
      <c r="M4" s="39">
        <f>VLOOKUP($A4,Ejercicio!$1:$1048576,COLUMN(Ejercicio!AE:AE),0)</f>
        <v>146.57560229281972</v>
      </c>
      <c r="N4" s="39">
        <f>VLOOKUP($A4,Ejercicio!$1:$1048576,COLUMN(Ejercicio!AI:AI),0)</f>
        <v>27.500725264188183</v>
      </c>
      <c r="O4" s="39">
        <f>VLOOKUP($A4,Ejercicio!$1:$1048576,COLUMN(Ejercicio!AK:AK),0)</f>
        <v>184.63247049189084</v>
      </c>
      <c r="P4" s="39">
        <f>VLOOKUP($A4,Ejercicio!$1:$1048576,COLUMN(Ejercicio!AO:AO),0)</f>
        <v>27.590462233343732</v>
      </c>
      <c r="Q4" s="39">
        <f>VLOOKUP($A4,Ejercicio!$1:$1048576,COLUMN(Ejercicio!AQ:AQ),0)</f>
        <v>222.03658413955807</v>
      </c>
      <c r="R4" s="39">
        <f>VLOOKUP($A4,Ejercicio!$1:$1048576,COLUMN(Ejercicio!AU:AU),0)</f>
        <v>27.480377033913204</v>
      </c>
      <c r="S4" s="39">
        <f>VLOOKUP($A4,Ejercicio!$1:$1048576,COLUMN(Ejercicio!AW:AW),0)</f>
        <v>259.02729725207752</v>
      </c>
      <c r="T4" s="39">
        <f>VLOOKUP($A4,Ejercicio!$1:$1048576,COLUMN(Ejercicio!BA:BA),0)</f>
        <v>27.489692291734126</v>
      </c>
      <c r="U4" s="39">
        <f>VLOOKUP($A4,Ejercicio!$1:$1048576,COLUMN(Ejercicio!BC:BC),0)</f>
        <v>297.00457439879216</v>
      </c>
      <c r="V4" s="39">
        <f>VLOOKUP($A4,Ejercicio!$1:$1048576,COLUMN(Ejercicio!BG:BG),0)</f>
        <v>27.380172652020907</v>
      </c>
      <c r="W4" s="39">
        <f>VLOOKUP($A4,Ejercicio!$1:$1048576,COLUMN(Ejercicio!BI:BI),0)</f>
        <v>332.34244876681851</v>
      </c>
      <c r="X4" s="39">
        <f>VLOOKUP($A4,Ejercicio!$1:$1048576,COLUMN(Ejercicio!BM:BM),0)</f>
        <v>27.423825443333936</v>
      </c>
      <c r="Y4" s="39">
        <f>VLOOKUP($A4,Ejercicio!$1:$1048576,COLUMN(Ejercicio!BO:BO),0)</f>
        <v>370.67099654564515</v>
      </c>
      <c r="Z4" s="39">
        <f>VLOOKUP($A4,Ejercicio!$1:$1048576,COLUMN(Ejercicio!BS:BS),0)</f>
        <v>27.480008255835042</v>
      </c>
      <c r="AA4" s="39">
        <f>VLOOKUP($A4,Ejercicio!$1:$1048576,COLUMN(Ejercicio!BU:BU),0)</f>
        <v>408.08469941668437</v>
      </c>
      <c r="AB4" s="39">
        <f>VLOOKUP($A4,Ejercicio!$1:$1048576,COLUMN(Ejercicio!BY:BY),0)</f>
        <v>33.220458851891891</v>
      </c>
      <c r="AC4" s="39">
        <f>VLOOKUP($A4,Ejercicio!$1:$1048576,COLUMN(Ejercicio!CA:CA),0)</f>
        <v>539.12004219186429</v>
      </c>
      <c r="AD4" s="39" t="str">
        <f t="shared" ref="AD4:AD67" si="0">IF(SUM(F4:AC4)=0,"Si","No")</f>
        <v>No</v>
      </c>
    </row>
    <row r="5" spans="1:30" x14ac:dyDescent="0.25">
      <c r="A5" s="1" t="str">
        <f>Ejercicio!A9</f>
        <v>F003</v>
      </c>
      <c r="B5" s="1" t="str">
        <f>Ejercicio!$B$2</f>
        <v>Revisado I Aprobado 2018</v>
      </c>
      <c r="C5" s="1" t="s">
        <v>52</v>
      </c>
      <c r="D5" s="1" t="s">
        <v>53</v>
      </c>
      <c r="E5" s="1" t="s">
        <v>52</v>
      </c>
      <c r="F5" s="39">
        <f>VLOOKUP($A5,Ejercicio!$1:$1048576,COLUMN(Ejercicio!K:K),0)</f>
        <v>19.205106263241955</v>
      </c>
      <c r="G5" s="39">
        <f>VLOOKUP($A5,Ejercicio!$1:$1048576,COLUMN(Ejercicio!M:M),0)</f>
        <v>36.082705667096604</v>
      </c>
      <c r="H5" s="39">
        <f>VLOOKUP($A5,Ejercicio!$1:$1048576,COLUMN(Ejercicio!Q:Q),0)</f>
        <v>19.042713113564272</v>
      </c>
      <c r="I5" s="39">
        <f>VLOOKUP($A5,Ejercicio!$1:$1048576,COLUMN(Ejercicio!S:S),0)</f>
        <v>68.092851864214367</v>
      </c>
      <c r="J5" s="39">
        <f>VLOOKUP($A5,Ejercicio!$1:$1048576,COLUMN(Ejercicio!W:W),0)</f>
        <v>18.692687585816159</v>
      </c>
      <c r="K5" s="39">
        <f>VLOOKUP($A5,Ejercicio!$1:$1048576,COLUMN(Ejercicio!Y:Y),0)</f>
        <v>101.96120148344609</v>
      </c>
      <c r="L5" s="39">
        <f>VLOOKUP($A5,Ejercicio!$1:$1048576,COLUMN(Ejercicio!AC:AC),0)</f>
        <v>18.915738296890147</v>
      </c>
      <c r="M5" s="39">
        <f>VLOOKUP($A5,Ejercicio!$1:$1048576,COLUMN(Ejercicio!AE:AE),0)</f>
        <v>137.57047293444037</v>
      </c>
      <c r="N5" s="39">
        <f>VLOOKUP($A5,Ejercicio!$1:$1048576,COLUMN(Ejercicio!AI:AI),0)</f>
        <v>18.93864411097125</v>
      </c>
      <c r="O5" s="39">
        <f>VLOOKUP($A5,Ejercicio!$1:$1048576,COLUMN(Ejercicio!AK:AK),0)</f>
        <v>173.31913691603407</v>
      </c>
      <c r="P5" s="39">
        <f>VLOOKUP($A5,Ejercicio!$1:$1048576,COLUMN(Ejercicio!AO:AO),0)</f>
        <v>19.003604091224638</v>
      </c>
      <c r="Q5" s="39">
        <f>VLOOKUP($A5,Ejercicio!$1:$1048576,COLUMN(Ejercicio!AQ:AQ),0)</f>
        <v>208.46600142663542</v>
      </c>
      <c r="R5" s="39">
        <f>VLOOKUP($A5,Ejercicio!$1:$1048576,COLUMN(Ejercicio!AU:AU),0)</f>
        <v>18.928945842818642</v>
      </c>
      <c r="S5" s="39">
        <f>VLOOKUP($A5,Ejercicio!$1:$1048576,COLUMN(Ejercicio!AW:AW),0)</f>
        <v>243.21086761436791</v>
      </c>
      <c r="T5" s="39">
        <f>VLOOKUP($A5,Ejercicio!$1:$1048576,COLUMN(Ejercicio!BA:BA),0)</f>
        <v>18.937621216331227</v>
      </c>
      <c r="U5" s="39">
        <f>VLOOKUP($A5,Ejercicio!$1:$1048576,COLUMN(Ejercicio!BC:BC),0)</f>
        <v>278.90248685190903</v>
      </c>
      <c r="V5" s="39">
        <f>VLOOKUP($A5,Ejercicio!$1:$1048576,COLUMN(Ejercicio!BG:BG),0)</f>
        <v>18.862097596911898</v>
      </c>
      <c r="W5" s="39">
        <f>VLOOKUP($A5,Ejercicio!$1:$1048576,COLUMN(Ejercicio!BI:BI),0)</f>
        <v>312.08530669750672</v>
      </c>
      <c r="X5" s="39">
        <f>VLOOKUP($A5,Ejercicio!$1:$1048576,COLUMN(Ejercicio!BM:BM),0)</f>
        <v>18.903398467995068</v>
      </c>
      <c r="Y5" s="39">
        <f>VLOOKUP($A5,Ejercicio!$1:$1048576,COLUMN(Ejercicio!BO:BO),0)</f>
        <v>348.28451034356038</v>
      </c>
      <c r="Z5" s="39">
        <f>VLOOKUP($A5,Ejercicio!$1:$1048576,COLUMN(Ejercicio!BS:BS),0)</f>
        <v>18.942180932161282</v>
      </c>
      <c r="AA5" s="39">
        <f>VLOOKUP($A5,Ejercicio!$1:$1048576,COLUMN(Ejercicio!BU:BU),0)</f>
        <v>383.4397517505509</v>
      </c>
      <c r="AB5" s="39">
        <f>VLOOKUP($A5,Ejercicio!$1:$1048576,COLUMN(Ejercicio!BY:BY),0)</f>
        <v>18.989286318042495</v>
      </c>
      <c r="AC5" s="39">
        <f>VLOOKUP($A5,Ejercicio!$1:$1048576,COLUMN(Ejercicio!CA:CA),0)</f>
        <v>420.07051057050347</v>
      </c>
      <c r="AD5" s="39" t="str">
        <f t="shared" si="0"/>
        <v>No</v>
      </c>
    </row>
    <row r="6" spans="1:30" x14ac:dyDescent="0.25">
      <c r="A6" s="1" t="str">
        <f>Ejercicio!A10</f>
        <v>F004</v>
      </c>
      <c r="B6" s="1" t="str">
        <f>Ejercicio!$B$2</f>
        <v>Revisado I Aprobado 2018</v>
      </c>
      <c r="C6" s="1" t="s">
        <v>52</v>
      </c>
      <c r="D6" s="1" t="s">
        <v>53</v>
      </c>
      <c r="E6" s="1" t="s">
        <v>52</v>
      </c>
      <c r="F6" s="39">
        <f>VLOOKUP($A6,Ejercicio!$1:$1048576,COLUMN(Ejercicio!K:K),0)</f>
        <v>7.8802375526933934</v>
      </c>
      <c r="G6" s="39">
        <f>VLOOKUP($A6,Ejercicio!$1:$1048576,COLUMN(Ejercicio!M:M),0)</f>
        <v>17.645933738945025</v>
      </c>
      <c r="H6" s="39">
        <f>VLOOKUP($A6,Ejercicio!$1:$1048576,COLUMN(Ejercicio!Q:Q),0)</f>
        <v>7.9506482450318599</v>
      </c>
      <c r="I6" s="39">
        <f>VLOOKUP($A6,Ejercicio!$1:$1048576,COLUMN(Ejercicio!S:S),0)</f>
        <v>33.884274547137963</v>
      </c>
      <c r="J6" s="39">
        <f>VLOOKUP($A6,Ejercicio!$1:$1048576,COLUMN(Ejercicio!W:W),0)</f>
        <v>7.9977614148186413</v>
      </c>
      <c r="K6" s="39">
        <f>VLOOKUP($A6,Ejercicio!$1:$1048576,COLUMN(Ejercicio!Y:Y),0)</f>
        <v>51.994163364828459</v>
      </c>
      <c r="L6" s="39">
        <f>VLOOKUP($A6,Ejercicio!$1:$1048576,COLUMN(Ejercicio!AC:AC),0)</f>
        <v>8.0181484671677694</v>
      </c>
      <c r="M6" s="39">
        <f>VLOOKUP($A6,Ejercicio!$1:$1048576,COLUMN(Ejercicio!AE:AE),0)</f>
        <v>69.502268557786365</v>
      </c>
      <c r="N6" s="39">
        <f>VLOOKUP($A6,Ejercicio!$1:$1048576,COLUMN(Ejercicio!AI:AI),0)</f>
        <v>8.0616382686127928</v>
      </c>
      <c r="O6" s="39">
        <f>VLOOKUP($A6,Ejercicio!$1:$1048576,COLUMN(Ejercicio!AK:AK),0)</f>
        <v>87.931381216547891</v>
      </c>
      <c r="P6" s="39">
        <f>VLOOKUP($A6,Ejercicio!$1:$1048576,COLUMN(Ejercicio!AO:AO),0)</f>
        <v>8.1212591800102985</v>
      </c>
      <c r="Q6" s="39">
        <f>VLOOKUP($A6,Ejercicio!$1:$1048576,COLUMN(Ejercicio!AQ:AQ),0)</f>
        <v>106.1807005019694</v>
      </c>
      <c r="R6" s="39">
        <f>VLOOKUP($A6,Ejercicio!$1:$1048576,COLUMN(Ejercicio!AU:AU),0)</f>
        <v>8.1729692586186999</v>
      </c>
      <c r="S6" s="39">
        <f>VLOOKUP($A6,Ejercicio!$1:$1048576,COLUMN(Ejercicio!AW:AW),0)</f>
        <v>125.15821681530885</v>
      </c>
      <c r="T6" s="39">
        <f>VLOOKUP($A6,Ejercicio!$1:$1048576,COLUMN(Ejercicio!BA:BA),0)</f>
        <v>8.2176324756758667</v>
      </c>
      <c r="U6" s="39">
        <f>VLOOKUP($A6,Ejercicio!$1:$1048576,COLUMN(Ejercicio!BC:BC),0)</f>
        <v>144.24362503187638</v>
      </c>
      <c r="V6" s="39">
        <f>VLOOKUP($A6,Ejercicio!$1:$1048576,COLUMN(Ejercicio!BG:BG),0)</f>
        <v>8.2541493406322495</v>
      </c>
      <c r="W6" s="39">
        <f>VLOOKUP($A6,Ejercicio!$1:$1048576,COLUMN(Ejercicio!BI:BI),0)</f>
        <v>162.77159151809698</v>
      </c>
      <c r="X6" s="39">
        <f>VLOOKUP($A6,Ejercicio!$1:$1048576,COLUMN(Ejercicio!BM:BM),0)</f>
        <v>8.2904634263542576</v>
      </c>
      <c r="Y6" s="39">
        <f>VLOOKUP($A6,Ejercicio!$1:$1048576,COLUMN(Ejercicio!BO:BO),0)</f>
        <v>182.05224210787094</v>
      </c>
      <c r="Z6" s="39">
        <f>VLOOKUP($A6,Ejercicio!$1:$1048576,COLUMN(Ejercicio!BS:BS),0)</f>
        <v>8.3312931300888167</v>
      </c>
      <c r="AA6" s="39">
        <f>VLOOKUP($A6,Ejercicio!$1:$1048576,COLUMN(Ejercicio!BU:BU),0)</f>
        <v>201.00299217801941</v>
      </c>
      <c r="AB6" s="39">
        <f>VLOOKUP($A6,Ejercicio!$1:$1048576,COLUMN(Ejercicio!BY:BY),0)</f>
        <v>8.3730684918816642</v>
      </c>
      <c r="AC6" s="39">
        <f>VLOOKUP($A6,Ejercicio!$1:$1048576,COLUMN(Ejercicio!CA:CA),0)</f>
        <v>220.76038807028803</v>
      </c>
      <c r="AD6" s="39" t="str">
        <f t="shared" si="0"/>
        <v>No</v>
      </c>
    </row>
    <row r="7" spans="1:30" x14ac:dyDescent="0.25">
      <c r="A7" s="1" t="str">
        <f>Ejercicio!A11</f>
        <v>I001</v>
      </c>
      <c r="B7" s="1" t="str">
        <f>Ejercicio!$B$2</f>
        <v>Revisado I Aprobado 2018</v>
      </c>
      <c r="C7" s="1" t="s">
        <v>52</v>
      </c>
      <c r="D7" s="1" t="s">
        <v>53</v>
      </c>
      <c r="E7" s="1" t="s">
        <v>52</v>
      </c>
      <c r="F7" s="39">
        <f>VLOOKUP($A7,Ejercicio!$1:$1048576,COLUMN(Ejercicio!K:K),0)</f>
        <v>10.48181344760923</v>
      </c>
      <c r="G7" s="39">
        <f>VLOOKUP($A7,Ejercicio!$1:$1048576,COLUMN(Ejercicio!M:M),0)</f>
        <v>22.251029600927403</v>
      </c>
      <c r="H7" s="39">
        <f>VLOOKUP($A7,Ejercicio!$1:$1048576,COLUMN(Ejercicio!Q:Q),0)</f>
        <v>11.024793839911888</v>
      </c>
      <c r="I7" s="39">
        <f>VLOOKUP($A7,Ejercicio!$1:$1048576,COLUMN(Ejercicio!S:S),0)</f>
        <v>44.54248889101958</v>
      </c>
      <c r="J7" s="39">
        <f>VLOOKUP($A7,Ejercicio!$1:$1048576,COLUMN(Ejercicio!W:W),0)</f>
        <v>11.718221483980882</v>
      </c>
      <c r="K7" s="39">
        <f>VLOOKUP($A7,Ejercicio!$1:$1048576,COLUMN(Ejercicio!Y:Y),0)</f>
        <v>72.219787026353103</v>
      </c>
      <c r="L7" s="39">
        <f>VLOOKUP($A7,Ejercicio!$1:$1048576,COLUMN(Ejercicio!AC:AC),0)</f>
        <v>12.187795430465568</v>
      </c>
      <c r="M7" s="39">
        <f>VLOOKUP($A7,Ejercicio!$1:$1048576,COLUMN(Ejercicio!AE:AE),0)</f>
        <v>100.15171574312588</v>
      </c>
      <c r="N7" s="39">
        <f>VLOOKUP($A7,Ejercicio!$1:$1048576,COLUMN(Ejercicio!AI:AI),0)</f>
        <v>12.473990547983998</v>
      </c>
      <c r="O7" s="39">
        <f>VLOOKUP($A7,Ejercicio!$1:$1048576,COLUMN(Ejercicio!AK:AK),0)</f>
        <v>128.98355706426412</v>
      </c>
      <c r="P7" s="39">
        <f>VLOOKUP($A7,Ejercicio!$1:$1048576,COLUMN(Ejercicio!AO:AO),0)</f>
        <v>12.808052478116108</v>
      </c>
      <c r="Q7" s="39">
        <f>VLOOKUP($A7,Ejercicio!$1:$1048576,COLUMN(Ejercicio!AQ:AQ),0)</f>
        <v>158.74997474432533</v>
      </c>
      <c r="R7" s="39">
        <f>VLOOKUP($A7,Ejercicio!$1:$1048576,COLUMN(Ejercicio!AU:AU),0)</f>
        <v>13.469238406078082</v>
      </c>
      <c r="S7" s="39">
        <f>VLOOKUP($A7,Ejercicio!$1:$1048576,COLUMN(Ejercicio!AW:AW),0)</f>
        <v>195.53787563512623</v>
      </c>
      <c r="T7" s="39">
        <f>VLOOKUP($A7,Ejercicio!$1:$1048576,COLUMN(Ejercicio!BA:BA),0)</f>
        <v>13.900856807715508</v>
      </c>
      <c r="U7" s="39">
        <f>VLOOKUP($A7,Ejercicio!$1:$1048576,COLUMN(Ejercicio!BC:BC),0)</f>
        <v>231.3128901579006</v>
      </c>
      <c r="V7" s="39">
        <f>VLOOKUP($A7,Ejercicio!$1:$1048576,COLUMN(Ejercicio!BG:BG),0)</f>
        <v>14.374474595812718</v>
      </c>
      <c r="W7" s="39">
        <f>VLOOKUP($A7,Ejercicio!$1:$1048576,COLUMN(Ejercicio!BI:BI),0)</f>
        <v>268.72410082692039</v>
      </c>
      <c r="X7" s="39">
        <f>VLOOKUP($A7,Ejercicio!$1:$1048576,COLUMN(Ejercicio!BM:BM),0)</f>
        <v>16.928724205248685</v>
      </c>
      <c r="Y7" s="39">
        <f>VLOOKUP($A7,Ejercicio!$1:$1048576,COLUMN(Ejercicio!BO:BO),0)</f>
        <v>352.41128333935217</v>
      </c>
      <c r="Z7" s="39">
        <f>VLOOKUP($A7,Ejercicio!$1:$1048576,COLUMN(Ejercicio!BS:BS),0)</f>
        <v>19.072177907821786</v>
      </c>
      <c r="AA7" s="39">
        <f>VLOOKUP($A7,Ejercicio!$1:$1048576,COLUMN(Ejercicio!BU:BU),0)</f>
        <v>436.21314408490889</v>
      </c>
      <c r="AB7" s="39">
        <f>VLOOKUP($A7,Ejercicio!$1:$1048576,COLUMN(Ejercicio!BY:BY),0)</f>
        <v>20.980274973792927</v>
      </c>
      <c r="AC7" s="39">
        <f>VLOOKUP($A7,Ejercicio!$1:$1048576,COLUMN(Ejercicio!CA:CA),0)</f>
        <v>524.39196913023159</v>
      </c>
      <c r="AD7" s="39" t="str">
        <f t="shared" si="0"/>
        <v>No</v>
      </c>
    </row>
    <row r="8" spans="1:30" x14ac:dyDescent="0.25">
      <c r="A8" s="1" t="str">
        <f>Ejercicio!A12</f>
        <v>I002</v>
      </c>
      <c r="B8" s="1" t="str">
        <f>Ejercicio!$B$2</f>
        <v>Revisado I Aprobado 2018</v>
      </c>
      <c r="C8" s="1" t="s">
        <v>52</v>
      </c>
      <c r="D8" s="1" t="s">
        <v>53</v>
      </c>
      <c r="E8" s="1" t="s">
        <v>52</v>
      </c>
      <c r="F8" s="39">
        <f>VLOOKUP($A8,Ejercicio!$1:$1048576,COLUMN(Ejercicio!K:K),0)</f>
        <v>0</v>
      </c>
      <c r="G8" s="39">
        <f>VLOOKUP($A8,Ejercicio!$1:$1048576,COLUMN(Ejercicio!M:M),0)</f>
        <v>0</v>
      </c>
      <c r="H8" s="39">
        <f>VLOOKUP($A8,Ejercicio!$1:$1048576,COLUMN(Ejercicio!Q:Q),0)</f>
        <v>0</v>
      </c>
      <c r="I8" s="39">
        <f>VLOOKUP($A8,Ejercicio!$1:$1048576,COLUMN(Ejercicio!S:S),0)</f>
        <v>0</v>
      </c>
      <c r="J8" s="39">
        <f>VLOOKUP($A8,Ejercicio!$1:$1048576,COLUMN(Ejercicio!W:W),0)</f>
        <v>0</v>
      </c>
      <c r="K8" s="39">
        <f>VLOOKUP($A8,Ejercicio!$1:$1048576,COLUMN(Ejercicio!Y:Y),0)</f>
        <v>0</v>
      </c>
      <c r="L8" s="39">
        <f>VLOOKUP($A8,Ejercicio!$1:$1048576,COLUMN(Ejercicio!AC:AC),0)</f>
        <v>0</v>
      </c>
      <c r="M8" s="39">
        <f>VLOOKUP($A8,Ejercicio!$1:$1048576,COLUMN(Ejercicio!AE:AE),0)</f>
        <v>0</v>
      </c>
      <c r="N8" s="39">
        <f>VLOOKUP($A8,Ejercicio!$1:$1048576,COLUMN(Ejercicio!AI:AI),0)</f>
        <v>0</v>
      </c>
      <c r="O8" s="39">
        <f>VLOOKUP($A8,Ejercicio!$1:$1048576,COLUMN(Ejercicio!AK:AK),0)</f>
        <v>0</v>
      </c>
      <c r="P8" s="39">
        <f>VLOOKUP($A8,Ejercicio!$1:$1048576,COLUMN(Ejercicio!AO:AO),0)</f>
        <v>0</v>
      </c>
      <c r="Q8" s="39">
        <f>VLOOKUP($A8,Ejercicio!$1:$1048576,COLUMN(Ejercicio!AQ:AQ),0)</f>
        <v>0</v>
      </c>
      <c r="R8" s="39">
        <f>VLOOKUP($A8,Ejercicio!$1:$1048576,COLUMN(Ejercicio!AU:AU),0)</f>
        <v>0</v>
      </c>
      <c r="S8" s="39">
        <f>VLOOKUP($A8,Ejercicio!$1:$1048576,COLUMN(Ejercicio!AW:AW),0)</f>
        <v>0</v>
      </c>
      <c r="T8" s="39">
        <f>VLOOKUP($A8,Ejercicio!$1:$1048576,COLUMN(Ejercicio!BA:BA),0)</f>
        <v>0</v>
      </c>
      <c r="U8" s="39">
        <f>VLOOKUP($A8,Ejercicio!$1:$1048576,COLUMN(Ejercicio!BC:BC),0)</f>
        <v>0</v>
      </c>
      <c r="V8" s="39">
        <f>VLOOKUP($A8,Ejercicio!$1:$1048576,COLUMN(Ejercicio!BG:BG),0)</f>
        <v>0</v>
      </c>
      <c r="W8" s="39">
        <f>VLOOKUP($A8,Ejercicio!$1:$1048576,COLUMN(Ejercicio!BI:BI),0)</f>
        <v>0</v>
      </c>
      <c r="X8" s="39">
        <f>VLOOKUP($A8,Ejercicio!$1:$1048576,COLUMN(Ejercicio!BM:BM),0)</f>
        <v>0</v>
      </c>
      <c r="Y8" s="39">
        <f>VLOOKUP($A8,Ejercicio!$1:$1048576,COLUMN(Ejercicio!BO:BO),0)</f>
        <v>0</v>
      </c>
      <c r="Z8" s="39">
        <f>VLOOKUP($A8,Ejercicio!$1:$1048576,COLUMN(Ejercicio!BS:BS),0)</f>
        <v>0</v>
      </c>
      <c r="AA8" s="39">
        <f>VLOOKUP($A8,Ejercicio!$1:$1048576,COLUMN(Ejercicio!BU:BU),0)</f>
        <v>0</v>
      </c>
      <c r="AB8" s="39">
        <f>VLOOKUP($A8,Ejercicio!$1:$1048576,COLUMN(Ejercicio!BY:BY),0)</f>
        <v>0</v>
      </c>
      <c r="AC8" s="39">
        <f>VLOOKUP($A8,Ejercicio!$1:$1048576,COLUMN(Ejercicio!CA:CA),0)</f>
        <v>0</v>
      </c>
      <c r="AD8" s="39" t="str">
        <f t="shared" si="0"/>
        <v>Si</v>
      </c>
    </row>
    <row r="9" spans="1:30" x14ac:dyDescent="0.25">
      <c r="A9" s="1" t="str">
        <f>Ejercicio!A13</f>
        <v>I003</v>
      </c>
      <c r="B9" s="1" t="str">
        <f>Ejercicio!$B$2</f>
        <v>Revisado I Aprobado 2018</v>
      </c>
      <c r="C9" s="1" t="s">
        <v>52</v>
      </c>
      <c r="D9" s="1" t="s">
        <v>53</v>
      </c>
      <c r="E9" s="1" t="s">
        <v>52</v>
      </c>
      <c r="F9" s="39">
        <f>VLOOKUP($A9,Ejercicio!$1:$1048576,COLUMN(Ejercicio!K:K),0)</f>
        <v>0</v>
      </c>
      <c r="G9" s="39">
        <f>VLOOKUP($A9,Ejercicio!$1:$1048576,COLUMN(Ejercicio!M:M),0)</f>
        <v>0</v>
      </c>
      <c r="H9" s="39">
        <f>VLOOKUP($A9,Ejercicio!$1:$1048576,COLUMN(Ejercicio!Q:Q),0)</f>
        <v>0</v>
      </c>
      <c r="I9" s="39">
        <f>VLOOKUP($A9,Ejercicio!$1:$1048576,COLUMN(Ejercicio!S:S),0)</f>
        <v>0</v>
      </c>
      <c r="J9" s="39">
        <f>VLOOKUP($A9,Ejercicio!$1:$1048576,COLUMN(Ejercicio!W:W),0)</f>
        <v>0</v>
      </c>
      <c r="K9" s="39">
        <f>VLOOKUP($A9,Ejercicio!$1:$1048576,COLUMN(Ejercicio!Y:Y),0)</f>
        <v>0</v>
      </c>
      <c r="L9" s="39">
        <f>VLOOKUP($A9,Ejercicio!$1:$1048576,COLUMN(Ejercicio!AC:AC),0)</f>
        <v>0</v>
      </c>
      <c r="M9" s="39">
        <f>VLOOKUP($A9,Ejercicio!$1:$1048576,COLUMN(Ejercicio!AE:AE),0)</f>
        <v>0</v>
      </c>
      <c r="N9" s="39">
        <f>VLOOKUP($A9,Ejercicio!$1:$1048576,COLUMN(Ejercicio!AI:AI),0)</f>
        <v>0</v>
      </c>
      <c r="O9" s="39">
        <f>VLOOKUP($A9,Ejercicio!$1:$1048576,COLUMN(Ejercicio!AK:AK),0)</f>
        <v>0</v>
      </c>
      <c r="P9" s="39">
        <f>VLOOKUP($A9,Ejercicio!$1:$1048576,COLUMN(Ejercicio!AO:AO),0)</f>
        <v>0</v>
      </c>
      <c r="Q9" s="39">
        <f>VLOOKUP($A9,Ejercicio!$1:$1048576,COLUMN(Ejercicio!AQ:AQ),0)</f>
        <v>0</v>
      </c>
      <c r="R9" s="39">
        <f>VLOOKUP($A9,Ejercicio!$1:$1048576,COLUMN(Ejercicio!AU:AU),0)</f>
        <v>0</v>
      </c>
      <c r="S9" s="39">
        <f>VLOOKUP($A9,Ejercicio!$1:$1048576,COLUMN(Ejercicio!AW:AW),0)</f>
        <v>0</v>
      </c>
      <c r="T9" s="39">
        <f>VLOOKUP($A9,Ejercicio!$1:$1048576,COLUMN(Ejercicio!BA:BA),0)</f>
        <v>0</v>
      </c>
      <c r="U9" s="39">
        <f>VLOOKUP($A9,Ejercicio!$1:$1048576,COLUMN(Ejercicio!BC:BC),0)</f>
        <v>0</v>
      </c>
      <c r="V9" s="39">
        <f>VLOOKUP($A9,Ejercicio!$1:$1048576,COLUMN(Ejercicio!BG:BG),0)</f>
        <v>0</v>
      </c>
      <c r="W9" s="39">
        <f>VLOOKUP($A9,Ejercicio!$1:$1048576,COLUMN(Ejercicio!BI:BI),0)</f>
        <v>0</v>
      </c>
      <c r="X9" s="39">
        <f>VLOOKUP($A9,Ejercicio!$1:$1048576,COLUMN(Ejercicio!BM:BM),0)</f>
        <v>0</v>
      </c>
      <c r="Y9" s="39">
        <f>VLOOKUP($A9,Ejercicio!$1:$1048576,COLUMN(Ejercicio!BO:BO),0)</f>
        <v>0</v>
      </c>
      <c r="Z9" s="39">
        <f>VLOOKUP($A9,Ejercicio!$1:$1048576,COLUMN(Ejercicio!BS:BS),0)</f>
        <v>0</v>
      </c>
      <c r="AA9" s="39">
        <f>VLOOKUP($A9,Ejercicio!$1:$1048576,COLUMN(Ejercicio!BU:BU),0)</f>
        <v>0</v>
      </c>
      <c r="AB9" s="39">
        <f>VLOOKUP($A9,Ejercicio!$1:$1048576,COLUMN(Ejercicio!BY:BY),0)</f>
        <v>0</v>
      </c>
      <c r="AC9" s="39">
        <f>VLOOKUP($A9,Ejercicio!$1:$1048576,COLUMN(Ejercicio!CA:CA),0)</f>
        <v>0</v>
      </c>
      <c r="AD9" s="39" t="str">
        <f t="shared" si="0"/>
        <v>Si</v>
      </c>
    </row>
    <row r="10" spans="1:30" x14ac:dyDescent="0.25">
      <c r="A10" s="1" t="str">
        <f>Ejercicio!A14</f>
        <v>I004</v>
      </c>
      <c r="B10" s="1" t="str">
        <f>Ejercicio!$B$2</f>
        <v>Revisado I Aprobado 2018</v>
      </c>
      <c r="C10" s="1" t="s">
        <v>52</v>
      </c>
      <c r="D10" s="1" t="s">
        <v>53</v>
      </c>
      <c r="E10" s="1" t="s">
        <v>52</v>
      </c>
      <c r="F10" s="39">
        <f>VLOOKUP($A10,Ejercicio!$1:$1048576,COLUMN(Ejercicio!K:K),0)</f>
        <v>7.6</v>
      </c>
      <c r="G10" s="39">
        <f>VLOOKUP($A10,Ejercicio!$1:$1048576,COLUMN(Ejercicio!M:M),0)</f>
        <v>18.509085301397597</v>
      </c>
      <c r="H10" s="39">
        <f>VLOOKUP($A10,Ejercicio!$1:$1048576,COLUMN(Ejercicio!Q:Q),0)</f>
        <v>7.5999999999999988</v>
      </c>
      <c r="I10" s="39">
        <f>VLOOKUP($A10,Ejercicio!$1:$1048576,COLUMN(Ejercicio!S:S),0)</f>
        <v>35.22696879943414</v>
      </c>
      <c r="J10" s="39">
        <f>VLOOKUP($A10,Ejercicio!$1:$1048576,COLUMN(Ejercicio!W:W),0)</f>
        <v>7.6</v>
      </c>
      <c r="K10" s="39">
        <f>VLOOKUP($A10,Ejercicio!$1:$1048576,COLUMN(Ejercicio!Y:Y),0)</f>
        <v>53.736054100831737</v>
      </c>
      <c r="L10" s="39">
        <f>VLOOKUP($A10,Ejercicio!$1:$1048576,COLUMN(Ejercicio!AC:AC),0)</f>
        <v>7.6</v>
      </c>
      <c r="M10" s="39">
        <f>VLOOKUP($A10,Ejercicio!$1:$1048576,COLUMN(Ejercicio!AE:AE),0)</f>
        <v>71.648072134442316</v>
      </c>
      <c r="N10" s="39">
        <f>VLOOKUP($A10,Ejercicio!$1:$1048576,COLUMN(Ejercicio!AI:AI),0)</f>
        <v>7.6</v>
      </c>
      <c r="O10" s="39">
        <f>VLOOKUP($A10,Ejercicio!$1:$1048576,COLUMN(Ejercicio!AK:AK),0)</f>
        <v>90.15715743583992</v>
      </c>
      <c r="P10" s="39">
        <f>VLOOKUP($A10,Ejercicio!$1:$1048576,COLUMN(Ejercicio!AO:AO),0)</f>
        <v>7.5999999999999988</v>
      </c>
      <c r="Q10" s="39">
        <f>VLOOKUP($A10,Ejercicio!$1:$1048576,COLUMN(Ejercicio!AQ:AQ),0)</f>
        <v>108.0691754694505</v>
      </c>
      <c r="R10" s="39">
        <f>VLOOKUP($A10,Ejercicio!$1:$1048576,COLUMN(Ejercicio!AU:AU),0)</f>
        <v>7.5999999999999988</v>
      </c>
      <c r="S10" s="39">
        <f>VLOOKUP($A10,Ejercicio!$1:$1048576,COLUMN(Ejercicio!AW:AW),0)</f>
        <v>126.57826077084809</v>
      </c>
      <c r="T10" s="39">
        <f>VLOOKUP($A10,Ejercicio!$1:$1048576,COLUMN(Ejercicio!BA:BA),0)</f>
        <v>7.5999999999999988</v>
      </c>
      <c r="U10" s="39">
        <f>VLOOKUP($A10,Ejercicio!$1:$1048576,COLUMN(Ejercicio!BC:BC),0)</f>
        <v>145.08734607224568</v>
      </c>
      <c r="V10" s="39">
        <f>VLOOKUP($A10,Ejercicio!$1:$1048576,COLUMN(Ejercicio!BG:BG),0)</f>
        <v>7.6</v>
      </c>
      <c r="W10" s="39">
        <f>VLOOKUP($A10,Ejercicio!$1:$1048576,COLUMN(Ejercicio!BI:BI),0)</f>
        <v>162.99936410585627</v>
      </c>
      <c r="X10" s="39">
        <f>VLOOKUP($A10,Ejercicio!$1:$1048576,COLUMN(Ejercicio!BM:BM),0)</f>
        <v>7.6000000000000005</v>
      </c>
      <c r="Y10" s="39">
        <f>VLOOKUP($A10,Ejercicio!$1:$1048576,COLUMN(Ejercicio!BO:BO),0)</f>
        <v>181.50844940725389</v>
      </c>
      <c r="Z10" s="39">
        <f>VLOOKUP($A10,Ejercicio!$1:$1048576,COLUMN(Ejercicio!BS:BS),0)</f>
        <v>7.6</v>
      </c>
      <c r="AA10" s="39">
        <f>VLOOKUP($A10,Ejercicio!$1:$1048576,COLUMN(Ejercicio!BU:BU),0)</f>
        <v>199.42046744086446</v>
      </c>
      <c r="AB10" s="39">
        <f>VLOOKUP($A10,Ejercicio!$1:$1048576,COLUMN(Ejercicio!BY:BY),0)</f>
        <v>7.6</v>
      </c>
      <c r="AC10" s="39">
        <f>VLOOKUP($A10,Ejercicio!$1:$1048576,COLUMN(Ejercicio!CA:CA),0)</f>
        <v>217.92955274226205</v>
      </c>
      <c r="AD10" s="39" t="str">
        <f t="shared" si="0"/>
        <v>No</v>
      </c>
    </row>
    <row r="11" spans="1:30" x14ac:dyDescent="0.25">
      <c r="A11" s="1" t="str">
        <f>Ejercicio!A15</f>
        <v>I005</v>
      </c>
      <c r="B11" s="1" t="str">
        <f>Ejercicio!$B$2</f>
        <v>Revisado I Aprobado 2018</v>
      </c>
      <c r="C11" s="1" t="s">
        <v>52</v>
      </c>
      <c r="D11" s="1" t="s">
        <v>53</v>
      </c>
      <c r="E11" s="1" t="s">
        <v>52</v>
      </c>
      <c r="F11" s="39">
        <f>VLOOKUP($A11,Ejercicio!$1:$1048576,COLUMN(Ejercicio!K:K),0)</f>
        <v>5.0666666666666664</v>
      </c>
      <c r="G11" s="39">
        <f>VLOOKUP($A11,Ejercicio!$1:$1048576,COLUMN(Ejercicio!M:M),0)</f>
        <v>12.339390200931732</v>
      </c>
      <c r="H11" s="39">
        <f>VLOOKUP($A11,Ejercicio!$1:$1048576,COLUMN(Ejercicio!Q:Q),0)</f>
        <v>5.0666666666666655</v>
      </c>
      <c r="I11" s="39">
        <f>VLOOKUP($A11,Ejercicio!$1:$1048576,COLUMN(Ejercicio!S:S),0)</f>
        <v>23.484645866289426</v>
      </c>
      <c r="J11" s="39">
        <f>VLOOKUP($A11,Ejercicio!$1:$1048576,COLUMN(Ejercicio!W:W),0)</f>
        <v>5.0666666666666673</v>
      </c>
      <c r="K11" s="39">
        <f>VLOOKUP($A11,Ejercicio!$1:$1048576,COLUMN(Ejercicio!Y:Y),0)</f>
        <v>35.824036067221158</v>
      </c>
      <c r="L11" s="39">
        <f>VLOOKUP($A11,Ejercicio!$1:$1048576,COLUMN(Ejercicio!AC:AC),0)</f>
        <v>5.0666666666666664</v>
      </c>
      <c r="M11" s="39">
        <f>VLOOKUP($A11,Ejercicio!$1:$1048576,COLUMN(Ejercicio!AE:AE),0)</f>
        <v>47.765381422961546</v>
      </c>
      <c r="N11" s="39">
        <f>VLOOKUP($A11,Ejercicio!$1:$1048576,COLUMN(Ejercicio!AI:AI),0)</f>
        <v>5.0666666666666664</v>
      </c>
      <c r="O11" s="39">
        <f>VLOOKUP($A11,Ejercicio!$1:$1048576,COLUMN(Ejercicio!AK:AK),0)</f>
        <v>60.104771623893278</v>
      </c>
      <c r="P11" s="39">
        <f>VLOOKUP($A11,Ejercicio!$1:$1048576,COLUMN(Ejercicio!AO:AO),0)</f>
        <v>5.0666666666666664</v>
      </c>
      <c r="Q11" s="39">
        <f>VLOOKUP($A11,Ejercicio!$1:$1048576,COLUMN(Ejercicio!AQ:AQ),0)</f>
        <v>72.046116979633666</v>
      </c>
      <c r="R11" s="39">
        <f>VLOOKUP($A11,Ejercicio!$1:$1048576,COLUMN(Ejercicio!AU:AU),0)</f>
        <v>5.0666666666666664</v>
      </c>
      <c r="S11" s="39">
        <f>VLOOKUP($A11,Ejercicio!$1:$1048576,COLUMN(Ejercicio!AW:AW),0)</f>
        <v>84.385507180565398</v>
      </c>
      <c r="T11" s="39">
        <f>VLOOKUP($A11,Ejercicio!$1:$1048576,COLUMN(Ejercicio!BA:BA),0)</f>
        <v>5.0666666666666655</v>
      </c>
      <c r="U11" s="39">
        <f>VLOOKUP($A11,Ejercicio!$1:$1048576,COLUMN(Ejercicio!BC:BC),0)</f>
        <v>96.724897381497129</v>
      </c>
      <c r="V11" s="39">
        <f>VLOOKUP($A11,Ejercicio!$1:$1048576,COLUMN(Ejercicio!BG:BG),0)</f>
        <v>5.0666666666666664</v>
      </c>
      <c r="W11" s="39">
        <f>VLOOKUP($A11,Ejercicio!$1:$1048576,COLUMN(Ejercicio!BI:BI),0)</f>
        <v>108.66624273723751</v>
      </c>
      <c r="X11" s="39">
        <f>VLOOKUP($A11,Ejercicio!$1:$1048576,COLUMN(Ejercicio!BM:BM),0)</f>
        <v>5.0666666666666664</v>
      </c>
      <c r="Y11" s="39">
        <f>VLOOKUP($A11,Ejercicio!$1:$1048576,COLUMN(Ejercicio!BO:BO),0)</f>
        <v>121.00563293816924</v>
      </c>
      <c r="Z11" s="39">
        <f>VLOOKUP($A11,Ejercicio!$1:$1048576,COLUMN(Ejercicio!BS:BS),0)</f>
        <v>5.0666666666666664</v>
      </c>
      <c r="AA11" s="39">
        <f>VLOOKUP($A11,Ejercicio!$1:$1048576,COLUMN(Ejercicio!BU:BU),0)</f>
        <v>132.94697829390964</v>
      </c>
      <c r="AB11" s="39">
        <f>VLOOKUP($A11,Ejercicio!$1:$1048576,COLUMN(Ejercicio!BY:BY),0)</f>
        <v>5.0666666666666664</v>
      </c>
      <c r="AC11" s="39">
        <f>VLOOKUP($A11,Ejercicio!$1:$1048576,COLUMN(Ejercicio!CA:CA),0)</f>
        <v>145.28636849484135</v>
      </c>
      <c r="AD11" s="39" t="str">
        <f t="shared" si="0"/>
        <v>No</v>
      </c>
    </row>
    <row r="12" spans="1:30" x14ac:dyDescent="0.25">
      <c r="A12" s="1" t="str">
        <f>Ejercicio!A16</f>
        <v>I006</v>
      </c>
      <c r="B12" s="1" t="str">
        <f>Ejercicio!$B$2</f>
        <v>Revisado I Aprobado 2018</v>
      </c>
      <c r="C12" s="1" t="s">
        <v>52</v>
      </c>
      <c r="D12" s="1" t="s">
        <v>53</v>
      </c>
      <c r="E12" s="1" t="s">
        <v>52</v>
      </c>
      <c r="F12" s="39">
        <f>VLOOKUP($A12,Ejercicio!$1:$1048576,COLUMN(Ejercicio!K:K),0)</f>
        <v>4.903225806451613</v>
      </c>
      <c r="G12" s="39">
        <f>VLOOKUP($A12,Ejercicio!$1:$1048576,COLUMN(Ejercicio!M:M),0)</f>
        <v>11.079807325715217</v>
      </c>
      <c r="H12" s="39">
        <f>VLOOKUP($A12,Ejercicio!$1:$1048576,COLUMN(Ejercicio!Q:Q),0)</f>
        <v>5.1525423728813546</v>
      </c>
      <c r="I12" s="39">
        <f>VLOOKUP($A12,Ejercicio!$1:$1048576,COLUMN(Ejercicio!S:S),0)</f>
        <v>22.159614651430434</v>
      </c>
      <c r="J12" s="39">
        <f>VLOOKUP($A12,Ejercicio!$1:$1048576,COLUMN(Ejercicio!W:W),0)</f>
        <v>5.0666666666666664</v>
      </c>
      <c r="K12" s="39">
        <f>VLOOKUP($A12,Ejercicio!$1:$1048576,COLUMN(Ejercicio!Y:Y),0)</f>
        <v>33.239421977145653</v>
      </c>
      <c r="L12" s="39">
        <f>VLOOKUP($A12,Ejercicio!$1:$1048576,COLUMN(Ejercicio!AC:AC),0)</f>
        <v>5.0666666666666664</v>
      </c>
      <c r="M12" s="39">
        <f>VLOOKUP($A12,Ejercicio!$1:$1048576,COLUMN(Ejercicio!AE:AE),0)</f>
        <v>44.319229302860869</v>
      </c>
      <c r="N12" s="39">
        <f>VLOOKUP($A12,Ejercicio!$1:$1048576,COLUMN(Ejercicio!AI:AI),0)</f>
        <v>5.033112582781456</v>
      </c>
      <c r="O12" s="39">
        <f>VLOOKUP($A12,Ejercicio!$1:$1048576,COLUMN(Ejercicio!AK:AK),0)</f>
        <v>55.399036628576084</v>
      </c>
      <c r="P12" s="39">
        <f>VLOOKUP($A12,Ejercicio!$1:$1048576,COLUMN(Ejercicio!AO:AO),0)</f>
        <v>5.0386740331491717</v>
      </c>
      <c r="Q12" s="39">
        <f>VLOOKUP($A12,Ejercicio!$1:$1048576,COLUMN(Ejercicio!AQ:AQ),0)</f>
        <v>66.478843954291307</v>
      </c>
      <c r="R12" s="39">
        <f>VLOOKUP($A12,Ejercicio!$1:$1048576,COLUMN(Ejercicio!AU:AU),0)</f>
        <v>5.0188679245283021</v>
      </c>
      <c r="S12" s="39">
        <f>VLOOKUP($A12,Ejercicio!$1:$1048576,COLUMN(Ejercicio!AW:AW),0)</f>
        <v>77.558651280006529</v>
      </c>
      <c r="T12" s="39">
        <f>VLOOKUP($A12,Ejercicio!$1:$1048576,COLUMN(Ejercicio!BA:BA),0)</f>
        <v>5.004115226337448</v>
      </c>
      <c r="U12" s="39">
        <f>VLOOKUP($A12,Ejercicio!$1:$1048576,COLUMN(Ejercicio!BC:BC),0)</f>
        <v>88.638458605721738</v>
      </c>
      <c r="V12" s="39">
        <f>VLOOKUP($A12,Ejercicio!$1:$1048576,COLUMN(Ejercicio!BG:BG),0)</f>
        <v>5.0109890109890109</v>
      </c>
      <c r="W12" s="39">
        <f>VLOOKUP($A12,Ejercicio!$1:$1048576,COLUMN(Ejercicio!BI:BI),0)</f>
        <v>99.71826593143696</v>
      </c>
      <c r="X12" s="39">
        <f>VLOOKUP($A12,Ejercicio!$1:$1048576,COLUMN(Ejercicio!BM:BM),0)</f>
        <v>4.9999999999999991</v>
      </c>
      <c r="Y12" s="39">
        <f>VLOOKUP($A12,Ejercicio!$1:$1048576,COLUMN(Ejercicio!BO:BO),0)</f>
        <v>110.79807325715217</v>
      </c>
      <c r="Z12" s="39">
        <f>VLOOKUP($A12,Ejercicio!$1:$1048576,COLUMN(Ejercicio!BS:BS),0)</f>
        <v>5.0059880239520957</v>
      </c>
      <c r="AA12" s="39">
        <f>VLOOKUP($A12,Ejercicio!$1:$1048576,COLUMN(Ejercicio!BU:BU),0)</f>
        <v>121.87788058286739</v>
      </c>
      <c r="AB12" s="39">
        <f>VLOOKUP($A12,Ejercicio!$1:$1048576,COLUMN(Ejercicio!BY:BY),0)</f>
        <v>4.9972602739726018</v>
      </c>
      <c r="AC12" s="39">
        <f>VLOOKUP($A12,Ejercicio!$1:$1048576,COLUMN(Ejercicio!CA:CA),0)</f>
        <v>132.95768790858259</v>
      </c>
      <c r="AD12" s="39" t="str">
        <f t="shared" si="0"/>
        <v>No</v>
      </c>
    </row>
    <row r="13" spans="1:30" x14ac:dyDescent="0.25">
      <c r="A13" s="1" t="str">
        <f>Ejercicio!A17</f>
        <v>I007</v>
      </c>
      <c r="B13" s="1" t="str">
        <f>Ejercicio!$B$2</f>
        <v>Revisado I Aprobado 2018</v>
      </c>
      <c r="C13" s="1" t="s">
        <v>52</v>
      </c>
      <c r="D13" s="1" t="s">
        <v>53</v>
      </c>
      <c r="E13" s="1" t="s">
        <v>52</v>
      </c>
      <c r="F13" s="39">
        <f>VLOOKUP($A13,Ejercicio!$1:$1048576,COLUMN(Ejercicio!K:K),0)</f>
        <v>4.903225806451613</v>
      </c>
      <c r="G13" s="39">
        <f>VLOOKUP($A13,Ejercicio!$1:$1048576,COLUMN(Ejercicio!M:M),0)</f>
        <v>14.463047310142663</v>
      </c>
      <c r="H13" s="39">
        <f>VLOOKUP($A13,Ejercicio!$1:$1048576,COLUMN(Ejercicio!Q:Q),0)</f>
        <v>5.1525423728813564</v>
      </c>
      <c r="I13" s="39">
        <f>VLOOKUP($A13,Ejercicio!$1:$1048576,COLUMN(Ejercicio!S:S),0)</f>
        <v>28.926094620285326</v>
      </c>
      <c r="J13" s="39">
        <f>VLOOKUP($A13,Ejercicio!$1:$1048576,COLUMN(Ejercicio!W:W),0)</f>
        <v>5.0666666666666673</v>
      </c>
      <c r="K13" s="39">
        <f>VLOOKUP($A13,Ejercicio!$1:$1048576,COLUMN(Ejercicio!Y:Y),0)</f>
        <v>43.389141930427989</v>
      </c>
      <c r="L13" s="39">
        <f>VLOOKUP($A13,Ejercicio!$1:$1048576,COLUMN(Ejercicio!AC:AC),0)</f>
        <v>5.0666666666666673</v>
      </c>
      <c r="M13" s="39">
        <f>VLOOKUP($A13,Ejercicio!$1:$1048576,COLUMN(Ejercicio!AE:AE),0)</f>
        <v>57.852189240570652</v>
      </c>
      <c r="N13" s="39">
        <f>VLOOKUP($A13,Ejercicio!$1:$1048576,COLUMN(Ejercicio!AI:AI),0)</f>
        <v>5.0331125827814569</v>
      </c>
      <c r="O13" s="39">
        <f>VLOOKUP($A13,Ejercicio!$1:$1048576,COLUMN(Ejercicio!AK:AK),0)</f>
        <v>72.315236550713308</v>
      </c>
      <c r="P13" s="39">
        <f>VLOOKUP($A13,Ejercicio!$1:$1048576,COLUMN(Ejercicio!AO:AO),0)</f>
        <v>5.0386740331491717</v>
      </c>
      <c r="Q13" s="39">
        <f>VLOOKUP($A13,Ejercicio!$1:$1048576,COLUMN(Ejercicio!AQ:AQ),0)</f>
        <v>86.778283860855979</v>
      </c>
      <c r="R13" s="39">
        <f>VLOOKUP($A13,Ejercicio!$1:$1048576,COLUMN(Ejercicio!AU:AU),0)</f>
        <v>5.0188679245283021</v>
      </c>
      <c r="S13" s="39">
        <f>VLOOKUP($A13,Ejercicio!$1:$1048576,COLUMN(Ejercicio!AW:AW),0)</f>
        <v>101.24133117099865</v>
      </c>
      <c r="T13" s="39">
        <f>VLOOKUP($A13,Ejercicio!$1:$1048576,COLUMN(Ejercicio!BA:BA),0)</f>
        <v>5.004115226337448</v>
      </c>
      <c r="U13" s="39">
        <f>VLOOKUP($A13,Ejercicio!$1:$1048576,COLUMN(Ejercicio!BC:BC),0)</f>
        <v>115.70437848114129</v>
      </c>
      <c r="V13" s="39">
        <f>VLOOKUP($A13,Ejercicio!$1:$1048576,COLUMN(Ejercicio!BG:BG),0)</f>
        <v>5.0109890109890109</v>
      </c>
      <c r="W13" s="39">
        <f>VLOOKUP($A13,Ejercicio!$1:$1048576,COLUMN(Ejercicio!BI:BI),0)</f>
        <v>130.16742579128396</v>
      </c>
      <c r="X13" s="39">
        <f>VLOOKUP($A13,Ejercicio!$1:$1048576,COLUMN(Ejercicio!BM:BM),0)</f>
        <v>5.0000000000000009</v>
      </c>
      <c r="Y13" s="39">
        <f>VLOOKUP($A13,Ejercicio!$1:$1048576,COLUMN(Ejercicio!BO:BO),0)</f>
        <v>144.63047310142665</v>
      </c>
      <c r="Z13" s="39">
        <f>VLOOKUP($A13,Ejercicio!$1:$1048576,COLUMN(Ejercicio!BS:BS),0)</f>
        <v>5.0059880239520966</v>
      </c>
      <c r="AA13" s="39">
        <f>VLOOKUP($A13,Ejercicio!$1:$1048576,COLUMN(Ejercicio!BU:BU),0)</f>
        <v>159.0935204115693</v>
      </c>
      <c r="AB13" s="39">
        <f>VLOOKUP($A13,Ejercicio!$1:$1048576,COLUMN(Ejercicio!BY:BY),0)</f>
        <v>4.9972602739726035</v>
      </c>
      <c r="AC13" s="39">
        <f>VLOOKUP($A13,Ejercicio!$1:$1048576,COLUMN(Ejercicio!CA:CA),0)</f>
        <v>173.55656772171196</v>
      </c>
      <c r="AD13" s="39" t="str">
        <f t="shared" si="0"/>
        <v>No</v>
      </c>
    </row>
    <row r="14" spans="1:30" x14ac:dyDescent="0.25">
      <c r="A14" s="1" t="str">
        <f>Ejercicio!A18</f>
        <v>I008</v>
      </c>
      <c r="B14" s="1" t="str">
        <f>Ejercicio!$B$2</f>
        <v>Revisado I Aprobado 2018</v>
      </c>
      <c r="C14" s="1" t="s">
        <v>52</v>
      </c>
      <c r="D14" s="1" t="s">
        <v>53</v>
      </c>
      <c r="E14" s="1" t="s">
        <v>52</v>
      </c>
      <c r="F14" s="39">
        <f>VLOOKUP($A14,Ejercicio!$1:$1048576,COLUMN(Ejercicio!K:K),0)</f>
        <v>1.9</v>
      </c>
      <c r="G14" s="39">
        <f>VLOOKUP($A14,Ejercicio!$1:$1048576,COLUMN(Ejercicio!M:M),0)</f>
        <v>6.2558783891243461</v>
      </c>
      <c r="H14" s="39">
        <f>VLOOKUP($A14,Ejercicio!$1:$1048576,COLUMN(Ejercicio!Q:Q),0)</f>
        <v>1.9000000000000001</v>
      </c>
      <c r="I14" s="39">
        <f>VLOOKUP($A14,Ejercicio!$1:$1048576,COLUMN(Ejercicio!S:S),0)</f>
        <v>11.9063491922044</v>
      </c>
      <c r="J14" s="39">
        <f>VLOOKUP($A14,Ejercicio!$1:$1048576,COLUMN(Ejercicio!W:W),0)</f>
        <v>1.9</v>
      </c>
      <c r="K14" s="39">
        <f>VLOOKUP($A14,Ejercicio!$1:$1048576,COLUMN(Ejercicio!Y:Y),0)</f>
        <v>18.16222758132875</v>
      </c>
      <c r="L14" s="39">
        <f>VLOOKUP($A14,Ejercicio!$1:$1048576,COLUMN(Ejercicio!AC:AC),0)</f>
        <v>1.9000000000000001</v>
      </c>
      <c r="M14" s="39">
        <f>VLOOKUP($A14,Ejercicio!$1:$1048576,COLUMN(Ejercicio!AE:AE),0)</f>
        <v>24.216303441771664</v>
      </c>
      <c r="N14" s="39">
        <f>VLOOKUP($A14,Ejercicio!$1:$1048576,COLUMN(Ejercicio!AI:AI),0)</f>
        <v>1.9000000000000001</v>
      </c>
      <c r="O14" s="39">
        <f>VLOOKUP($A14,Ejercicio!$1:$1048576,COLUMN(Ejercicio!AK:AK),0)</f>
        <v>30.472181830896012</v>
      </c>
      <c r="P14" s="39">
        <f>VLOOKUP($A14,Ejercicio!$1:$1048576,COLUMN(Ejercicio!AO:AO),0)</f>
        <v>1.9</v>
      </c>
      <c r="Q14" s="39">
        <f>VLOOKUP($A14,Ejercicio!$1:$1048576,COLUMN(Ejercicio!AQ:AQ),0)</f>
        <v>36.526257691338927</v>
      </c>
      <c r="R14" s="39">
        <f>VLOOKUP($A14,Ejercicio!$1:$1048576,COLUMN(Ejercicio!AU:AU),0)</f>
        <v>1.9000000000000001</v>
      </c>
      <c r="S14" s="39">
        <f>VLOOKUP($A14,Ejercicio!$1:$1048576,COLUMN(Ejercicio!AW:AW),0)</f>
        <v>42.782136080463282</v>
      </c>
      <c r="T14" s="39">
        <f>VLOOKUP($A14,Ejercicio!$1:$1048576,COLUMN(Ejercicio!BA:BA),0)</f>
        <v>1.9000000000000001</v>
      </c>
      <c r="U14" s="39">
        <f>VLOOKUP($A14,Ejercicio!$1:$1048576,COLUMN(Ejercicio!BC:BC),0)</f>
        <v>49.038014469587623</v>
      </c>
      <c r="V14" s="39">
        <f>VLOOKUP($A14,Ejercicio!$1:$1048576,COLUMN(Ejercicio!BG:BG),0)</f>
        <v>1.9</v>
      </c>
      <c r="W14" s="39">
        <f>VLOOKUP($A14,Ejercicio!$1:$1048576,COLUMN(Ejercicio!BI:BI),0)</f>
        <v>55.092090330030537</v>
      </c>
      <c r="X14" s="39">
        <f>VLOOKUP($A14,Ejercicio!$1:$1048576,COLUMN(Ejercicio!BM:BM),0)</f>
        <v>1.9000000000000001</v>
      </c>
      <c r="Y14" s="39">
        <f>VLOOKUP($A14,Ejercicio!$1:$1048576,COLUMN(Ejercicio!BO:BO),0)</f>
        <v>61.347968719154885</v>
      </c>
      <c r="Z14" s="39">
        <f>VLOOKUP($A14,Ejercicio!$1:$1048576,COLUMN(Ejercicio!BS:BS),0)</f>
        <v>1.9000000000000001</v>
      </c>
      <c r="AA14" s="39">
        <f>VLOOKUP($A14,Ejercicio!$1:$1048576,COLUMN(Ejercicio!BU:BU),0)</f>
        <v>67.402044579597799</v>
      </c>
      <c r="AB14" s="39">
        <f>VLOOKUP($A14,Ejercicio!$1:$1048576,COLUMN(Ejercicio!BY:BY),0)</f>
        <v>1.9</v>
      </c>
      <c r="AC14" s="39">
        <f>VLOOKUP($A14,Ejercicio!$1:$1048576,COLUMN(Ejercicio!CA:CA),0)</f>
        <v>73.657922968722147</v>
      </c>
      <c r="AD14" s="39" t="str">
        <f t="shared" si="0"/>
        <v>No</v>
      </c>
    </row>
    <row r="15" spans="1:30" x14ac:dyDescent="0.25">
      <c r="A15" s="1" t="str">
        <f>Ejercicio!A19</f>
        <v>I009</v>
      </c>
      <c r="B15" s="1" t="str">
        <f>Ejercicio!$B$2</f>
        <v>Revisado I Aprobado 2018</v>
      </c>
      <c r="C15" s="1" t="s">
        <v>52</v>
      </c>
      <c r="D15" s="1" t="s">
        <v>53</v>
      </c>
      <c r="E15" s="1" t="s">
        <v>52</v>
      </c>
      <c r="F15" s="39">
        <f>VLOOKUP($A15,Ejercicio!$1:$1048576,COLUMN(Ejercicio!K:K),0)</f>
        <v>0</v>
      </c>
      <c r="G15" s="39">
        <f>VLOOKUP($A15,Ejercicio!$1:$1048576,COLUMN(Ejercicio!M:M),0)</f>
        <v>0</v>
      </c>
      <c r="H15" s="39">
        <f>VLOOKUP($A15,Ejercicio!$1:$1048576,COLUMN(Ejercicio!Q:Q),0)</f>
        <v>0</v>
      </c>
      <c r="I15" s="39">
        <f>VLOOKUP($A15,Ejercicio!$1:$1048576,COLUMN(Ejercicio!S:S),0)</f>
        <v>0</v>
      </c>
      <c r="J15" s="39">
        <f>VLOOKUP($A15,Ejercicio!$1:$1048576,COLUMN(Ejercicio!W:W),0)</f>
        <v>0</v>
      </c>
      <c r="K15" s="39">
        <f>VLOOKUP($A15,Ejercicio!$1:$1048576,COLUMN(Ejercicio!Y:Y),0)</f>
        <v>0</v>
      </c>
      <c r="L15" s="39">
        <f>VLOOKUP($A15,Ejercicio!$1:$1048576,COLUMN(Ejercicio!AC:AC),0)</f>
        <v>0</v>
      </c>
      <c r="M15" s="39">
        <f>VLOOKUP($A15,Ejercicio!$1:$1048576,COLUMN(Ejercicio!AE:AE),0)</f>
        <v>0</v>
      </c>
      <c r="N15" s="39">
        <f>VLOOKUP($A15,Ejercicio!$1:$1048576,COLUMN(Ejercicio!AI:AI),0)</f>
        <v>0</v>
      </c>
      <c r="O15" s="39">
        <f>VLOOKUP($A15,Ejercicio!$1:$1048576,COLUMN(Ejercicio!AK:AK),0)</f>
        <v>0</v>
      </c>
      <c r="P15" s="39">
        <f>VLOOKUP($A15,Ejercicio!$1:$1048576,COLUMN(Ejercicio!AO:AO),0)</f>
        <v>0</v>
      </c>
      <c r="Q15" s="39">
        <f>VLOOKUP($A15,Ejercicio!$1:$1048576,COLUMN(Ejercicio!AQ:AQ),0)</f>
        <v>0</v>
      </c>
      <c r="R15" s="39">
        <f>VLOOKUP($A15,Ejercicio!$1:$1048576,COLUMN(Ejercicio!AU:AU),0)</f>
        <v>0</v>
      </c>
      <c r="S15" s="39">
        <f>VLOOKUP($A15,Ejercicio!$1:$1048576,COLUMN(Ejercicio!AW:AW),0)</f>
        <v>0</v>
      </c>
      <c r="T15" s="39">
        <f>VLOOKUP($A15,Ejercicio!$1:$1048576,COLUMN(Ejercicio!BA:BA),0)</f>
        <v>0</v>
      </c>
      <c r="U15" s="39">
        <f>VLOOKUP($A15,Ejercicio!$1:$1048576,COLUMN(Ejercicio!BC:BC),0)</f>
        <v>0</v>
      </c>
      <c r="V15" s="39">
        <f>VLOOKUP($A15,Ejercicio!$1:$1048576,COLUMN(Ejercicio!BG:BG),0)</f>
        <v>0</v>
      </c>
      <c r="W15" s="39">
        <f>VLOOKUP($A15,Ejercicio!$1:$1048576,COLUMN(Ejercicio!BI:BI),0)</f>
        <v>0</v>
      </c>
      <c r="X15" s="39">
        <f>VLOOKUP($A15,Ejercicio!$1:$1048576,COLUMN(Ejercicio!BM:BM),0)</f>
        <v>0</v>
      </c>
      <c r="Y15" s="39">
        <f>VLOOKUP($A15,Ejercicio!$1:$1048576,COLUMN(Ejercicio!BO:BO),0)</f>
        <v>0</v>
      </c>
      <c r="Z15" s="39">
        <f>VLOOKUP($A15,Ejercicio!$1:$1048576,COLUMN(Ejercicio!BS:BS),0)</f>
        <v>0</v>
      </c>
      <c r="AA15" s="39">
        <f>VLOOKUP($A15,Ejercicio!$1:$1048576,COLUMN(Ejercicio!BU:BU),0)</f>
        <v>0</v>
      </c>
      <c r="AB15" s="39">
        <f>VLOOKUP($A15,Ejercicio!$1:$1048576,COLUMN(Ejercicio!BY:BY),0)</f>
        <v>0</v>
      </c>
      <c r="AC15" s="39">
        <f>VLOOKUP($A15,Ejercicio!$1:$1048576,COLUMN(Ejercicio!CA:CA),0)</f>
        <v>0</v>
      </c>
      <c r="AD15" s="39" t="str">
        <f t="shared" si="0"/>
        <v>Si</v>
      </c>
    </row>
    <row r="16" spans="1:30" x14ac:dyDescent="0.25">
      <c r="A16" s="1" t="str">
        <f>Ejercicio!A20</f>
        <v>I010</v>
      </c>
      <c r="B16" s="1" t="str">
        <f>Ejercicio!$B$2</f>
        <v>Revisado I Aprobado 2018</v>
      </c>
      <c r="C16" s="1" t="s">
        <v>52</v>
      </c>
      <c r="D16" s="1" t="s">
        <v>53</v>
      </c>
      <c r="E16" s="1" t="s">
        <v>52</v>
      </c>
      <c r="F16" s="39">
        <f>VLOOKUP($A16,Ejercicio!$1:$1048576,COLUMN(Ejercicio!K:K),0)</f>
        <v>4.9032258064516121</v>
      </c>
      <c r="G16" s="39">
        <f>VLOOKUP($A16,Ejercicio!$1:$1048576,COLUMN(Ejercicio!M:M),0)</f>
        <v>16.313413574734071</v>
      </c>
      <c r="H16" s="39">
        <f>VLOOKUP($A16,Ejercicio!$1:$1048576,COLUMN(Ejercicio!Q:Q),0)</f>
        <v>5.1525423728813546</v>
      </c>
      <c r="I16" s="39">
        <f>VLOOKUP($A16,Ejercicio!$1:$1048576,COLUMN(Ejercicio!S:S),0)</f>
        <v>32.626827149468141</v>
      </c>
      <c r="J16" s="39">
        <f>VLOOKUP($A16,Ejercicio!$1:$1048576,COLUMN(Ejercicio!W:W),0)</f>
        <v>5.0666666666666664</v>
      </c>
      <c r="K16" s="39">
        <f>VLOOKUP($A16,Ejercicio!$1:$1048576,COLUMN(Ejercicio!Y:Y),0)</f>
        <v>48.940240724202219</v>
      </c>
      <c r="L16" s="39">
        <f>VLOOKUP($A16,Ejercicio!$1:$1048576,COLUMN(Ejercicio!AC:AC),0)</f>
        <v>5.0666666666666673</v>
      </c>
      <c r="M16" s="39">
        <f>VLOOKUP($A16,Ejercicio!$1:$1048576,COLUMN(Ejercicio!AE:AE),0)</f>
        <v>65.253654298936297</v>
      </c>
      <c r="N16" s="39">
        <f>VLOOKUP($A16,Ejercicio!$1:$1048576,COLUMN(Ejercicio!AI:AI),0)</f>
        <v>5.033112582781456</v>
      </c>
      <c r="O16" s="39">
        <f>VLOOKUP($A16,Ejercicio!$1:$1048576,COLUMN(Ejercicio!AK:AK),0)</f>
        <v>81.567067873670354</v>
      </c>
      <c r="P16" s="39">
        <f>VLOOKUP($A16,Ejercicio!$1:$1048576,COLUMN(Ejercicio!AO:AO),0)</f>
        <v>5.0386740331491708</v>
      </c>
      <c r="Q16" s="39">
        <f>VLOOKUP($A16,Ejercicio!$1:$1048576,COLUMN(Ejercicio!AQ:AQ),0)</f>
        <v>97.880481448404439</v>
      </c>
      <c r="R16" s="39">
        <f>VLOOKUP($A16,Ejercicio!$1:$1048576,COLUMN(Ejercicio!AU:AU),0)</f>
        <v>5.0188679245283012</v>
      </c>
      <c r="S16" s="39">
        <f>VLOOKUP($A16,Ejercicio!$1:$1048576,COLUMN(Ejercicio!AW:AW),0)</f>
        <v>114.19389502313851</v>
      </c>
      <c r="T16" s="39">
        <f>VLOOKUP($A16,Ejercicio!$1:$1048576,COLUMN(Ejercicio!BA:BA),0)</f>
        <v>5.004115226337448</v>
      </c>
      <c r="U16" s="39">
        <f>VLOOKUP($A16,Ejercicio!$1:$1048576,COLUMN(Ejercicio!BC:BC),0)</f>
        <v>130.50730859787257</v>
      </c>
      <c r="V16" s="39">
        <f>VLOOKUP($A16,Ejercicio!$1:$1048576,COLUMN(Ejercicio!BG:BG),0)</f>
        <v>5.0109890109890109</v>
      </c>
      <c r="W16" s="39">
        <f>VLOOKUP($A16,Ejercicio!$1:$1048576,COLUMN(Ejercicio!BI:BI),0)</f>
        <v>146.82072217260668</v>
      </c>
      <c r="X16" s="39">
        <f>VLOOKUP($A16,Ejercicio!$1:$1048576,COLUMN(Ejercicio!BM:BM),0)</f>
        <v>5</v>
      </c>
      <c r="Y16" s="39">
        <f>VLOOKUP($A16,Ejercicio!$1:$1048576,COLUMN(Ejercicio!BO:BO),0)</f>
        <v>163.13413574734074</v>
      </c>
      <c r="Z16" s="39">
        <f>VLOOKUP($A16,Ejercicio!$1:$1048576,COLUMN(Ejercicio!BS:BS),0)</f>
        <v>5.0059880239520949</v>
      </c>
      <c r="AA16" s="39">
        <f>VLOOKUP($A16,Ejercicio!$1:$1048576,COLUMN(Ejercicio!BU:BU),0)</f>
        <v>179.44754932207479</v>
      </c>
      <c r="AB16" s="39">
        <f>VLOOKUP($A16,Ejercicio!$1:$1048576,COLUMN(Ejercicio!BY:BY),0)</f>
        <v>4.9972602739726018</v>
      </c>
      <c r="AC16" s="39">
        <f>VLOOKUP($A16,Ejercicio!$1:$1048576,COLUMN(Ejercicio!CA:CA),0)</f>
        <v>195.76096289680885</v>
      </c>
      <c r="AD16" s="39" t="str">
        <f t="shared" si="0"/>
        <v>No</v>
      </c>
    </row>
    <row r="17" spans="1:30" x14ac:dyDescent="0.25">
      <c r="A17" s="1" t="str">
        <f>Ejercicio!A21</f>
        <v>I011</v>
      </c>
      <c r="B17" s="1" t="str">
        <f>Ejercicio!$B$2</f>
        <v>Revisado I Aprobado 2018</v>
      </c>
      <c r="C17" s="1" t="s">
        <v>52</v>
      </c>
      <c r="D17" s="1" t="s">
        <v>53</v>
      </c>
      <c r="E17" s="1" t="s">
        <v>52</v>
      </c>
      <c r="F17" s="39">
        <f>VLOOKUP($A17,Ejercicio!$1:$1048576,COLUMN(Ejercicio!K:K),0)</f>
        <v>0.14939595649387502</v>
      </c>
      <c r="G17" s="39">
        <f>VLOOKUP($A17,Ejercicio!$1:$1048576,COLUMN(Ejercicio!M:M),0)</f>
        <v>0.55719619846501067</v>
      </c>
      <c r="H17" s="39">
        <f>VLOOKUP($A17,Ejercicio!$1:$1048576,COLUMN(Ejercicio!Q:Q),0)</f>
        <v>0.14705711450028672</v>
      </c>
      <c r="I17" s="39">
        <f>VLOOKUP($A17,Ejercicio!$1:$1048576,COLUMN(Ejercicio!S:S),0)</f>
        <v>1.0438681806278149</v>
      </c>
      <c r="J17" s="39">
        <f>VLOOKUP($A17,Ejercicio!$1:$1048576,COLUMN(Ejercicio!W:W),0)</f>
        <v>0.14714073083342977</v>
      </c>
      <c r="K17" s="39">
        <f>VLOOKUP($A17,Ejercicio!$1:$1048576,COLUMN(Ejercicio!Y:Y),0)</f>
        <v>1.5932466940370695</v>
      </c>
      <c r="L17" s="39">
        <f>VLOOKUP($A17,Ejercicio!$1:$1048576,COLUMN(Ejercicio!AC:AC),0)</f>
        <v>0.1460873645236074</v>
      </c>
      <c r="M17" s="39">
        <f>VLOOKUP($A17,Ejercicio!$1:$1048576,COLUMN(Ejercicio!AE:AE),0)</f>
        <v>2.109121059360179</v>
      </c>
      <c r="N17" s="39">
        <f>VLOOKUP($A17,Ejercicio!$1:$1048576,COLUMN(Ejercicio!AI:AI),0)</f>
        <v>0.1446586604690247</v>
      </c>
      <c r="O17" s="39">
        <f>VLOOKUP($A17,Ejercicio!$1:$1048576,COLUMN(Ejercicio!AK:AK),0)</f>
        <v>2.6280219864530245</v>
      </c>
      <c r="P17" s="39">
        <f>VLOOKUP($A17,Ejercicio!$1:$1048576,COLUMN(Ejercicio!AO:AO),0)</f>
        <v>0.14458218348650195</v>
      </c>
      <c r="Q17" s="39">
        <f>VLOOKUP($A17,Ejercicio!$1:$1048576,COLUMN(Ejercicio!AQ:AQ),0)</f>
        <v>3.1484801661850179</v>
      </c>
      <c r="R17" s="39">
        <f>VLOOKUP($A17,Ejercicio!$1:$1048576,COLUMN(Ejercicio!AU:AU),0)</f>
        <v>0.14486379166886834</v>
      </c>
      <c r="S17" s="39">
        <f>VLOOKUP($A17,Ejercicio!$1:$1048576,COLUMN(Ejercicio!AW:AW),0)</f>
        <v>3.6949053422994043</v>
      </c>
      <c r="T17" s="39">
        <f>VLOOKUP($A17,Ejercicio!$1:$1048576,COLUMN(Ejercicio!BA:BA),0)</f>
        <v>0.14580873527094607</v>
      </c>
      <c r="U17" s="39">
        <f>VLOOKUP($A17,Ejercicio!$1:$1048576,COLUMN(Ejercicio!BC:BC),0)</f>
        <v>4.262824216748621</v>
      </c>
      <c r="V17" s="39">
        <f>VLOOKUP($A17,Ejercicio!$1:$1048576,COLUMN(Ejercicio!BG:BG),0)</f>
        <v>0.14746666012323079</v>
      </c>
      <c r="W17" s="39">
        <f>VLOOKUP($A17,Ejercicio!$1:$1048576,COLUMN(Ejercicio!BI:BI),0)</f>
        <v>4.8435534771374948</v>
      </c>
      <c r="X17" s="39">
        <f>VLOOKUP($A17,Ejercicio!$1:$1048576,COLUMN(Ejercicio!BM:BM),0)</f>
        <v>0.14750570945586094</v>
      </c>
      <c r="Y17" s="39">
        <f>VLOOKUP($A17,Ejercicio!$1:$1048576,COLUMN(Ejercicio!BO:BO),0)</f>
        <v>5.3949822741308768</v>
      </c>
      <c r="Z17" s="39">
        <f>VLOOKUP($A17,Ejercicio!$1:$1048576,COLUMN(Ejercicio!BS:BS),0)</f>
        <v>0.14772160483352501</v>
      </c>
      <c r="AA17" s="39">
        <f>VLOOKUP($A17,Ejercicio!$1:$1048576,COLUMN(Ejercicio!BU:BU),0)</f>
        <v>5.9360573986795409</v>
      </c>
      <c r="AB17" s="39">
        <f>VLOOKUP($A17,Ejercicio!$1:$1048576,COLUMN(Ejercicio!BY:BY),0)</f>
        <v>0.14895388080782967</v>
      </c>
      <c r="AC17" s="39">
        <f>VLOOKUP($A17,Ejercicio!$1:$1048576,COLUMN(Ejercicio!CA:CA),0)</f>
        <v>6.5411226863597589</v>
      </c>
      <c r="AD17" s="39" t="str">
        <f t="shared" si="0"/>
        <v>No</v>
      </c>
    </row>
    <row r="18" spans="1:30" x14ac:dyDescent="0.25">
      <c r="A18" s="1" t="str">
        <f>Ejercicio!A22</f>
        <v>I012</v>
      </c>
      <c r="B18" s="1" t="str">
        <f>Ejercicio!$B$2</f>
        <v>Revisado I Aprobado 2018</v>
      </c>
      <c r="C18" s="1" t="s">
        <v>52</v>
      </c>
      <c r="D18" s="1" t="s">
        <v>53</v>
      </c>
      <c r="E18" s="1" t="s">
        <v>52</v>
      </c>
      <c r="F18" s="39">
        <f>VLOOKUP($A18,Ejercicio!$1:$1048576,COLUMN(Ejercicio!K:K),0)</f>
        <v>10.133333333333335</v>
      </c>
      <c r="G18" s="39">
        <f>VLOOKUP($A18,Ejercicio!$1:$1048576,COLUMN(Ejercicio!M:M),0)</f>
        <v>27.884521916247238</v>
      </c>
      <c r="H18" s="39">
        <f>VLOOKUP($A18,Ejercicio!$1:$1048576,COLUMN(Ejercicio!Q:Q),0)</f>
        <v>10.133333333333333</v>
      </c>
      <c r="I18" s="39">
        <f>VLOOKUP($A18,Ejercicio!$1:$1048576,COLUMN(Ejercicio!S:S),0)</f>
        <v>53.070541711567316</v>
      </c>
      <c r="J18" s="39">
        <f>VLOOKUP($A18,Ejercicio!$1:$1048576,COLUMN(Ejercicio!W:W),0)</f>
        <v>10.133333333333333</v>
      </c>
      <c r="K18" s="39">
        <f>VLOOKUP($A18,Ejercicio!$1:$1048576,COLUMN(Ejercicio!Y:Y),0)</f>
        <v>80.955063627814553</v>
      </c>
      <c r="L18" s="39">
        <f>VLOOKUP($A18,Ejercicio!$1:$1048576,COLUMN(Ejercicio!AC:AC),0)</f>
        <v>10.133333333333335</v>
      </c>
      <c r="M18" s="39">
        <f>VLOOKUP($A18,Ejercicio!$1:$1048576,COLUMN(Ejercicio!AE:AE),0)</f>
        <v>107.94008483708608</v>
      </c>
      <c r="N18" s="39">
        <f>VLOOKUP($A18,Ejercicio!$1:$1048576,COLUMN(Ejercicio!AI:AI),0)</f>
        <v>10.133333333333335</v>
      </c>
      <c r="O18" s="39">
        <f>VLOOKUP($A18,Ejercicio!$1:$1048576,COLUMN(Ejercicio!AK:AK),0)</f>
        <v>135.82460675333331</v>
      </c>
      <c r="P18" s="39">
        <f>VLOOKUP($A18,Ejercicio!$1:$1048576,COLUMN(Ejercicio!AO:AO),0)</f>
        <v>10.133333333333335</v>
      </c>
      <c r="Q18" s="39">
        <f>VLOOKUP($A18,Ejercicio!$1:$1048576,COLUMN(Ejercicio!AQ:AQ),0)</f>
        <v>162.80962796260482</v>
      </c>
      <c r="R18" s="39">
        <f>VLOOKUP($A18,Ejercicio!$1:$1048576,COLUMN(Ejercicio!AU:AU),0)</f>
        <v>10.133333333333333</v>
      </c>
      <c r="S18" s="39">
        <f>VLOOKUP($A18,Ejercicio!$1:$1048576,COLUMN(Ejercicio!AW:AW),0)</f>
        <v>190.69414987885207</v>
      </c>
      <c r="T18" s="39">
        <f>VLOOKUP($A18,Ejercicio!$1:$1048576,COLUMN(Ejercicio!BA:BA),0)</f>
        <v>10.133333333333333</v>
      </c>
      <c r="U18" s="39">
        <f>VLOOKUP($A18,Ejercicio!$1:$1048576,COLUMN(Ejercicio!BC:BC),0)</f>
        <v>218.5786717950993</v>
      </c>
      <c r="V18" s="39">
        <f>VLOOKUP($A18,Ejercicio!$1:$1048576,COLUMN(Ejercicio!BG:BG),0)</f>
        <v>10.133333333333335</v>
      </c>
      <c r="W18" s="39">
        <f>VLOOKUP($A18,Ejercicio!$1:$1048576,COLUMN(Ejercicio!BI:BI),0)</f>
        <v>245.56369300437083</v>
      </c>
      <c r="X18" s="39">
        <f>VLOOKUP($A18,Ejercicio!$1:$1048576,COLUMN(Ejercicio!BM:BM),0)</f>
        <v>10.133333333333333</v>
      </c>
      <c r="Y18" s="39">
        <f>VLOOKUP($A18,Ejercicio!$1:$1048576,COLUMN(Ejercicio!BO:BO),0)</f>
        <v>273.44821492061806</v>
      </c>
      <c r="Z18" s="39">
        <f>VLOOKUP($A18,Ejercicio!$1:$1048576,COLUMN(Ejercicio!BS:BS),0)</f>
        <v>10.133333333333335</v>
      </c>
      <c r="AA18" s="39">
        <f>VLOOKUP($A18,Ejercicio!$1:$1048576,COLUMN(Ejercicio!BU:BU),0)</f>
        <v>300.43323612988962</v>
      </c>
      <c r="AB18" s="39">
        <f>VLOOKUP($A18,Ejercicio!$1:$1048576,COLUMN(Ejercicio!BY:BY),0)</f>
        <v>10.133333333333333</v>
      </c>
      <c r="AC18" s="39">
        <f>VLOOKUP($A18,Ejercicio!$1:$1048576,COLUMN(Ejercicio!CA:CA),0)</f>
        <v>328.31775804613682</v>
      </c>
      <c r="AD18" s="39" t="str">
        <f t="shared" si="0"/>
        <v>No</v>
      </c>
    </row>
    <row r="19" spans="1:30" x14ac:dyDescent="0.25">
      <c r="A19" s="1" t="str">
        <f>Ejercicio!A23</f>
        <v>I013</v>
      </c>
      <c r="B19" s="1" t="str">
        <f>Ejercicio!$B$2</f>
        <v>Revisado I Aprobado 2018</v>
      </c>
      <c r="C19" s="1" t="s">
        <v>52</v>
      </c>
      <c r="D19" s="1" t="s">
        <v>53</v>
      </c>
      <c r="E19" s="1" t="s">
        <v>52</v>
      </c>
      <c r="F19" s="39">
        <f>VLOOKUP($A19,Ejercicio!$1:$1048576,COLUMN(Ejercicio!K:K),0)</f>
        <v>10.215053763440862</v>
      </c>
      <c r="G19" s="39">
        <f>VLOOKUP($A19,Ejercicio!$1:$1048576,COLUMN(Ejercicio!M:M),0)</f>
        <v>23.644949221499065</v>
      </c>
      <c r="H19" s="39">
        <f>VLOOKUP($A19,Ejercicio!$1:$1048576,COLUMN(Ejercicio!Q:Q),0)</f>
        <v>10.734463276836161</v>
      </c>
      <c r="I19" s="39">
        <f>VLOOKUP($A19,Ejercicio!$1:$1048576,COLUMN(Ejercicio!S:S),0)</f>
        <v>47.289898442998137</v>
      </c>
      <c r="J19" s="39">
        <f>VLOOKUP($A19,Ejercicio!$1:$1048576,COLUMN(Ejercicio!W:W),0)</f>
        <v>10.555555555555557</v>
      </c>
      <c r="K19" s="39">
        <f>VLOOKUP($A19,Ejercicio!$1:$1048576,COLUMN(Ejercicio!Y:Y),0)</f>
        <v>70.934847664497198</v>
      </c>
      <c r="L19" s="39">
        <f>VLOOKUP($A19,Ejercicio!$1:$1048576,COLUMN(Ejercicio!AC:AC),0)</f>
        <v>10.555555555555557</v>
      </c>
      <c r="M19" s="39">
        <f>VLOOKUP($A19,Ejercicio!$1:$1048576,COLUMN(Ejercicio!AE:AE),0)</f>
        <v>94.579796885996274</v>
      </c>
      <c r="N19" s="39">
        <f>VLOOKUP($A19,Ejercicio!$1:$1048576,COLUMN(Ejercicio!AI:AI),0)</f>
        <v>10.485651214128037</v>
      </c>
      <c r="O19" s="39">
        <f>VLOOKUP($A19,Ejercicio!$1:$1048576,COLUMN(Ejercicio!AK:AK),0)</f>
        <v>118.22474610749532</v>
      </c>
      <c r="P19" s="39">
        <f>VLOOKUP($A19,Ejercicio!$1:$1048576,COLUMN(Ejercicio!AO:AO),0)</f>
        <v>10.497237569060774</v>
      </c>
      <c r="Q19" s="39">
        <f>VLOOKUP($A19,Ejercicio!$1:$1048576,COLUMN(Ejercicio!AQ:AQ),0)</f>
        <v>141.86969532899437</v>
      </c>
      <c r="R19" s="39">
        <f>VLOOKUP($A19,Ejercicio!$1:$1048576,COLUMN(Ejercicio!AU:AU),0)</f>
        <v>10.455974842767294</v>
      </c>
      <c r="S19" s="39">
        <f>VLOOKUP($A19,Ejercicio!$1:$1048576,COLUMN(Ejercicio!AW:AW),0)</f>
        <v>165.51464455049339</v>
      </c>
      <c r="T19" s="39">
        <f>VLOOKUP($A19,Ejercicio!$1:$1048576,COLUMN(Ejercicio!BA:BA),0)</f>
        <v>10.425240054869683</v>
      </c>
      <c r="U19" s="39">
        <f>VLOOKUP($A19,Ejercicio!$1:$1048576,COLUMN(Ejercicio!BC:BC),0)</f>
        <v>189.15959377199246</v>
      </c>
      <c r="V19" s="39">
        <f>VLOOKUP($A19,Ejercicio!$1:$1048576,COLUMN(Ejercicio!BG:BG),0)</f>
        <v>10.439560439560438</v>
      </c>
      <c r="W19" s="39">
        <f>VLOOKUP($A19,Ejercicio!$1:$1048576,COLUMN(Ejercicio!BI:BI),0)</f>
        <v>212.80454299349154</v>
      </c>
      <c r="X19" s="39">
        <f>VLOOKUP($A19,Ejercicio!$1:$1048576,COLUMN(Ejercicio!BM:BM),0)</f>
        <v>10.416666666666666</v>
      </c>
      <c r="Y19" s="39">
        <f>VLOOKUP($A19,Ejercicio!$1:$1048576,COLUMN(Ejercicio!BO:BO),0)</f>
        <v>236.44949221499061</v>
      </c>
      <c r="Z19" s="39">
        <f>VLOOKUP($A19,Ejercicio!$1:$1048576,COLUMN(Ejercicio!BS:BS),0)</f>
        <v>10.429141716566868</v>
      </c>
      <c r="AA19" s="39">
        <f>VLOOKUP($A19,Ejercicio!$1:$1048576,COLUMN(Ejercicio!BU:BU),0)</f>
        <v>260.09444143648972</v>
      </c>
      <c r="AB19" s="39">
        <f>VLOOKUP($A19,Ejercicio!$1:$1048576,COLUMN(Ejercicio!BY:BY),0)</f>
        <v>10.410958904109588</v>
      </c>
      <c r="AC19" s="39">
        <f>VLOOKUP($A19,Ejercicio!$1:$1048576,COLUMN(Ejercicio!CA:CA),0)</f>
        <v>283.73939065798874</v>
      </c>
      <c r="AD19" s="39" t="str">
        <f t="shared" si="0"/>
        <v>No</v>
      </c>
    </row>
    <row r="20" spans="1:30" x14ac:dyDescent="0.25">
      <c r="A20" s="1" t="str">
        <f>Ejercicio!A24</f>
        <v>I014</v>
      </c>
      <c r="B20" s="1" t="str">
        <f>Ejercicio!$B$2</f>
        <v>Revisado I Aprobado 2018</v>
      </c>
      <c r="C20" s="1" t="s">
        <v>52</v>
      </c>
      <c r="D20" s="1" t="s">
        <v>53</v>
      </c>
      <c r="E20" s="1" t="s">
        <v>52</v>
      </c>
      <c r="F20" s="39">
        <f>VLOOKUP($A20,Ejercicio!$1:$1048576,COLUMN(Ejercicio!K:K),0)</f>
        <v>0</v>
      </c>
      <c r="G20" s="39">
        <f>VLOOKUP($A20,Ejercicio!$1:$1048576,COLUMN(Ejercicio!M:M),0)</f>
        <v>0</v>
      </c>
      <c r="H20" s="39">
        <f>VLOOKUP($A20,Ejercicio!$1:$1048576,COLUMN(Ejercicio!Q:Q),0)</f>
        <v>0</v>
      </c>
      <c r="I20" s="39">
        <f>VLOOKUP($A20,Ejercicio!$1:$1048576,COLUMN(Ejercicio!S:S),0)</f>
        <v>0</v>
      </c>
      <c r="J20" s="39">
        <f>VLOOKUP($A20,Ejercicio!$1:$1048576,COLUMN(Ejercicio!W:W),0)</f>
        <v>0</v>
      </c>
      <c r="K20" s="39">
        <f>VLOOKUP($A20,Ejercicio!$1:$1048576,COLUMN(Ejercicio!Y:Y),0)</f>
        <v>0</v>
      </c>
      <c r="L20" s="39">
        <f>VLOOKUP($A20,Ejercicio!$1:$1048576,COLUMN(Ejercicio!AC:AC),0)</f>
        <v>0</v>
      </c>
      <c r="M20" s="39">
        <f>VLOOKUP($A20,Ejercicio!$1:$1048576,COLUMN(Ejercicio!AE:AE),0)</f>
        <v>0</v>
      </c>
      <c r="N20" s="39">
        <f>VLOOKUP($A20,Ejercicio!$1:$1048576,COLUMN(Ejercicio!AI:AI),0)</f>
        <v>0</v>
      </c>
      <c r="O20" s="39">
        <f>VLOOKUP($A20,Ejercicio!$1:$1048576,COLUMN(Ejercicio!AK:AK),0)</f>
        <v>0</v>
      </c>
      <c r="P20" s="39">
        <f>VLOOKUP($A20,Ejercicio!$1:$1048576,COLUMN(Ejercicio!AO:AO),0)</f>
        <v>0</v>
      </c>
      <c r="Q20" s="39">
        <f>VLOOKUP($A20,Ejercicio!$1:$1048576,COLUMN(Ejercicio!AQ:AQ),0)</f>
        <v>0</v>
      </c>
      <c r="R20" s="39">
        <f>VLOOKUP($A20,Ejercicio!$1:$1048576,COLUMN(Ejercicio!AU:AU),0)</f>
        <v>0</v>
      </c>
      <c r="S20" s="39">
        <f>VLOOKUP($A20,Ejercicio!$1:$1048576,COLUMN(Ejercicio!AW:AW),0)</f>
        <v>0</v>
      </c>
      <c r="T20" s="39">
        <f>VLOOKUP($A20,Ejercicio!$1:$1048576,COLUMN(Ejercicio!BA:BA),0)</f>
        <v>0</v>
      </c>
      <c r="U20" s="39">
        <f>VLOOKUP($A20,Ejercicio!$1:$1048576,COLUMN(Ejercicio!BC:BC),0)</f>
        <v>0</v>
      </c>
      <c r="V20" s="39">
        <f>VLOOKUP($A20,Ejercicio!$1:$1048576,COLUMN(Ejercicio!BG:BG),0)</f>
        <v>0</v>
      </c>
      <c r="W20" s="39">
        <f>VLOOKUP($A20,Ejercicio!$1:$1048576,COLUMN(Ejercicio!BI:BI),0)</f>
        <v>0</v>
      </c>
      <c r="X20" s="39">
        <f>VLOOKUP($A20,Ejercicio!$1:$1048576,COLUMN(Ejercicio!BM:BM),0)</f>
        <v>0</v>
      </c>
      <c r="Y20" s="39">
        <f>VLOOKUP($A20,Ejercicio!$1:$1048576,COLUMN(Ejercicio!BO:BO),0)</f>
        <v>0</v>
      </c>
      <c r="Z20" s="39">
        <f>VLOOKUP($A20,Ejercicio!$1:$1048576,COLUMN(Ejercicio!BS:BS),0)</f>
        <v>0</v>
      </c>
      <c r="AA20" s="39">
        <f>VLOOKUP($A20,Ejercicio!$1:$1048576,COLUMN(Ejercicio!BU:BU),0)</f>
        <v>0</v>
      </c>
      <c r="AB20" s="39">
        <f>VLOOKUP($A20,Ejercicio!$1:$1048576,COLUMN(Ejercicio!BY:BY),0)</f>
        <v>0</v>
      </c>
      <c r="AC20" s="39">
        <f>VLOOKUP($A20,Ejercicio!$1:$1048576,COLUMN(Ejercicio!CA:CA),0)</f>
        <v>0</v>
      </c>
      <c r="AD20" s="39" t="str">
        <f t="shared" si="0"/>
        <v>Si</v>
      </c>
    </row>
    <row r="21" spans="1:30" x14ac:dyDescent="0.25">
      <c r="A21" s="1" t="str">
        <f>Ejercicio!A25</f>
        <v>I015</v>
      </c>
      <c r="B21" s="1" t="str">
        <f>Ejercicio!$B$2</f>
        <v>Revisado I Aprobado 2018</v>
      </c>
      <c r="C21" s="1" t="s">
        <v>52</v>
      </c>
      <c r="D21" s="1" t="s">
        <v>53</v>
      </c>
      <c r="E21" s="1" t="s">
        <v>52</v>
      </c>
      <c r="F21" s="39">
        <f>VLOOKUP($A21,Ejercicio!$1:$1048576,COLUMN(Ejercicio!K:K),0)</f>
        <v>2.3876666666666666</v>
      </c>
      <c r="G21" s="39">
        <f>VLOOKUP($A21,Ejercicio!$1:$1048576,COLUMN(Ejercicio!M:M),0)</f>
        <v>12.02855885144143</v>
      </c>
      <c r="H21" s="39">
        <f>VLOOKUP($A21,Ejercicio!$1:$1048576,COLUMN(Ejercicio!Q:Q),0)</f>
        <v>2.3515988700564967</v>
      </c>
      <c r="I21" s="39">
        <f>VLOOKUP($A21,Ejercicio!$1:$1048576,COLUMN(Ejercicio!S:S),0)</f>
        <v>22.547243840038281</v>
      </c>
      <c r="J21" s="39">
        <f>VLOOKUP($A21,Ejercicio!$1:$1048576,COLUMN(Ejercicio!W:W),0)</f>
        <v>2.204774074074074</v>
      </c>
      <c r="K21" s="39">
        <f>VLOOKUP($A21,Ejercicio!$1:$1048576,COLUMN(Ejercicio!Y:Y),0)</f>
        <v>32.246665301147551</v>
      </c>
      <c r="L21" s="39">
        <f>VLOOKUP($A21,Ejercicio!$1:$1048576,COLUMN(Ejercicio!AC:AC),0)</f>
        <v>2.1174972222222226</v>
      </c>
      <c r="M21" s="39">
        <f>VLOOKUP($A21,Ejercicio!$1:$1048576,COLUMN(Ejercicio!AE:AE),0)</f>
        <v>41.293557771770487</v>
      </c>
      <c r="N21" s="39">
        <f>VLOOKUP($A21,Ejercicio!$1:$1048576,COLUMN(Ejercicio!AI:AI),0)</f>
        <v>2.3367902869757176</v>
      </c>
      <c r="O21" s="39">
        <f>VLOOKUP($A21,Ejercicio!$1:$1048576,COLUMN(Ejercicio!AK:AK),0)</f>
        <v>57.342271570908522</v>
      </c>
      <c r="P21" s="39">
        <f>VLOOKUP($A21,Ejercicio!$1:$1048576,COLUMN(Ejercicio!AO:AO),0)</f>
        <v>2.7682615101289132</v>
      </c>
      <c r="Q21" s="39">
        <f>VLOOKUP($A21,Ejercicio!$1:$1048576,COLUMN(Ejercicio!AQ:AQ),0)</f>
        <v>81.426149137754535</v>
      </c>
      <c r="R21" s="39">
        <f>VLOOKUP($A21,Ejercicio!$1:$1048576,COLUMN(Ejercicio!AU:AU),0)</f>
        <v>3.0024779874213836</v>
      </c>
      <c r="S21" s="39">
        <f>VLOOKUP($A21,Ejercicio!$1:$1048576,COLUMN(Ejercicio!AW:AW),0)</f>
        <v>103.44128337514071</v>
      </c>
      <c r="T21" s="39">
        <f>VLOOKUP($A21,Ejercicio!$1:$1048576,COLUMN(Ejercicio!BA:BA),0)</f>
        <v>2.8499034449016909</v>
      </c>
      <c r="U21" s="39">
        <f>VLOOKUP($A21,Ejercicio!$1:$1048576,COLUMN(Ejercicio!BC:BC),0)</f>
        <v>112.54199953829854</v>
      </c>
      <c r="V21" s="39">
        <f>VLOOKUP($A21,Ejercicio!$1:$1048576,COLUMN(Ejercicio!BG:BG),0)</f>
        <v>2.8148385242165235</v>
      </c>
      <c r="W21" s="39">
        <f>VLOOKUP($A21,Ejercicio!$1:$1048576,COLUMN(Ejercicio!BI:BI),0)</f>
        <v>124.88041702992265</v>
      </c>
      <c r="X21" s="39">
        <f>VLOOKUP($A21,Ejercicio!$1:$1048576,COLUMN(Ejercicio!BM:BM),0)</f>
        <v>2.9750173749999993</v>
      </c>
      <c r="Y21" s="39">
        <f>VLOOKUP($A21,Ejercicio!$1:$1048576,COLUMN(Ejercicio!BO:BO),0)</f>
        <v>146.97426506408129</v>
      </c>
      <c r="Z21" s="39">
        <f>VLOOKUP($A21,Ejercicio!$1:$1048576,COLUMN(Ejercicio!BS:BS),0)</f>
        <v>2.8700598662674643</v>
      </c>
      <c r="AA21" s="39">
        <f>VLOOKUP($A21,Ejercicio!$1:$1048576,COLUMN(Ejercicio!BU:BU),0)</f>
        <v>155.78140973810503</v>
      </c>
      <c r="AB21" s="39">
        <f>VLOOKUP($A21,Ejercicio!$1:$1048576,COLUMN(Ejercicio!BY:BY),0)</f>
        <v>2.7797293126331808</v>
      </c>
      <c r="AC21" s="39">
        <f>VLOOKUP($A21,Ejercicio!$1:$1048576,COLUMN(Ejercicio!CA:CA),0)</f>
        <v>164.8821259012629</v>
      </c>
      <c r="AD21" s="39" t="str">
        <f t="shared" si="0"/>
        <v>No</v>
      </c>
    </row>
    <row r="22" spans="1:30" x14ac:dyDescent="0.25">
      <c r="A22" s="1" t="str">
        <f>Ejercicio!A26</f>
        <v>I016</v>
      </c>
      <c r="B22" s="1" t="str">
        <f>Ejercicio!$B$2</f>
        <v>Revisado I Aprobado 2018</v>
      </c>
      <c r="C22" s="1" t="s">
        <v>52</v>
      </c>
      <c r="D22" s="1" t="s">
        <v>53</v>
      </c>
      <c r="E22" s="1" t="s">
        <v>52</v>
      </c>
      <c r="F22" s="39">
        <f>VLOOKUP($A22,Ejercicio!$1:$1048576,COLUMN(Ejercicio!K:K),0)</f>
        <v>0</v>
      </c>
      <c r="G22" s="39">
        <f>VLOOKUP($A22,Ejercicio!$1:$1048576,COLUMN(Ejercicio!M:M),0)</f>
        <v>0</v>
      </c>
      <c r="H22" s="39">
        <f>VLOOKUP($A22,Ejercicio!$1:$1048576,COLUMN(Ejercicio!Q:Q),0)</f>
        <v>0</v>
      </c>
      <c r="I22" s="39">
        <f>VLOOKUP($A22,Ejercicio!$1:$1048576,COLUMN(Ejercicio!S:S),0)</f>
        <v>0</v>
      </c>
      <c r="J22" s="39">
        <f>VLOOKUP($A22,Ejercicio!$1:$1048576,COLUMN(Ejercicio!W:W),0)</f>
        <v>0</v>
      </c>
      <c r="K22" s="39">
        <f>VLOOKUP($A22,Ejercicio!$1:$1048576,COLUMN(Ejercicio!Y:Y),0)</f>
        <v>0</v>
      </c>
      <c r="L22" s="39">
        <f>VLOOKUP($A22,Ejercicio!$1:$1048576,COLUMN(Ejercicio!AC:AC),0)</f>
        <v>0</v>
      </c>
      <c r="M22" s="39">
        <f>VLOOKUP($A22,Ejercicio!$1:$1048576,COLUMN(Ejercicio!AE:AE),0)</f>
        <v>0</v>
      </c>
      <c r="N22" s="39">
        <f>VLOOKUP($A22,Ejercicio!$1:$1048576,COLUMN(Ejercicio!AI:AI),0)</f>
        <v>0</v>
      </c>
      <c r="O22" s="39">
        <f>VLOOKUP($A22,Ejercicio!$1:$1048576,COLUMN(Ejercicio!AK:AK),0)</f>
        <v>0</v>
      </c>
      <c r="P22" s="39">
        <f>VLOOKUP($A22,Ejercicio!$1:$1048576,COLUMN(Ejercicio!AO:AO),0)</f>
        <v>0</v>
      </c>
      <c r="Q22" s="39">
        <f>VLOOKUP($A22,Ejercicio!$1:$1048576,COLUMN(Ejercicio!AQ:AQ),0)</f>
        <v>0</v>
      </c>
      <c r="R22" s="39">
        <f>VLOOKUP($A22,Ejercicio!$1:$1048576,COLUMN(Ejercicio!AU:AU),0)</f>
        <v>0</v>
      </c>
      <c r="S22" s="39">
        <f>VLOOKUP($A22,Ejercicio!$1:$1048576,COLUMN(Ejercicio!AW:AW),0)</f>
        <v>0</v>
      </c>
      <c r="T22" s="39">
        <f>VLOOKUP($A22,Ejercicio!$1:$1048576,COLUMN(Ejercicio!BA:BA),0)</f>
        <v>0</v>
      </c>
      <c r="U22" s="39">
        <f>VLOOKUP($A22,Ejercicio!$1:$1048576,COLUMN(Ejercicio!BC:BC),0)</f>
        <v>0</v>
      </c>
      <c r="V22" s="39">
        <f>VLOOKUP($A22,Ejercicio!$1:$1048576,COLUMN(Ejercicio!BG:BG),0)</f>
        <v>0</v>
      </c>
      <c r="W22" s="39">
        <f>VLOOKUP($A22,Ejercicio!$1:$1048576,COLUMN(Ejercicio!BI:BI),0)</f>
        <v>0</v>
      </c>
      <c r="X22" s="39">
        <f>VLOOKUP($A22,Ejercicio!$1:$1048576,COLUMN(Ejercicio!BM:BM),0)</f>
        <v>0</v>
      </c>
      <c r="Y22" s="39">
        <f>VLOOKUP($A22,Ejercicio!$1:$1048576,COLUMN(Ejercicio!BO:BO),0)</f>
        <v>0</v>
      </c>
      <c r="Z22" s="39">
        <f>VLOOKUP($A22,Ejercicio!$1:$1048576,COLUMN(Ejercicio!BS:BS),0)</f>
        <v>0</v>
      </c>
      <c r="AA22" s="39">
        <f>VLOOKUP($A22,Ejercicio!$1:$1048576,COLUMN(Ejercicio!BU:BU),0)</f>
        <v>0</v>
      </c>
      <c r="AB22" s="39">
        <f>VLOOKUP($A22,Ejercicio!$1:$1048576,COLUMN(Ejercicio!BY:BY),0)</f>
        <v>0</v>
      </c>
      <c r="AC22" s="39">
        <f>VLOOKUP($A22,Ejercicio!$1:$1048576,COLUMN(Ejercicio!CA:CA),0)</f>
        <v>0</v>
      </c>
      <c r="AD22" s="39" t="str">
        <f t="shared" si="0"/>
        <v>Si</v>
      </c>
    </row>
    <row r="23" spans="1:30" x14ac:dyDescent="0.25">
      <c r="A23" s="1" t="str">
        <f>Ejercicio!A27</f>
        <v>I017</v>
      </c>
      <c r="B23" s="1" t="str">
        <f>Ejercicio!$B$2</f>
        <v>Revisado I Aprobado 2018</v>
      </c>
      <c r="C23" s="1" t="s">
        <v>52</v>
      </c>
      <c r="D23" s="1" t="s">
        <v>53</v>
      </c>
      <c r="E23" s="1" t="s">
        <v>52</v>
      </c>
      <c r="F23" s="39">
        <f>VLOOKUP($A23,Ejercicio!$1:$1048576,COLUMN(Ejercicio!K:K),0)</f>
        <v>0</v>
      </c>
      <c r="G23" s="39">
        <f>VLOOKUP($A23,Ejercicio!$1:$1048576,COLUMN(Ejercicio!M:M),0)</f>
        <v>0</v>
      </c>
      <c r="H23" s="39">
        <f>VLOOKUP($A23,Ejercicio!$1:$1048576,COLUMN(Ejercicio!Q:Q),0)</f>
        <v>0</v>
      </c>
      <c r="I23" s="39">
        <f>VLOOKUP($A23,Ejercicio!$1:$1048576,COLUMN(Ejercicio!S:S),0)</f>
        <v>0</v>
      </c>
      <c r="J23" s="39">
        <f>VLOOKUP($A23,Ejercicio!$1:$1048576,COLUMN(Ejercicio!W:W),0)</f>
        <v>0</v>
      </c>
      <c r="K23" s="39">
        <f>VLOOKUP($A23,Ejercicio!$1:$1048576,COLUMN(Ejercicio!Y:Y),0)</f>
        <v>0</v>
      </c>
      <c r="L23" s="39">
        <f>VLOOKUP($A23,Ejercicio!$1:$1048576,COLUMN(Ejercicio!AC:AC),0)</f>
        <v>0</v>
      </c>
      <c r="M23" s="39">
        <f>VLOOKUP($A23,Ejercicio!$1:$1048576,COLUMN(Ejercicio!AE:AE),0)</f>
        <v>0</v>
      </c>
      <c r="N23" s="39">
        <f>VLOOKUP($A23,Ejercicio!$1:$1048576,COLUMN(Ejercicio!AI:AI),0)</f>
        <v>0</v>
      </c>
      <c r="O23" s="39">
        <f>VLOOKUP($A23,Ejercicio!$1:$1048576,COLUMN(Ejercicio!AK:AK),0)</f>
        <v>0</v>
      </c>
      <c r="P23" s="39">
        <f>VLOOKUP($A23,Ejercicio!$1:$1048576,COLUMN(Ejercicio!AO:AO),0)</f>
        <v>0</v>
      </c>
      <c r="Q23" s="39">
        <f>VLOOKUP($A23,Ejercicio!$1:$1048576,COLUMN(Ejercicio!AQ:AQ),0)</f>
        <v>0</v>
      </c>
      <c r="R23" s="39">
        <f>VLOOKUP($A23,Ejercicio!$1:$1048576,COLUMN(Ejercicio!AU:AU),0)</f>
        <v>0</v>
      </c>
      <c r="S23" s="39">
        <f>VLOOKUP($A23,Ejercicio!$1:$1048576,COLUMN(Ejercicio!AW:AW),0)</f>
        <v>0</v>
      </c>
      <c r="T23" s="39">
        <f>VLOOKUP($A23,Ejercicio!$1:$1048576,COLUMN(Ejercicio!BA:BA),0)</f>
        <v>0</v>
      </c>
      <c r="U23" s="39">
        <f>VLOOKUP($A23,Ejercicio!$1:$1048576,COLUMN(Ejercicio!BC:BC),0)</f>
        <v>0</v>
      </c>
      <c r="V23" s="39">
        <f>VLOOKUP($A23,Ejercicio!$1:$1048576,COLUMN(Ejercicio!BG:BG),0)</f>
        <v>0</v>
      </c>
      <c r="W23" s="39">
        <f>VLOOKUP($A23,Ejercicio!$1:$1048576,COLUMN(Ejercicio!BI:BI),0)</f>
        <v>0</v>
      </c>
      <c r="X23" s="39">
        <f>VLOOKUP($A23,Ejercicio!$1:$1048576,COLUMN(Ejercicio!BM:BM),0)</f>
        <v>0</v>
      </c>
      <c r="Y23" s="39">
        <f>VLOOKUP($A23,Ejercicio!$1:$1048576,COLUMN(Ejercicio!BO:BO),0)</f>
        <v>0</v>
      </c>
      <c r="Z23" s="39">
        <f>VLOOKUP($A23,Ejercicio!$1:$1048576,COLUMN(Ejercicio!BS:BS),0)</f>
        <v>0</v>
      </c>
      <c r="AA23" s="39">
        <f>VLOOKUP($A23,Ejercicio!$1:$1048576,COLUMN(Ejercicio!BU:BU),0)</f>
        <v>0</v>
      </c>
      <c r="AB23" s="39">
        <f>VLOOKUP($A23,Ejercicio!$1:$1048576,COLUMN(Ejercicio!BY:BY),0)</f>
        <v>0</v>
      </c>
      <c r="AC23" s="39">
        <f>VLOOKUP($A23,Ejercicio!$1:$1048576,COLUMN(Ejercicio!CA:CA),0)</f>
        <v>0</v>
      </c>
      <c r="AD23" s="39" t="str">
        <f t="shared" si="0"/>
        <v>Si</v>
      </c>
    </row>
    <row r="24" spans="1:30" x14ac:dyDescent="0.25">
      <c r="A24" s="1" t="str">
        <f>Ejercicio!A28</f>
        <v>I018</v>
      </c>
      <c r="B24" s="1" t="str">
        <f>Ejercicio!$B$2</f>
        <v>Revisado I Aprobado 2018</v>
      </c>
      <c r="C24" s="1" t="s">
        <v>52</v>
      </c>
      <c r="D24" s="1" t="s">
        <v>53</v>
      </c>
      <c r="E24" s="1" t="s">
        <v>52</v>
      </c>
      <c r="F24" s="39">
        <f>VLOOKUP($A24,Ejercicio!$1:$1048576,COLUMN(Ejercicio!K:K),0)</f>
        <v>2.6600000000000002E-2</v>
      </c>
      <c r="G24" s="39">
        <f>VLOOKUP($A24,Ejercicio!$1:$1048576,COLUMN(Ejercicio!M:M),0)</f>
        <v>8.2473497876034765E-2</v>
      </c>
      <c r="H24" s="39">
        <f>VLOOKUP($A24,Ejercicio!$1:$1048576,COLUMN(Ejercicio!Q:Q),0)</f>
        <v>2.6600000000000002E-2</v>
      </c>
      <c r="I24" s="39">
        <f>VLOOKUP($A24,Ejercicio!$1:$1048576,COLUMN(Ejercicio!S:S),0)</f>
        <v>0.15696568950600168</v>
      </c>
      <c r="J24" s="39">
        <f>VLOOKUP($A24,Ejercicio!$1:$1048576,COLUMN(Ejercicio!W:W),0)</f>
        <v>2.6600000000000006E-2</v>
      </c>
      <c r="K24" s="39">
        <f>VLOOKUP($A24,Ejercicio!$1:$1048576,COLUMN(Ejercicio!Y:Y),0)</f>
        <v>0.23943918738203643</v>
      </c>
      <c r="L24" s="39">
        <f>VLOOKUP($A24,Ejercicio!$1:$1048576,COLUMN(Ejercicio!AC:AC),0)</f>
        <v>2.6600000000000002E-2</v>
      </c>
      <c r="M24" s="39">
        <f>VLOOKUP($A24,Ejercicio!$1:$1048576,COLUMN(Ejercicio!AE:AE),0)</f>
        <v>0.31925224984271522</v>
      </c>
      <c r="N24" s="39">
        <f>VLOOKUP($A24,Ejercicio!$1:$1048576,COLUMN(Ejercicio!AI:AI),0)</f>
        <v>2.6600000000000002E-2</v>
      </c>
      <c r="O24" s="39">
        <f>VLOOKUP($A24,Ejercicio!$1:$1048576,COLUMN(Ejercicio!AK:AK),0)</f>
        <v>0.40172574771875003</v>
      </c>
      <c r="P24" s="39">
        <f>VLOOKUP($A24,Ejercicio!$1:$1048576,COLUMN(Ejercicio!AO:AO),0)</f>
        <v>2.6600000000000002E-2</v>
      </c>
      <c r="Q24" s="39">
        <f>VLOOKUP($A24,Ejercicio!$1:$1048576,COLUMN(Ejercicio!AQ:AQ),0)</f>
        <v>0.48153881017942884</v>
      </c>
      <c r="R24" s="39">
        <f>VLOOKUP($A24,Ejercicio!$1:$1048576,COLUMN(Ejercicio!AU:AU),0)</f>
        <v>2.6599999999999999E-2</v>
      </c>
      <c r="S24" s="39">
        <f>VLOOKUP($A24,Ejercicio!$1:$1048576,COLUMN(Ejercicio!AW:AW),0)</f>
        <v>0.56401230805546354</v>
      </c>
      <c r="T24" s="39">
        <f>VLOOKUP($A24,Ejercicio!$1:$1048576,COLUMN(Ejercicio!BA:BA),0)</f>
        <v>2.6599999999999999E-2</v>
      </c>
      <c r="U24" s="39">
        <f>VLOOKUP($A24,Ejercicio!$1:$1048576,COLUMN(Ejercicio!BC:BC),0)</f>
        <v>0.64648580593149829</v>
      </c>
      <c r="V24" s="39">
        <f>VLOOKUP($A24,Ejercicio!$1:$1048576,COLUMN(Ejercicio!BG:BG),0)</f>
        <v>2.6599999999999999E-2</v>
      </c>
      <c r="W24" s="39">
        <f>VLOOKUP($A24,Ejercicio!$1:$1048576,COLUMN(Ejercicio!BI:BI),0)</f>
        <v>0.72629886839217705</v>
      </c>
      <c r="X24" s="39">
        <f>VLOOKUP($A24,Ejercicio!$1:$1048576,COLUMN(Ejercicio!BM:BM),0)</f>
        <v>2.6599999999999999E-2</v>
      </c>
      <c r="Y24" s="39">
        <f>VLOOKUP($A24,Ejercicio!$1:$1048576,COLUMN(Ejercicio!BO:BO),0)</f>
        <v>0.80877236626821181</v>
      </c>
      <c r="Z24" s="39">
        <f>VLOOKUP($A24,Ejercicio!$1:$1048576,COLUMN(Ejercicio!BS:BS),0)</f>
        <v>2.6599999999999999E-2</v>
      </c>
      <c r="AA24" s="39">
        <f>VLOOKUP($A24,Ejercicio!$1:$1048576,COLUMN(Ejercicio!BU:BU),0)</f>
        <v>0.88858542872889068</v>
      </c>
      <c r="AB24" s="39">
        <f>VLOOKUP($A24,Ejercicio!$1:$1048576,COLUMN(Ejercicio!BY:BY),0)</f>
        <v>2.6600000000000002E-2</v>
      </c>
      <c r="AC24" s="39">
        <f>VLOOKUP($A24,Ejercicio!$1:$1048576,COLUMN(Ejercicio!CA:CA),0)</f>
        <v>0.97105892660492543</v>
      </c>
      <c r="AD24" s="39" t="str">
        <f t="shared" si="0"/>
        <v>No</v>
      </c>
    </row>
    <row r="25" spans="1:30" x14ac:dyDescent="0.25">
      <c r="A25" s="1" t="str">
        <f>Ejercicio!A29</f>
        <v>I019</v>
      </c>
      <c r="B25" s="1" t="str">
        <f>Ejercicio!$B$2</f>
        <v>Revisado I Aprobado 2018</v>
      </c>
      <c r="C25" s="1" t="s">
        <v>52</v>
      </c>
      <c r="D25" s="1" t="s">
        <v>53</v>
      </c>
      <c r="E25" s="1" t="s">
        <v>52</v>
      </c>
      <c r="F25" s="39">
        <f>VLOOKUP($A25,Ejercicio!$1:$1048576,COLUMN(Ejercicio!K:K),0)</f>
        <v>82.045930060713502</v>
      </c>
      <c r="G25" s="39">
        <f>VLOOKUP($A25,Ejercicio!$1:$1048576,COLUMN(Ejercicio!M:M),0)</f>
        <v>109.47038562927803</v>
      </c>
      <c r="H25" s="39">
        <f>VLOOKUP($A25,Ejercicio!$1:$1048576,COLUMN(Ejercicio!Q:Q),0)</f>
        <v>83.439755538498787</v>
      </c>
      <c r="I25" s="39">
        <f>VLOOKUP($A25,Ejercicio!$1:$1048576,COLUMN(Ejercicio!S:S),0)</f>
        <v>211.88633367578441</v>
      </c>
      <c r="J25" s="39">
        <f>VLOOKUP($A25,Ejercicio!$1:$1048576,COLUMN(Ejercicio!W:W),0)</f>
        <v>84.063882170127854</v>
      </c>
      <c r="K25" s="39">
        <f>VLOOKUP($A25,Ejercicio!$1:$1048576,COLUMN(Ejercicio!Y:Y),0)</f>
        <v>325.63408956750465</v>
      </c>
      <c r="L25" s="39">
        <f>VLOOKUP($A25,Ejercicio!$1:$1048576,COLUMN(Ejercicio!AC:AC),0)</f>
        <v>87.568975227754706</v>
      </c>
      <c r="M25" s="39">
        <f>VLOOKUP($A25,Ejercicio!$1:$1048576,COLUMN(Ejercicio!AE:AE),0)</f>
        <v>452.28212618811227</v>
      </c>
      <c r="N25" s="39">
        <f>VLOOKUP($A25,Ejercicio!$1:$1048576,COLUMN(Ejercicio!AI:AI),0)</f>
        <v>92.038576477737607</v>
      </c>
      <c r="O25" s="39">
        <f>VLOOKUP($A25,Ejercicio!$1:$1048576,COLUMN(Ejercicio!AK:AK),0)</f>
        <v>598.1701706011462</v>
      </c>
      <c r="P25" s="39">
        <f>VLOOKUP($A25,Ejercicio!$1:$1048576,COLUMN(Ejercicio!AO:AO),0)</f>
        <v>90.056256425983293</v>
      </c>
      <c r="Q25" s="39">
        <f>VLOOKUP($A25,Ejercicio!$1:$1048576,COLUMN(Ejercicio!AQ:AQ),0)</f>
        <v>701.5689765199387</v>
      </c>
      <c r="R25" s="39">
        <f>VLOOKUP($A25,Ejercicio!$1:$1048576,COLUMN(Ejercicio!AU:AU),0)</f>
        <v>88.698800826953189</v>
      </c>
      <c r="S25" s="39">
        <f>VLOOKUP($A25,Ejercicio!$1:$1048576,COLUMN(Ejercicio!AW:AW),0)</f>
        <v>809.34096144310945</v>
      </c>
      <c r="T25" s="39">
        <f>VLOOKUP($A25,Ejercicio!$1:$1048576,COLUMN(Ejercicio!BA:BA),0)</f>
        <v>88.043148308044309</v>
      </c>
      <c r="U25" s="39">
        <f>VLOOKUP($A25,Ejercicio!$1:$1048576,COLUMN(Ejercicio!BC:BC),0)</f>
        <v>920.83061351600941</v>
      </c>
      <c r="V25" s="39">
        <f>VLOOKUP($A25,Ejercicio!$1:$1048576,COLUMN(Ejercicio!BG:BG),0)</f>
        <v>88.163401774698258</v>
      </c>
      <c r="W25" s="39">
        <f>VLOOKUP($A25,Ejercicio!$1:$1048576,COLUMN(Ejercicio!BI:BI),0)</f>
        <v>1035.9263923000444</v>
      </c>
      <c r="X25" s="39">
        <f>VLOOKUP($A25,Ejercicio!$1:$1048576,COLUMN(Ejercicio!BM:BM),0)</f>
        <v>89.076639172021203</v>
      </c>
      <c r="Y25" s="39">
        <f>VLOOKUP($A25,Ejercicio!$1:$1048576,COLUMN(Ejercicio!BO:BO),0)</f>
        <v>1165.5081592066488</v>
      </c>
      <c r="Z25" s="39">
        <f>VLOOKUP($A25,Ejercicio!$1:$1048576,COLUMN(Ejercicio!BS:BS),0)</f>
        <v>90.947577548379542</v>
      </c>
      <c r="AA25" s="39">
        <f>VLOOKUP($A25,Ejercicio!$1:$1048576,COLUMN(Ejercicio!BU:BU),0)</f>
        <v>1307.4211742969255</v>
      </c>
      <c r="AB25" s="39">
        <f>VLOOKUP($A25,Ejercicio!$1:$1048576,COLUMN(Ejercicio!BY:BY),0)</f>
        <v>377.7021144414478</v>
      </c>
      <c r="AC25" s="39">
        <f>VLOOKUP($A25,Ejercicio!$1:$1048576,COLUMN(Ejercicio!CA:CA),0)</f>
        <v>5933.6263169950498</v>
      </c>
      <c r="AD25" s="39" t="str">
        <f t="shared" si="0"/>
        <v>No</v>
      </c>
    </row>
    <row r="26" spans="1:30" x14ac:dyDescent="0.25">
      <c r="A26" s="1" t="str">
        <f>Ejercicio!A30</f>
        <v>I020</v>
      </c>
      <c r="B26" s="1" t="str">
        <f>Ejercicio!$B$2</f>
        <v>Revisado I Aprobado 2018</v>
      </c>
      <c r="C26" s="1" t="s">
        <v>52</v>
      </c>
      <c r="D26" s="1" t="s">
        <v>53</v>
      </c>
      <c r="E26" s="1" t="s">
        <v>52</v>
      </c>
      <c r="F26" s="39">
        <f>VLOOKUP($A26,Ejercicio!$1:$1048576,COLUMN(Ejercicio!K:K),0)</f>
        <v>0</v>
      </c>
      <c r="G26" s="39">
        <f>VLOOKUP($A26,Ejercicio!$1:$1048576,COLUMN(Ejercicio!M:M),0)</f>
        <v>0</v>
      </c>
      <c r="H26" s="39">
        <f>VLOOKUP($A26,Ejercicio!$1:$1048576,COLUMN(Ejercicio!Q:Q),0)</f>
        <v>0</v>
      </c>
      <c r="I26" s="39">
        <f>VLOOKUP($A26,Ejercicio!$1:$1048576,COLUMN(Ejercicio!S:S),0)</f>
        <v>0</v>
      </c>
      <c r="J26" s="39">
        <f>VLOOKUP($A26,Ejercicio!$1:$1048576,COLUMN(Ejercicio!W:W),0)</f>
        <v>0</v>
      </c>
      <c r="K26" s="39">
        <f>VLOOKUP($A26,Ejercicio!$1:$1048576,COLUMN(Ejercicio!Y:Y),0)</f>
        <v>0</v>
      </c>
      <c r="L26" s="39">
        <f>VLOOKUP($A26,Ejercicio!$1:$1048576,COLUMN(Ejercicio!AC:AC),0)</f>
        <v>0</v>
      </c>
      <c r="M26" s="39">
        <f>VLOOKUP($A26,Ejercicio!$1:$1048576,COLUMN(Ejercicio!AE:AE),0)</f>
        <v>0</v>
      </c>
      <c r="N26" s="39">
        <f>VLOOKUP($A26,Ejercicio!$1:$1048576,COLUMN(Ejercicio!AI:AI),0)</f>
        <v>0</v>
      </c>
      <c r="O26" s="39">
        <f>VLOOKUP($A26,Ejercicio!$1:$1048576,COLUMN(Ejercicio!AK:AK),0)</f>
        <v>0</v>
      </c>
      <c r="P26" s="39">
        <f>VLOOKUP($A26,Ejercicio!$1:$1048576,COLUMN(Ejercicio!AO:AO),0)</f>
        <v>0</v>
      </c>
      <c r="Q26" s="39">
        <f>VLOOKUP($A26,Ejercicio!$1:$1048576,COLUMN(Ejercicio!AQ:AQ),0)</f>
        <v>0</v>
      </c>
      <c r="R26" s="39">
        <f>VLOOKUP($A26,Ejercicio!$1:$1048576,COLUMN(Ejercicio!AU:AU),0)</f>
        <v>0</v>
      </c>
      <c r="S26" s="39">
        <f>VLOOKUP($A26,Ejercicio!$1:$1048576,COLUMN(Ejercicio!AW:AW),0)</f>
        <v>0</v>
      </c>
      <c r="T26" s="39">
        <f>VLOOKUP($A26,Ejercicio!$1:$1048576,COLUMN(Ejercicio!BA:BA),0)</f>
        <v>0</v>
      </c>
      <c r="U26" s="39">
        <f>VLOOKUP($A26,Ejercicio!$1:$1048576,COLUMN(Ejercicio!BC:BC),0)</f>
        <v>0</v>
      </c>
      <c r="V26" s="39">
        <f>VLOOKUP($A26,Ejercicio!$1:$1048576,COLUMN(Ejercicio!BG:BG),0)</f>
        <v>0</v>
      </c>
      <c r="W26" s="39">
        <f>VLOOKUP($A26,Ejercicio!$1:$1048576,COLUMN(Ejercicio!BI:BI),0)</f>
        <v>0</v>
      </c>
      <c r="X26" s="39">
        <f>VLOOKUP($A26,Ejercicio!$1:$1048576,COLUMN(Ejercicio!BM:BM),0)</f>
        <v>0</v>
      </c>
      <c r="Y26" s="39">
        <f>VLOOKUP($A26,Ejercicio!$1:$1048576,COLUMN(Ejercicio!BO:BO),0)</f>
        <v>0</v>
      </c>
      <c r="Z26" s="39">
        <f>VLOOKUP($A26,Ejercicio!$1:$1048576,COLUMN(Ejercicio!BS:BS),0)</f>
        <v>0</v>
      </c>
      <c r="AA26" s="39">
        <f>VLOOKUP($A26,Ejercicio!$1:$1048576,COLUMN(Ejercicio!BU:BU),0)</f>
        <v>0</v>
      </c>
      <c r="AB26" s="39">
        <f>VLOOKUP($A26,Ejercicio!$1:$1048576,COLUMN(Ejercicio!BY:BY),0)</f>
        <v>0</v>
      </c>
      <c r="AC26" s="39">
        <f>VLOOKUP($A26,Ejercicio!$1:$1048576,COLUMN(Ejercicio!CA:CA),0)</f>
        <v>0</v>
      </c>
      <c r="AD26" s="39" t="str">
        <f t="shared" si="0"/>
        <v>Si</v>
      </c>
    </row>
    <row r="27" spans="1:30" x14ac:dyDescent="0.25">
      <c r="A27" s="1" t="str">
        <f>Ejercicio!A31</f>
        <v>I021</v>
      </c>
      <c r="B27" s="1" t="str">
        <f>Ejercicio!$B$2</f>
        <v>Revisado I Aprobado 2018</v>
      </c>
      <c r="C27" s="1" t="s">
        <v>52</v>
      </c>
      <c r="D27" s="1" t="s">
        <v>53</v>
      </c>
      <c r="E27" s="1" t="s">
        <v>52</v>
      </c>
      <c r="F27" s="39">
        <f>VLOOKUP($A27,Ejercicio!$1:$1048576,COLUMN(Ejercicio!K:K),0)</f>
        <v>0</v>
      </c>
      <c r="G27" s="39">
        <f>VLOOKUP($A27,Ejercicio!$1:$1048576,COLUMN(Ejercicio!M:M),0)</f>
        <v>0</v>
      </c>
      <c r="H27" s="39">
        <f>VLOOKUP($A27,Ejercicio!$1:$1048576,COLUMN(Ejercicio!Q:Q),0)</f>
        <v>0</v>
      </c>
      <c r="I27" s="39">
        <f>VLOOKUP($A27,Ejercicio!$1:$1048576,COLUMN(Ejercicio!S:S),0)</f>
        <v>0</v>
      </c>
      <c r="J27" s="39">
        <f>VLOOKUP($A27,Ejercicio!$1:$1048576,COLUMN(Ejercicio!W:W),0)</f>
        <v>0</v>
      </c>
      <c r="K27" s="39">
        <f>VLOOKUP($A27,Ejercicio!$1:$1048576,COLUMN(Ejercicio!Y:Y),0)</f>
        <v>0</v>
      </c>
      <c r="L27" s="39">
        <f>VLOOKUP($A27,Ejercicio!$1:$1048576,COLUMN(Ejercicio!AC:AC),0)</f>
        <v>0</v>
      </c>
      <c r="M27" s="39">
        <f>VLOOKUP($A27,Ejercicio!$1:$1048576,COLUMN(Ejercicio!AE:AE),0)</f>
        <v>0</v>
      </c>
      <c r="N27" s="39">
        <f>VLOOKUP($A27,Ejercicio!$1:$1048576,COLUMN(Ejercicio!AI:AI),0)</f>
        <v>0</v>
      </c>
      <c r="O27" s="39">
        <f>VLOOKUP($A27,Ejercicio!$1:$1048576,COLUMN(Ejercicio!AK:AK),0)</f>
        <v>0</v>
      </c>
      <c r="P27" s="39">
        <f>VLOOKUP($A27,Ejercicio!$1:$1048576,COLUMN(Ejercicio!AO:AO),0)</f>
        <v>0</v>
      </c>
      <c r="Q27" s="39">
        <f>VLOOKUP($A27,Ejercicio!$1:$1048576,COLUMN(Ejercicio!AQ:AQ),0)</f>
        <v>0</v>
      </c>
      <c r="R27" s="39">
        <f>VLOOKUP($A27,Ejercicio!$1:$1048576,COLUMN(Ejercicio!AU:AU),0)</f>
        <v>0</v>
      </c>
      <c r="S27" s="39">
        <f>VLOOKUP($A27,Ejercicio!$1:$1048576,COLUMN(Ejercicio!AW:AW),0)</f>
        <v>0</v>
      </c>
      <c r="T27" s="39">
        <f>VLOOKUP($A27,Ejercicio!$1:$1048576,COLUMN(Ejercicio!BA:BA),0)</f>
        <v>0</v>
      </c>
      <c r="U27" s="39">
        <f>VLOOKUP($A27,Ejercicio!$1:$1048576,COLUMN(Ejercicio!BC:BC),0)</f>
        <v>0</v>
      </c>
      <c r="V27" s="39">
        <f>VLOOKUP($A27,Ejercicio!$1:$1048576,COLUMN(Ejercicio!BG:BG),0)</f>
        <v>0</v>
      </c>
      <c r="W27" s="39">
        <f>VLOOKUP($A27,Ejercicio!$1:$1048576,COLUMN(Ejercicio!BI:BI),0)</f>
        <v>0</v>
      </c>
      <c r="X27" s="39">
        <f>VLOOKUP($A27,Ejercicio!$1:$1048576,COLUMN(Ejercicio!BM:BM),0)</f>
        <v>0</v>
      </c>
      <c r="Y27" s="39">
        <f>VLOOKUP($A27,Ejercicio!$1:$1048576,COLUMN(Ejercicio!BO:BO),0)</f>
        <v>0</v>
      </c>
      <c r="Z27" s="39">
        <f>VLOOKUP($A27,Ejercicio!$1:$1048576,COLUMN(Ejercicio!BS:BS),0)</f>
        <v>0</v>
      </c>
      <c r="AA27" s="39">
        <f>VLOOKUP($A27,Ejercicio!$1:$1048576,COLUMN(Ejercicio!BU:BU),0)</f>
        <v>0</v>
      </c>
      <c r="AB27" s="39">
        <f>VLOOKUP($A27,Ejercicio!$1:$1048576,COLUMN(Ejercicio!BY:BY),0)</f>
        <v>0</v>
      </c>
      <c r="AC27" s="39">
        <f>VLOOKUP($A27,Ejercicio!$1:$1048576,COLUMN(Ejercicio!CA:CA),0)</f>
        <v>0</v>
      </c>
      <c r="AD27" s="39" t="str">
        <f t="shared" si="0"/>
        <v>Si</v>
      </c>
    </row>
    <row r="28" spans="1:30" x14ac:dyDescent="0.25">
      <c r="A28" s="1" t="str">
        <f>Ejercicio!A32</f>
        <v>I022</v>
      </c>
      <c r="B28" s="1" t="str">
        <f>Ejercicio!$B$2</f>
        <v>Revisado I Aprobado 2018</v>
      </c>
      <c r="C28" s="1" t="s">
        <v>52</v>
      </c>
      <c r="D28" s="1" t="s">
        <v>53</v>
      </c>
      <c r="E28" s="1" t="s">
        <v>52</v>
      </c>
      <c r="F28" s="39">
        <f>VLOOKUP($A28,Ejercicio!$1:$1048576,COLUMN(Ejercicio!K:K),0)</f>
        <v>0</v>
      </c>
      <c r="G28" s="39">
        <f>VLOOKUP($A28,Ejercicio!$1:$1048576,COLUMN(Ejercicio!M:M),0)</f>
        <v>0</v>
      </c>
      <c r="H28" s="39">
        <f>VLOOKUP($A28,Ejercicio!$1:$1048576,COLUMN(Ejercicio!Q:Q),0)</f>
        <v>0</v>
      </c>
      <c r="I28" s="39">
        <f>VLOOKUP($A28,Ejercicio!$1:$1048576,COLUMN(Ejercicio!S:S),0)</f>
        <v>0</v>
      </c>
      <c r="J28" s="39">
        <f>VLOOKUP($A28,Ejercicio!$1:$1048576,COLUMN(Ejercicio!W:W),0)</f>
        <v>0</v>
      </c>
      <c r="K28" s="39">
        <f>VLOOKUP($A28,Ejercicio!$1:$1048576,COLUMN(Ejercicio!Y:Y),0)</f>
        <v>0</v>
      </c>
      <c r="L28" s="39">
        <f>VLOOKUP($A28,Ejercicio!$1:$1048576,COLUMN(Ejercicio!AC:AC),0)</f>
        <v>0</v>
      </c>
      <c r="M28" s="39">
        <f>VLOOKUP($A28,Ejercicio!$1:$1048576,COLUMN(Ejercicio!AE:AE),0)</f>
        <v>0</v>
      </c>
      <c r="N28" s="39">
        <f>VLOOKUP($A28,Ejercicio!$1:$1048576,COLUMN(Ejercicio!AI:AI),0)</f>
        <v>0</v>
      </c>
      <c r="O28" s="39">
        <f>VLOOKUP($A28,Ejercicio!$1:$1048576,COLUMN(Ejercicio!AK:AK),0)</f>
        <v>0</v>
      </c>
      <c r="P28" s="39">
        <f>VLOOKUP($A28,Ejercicio!$1:$1048576,COLUMN(Ejercicio!AO:AO),0)</f>
        <v>0</v>
      </c>
      <c r="Q28" s="39">
        <f>VLOOKUP($A28,Ejercicio!$1:$1048576,COLUMN(Ejercicio!AQ:AQ),0)</f>
        <v>0</v>
      </c>
      <c r="R28" s="39">
        <f>VLOOKUP($A28,Ejercicio!$1:$1048576,COLUMN(Ejercicio!AU:AU),0)</f>
        <v>0</v>
      </c>
      <c r="S28" s="39">
        <f>VLOOKUP($A28,Ejercicio!$1:$1048576,COLUMN(Ejercicio!AW:AW),0)</f>
        <v>0</v>
      </c>
      <c r="T28" s="39">
        <f>VLOOKUP($A28,Ejercicio!$1:$1048576,COLUMN(Ejercicio!BA:BA),0)</f>
        <v>0</v>
      </c>
      <c r="U28" s="39">
        <f>VLOOKUP($A28,Ejercicio!$1:$1048576,COLUMN(Ejercicio!BC:BC),0)</f>
        <v>0</v>
      </c>
      <c r="V28" s="39">
        <f>VLOOKUP($A28,Ejercicio!$1:$1048576,COLUMN(Ejercicio!BG:BG),0)</f>
        <v>0</v>
      </c>
      <c r="W28" s="39">
        <f>VLOOKUP($A28,Ejercicio!$1:$1048576,COLUMN(Ejercicio!BI:BI),0)</f>
        <v>0</v>
      </c>
      <c r="X28" s="39">
        <f>VLOOKUP($A28,Ejercicio!$1:$1048576,COLUMN(Ejercicio!BM:BM),0)</f>
        <v>0</v>
      </c>
      <c r="Y28" s="39">
        <f>VLOOKUP($A28,Ejercicio!$1:$1048576,COLUMN(Ejercicio!BO:BO),0)</f>
        <v>0</v>
      </c>
      <c r="Z28" s="39">
        <f>VLOOKUP($A28,Ejercicio!$1:$1048576,COLUMN(Ejercicio!BS:BS),0)</f>
        <v>0</v>
      </c>
      <c r="AA28" s="39">
        <f>VLOOKUP($A28,Ejercicio!$1:$1048576,COLUMN(Ejercicio!BU:BU),0)</f>
        <v>0</v>
      </c>
      <c r="AB28" s="39">
        <f>VLOOKUP($A28,Ejercicio!$1:$1048576,COLUMN(Ejercicio!BY:BY),0)</f>
        <v>0</v>
      </c>
      <c r="AC28" s="39">
        <f>VLOOKUP($A28,Ejercicio!$1:$1048576,COLUMN(Ejercicio!CA:CA),0)</f>
        <v>0</v>
      </c>
      <c r="AD28" s="39" t="str">
        <f t="shared" si="0"/>
        <v>Si</v>
      </c>
    </row>
    <row r="29" spans="1:30" x14ac:dyDescent="0.25">
      <c r="A29" s="1" t="str">
        <f>Ejercicio!A33</f>
        <v>I023</v>
      </c>
      <c r="B29" s="1" t="str">
        <f>Ejercicio!$B$2</f>
        <v>Revisado I Aprobado 2018</v>
      </c>
      <c r="C29" s="1" t="s">
        <v>52</v>
      </c>
      <c r="D29" s="1" t="s">
        <v>53</v>
      </c>
      <c r="E29" s="1" t="s">
        <v>52</v>
      </c>
      <c r="F29" s="39">
        <f>VLOOKUP($A29,Ejercicio!$1:$1048576,COLUMN(Ejercicio!K:K),0)</f>
        <v>0</v>
      </c>
      <c r="G29" s="39">
        <f>VLOOKUP($A29,Ejercicio!$1:$1048576,COLUMN(Ejercicio!M:M),0)</f>
        <v>0</v>
      </c>
      <c r="H29" s="39">
        <f>VLOOKUP($A29,Ejercicio!$1:$1048576,COLUMN(Ejercicio!Q:Q),0)</f>
        <v>0</v>
      </c>
      <c r="I29" s="39">
        <f>VLOOKUP($A29,Ejercicio!$1:$1048576,COLUMN(Ejercicio!S:S),0)</f>
        <v>0</v>
      </c>
      <c r="J29" s="39">
        <f>VLOOKUP($A29,Ejercicio!$1:$1048576,COLUMN(Ejercicio!W:W),0)</f>
        <v>0</v>
      </c>
      <c r="K29" s="39">
        <f>VLOOKUP($A29,Ejercicio!$1:$1048576,COLUMN(Ejercicio!Y:Y),0)</f>
        <v>0</v>
      </c>
      <c r="L29" s="39">
        <f>VLOOKUP($A29,Ejercicio!$1:$1048576,COLUMN(Ejercicio!AC:AC),0)</f>
        <v>0</v>
      </c>
      <c r="M29" s="39">
        <f>VLOOKUP($A29,Ejercicio!$1:$1048576,COLUMN(Ejercicio!AE:AE),0)</f>
        <v>0</v>
      </c>
      <c r="N29" s="39">
        <f>VLOOKUP($A29,Ejercicio!$1:$1048576,COLUMN(Ejercicio!AI:AI),0)</f>
        <v>0</v>
      </c>
      <c r="O29" s="39">
        <f>VLOOKUP($A29,Ejercicio!$1:$1048576,COLUMN(Ejercicio!AK:AK),0)</f>
        <v>0</v>
      </c>
      <c r="P29" s="39">
        <f>VLOOKUP($A29,Ejercicio!$1:$1048576,COLUMN(Ejercicio!AO:AO),0)</f>
        <v>0</v>
      </c>
      <c r="Q29" s="39">
        <f>VLOOKUP($A29,Ejercicio!$1:$1048576,COLUMN(Ejercicio!AQ:AQ),0)</f>
        <v>0</v>
      </c>
      <c r="R29" s="39">
        <f>VLOOKUP($A29,Ejercicio!$1:$1048576,COLUMN(Ejercicio!AU:AU),0)</f>
        <v>0</v>
      </c>
      <c r="S29" s="39">
        <f>VLOOKUP($A29,Ejercicio!$1:$1048576,COLUMN(Ejercicio!AW:AW),0)</f>
        <v>0</v>
      </c>
      <c r="T29" s="39">
        <f>VLOOKUP($A29,Ejercicio!$1:$1048576,COLUMN(Ejercicio!BA:BA),0)</f>
        <v>0</v>
      </c>
      <c r="U29" s="39">
        <f>VLOOKUP($A29,Ejercicio!$1:$1048576,COLUMN(Ejercicio!BC:BC),0)</f>
        <v>0</v>
      </c>
      <c r="V29" s="39">
        <f>VLOOKUP($A29,Ejercicio!$1:$1048576,COLUMN(Ejercicio!BG:BG),0)</f>
        <v>0</v>
      </c>
      <c r="W29" s="39">
        <f>VLOOKUP($A29,Ejercicio!$1:$1048576,COLUMN(Ejercicio!BI:BI),0)</f>
        <v>0</v>
      </c>
      <c r="X29" s="39">
        <f>VLOOKUP($A29,Ejercicio!$1:$1048576,COLUMN(Ejercicio!BM:BM),0)</f>
        <v>0</v>
      </c>
      <c r="Y29" s="39">
        <f>VLOOKUP($A29,Ejercicio!$1:$1048576,COLUMN(Ejercicio!BO:BO),0)</f>
        <v>0</v>
      </c>
      <c r="Z29" s="39">
        <f>VLOOKUP($A29,Ejercicio!$1:$1048576,COLUMN(Ejercicio!BS:BS),0)</f>
        <v>0</v>
      </c>
      <c r="AA29" s="39">
        <f>VLOOKUP($A29,Ejercicio!$1:$1048576,COLUMN(Ejercicio!BU:BU),0)</f>
        <v>0</v>
      </c>
      <c r="AB29" s="39">
        <f>VLOOKUP($A29,Ejercicio!$1:$1048576,COLUMN(Ejercicio!BY:BY),0)</f>
        <v>0</v>
      </c>
      <c r="AC29" s="39">
        <f>VLOOKUP($A29,Ejercicio!$1:$1048576,COLUMN(Ejercicio!CA:CA),0)</f>
        <v>0</v>
      </c>
      <c r="AD29" s="39" t="str">
        <f t="shared" si="0"/>
        <v>Si</v>
      </c>
    </row>
    <row r="30" spans="1:30" x14ac:dyDescent="0.25">
      <c r="A30" s="1" t="str">
        <f>Ejercicio!A34</f>
        <v>I024</v>
      </c>
      <c r="B30" s="1" t="str">
        <f>Ejercicio!$B$2</f>
        <v>Revisado I Aprobado 2018</v>
      </c>
      <c r="C30" s="1" t="s">
        <v>52</v>
      </c>
      <c r="D30" s="1" t="s">
        <v>53</v>
      </c>
      <c r="E30" s="1" t="s">
        <v>52</v>
      </c>
      <c r="F30" s="39">
        <f>VLOOKUP($A30,Ejercicio!$1:$1048576,COLUMN(Ejercicio!K:K),0)</f>
        <v>0</v>
      </c>
      <c r="G30" s="39">
        <f>VLOOKUP($A30,Ejercicio!$1:$1048576,COLUMN(Ejercicio!M:M),0)</f>
        <v>0</v>
      </c>
      <c r="H30" s="39">
        <f>VLOOKUP($A30,Ejercicio!$1:$1048576,COLUMN(Ejercicio!Q:Q),0)</f>
        <v>0</v>
      </c>
      <c r="I30" s="39">
        <f>VLOOKUP($A30,Ejercicio!$1:$1048576,COLUMN(Ejercicio!S:S),0)</f>
        <v>0</v>
      </c>
      <c r="J30" s="39">
        <f>VLOOKUP($A30,Ejercicio!$1:$1048576,COLUMN(Ejercicio!W:W),0)</f>
        <v>0</v>
      </c>
      <c r="K30" s="39">
        <f>VLOOKUP($A30,Ejercicio!$1:$1048576,COLUMN(Ejercicio!Y:Y),0)</f>
        <v>0</v>
      </c>
      <c r="L30" s="39">
        <f>VLOOKUP($A30,Ejercicio!$1:$1048576,COLUMN(Ejercicio!AC:AC),0)</f>
        <v>0</v>
      </c>
      <c r="M30" s="39">
        <f>VLOOKUP($A30,Ejercicio!$1:$1048576,COLUMN(Ejercicio!AE:AE),0)</f>
        <v>0</v>
      </c>
      <c r="N30" s="39">
        <f>VLOOKUP($A30,Ejercicio!$1:$1048576,COLUMN(Ejercicio!AI:AI),0)</f>
        <v>0</v>
      </c>
      <c r="O30" s="39">
        <f>VLOOKUP($A30,Ejercicio!$1:$1048576,COLUMN(Ejercicio!AK:AK),0)</f>
        <v>0</v>
      </c>
      <c r="P30" s="39">
        <f>VLOOKUP($A30,Ejercicio!$1:$1048576,COLUMN(Ejercicio!AO:AO),0)</f>
        <v>0</v>
      </c>
      <c r="Q30" s="39">
        <f>VLOOKUP($A30,Ejercicio!$1:$1048576,COLUMN(Ejercicio!AQ:AQ),0)</f>
        <v>0</v>
      </c>
      <c r="R30" s="39">
        <f>VLOOKUP($A30,Ejercicio!$1:$1048576,COLUMN(Ejercicio!AU:AU),0)</f>
        <v>0</v>
      </c>
      <c r="S30" s="39">
        <f>VLOOKUP($A30,Ejercicio!$1:$1048576,COLUMN(Ejercicio!AW:AW),0)</f>
        <v>0</v>
      </c>
      <c r="T30" s="39">
        <f>VLOOKUP($A30,Ejercicio!$1:$1048576,COLUMN(Ejercicio!BA:BA),0)</f>
        <v>0</v>
      </c>
      <c r="U30" s="39">
        <f>VLOOKUP($A30,Ejercicio!$1:$1048576,COLUMN(Ejercicio!BC:BC),0)</f>
        <v>0</v>
      </c>
      <c r="V30" s="39">
        <f>VLOOKUP($A30,Ejercicio!$1:$1048576,COLUMN(Ejercicio!BG:BG),0)</f>
        <v>0</v>
      </c>
      <c r="W30" s="39">
        <f>VLOOKUP($A30,Ejercicio!$1:$1048576,COLUMN(Ejercicio!BI:BI),0)</f>
        <v>0</v>
      </c>
      <c r="X30" s="39">
        <f>VLOOKUP($A30,Ejercicio!$1:$1048576,COLUMN(Ejercicio!BM:BM),0)</f>
        <v>0</v>
      </c>
      <c r="Y30" s="39">
        <f>VLOOKUP($A30,Ejercicio!$1:$1048576,COLUMN(Ejercicio!BO:BO),0)</f>
        <v>0</v>
      </c>
      <c r="Z30" s="39">
        <f>VLOOKUP($A30,Ejercicio!$1:$1048576,COLUMN(Ejercicio!BS:BS),0)</f>
        <v>0</v>
      </c>
      <c r="AA30" s="39">
        <f>VLOOKUP($A30,Ejercicio!$1:$1048576,COLUMN(Ejercicio!BU:BU),0)</f>
        <v>0</v>
      </c>
      <c r="AB30" s="39">
        <f>VLOOKUP($A30,Ejercicio!$1:$1048576,COLUMN(Ejercicio!BY:BY),0)</f>
        <v>0</v>
      </c>
      <c r="AC30" s="39">
        <f>VLOOKUP($A30,Ejercicio!$1:$1048576,COLUMN(Ejercicio!CA:CA),0)</f>
        <v>0</v>
      </c>
      <c r="AD30" s="39" t="str">
        <f t="shared" si="0"/>
        <v>Si</v>
      </c>
    </row>
    <row r="31" spans="1:30" x14ac:dyDescent="0.25">
      <c r="A31" s="1" t="str">
        <f>Ejercicio!A35</f>
        <v>I025</v>
      </c>
      <c r="B31" s="1" t="str">
        <f>Ejercicio!$B$2</f>
        <v>Revisado I Aprobado 2018</v>
      </c>
      <c r="C31" s="1" t="s">
        <v>52</v>
      </c>
      <c r="D31" s="1" t="s">
        <v>53</v>
      </c>
      <c r="E31" s="1" t="s">
        <v>52</v>
      </c>
      <c r="F31" s="39">
        <f>VLOOKUP($A31,Ejercicio!$1:$1048576,COLUMN(Ejercicio!K:K),0)</f>
        <v>0</v>
      </c>
      <c r="G31" s="39">
        <f>VLOOKUP($A31,Ejercicio!$1:$1048576,COLUMN(Ejercicio!M:M),0)</f>
        <v>0</v>
      </c>
      <c r="H31" s="39">
        <f>VLOOKUP($A31,Ejercicio!$1:$1048576,COLUMN(Ejercicio!Q:Q),0)</f>
        <v>0</v>
      </c>
      <c r="I31" s="39">
        <f>VLOOKUP($A31,Ejercicio!$1:$1048576,COLUMN(Ejercicio!S:S),0)</f>
        <v>0</v>
      </c>
      <c r="J31" s="39">
        <f>VLOOKUP($A31,Ejercicio!$1:$1048576,COLUMN(Ejercicio!W:W),0)</f>
        <v>0</v>
      </c>
      <c r="K31" s="39">
        <f>VLOOKUP($A31,Ejercicio!$1:$1048576,COLUMN(Ejercicio!Y:Y),0)</f>
        <v>0</v>
      </c>
      <c r="L31" s="39">
        <f>VLOOKUP($A31,Ejercicio!$1:$1048576,COLUMN(Ejercicio!AC:AC),0)</f>
        <v>0</v>
      </c>
      <c r="M31" s="39">
        <f>VLOOKUP($A31,Ejercicio!$1:$1048576,COLUMN(Ejercicio!AE:AE),0)</f>
        <v>0</v>
      </c>
      <c r="N31" s="39">
        <f>VLOOKUP($A31,Ejercicio!$1:$1048576,COLUMN(Ejercicio!AI:AI),0)</f>
        <v>0</v>
      </c>
      <c r="O31" s="39">
        <f>VLOOKUP($A31,Ejercicio!$1:$1048576,COLUMN(Ejercicio!AK:AK),0)</f>
        <v>0</v>
      </c>
      <c r="P31" s="39">
        <f>VLOOKUP($A31,Ejercicio!$1:$1048576,COLUMN(Ejercicio!AO:AO),0)</f>
        <v>0</v>
      </c>
      <c r="Q31" s="39">
        <f>VLOOKUP($A31,Ejercicio!$1:$1048576,COLUMN(Ejercicio!AQ:AQ),0)</f>
        <v>0</v>
      </c>
      <c r="R31" s="39">
        <f>VLOOKUP($A31,Ejercicio!$1:$1048576,COLUMN(Ejercicio!AU:AU),0)</f>
        <v>0</v>
      </c>
      <c r="S31" s="39">
        <f>VLOOKUP($A31,Ejercicio!$1:$1048576,COLUMN(Ejercicio!AW:AW),0)</f>
        <v>0</v>
      </c>
      <c r="T31" s="39">
        <f>VLOOKUP($A31,Ejercicio!$1:$1048576,COLUMN(Ejercicio!BA:BA),0)</f>
        <v>0</v>
      </c>
      <c r="U31" s="39">
        <f>VLOOKUP($A31,Ejercicio!$1:$1048576,COLUMN(Ejercicio!BC:BC),0)</f>
        <v>0</v>
      </c>
      <c r="V31" s="39">
        <f>VLOOKUP($A31,Ejercicio!$1:$1048576,COLUMN(Ejercicio!BG:BG),0)</f>
        <v>0</v>
      </c>
      <c r="W31" s="39">
        <f>VLOOKUP($A31,Ejercicio!$1:$1048576,COLUMN(Ejercicio!BI:BI),0)</f>
        <v>0</v>
      </c>
      <c r="X31" s="39">
        <f>VLOOKUP($A31,Ejercicio!$1:$1048576,COLUMN(Ejercicio!BM:BM),0)</f>
        <v>0</v>
      </c>
      <c r="Y31" s="39">
        <f>VLOOKUP($A31,Ejercicio!$1:$1048576,COLUMN(Ejercicio!BO:BO),0)</f>
        <v>0</v>
      </c>
      <c r="Z31" s="39">
        <f>VLOOKUP($A31,Ejercicio!$1:$1048576,COLUMN(Ejercicio!BS:BS),0)</f>
        <v>0</v>
      </c>
      <c r="AA31" s="39">
        <f>VLOOKUP($A31,Ejercicio!$1:$1048576,COLUMN(Ejercicio!BU:BU),0)</f>
        <v>0</v>
      </c>
      <c r="AB31" s="39">
        <f>VLOOKUP($A31,Ejercicio!$1:$1048576,COLUMN(Ejercicio!BY:BY),0)</f>
        <v>0</v>
      </c>
      <c r="AC31" s="39">
        <f>VLOOKUP($A31,Ejercicio!$1:$1048576,COLUMN(Ejercicio!CA:CA),0)</f>
        <v>0</v>
      </c>
      <c r="AD31" s="39" t="str">
        <f t="shared" si="0"/>
        <v>Si</v>
      </c>
    </row>
    <row r="32" spans="1:30" x14ac:dyDescent="0.25">
      <c r="A32" s="1" t="str">
        <f>Ejercicio!A36</f>
        <v>I026</v>
      </c>
      <c r="B32" s="1" t="str">
        <f>Ejercicio!$B$2</f>
        <v>Revisado I Aprobado 2018</v>
      </c>
      <c r="C32" s="1" t="s">
        <v>52</v>
      </c>
      <c r="D32" s="1" t="s">
        <v>53</v>
      </c>
      <c r="E32" s="1" t="s">
        <v>52</v>
      </c>
      <c r="F32" s="39">
        <f>VLOOKUP($A32,Ejercicio!$1:$1048576,COLUMN(Ejercicio!K:K),0)</f>
        <v>4.903225806451613</v>
      </c>
      <c r="G32" s="39">
        <f>VLOOKUP($A32,Ejercicio!$1:$1048576,COLUMN(Ejercicio!M:M),0)</f>
        <v>12.33891956850182</v>
      </c>
      <c r="H32" s="39">
        <f>VLOOKUP($A32,Ejercicio!$1:$1048576,COLUMN(Ejercicio!Q:Q),0)</f>
        <v>5.1525423728813564</v>
      </c>
      <c r="I32" s="39">
        <f>VLOOKUP($A32,Ejercicio!$1:$1048576,COLUMN(Ejercicio!S:S),0)</f>
        <v>24.677839137003641</v>
      </c>
      <c r="J32" s="39">
        <f>VLOOKUP($A32,Ejercicio!$1:$1048576,COLUMN(Ejercicio!W:W),0)</f>
        <v>5.0666666666666673</v>
      </c>
      <c r="K32" s="39">
        <f>VLOOKUP($A32,Ejercicio!$1:$1048576,COLUMN(Ejercicio!Y:Y),0)</f>
        <v>37.01675870550546</v>
      </c>
      <c r="L32" s="39">
        <f>VLOOKUP($A32,Ejercicio!$1:$1048576,COLUMN(Ejercicio!AC:AC),0)</f>
        <v>5.0666666666666664</v>
      </c>
      <c r="M32" s="39">
        <f>VLOOKUP($A32,Ejercicio!$1:$1048576,COLUMN(Ejercicio!AE:AE),0)</f>
        <v>49.355678274007282</v>
      </c>
      <c r="N32" s="39">
        <f>VLOOKUP($A32,Ejercicio!$1:$1048576,COLUMN(Ejercicio!AI:AI),0)</f>
        <v>5.0331125827814578</v>
      </c>
      <c r="O32" s="39">
        <f>VLOOKUP($A32,Ejercicio!$1:$1048576,COLUMN(Ejercicio!AK:AK),0)</f>
        <v>61.694597842509104</v>
      </c>
      <c r="P32" s="39">
        <f>VLOOKUP($A32,Ejercicio!$1:$1048576,COLUMN(Ejercicio!AO:AO),0)</f>
        <v>5.0386740331491717</v>
      </c>
      <c r="Q32" s="39">
        <f>VLOOKUP($A32,Ejercicio!$1:$1048576,COLUMN(Ejercicio!AQ:AQ),0)</f>
        <v>74.033517411010919</v>
      </c>
      <c r="R32" s="39">
        <f>VLOOKUP($A32,Ejercicio!$1:$1048576,COLUMN(Ejercicio!AU:AU),0)</f>
        <v>5.0188679245283021</v>
      </c>
      <c r="S32" s="39">
        <f>VLOOKUP($A32,Ejercicio!$1:$1048576,COLUMN(Ejercicio!AW:AW),0)</f>
        <v>86.372436979512742</v>
      </c>
      <c r="T32" s="39">
        <f>VLOOKUP($A32,Ejercicio!$1:$1048576,COLUMN(Ejercicio!BA:BA),0)</f>
        <v>5.0041152263374489</v>
      </c>
      <c r="U32" s="39">
        <f>VLOOKUP($A32,Ejercicio!$1:$1048576,COLUMN(Ejercicio!BC:BC),0)</f>
        <v>98.711356548014564</v>
      </c>
      <c r="V32" s="39">
        <f>VLOOKUP($A32,Ejercicio!$1:$1048576,COLUMN(Ejercicio!BG:BG),0)</f>
        <v>5.0109890109890109</v>
      </c>
      <c r="W32" s="39">
        <f>VLOOKUP($A32,Ejercicio!$1:$1048576,COLUMN(Ejercicio!BI:BI),0)</f>
        <v>111.05027611651639</v>
      </c>
      <c r="X32" s="39">
        <f>VLOOKUP($A32,Ejercicio!$1:$1048576,COLUMN(Ejercicio!BM:BM),0)</f>
        <v>4.9999999999999991</v>
      </c>
      <c r="Y32" s="39">
        <f>VLOOKUP($A32,Ejercicio!$1:$1048576,COLUMN(Ejercicio!BO:BO),0)</f>
        <v>123.38919568501819</v>
      </c>
      <c r="Z32" s="39">
        <f>VLOOKUP($A32,Ejercicio!$1:$1048576,COLUMN(Ejercicio!BS:BS),0)</f>
        <v>5.0059880239520966</v>
      </c>
      <c r="AA32" s="39">
        <f>VLOOKUP($A32,Ejercicio!$1:$1048576,COLUMN(Ejercicio!BU:BU),0)</f>
        <v>135.72811525352003</v>
      </c>
      <c r="AB32" s="39">
        <f>VLOOKUP($A32,Ejercicio!$1:$1048576,COLUMN(Ejercicio!BY:BY),0)</f>
        <v>4.9972602739726035</v>
      </c>
      <c r="AC32" s="39">
        <f>VLOOKUP($A32,Ejercicio!$1:$1048576,COLUMN(Ejercicio!CA:CA),0)</f>
        <v>148.06703482202184</v>
      </c>
      <c r="AD32" s="39" t="str">
        <f t="shared" si="0"/>
        <v>No</v>
      </c>
    </row>
    <row r="33" spans="1:30" x14ac:dyDescent="0.25">
      <c r="A33" s="1" t="str">
        <f>Ejercicio!A37</f>
        <v>I027</v>
      </c>
      <c r="B33" s="1" t="str">
        <f>Ejercicio!$B$2</f>
        <v>Revisado I Aprobado 2018</v>
      </c>
      <c r="C33" s="1" t="s">
        <v>52</v>
      </c>
      <c r="D33" s="1" t="s">
        <v>53</v>
      </c>
      <c r="E33" s="1" t="s">
        <v>52</v>
      </c>
      <c r="F33" s="39">
        <f>VLOOKUP($A33,Ejercicio!$1:$1048576,COLUMN(Ejercicio!K:K),0)</f>
        <v>0</v>
      </c>
      <c r="G33" s="39">
        <f>VLOOKUP($A33,Ejercicio!$1:$1048576,COLUMN(Ejercicio!M:M),0)</f>
        <v>0</v>
      </c>
      <c r="H33" s="39">
        <f>VLOOKUP($A33,Ejercicio!$1:$1048576,COLUMN(Ejercicio!Q:Q),0)</f>
        <v>0</v>
      </c>
      <c r="I33" s="39">
        <f>VLOOKUP($A33,Ejercicio!$1:$1048576,COLUMN(Ejercicio!S:S),0)</f>
        <v>0</v>
      </c>
      <c r="J33" s="39">
        <f>VLOOKUP($A33,Ejercicio!$1:$1048576,COLUMN(Ejercicio!W:W),0)</f>
        <v>0</v>
      </c>
      <c r="K33" s="39">
        <f>VLOOKUP($A33,Ejercicio!$1:$1048576,COLUMN(Ejercicio!Y:Y),0)</f>
        <v>0</v>
      </c>
      <c r="L33" s="39">
        <f>VLOOKUP($A33,Ejercicio!$1:$1048576,COLUMN(Ejercicio!AC:AC),0)</f>
        <v>0</v>
      </c>
      <c r="M33" s="39">
        <f>VLOOKUP($A33,Ejercicio!$1:$1048576,COLUMN(Ejercicio!AE:AE),0)</f>
        <v>0</v>
      </c>
      <c r="N33" s="39">
        <f>VLOOKUP($A33,Ejercicio!$1:$1048576,COLUMN(Ejercicio!AI:AI),0)</f>
        <v>0</v>
      </c>
      <c r="O33" s="39">
        <f>VLOOKUP($A33,Ejercicio!$1:$1048576,COLUMN(Ejercicio!AK:AK),0)</f>
        <v>0</v>
      </c>
      <c r="P33" s="39">
        <f>VLOOKUP($A33,Ejercicio!$1:$1048576,COLUMN(Ejercicio!AO:AO),0)</f>
        <v>0</v>
      </c>
      <c r="Q33" s="39">
        <f>VLOOKUP($A33,Ejercicio!$1:$1048576,COLUMN(Ejercicio!AQ:AQ),0)</f>
        <v>0</v>
      </c>
      <c r="R33" s="39">
        <f>VLOOKUP($A33,Ejercicio!$1:$1048576,COLUMN(Ejercicio!AU:AU),0)</f>
        <v>0</v>
      </c>
      <c r="S33" s="39">
        <f>VLOOKUP($A33,Ejercicio!$1:$1048576,COLUMN(Ejercicio!AW:AW),0)</f>
        <v>0</v>
      </c>
      <c r="T33" s="39">
        <f>VLOOKUP($A33,Ejercicio!$1:$1048576,COLUMN(Ejercicio!BA:BA),0)</f>
        <v>0</v>
      </c>
      <c r="U33" s="39">
        <f>VLOOKUP($A33,Ejercicio!$1:$1048576,COLUMN(Ejercicio!BC:BC),0)</f>
        <v>0</v>
      </c>
      <c r="V33" s="39">
        <f>VLOOKUP($A33,Ejercicio!$1:$1048576,COLUMN(Ejercicio!BG:BG),0)</f>
        <v>0</v>
      </c>
      <c r="W33" s="39">
        <f>VLOOKUP($A33,Ejercicio!$1:$1048576,COLUMN(Ejercicio!BI:BI),0)</f>
        <v>0</v>
      </c>
      <c r="X33" s="39">
        <f>VLOOKUP($A33,Ejercicio!$1:$1048576,COLUMN(Ejercicio!BM:BM),0)</f>
        <v>0</v>
      </c>
      <c r="Y33" s="39">
        <f>VLOOKUP($A33,Ejercicio!$1:$1048576,COLUMN(Ejercicio!BO:BO),0)</f>
        <v>0</v>
      </c>
      <c r="Z33" s="39">
        <f>VLOOKUP($A33,Ejercicio!$1:$1048576,COLUMN(Ejercicio!BS:BS),0)</f>
        <v>0</v>
      </c>
      <c r="AA33" s="39">
        <f>VLOOKUP($A33,Ejercicio!$1:$1048576,COLUMN(Ejercicio!BU:BU),0)</f>
        <v>0</v>
      </c>
      <c r="AB33" s="39">
        <f>VLOOKUP($A33,Ejercicio!$1:$1048576,COLUMN(Ejercicio!BY:BY),0)</f>
        <v>0</v>
      </c>
      <c r="AC33" s="39">
        <f>VLOOKUP($A33,Ejercicio!$1:$1048576,COLUMN(Ejercicio!CA:CA),0)</f>
        <v>0</v>
      </c>
      <c r="AD33" s="39" t="str">
        <f t="shared" si="0"/>
        <v>Si</v>
      </c>
    </row>
    <row r="34" spans="1:30" x14ac:dyDescent="0.25">
      <c r="A34" s="1" t="str">
        <f>Ejercicio!A38</f>
        <v>I028</v>
      </c>
      <c r="B34" s="1" t="str">
        <f>Ejercicio!$B$2</f>
        <v>Revisado I Aprobado 2018</v>
      </c>
      <c r="C34" s="1" t="s">
        <v>52</v>
      </c>
      <c r="D34" s="1" t="s">
        <v>53</v>
      </c>
      <c r="E34" s="1" t="s">
        <v>52</v>
      </c>
      <c r="F34" s="39">
        <f>VLOOKUP($A34,Ejercicio!$1:$1048576,COLUMN(Ejercicio!K:K),0)</f>
        <v>0</v>
      </c>
      <c r="G34" s="39">
        <f>VLOOKUP($A34,Ejercicio!$1:$1048576,COLUMN(Ejercicio!M:M),0)</f>
        <v>0</v>
      </c>
      <c r="H34" s="39">
        <f>VLOOKUP($A34,Ejercicio!$1:$1048576,COLUMN(Ejercicio!Q:Q),0)</f>
        <v>0</v>
      </c>
      <c r="I34" s="39">
        <f>VLOOKUP($A34,Ejercicio!$1:$1048576,COLUMN(Ejercicio!S:S),0)</f>
        <v>0</v>
      </c>
      <c r="J34" s="39">
        <f>VLOOKUP($A34,Ejercicio!$1:$1048576,COLUMN(Ejercicio!W:W),0)</f>
        <v>0</v>
      </c>
      <c r="K34" s="39">
        <f>VLOOKUP($A34,Ejercicio!$1:$1048576,COLUMN(Ejercicio!Y:Y),0)</f>
        <v>0</v>
      </c>
      <c r="L34" s="39">
        <f>VLOOKUP($A34,Ejercicio!$1:$1048576,COLUMN(Ejercicio!AC:AC),0)</f>
        <v>0</v>
      </c>
      <c r="M34" s="39">
        <f>VLOOKUP($A34,Ejercicio!$1:$1048576,COLUMN(Ejercicio!AE:AE),0)</f>
        <v>0</v>
      </c>
      <c r="N34" s="39">
        <f>VLOOKUP($A34,Ejercicio!$1:$1048576,COLUMN(Ejercicio!AI:AI),0)</f>
        <v>0</v>
      </c>
      <c r="O34" s="39">
        <f>VLOOKUP($A34,Ejercicio!$1:$1048576,COLUMN(Ejercicio!AK:AK),0)</f>
        <v>0</v>
      </c>
      <c r="P34" s="39">
        <f>VLOOKUP($A34,Ejercicio!$1:$1048576,COLUMN(Ejercicio!AO:AO),0)</f>
        <v>0</v>
      </c>
      <c r="Q34" s="39">
        <f>VLOOKUP($A34,Ejercicio!$1:$1048576,COLUMN(Ejercicio!AQ:AQ),0)</f>
        <v>0</v>
      </c>
      <c r="R34" s="39">
        <f>VLOOKUP($A34,Ejercicio!$1:$1048576,COLUMN(Ejercicio!AU:AU),0)</f>
        <v>0</v>
      </c>
      <c r="S34" s="39">
        <f>VLOOKUP($A34,Ejercicio!$1:$1048576,COLUMN(Ejercicio!AW:AW),0)</f>
        <v>0</v>
      </c>
      <c r="T34" s="39">
        <f>VLOOKUP($A34,Ejercicio!$1:$1048576,COLUMN(Ejercicio!BA:BA),0)</f>
        <v>0</v>
      </c>
      <c r="U34" s="39">
        <f>VLOOKUP($A34,Ejercicio!$1:$1048576,COLUMN(Ejercicio!BC:BC),0)</f>
        <v>0</v>
      </c>
      <c r="V34" s="39">
        <f>VLOOKUP($A34,Ejercicio!$1:$1048576,COLUMN(Ejercicio!BG:BG),0)</f>
        <v>0</v>
      </c>
      <c r="W34" s="39">
        <f>VLOOKUP($A34,Ejercicio!$1:$1048576,COLUMN(Ejercicio!BI:BI),0)</f>
        <v>0</v>
      </c>
      <c r="X34" s="39">
        <f>VLOOKUP($A34,Ejercicio!$1:$1048576,COLUMN(Ejercicio!BM:BM),0)</f>
        <v>0</v>
      </c>
      <c r="Y34" s="39">
        <f>VLOOKUP($A34,Ejercicio!$1:$1048576,COLUMN(Ejercicio!BO:BO),0)</f>
        <v>0</v>
      </c>
      <c r="Z34" s="39">
        <f>VLOOKUP($A34,Ejercicio!$1:$1048576,COLUMN(Ejercicio!BS:BS),0)</f>
        <v>0</v>
      </c>
      <c r="AA34" s="39">
        <f>VLOOKUP($A34,Ejercicio!$1:$1048576,COLUMN(Ejercicio!BU:BU),0)</f>
        <v>0</v>
      </c>
      <c r="AB34" s="39">
        <f>VLOOKUP($A34,Ejercicio!$1:$1048576,COLUMN(Ejercicio!BY:BY),0)</f>
        <v>0</v>
      </c>
      <c r="AC34" s="39">
        <f>VLOOKUP($A34,Ejercicio!$1:$1048576,COLUMN(Ejercicio!CA:CA),0)</f>
        <v>0</v>
      </c>
      <c r="AD34" s="39" t="str">
        <f t="shared" si="0"/>
        <v>Si</v>
      </c>
    </row>
    <row r="35" spans="1:30" x14ac:dyDescent="0.25">
      <c r="A35" s="1" t="str">
        <f>Ejercicio!A39</f>
        <v>I029</v>
      </c>
      <c r="B35" s="1" t="str">
        <f>Ejercicio!$B$2</f>
        <v>Revisado I Aprobado 2018</v>
      </c>
      <c r="C35" s="1" t="s">
        <v>52</v>
      </c>
      <c r="D35" s="1" t="s">
        <v>53</v>
      </c>
      <c r="E35" s="1" t="s">
        <v>52</v>
      </c>
      <c r="F35" s="39">
        <f>VLOOKUP($A35,Ejercicio!$1:$1048576,COLUMN(Ejercicio!K:K),0)</f>
        <v>0</v>
      </c>
      <c r="G35" s="39">
        <f>VLOOKUP($A35,Ejercicio!$1:$1048576,COLUMN(Ejercicio!M:M),0)</f>
        <v>0</v>
      </c>
      <c r="H35" s="39">
        <f>VLOOKUP($A35,Ejercicio!$1:$1048576,COLUMN(Ejercicio!Q:Q),0)</f>
        <v>0</v>
      </c>
      <c r="I35" s="39">
        <f>VLOOKUP($A35,Ejercicio!$1:$1048576,COLUMN(Ejercicio!S:S),0)</f>
        <v>0</v>
      </c>
      <c r="J35" s="39">
        <f>VLOOKUP($A35,Ejercicio!$1:$1048576,COLUMN(Ejercicio!W:W),0)</f>
        <v>0</v>
      </c>
      <c r="K35" s="39">
        <f>VLOOKUP($A35,Ejercicio!$1:$1048576,COLUMN(Ejercicio!Y:Y),0)</f>
        <v>0</v>
      </c>
      <c r="L35" s="39">
        <f>VLOOKUP($A35,Ejercicio!$1:$1048576,COLUMN(Ejercicio!AC:AC),0)</f>
        <v>0.31666666666666671</v>
      </c>
      <c r="M35" s="39">
        <f>VLOOKUP($A35,Ejercicio!$1:$1048576,COLUMN(Ejercicio!AE:AE),0)</f>
        <v>1.837497203642384</v>
      </c>
      <c r="N35" s="39">
        <f>VLOOKUP($A35,Ejercicio!$1:$1048576,COLUMN(Ejercicio!AI:AI),0)</f>
        <v>0.25165562913907286</v>
      </c>
      <c r="O35" s="39">
        <f>VLOOKUP($A35,Ejercicio!$1:$1048576,COLUMN(Ejercicio!AK:AK),0)</f>
        <v>1.837497203642384</v>
      </c>
      <c r="P35" s="39">
        <f>VLOOKUP($A35,Ejercicio!$1:$1048576,COLUMN(Ejercicio!AO:AO),0)</f>
        <v>0.20994475138121549</v>
      </c>
      <c r="Q35" s="39">
        <f>VLOOKUP($A35,Ejercicio!$1:$1048576,COLUMN(Ejercicio!AQ:AQ),0)</f>
        <v>1.837497203642384</v>
      </c>
      <c r="R35" s="39">
        <f>VLOOKUP($A35,Ejercicio!$1:$1048576,COLUMN(Ejercicio!AU:AU),0)</f>
        <v>0.17924528301886794</v>
      </c>
      <c r="S35" s="39">
        <f>VLOOKUP($A35,Ejercicio!$1:$1048576,COLUMN(Ejercicio!AW:AW),0)</f>
        <v>1.8374972036423838</v>
      </c>
      <c r="T35" s="39">
        <f>VLOOKUP($A35,Ejercicio!$1:$1048576,COLUMN(Ejercicio!BA:BA),0)</f>
        <v>0.15637860082304528</v>
      </c>
      <c r="U35" s="39">
        <f>VLOOKUP($A35,Ejercicio!$1:$1048576,COLUMN(Ejercicio!BC:BC),0)</f>
        <v>1.837497203642384</v>
      </c>
      <c r="V35" s="39">
        <f>VLOOKUP($A35,Ejercicio!$1:$1048576,COLUMN(Ejercicio!BG:BG),0)</f>
        <v>0.13919413919413923</v>
      </c>
      <c r="W35" s="39">
        <f>VLOOKUP($A35,Ejercicio!$1:$1048576,COLUMN(Ejercicio!BI:BI),0)</f>
        <v>1.837497203642384</v>
      </c>
      <c r="X35" s="39">
        <f>VLOOKUP($A35,Ejercicio!$1:$1048576,COLUMN(Ejercicio!BM:BM),0)</f>
        <v>0.12500000000000003</v>
      </c>
      <c r="Y35" s="39">
        <f>VLOOKUP($A35,Ejercicio!$1:$1048576,COLUMN(Ejercicio!BO:BO),0)</f>
        <v>1.837497203642384</v>
      </c>
      <c r="Z35" s="39">
        <f>VLOOKUP($A35,Ejercicio!$1:$1048576,COLUMN(Ejercicio!BS:BS),0)</f>
        <v>0.22754491017964074</v>
      </c>
      <c r="AA35" s="39">
        <f>VLOOKUP($A35,Ejercicio!$1:$1048576,COLUMN(Ejercicio!BU:BU),0)</f>
        <v>3.674994407284768</v>
      </c>
      <c r="AB35" s="39">
        <f>VLOOKUP($A35,Ejercicio!$1:$1048576,COLUMN(Ejercicio!BY:BY),0)</f>
        <v>0.20821917808219181</v>
      </c>
      <c r="AC35" s="39">
        <f>VLOOKUP($A35,Ejercicio!$1:$1048576,COLUMN(Ejercicio!CA:CA),0)</f>
        <v>3.674994407284768</v>
      </c>
      <c r="AD35" s="39" t="str">
        <f t="shared" si="0"/>
        <v>No</v>
      </c>
    </row>
    <row r="36" spans="1:30" x14ac:dyDescent="0.25">
      <c r="A36" s="1" t="str">
        <f>Ejercicio!A40</f>
        <v>I030</v>
      </c>
      <c r="B36" s="1" t="str">
        <f>Ejercicio!$B$2</f>
        <v>Revisado I Aprobado 2018</v>
      </c>
      <c r="C36" s="1" t="s">
        <v>52</v>
      </c>
      <c r="D36" s="1" t="s">
        <v>53</v>
      </c>
      <c r="E36" s="1" t="s">
        <v>52</v>
      </c>
      <c r="F36" s="39">
        <f>VLOOKUP($A36,Ejercicio!$1:$1048576,COLUMN(Ejercicio!K:K),0)</f>
        <v>0</v>
      </c>
      <c r="G36" s="39">
        <f>VLOOKUP($A36,Ejercicio!$1:$1048576,COLUMN(Ejercicio!M:M),0)</f>
        <v>0</v>
      </c>
      <c r="H36" s="39">
        <f>VLOOKUP($A36,Ejercicio!$1:$1048576,COLUMN(Ejercicio!Q:Q),0)</f>
        <v>0</v>
      </c>
      <c r="I36" s="39">
        <f>VLOOKUP($A36,Ejercicio!$1:$1048576,COLUMN(Ejercicio!S:S),0)</f>
        <v>0</v>
      </c>
      <c r="J36" s="39">
        <f>VLOOKUP($A36,Ejercicio!$1:$1048576,COLUMN(Ejercicio!W:W),0)</f>
        <v>0</v>
      </c>
      <c r="K36" s="39">
        <f>VLOOKUP($A36,Ejercicio!$1:$1048576,COLUMN(Ejercicio!Y:Y),0)</f>
        <v>0</v>
      </c>
      <c r="L36" s="39">
        <f>VLOOKUP($A36,Ejercicio!$1:$1048576,COLUMN(Ejercicio!AC:AC),0)</f>
        <v>0</v>
      </c>
      <c r="M36" s="39">
        <f>VLOOKUP($A36,Ejercicio!$1:$1048576,COLUMN(Ejercicio!AE:AE),0)</f>
        <v>0</v>
      </c>
      <c r="N36" s="39">
        <f>VLOOKUP($A36,Ejercicio!$1:$1048576,COLUMN(Ejercicio!AI:AI),0)</f>
        <v>0</v>
      </c>
      <c r="O36" s="39">
        <f>VLOOKUP($A36,Ejercicio!$1:$1048576,COLUMN(Ejercicio!AK:AK),0)</f>
        <v>0</v>
      </c>
      <c r="P36" s="39">
        <f>VLOOKUP($A36,Ejercicio!$1:$1048576,COLUMN(Ejercicio!AO:AO),0)</f>
        <v>0</v>
      </c>
      <c r="Q36" s="39">
        <f>VLOOKUP($A36,Ejercicio!$1:$1048576,COLUMN(Ejercicio!AQ:AQ),0)</f>
        <v>0</v>
      </c>
      <c r="R36" s="39">
        <f>VLOOKUP($A36,Ejercicio!$1:$1048576,COLUMN(Ejercicio!AU:AU),0)</f>
        <v>0</v>
      </c>
      <c r="S36" s="39">
        <f>VLOOKUP($A36,Ejercicio!$1:$1048576,COLUMN(Ejercicio!AW:AW),0)</f>
        <v>0</v>
      </c>
      <c r="T36" s="39">
        <f>VLOOKUP($A36,Ejercicio!$1:$1048576,COLUMN(Ejercicio!BA:BA),0)</f>
        <v>0</v>
      </c>
      <c r="U36" s="39">
        <f>VLOOKUP($A36,Ejercicio!$1:$1048576,COLUMN(Ejercicio!BC:BC),0)</f>
        <v>0</v>
      </c>
      <c r="V36" s="39">
        <f>VLOOKUP($A36,Ejercicio!$1:$1048576,COLUMN(Ejercicio!BG:BG),0)</f>
        <v>0</v>
      </c>
      <c r="W36" s="39">
        <f>VLOOKUP($A36,Ejercicio!$1:$1048576,COLUMN(Ejercicio!BI:BI),0)</f>
        <v>0</v>
      </c>
      <c r="X36" s="39">
        <f>VLOOKUP($A36,Ejercicio!$1:$1048576,COLUMN(Ejercicio!BM:BM),0)</f>
        <v>0</v>
      </c>
      <c r="Y36" s="39">
        <f>VLOOKUP($A36,Ejercicio!$1:$1048576,COLUMN(Ejercicio!BO:BO),0)</f>
        <v>0</v>
      </c>
      <c r="Z36" s="39">
        <f>VLOOKUP($A36,Ejercicio!$1:$1048576,COLUMN(Ejercicio!BS:BS),0)</f>
        <v>0</v>
      </c>
      <c r="AA36" s="39">
        <f>VLOOKUP($A36,Ejercicio!$1:$1048576,COLUMN(Ejercicio!BU:BU),0)</f>
        <v>0</v>
      </c>
      <c r="AB36" s="39">
        <f>VLOOKUP($A36,Ejercicio!$1:$1048576,COLUMN(Ejercicio!BY:BY),0)</f>
        <v>0</v>
      </c>
      <c r="AC36" s="39">
        <f>VLOOKUP($A36,Ejercicio!$1:$1048576,COLUMN(Ejercicio!CA:CA),0)</f>
        <v>0</v>
      </c>
      <c r="AD36" s="39" t="str">
        <f t="shared" si="0"/>
        <v>Si</v>
      </c>
    </row>
    <row r="37" spans="1:30" x14ac:dyDescent="0.25">
      <c r="A37" s="1" t="str">
        <f>Ejercicio!A41</f>
        <v>I031</v>
      </c>
      <c r="B37" s="1" t="str">
        <f>Ejercicio!$B$2</f>
        <v>Revisado I Aprobado 2018</v>
      </c>
      <c r="C37" s="1" t="s">
        <v>52</v>
      </c>
      <c r="D37" s="1" t="s">
        <v>53</v>
      </c>
      <c r="E37" s="1" t="s">
        <v>52</v>
      </c>
      <c r="F37" s="39">
        <f>VLOOKUP($A37,Ejercicio!$1:$1048576,COLUMN(Ejercicio!K:K),0)</f>
        <v>0</v>
      </c>
      <c r="G37" s="39">
        <f>VLOOKUP($A37,Ejercicio!$1:$1048576,COLUMN(Ejercicio!M:M),0)</f>
        <v>0</v>
      </c>
      <c r="H37" s="39">
        <f>VLOOKUP($A37,Ejercicio!$1:$1048576,COLUMN(Ejercicio!Q:Q),0)</f>
        <v>0</v>
      </c>
      <c r="I37" s="39">
        <f>VLOOKUP($A37,Ejercicio!$1:$1048576,COLUMN(Ejercicio!S:S),0)</f>
        <v>0</v>
      </c>
      <c r="J37" s="39">
        <f>VLOOKUP($A37,Ejercicio!$1:$1048576,COLUMN(Ejercicio!W:W),0)</f>
        <v>0</v>
      </c>
      <c r="K37" s="39">
        <f>VLOOKUP($A37,Ejercicio!$1:$1048576,COLUMN(Ejercicio!Y:Y),0)</f>
        <v>0</v>
      </c>
      <c r="L37" s="39">
        <f>VLOOKUP($A37,Ejercicio!$1:$1048576,COLUMN(Ejercicio!AC:AC),0)</f>
        <v>0</v>
      </c>
      <c r="M37" s="39">
        <f>VLOOKUP($A37,Ejercicio!$1:$1048576,COLUMN(Ejercicio!AE:AE),0)</f>
        <v>0</v>
      </c>
      <c r="N37" s="39">
        <f>VLOOKUP($A37,Ejercicio!$1:$1048576,COLUMN(Ejercicio!AI:AI),0)</f>
        <v>0</v>
      </c>
      <c r="O37" s="39">
        <f>VLOOKUP($A37,Ejercicio!$1:$1048576,COLUMN(Ejercicio!AK:AK),0)</f>
        <v>0</v>
      </c>
      <c r="P37" s="39">
        <f>VLOOKUP($A37,Ejercicio!$1:$1048576,COLUMN(Ejercicio!AO:AO),0)</f>
        <v>0</v>
      </c>
      <c r="Q37" s="39">
        <f>VLOOKUP($A37,Ejercicio!$1:$1048576,COLUMN(Ejercicio!AQ:AQ),0)</f>
        <v>0</v>
      </c>
      <c r="R37" s="39">
        <f>VLOOKUP($A37,Ejercicio!$1:$1048576,COLUMN(Ejercicio!AU:AU),0)</f>
        <v>0</v>
      </c>
      <c r="S37" s="39">
        <f>VLOOKUP($A37,Ejercicio!$1:$1048576,COLUMN(Ejercicio!AW:AW),0)</f>
        <v>0</v>
      </c>
      <c r="T37" s="39">
        <f>VLOOKUP($A37,Ejercicio!$1:$1048576,COLUMN(Ejercicio!BA:BA),0)</f>
        <v>0</v>
      </c>
      <c r="U37" s="39">
        <f>VLOOKUP($A37,Ejercicio!$1:$1048576,COLUMN(Ejercicio!BC:BC),0)</f>
        <v>0</v>
      </c>
      <c r="V37" s="39">
        <f>VLOOKUP($A37,Ejercicio!$1:$1048576,COLUMN(Ejercicio!BG:BG),0)</f>
        <v>0</v>
      </c>
      <c r="W37" s="39">
        <f>VLOOKUP($A37,Ejercicio!$1:$1048576,COLUMN(Ejercicio!BI:BI),0)</f>
        <v>0</v>
      </c>
      <c r="X37" s="39">
        <f>VLOOKUP($A37,Ejercicio!$1:$1048576,COLUMN(Ejercicio!BM:BM),0)</f>
        <v>0</v>
      </c>
      <c r="Y37" s="39">
        <f>VLOOKUP($A37,Ejercicio!$1:$1048576,COLUMN(Ejercicio!BO:BO),0)</f>
        <v>0</v>
      </c>
      <c r="Z37" s="39">
        <f>VLOOKUP($A37,Ejercicio!$1:$1048576,COLUMN(Ejercicio!BS:BS),0)</f>
        <v>0</v>
      </c>
      <c r="AA37" s="39">
        <f>VLOOKUP($A37,Ejercicio!$1:$1048576,COLUMN(Ejercicio!BU:BU),0)</f>
        <v>0</v>
      </c>
      <c r="AB37" s="39">
        <f>VLOOKUP($A37,Ejercicio!$1:$1048576,COLUMN(Ejercicio!BY:BY),0)</f>
        <v>0</v>
      </c>
      <c r="AC37" s="39">
        <f>VLOOKUP($A37,Ejercicio!$1:$1048576,COLUMN(Ejercicio!CA:CA),0)</f>
        <v>0</v>
      </c>
      <c r="AD37" s="39" t="str">
        <f t="shared" si="0"/>
        <v>Si</v>
      </c>
    </row>
    <row r="38" spans="1:30" x14ac:dyDescent="0.25">
      <c r="A38" s="1" t="str">
        <f>Ejercicio!A42</f>
        <v>I032</v>
      </c>
      <c r="B38" s="1" t="str">
        <f>Ejercicio!$B$2</f>
        <v>Revisado I Aprobado 2018</v>
      </c>
      <c r="C38" s="1" t="s">
        <v>52</v>
      </c>
      <c r="D38" s="1" t="s">
        <v>53</v>
      </c>
      <c r="E38" s="1" t="s">
        <v>52</v>
      </c>
      <c r="F38" s="39">
        <f>VLOOKUP($A38,Ejercicio!$1:$1048576,COLUMN(Ejercicio!K:K),0)</f>
        <v>0</v>
      </c>
      <c r="G38" s="39">
        <f>VLOOKUP($A38,Ejercicio!$1:$1048576,COLUMN(Ejercicio!M:M),0)</f>
        <v>0</v>
      </c>
      <c r="H38" s="39">
        <f>VLOOKUP($A38,Ejercicio!$1:$1048576,COLUMN(Ejercicio!Q:Q),0)</f>
        <v>0</v>
      </c>
      <c r="I38" s="39">
        <f>VLOOKUP($A38,Ejercicio!$1:$1048576,COLUMN(Ejercicio!S:S),0)</f>
        <v>0</v>
      </c>
      <c r="J38" s="39">
        <f>VLOOKUP($A38,Ejercicio!$1:$1048576,COLUMN(Ejercicio!W:W),0)</f>
        <v>0</v>
      </c>
      <c r="K38" s="39">
        <f>VLOOKUP($A38,Ejercicio!$1:$1048576,COLUMN(Ejercicio!Y:Y),0)</f>
        <v>0</v>
      </c>
      <c r="L38" s="39">
        <f>VLOOKUP($A38,Ejercicio!$1:$1048576,COLUMN(Ejercicio!AC:AC),0)</f>
        <v>0</v>
      </c>
      <c r="M38" s="39">
        <f>VLOOKUP($A38,Ejercicio!$1:$1048576,COLUMN(Ejercicio!AE:AE),0)</f>
        <v>0</v>
      </c>
      <c r="N38" s="39">
        <f>VLOOKUP($A38,Ejercicio!$1:$1048576,COLUMN(Ejercicio!AI:AI),0)</f>
        <v>0</v>
      </c>
      <c r="O38" s="39">
        <f>VLOOKUP($A38,Ejercicio!$1:$1048576,COLUMN(Ejercicio!AK:AK),0)</f>
        <v>0</v>
      </c>
      <c r="P38" s="39">
        <f>VLOOKUP($A38,Ejercicio!$1:$1048576,COLUMN(Ejercicio!AO:AO),0)</f>
        <v>0</v>
      </c>
      <c r="Q38" s="39">
        <f>VLOOKUP($A38,Ejercicio!$1:$1048576,COLUMN(Ejercicio!AQ:AQ),0)</f>
        <v>0</v>
      </c>
      <c r="R38" s="39">
        <f>VLOOKUP($A38,Ejercicio!$1:$1048576,COLUMN(Ejercicio!AU:AU),0)</f>
        <v>0</v>
      </c>
      <c r="S38" s="39">
        <f>VLOOKUP($A38,Ejercicio!$1:$1048576,COLUMN(Ejercicio!AW:AW),0)</f>
        <v>0</v>
      </c>
      <c r="T38" s="39">
        <f>VLOOKUP($A38,Ejercicio!$1:$1048576,COLUMN(Ejercicio!BA:BA),0)</f>
        <v>0</v>
      </c>
      <c r="U38" s="39">
        <f>VLOOKUP($A38,Ejercicio!$1:$1048576,COLUMN(Ejercicio!BC:BC),0)</f>
        <v>0</v>
      </c>
      <c r="V38" s="39">
        <f>VLOOKUP($A38,Ejercicio!$1:$1048576,COLUMN(Ejercicio!BG:BG),0)</f>
        <v>0</v>
      </c>
      <c r="W38" s="39">
        <f>VLOOKUP($A38,Ejercicio!$1:$1048576,COLUMN(Ejercicio!BI:BI),0)</f>
        <v>0</v>
      </c>
      <c r="X38" s="39">
        <f>VLOOKUP($A38,Ejercicio!$1:$1048576,COLUMN(Ejercicio!BM:BM),0)</f>
        <v>0</v>
      </c>
      <c r="Y38" s="39">
        <f>VLOOKUP($A38,Ejercicio!$1:$1048576,COLUMN(Ejercicio!BO:BO),0)</f>
        <v>0</v>
      </c>
      <c r="Z38" s="39">
        <f>VLOOKUP($A38,Ejercicio!$1:$1048576,COLUMN(Ejercicio!BS:BS),0)</f>
        <v>0</v>
      </c>
      <c r="AA38" s="39">
        <f>VLOOKUP($A38,Ejercicio!$1:$1048576,COLUMN(Ejercicio!BU:BU),0)</f>
        <v>0</v>
      </c>
      <c r="AB38" s="39">
        <f>VLOOKUP($A38,Ejercicio!$1:$1048576,COLUMN(Ejercicio!BY:BY),0)</f>
        <v>0</v>
      </c>
      <c r="AC38" s="39">
        <f>VLOOKUP($A38,Ejercicio!$1:$1048576,COLUMN(Ejercicio!CA:CA),0)</f>
        <v>0</v>
      </c>
      <c r="AD38" s="39" t="str">
        <f t="shared" si="0"/>
        <v>Si</v>
      </c>
    </row>
    <row r="39" spans="1:30" x14ac:dyDescent="0.25">
      <c r="A39" s="1" t="str">
        <f>Ejercicio!A43</f>
        <v>I033</v>
      </c>
      <c r="B39" s="1" t="str">
        <f>Ejercicio!$B$2</f>
        <v>Revisado I Aprobado 2018</v>
      </c>
      <c r="C39" s="1" t="s">
        <v>52</v>
      </c>
      <c r="D39" s="1" t="s">
        <v>53</v>
      </c>
      <c r="E39" s="1" t="s">
        <v>52</v>
      </c>
      <c r="F39" s="39">
        <f>VLOOKUP($A39,Ejercicio!$1:$1048576,COLUMN(Ejercicio!K:K),0)</f>
        <v>0</v>
      </c>
      <c r="G39" s="39">
        <f>VLOOKUP($A39,Ejercicio!$1:$1048576,COLUMN(Ejercicio!M:M),0)</f>
        <v>0</v>
      </c>
      <c r="H39" s="39">
        <f>VLOOKUP($A39,Ejercicio!$1:$1048576,COLUMN(Ejercicio!Q:Q),0)</f>
        <v>0</v>
      </c>
      <c r="I39" s="39">
        <f>VLOOKUP($A39,Ejercicio!$1:$1048576,COLUMN(Ejercicio!S:S),0)</f>
        <v>0</v>
      </c>
      <c r="J39" s="39">
        <f>VLOOKUP($A39,Ejercicio!$1:$1048576,COLUMN(Ejercicio!W:W),0)</f>
        <v>0</v>
      </c>
      <c r="K39" s="39">
        <f>VLOOKUP($A39,Ejercicio!$1:$1048576,COLUMN(Ejercicio!Y:Y),0)</f>
        <v>0</v>
      </c>
      <c r="L39" s="39">
        <f>VLOOKUP($A39,Ejercicio!$1:$1048576,COLUMN(Ejercicio!AC:AC),0)</f>
        <v>0</v>
      </c>
      <c r="M39" s="39">
        <f>VLOOKUP($A39,Ejercicio!$1:$1048576,COLUMN(Ejercicio!AE:AE),0)</f>
        <v>0</v>
      </c>
      <c r="N39" s="39">
        <f>VLOOKUP($A39,Ejercicio!$1:$1048576,COLUMN(Ejercicio!AI:AI),0)</f>
        <v>0</v>
      </c>
      <c r="O39" s="39">
        <f>VLOOKUP($A39,Ejercicio!$1:$1048576,COLUMN(Ejercicio!AK:AK),0)</f>
        <v>0</v>
      </c>
      <c r="P39" s="39">
        <f>VLOOKUP($A39,Ejercicio!$1:$1048576,COLUMN(Ejercicio!AO:AO),0)</f>
        <v>0</v>
      </c>
      <c r="Q39" s="39">
        <f>VLOOKUP($A39,Ejercicio!$1:$1048576,COLUMN(Ejercicio!AQ:AQ),0)</f>
        <v>0</v>
      </c>
      <c r="R39" s="39">
        <f>VLOOKUP($A39,Ejercicio!$1:$1048576,COLUMN(Ejercicio!AU:AU),0)</f>
        <v>0</v>
      </c>
      <c r="S39" s="39">
        <f>VLOOKUP($A39,Ejercicio!$1:$1048576,COLUMN(Ejercicio!AW:AW),0)</f>
        <v>0</v>
      </c>
      <c r="T39" s="39">
        <f>VLOOKUP($A39,Ejercicio!$1:$1048576,COLUMN(Ejercicio!BA:BA),0)</f>
        <v>0</v>
      </c>
      <c r="U39" s="39">
        <f>VLOOKUP($A39,Ejercicio!$1:$1048576,COLUMN(Ejercicio!BC:BC),0)</f>
        <v>0</v>
      </c>
      <c r="V39" s="39">
        <f>VLOOKUP($A39,Ejercicio!$1:$1048576,COLUMN(Ejercicio!BG:BG),0)</f>
        <v>0</v>
      </c>
      <c r="W39" s="39">
        <f>VLOOKUP($A39,Ejercicio!$1:$1048576,COLUMN(Ejercicio!BI:BI),0)</f>
        <v>0</v>
      </c>
      <c r="X39" s="39">
        <f>VLOOKUP($A39,Ejercicio!$1:$1048576,COLUMN(Ejercicio!BM:BM),0)</f>
        <v>0</v>
      </c>
      <c r="Y39" s="39">
        <f>VLOOKUP($A39,Ejercicio!$1:$1048576,COLUMN(Ejercicio!BO:BO),0)</f>
        <v>0</v>
      </c>
      <c r="Z39" s="39">
        <f>VLOOKUP($A39,Ejercicio!$1:$1048576,COLUMN(Ejercicio!BS:BS),0)</f>
        <v>0</v>
      </c>
      <c r="AA39" s="39">
        <f>VLOOKUP($A39,Ejercicio!$1:$1048576,COLUMN(Ejercicio!BU:BU),0)</f>
        <v>0</v>
      </c>
      <c r="AB39" s="39">
        <f>VLOOKUP($A39,Ejercicio!$1:$1048576,COLUMN(Ejercicio!BY:BY),0)</f>
        <v>0</v>
      </c>
      <c r="AC39" s="39">
        <f>VLOOKUP($A39,Ejercicio!$1:$1048576,COLUMN(Ejercicio!CA:CA),0)</f>
        <v>0</v>
      </c>
      <c r="AD39" s="39" t="str">
        <f t="shared" si="0"/>
        <v>Si</v>
      </c>
    </row>
    <row r="40" spans="1:30" x14ac:dyDescent="0.25">
      <c r="A40" s="1" t="str">
        <f>Ejercicio!A44</f>
        <v>I034</v>
      </c>
      <c r="B40" s="1" t="str">
        <f>Ejercicio!$B$2</f>
        <v>Revisado I Aprobado 2018</v>
      </c>
      <c r="C40" s="1" t="s">
        <v>52</v>
      </c>
      <c r="D40" s="1" t="s">
        <v>53</v>
      </c>
      <c r="E40" s="1" t="s">
        <v>52</v>
      </c>
      <c r="F40" s="39">
        <f>VLOOKUP($A40,Ejercicio!$1:$1048576,COLUMN(Ejercicio!K:K),0)</f>
        <v>0</v>
      </c>
      <c r="G40" s="39">
        <f>VLOOKUP($A40,Ejercicio!$1:$1048576,COLUMN(Ejercicio!M:M),0)</f>
        <v>0</v>
      </c>
      <c r="H40" s="39">
        <f>VLOOKUP($A40,Ejercicio!$1:$1048576,COLUMN(Ejercicio!Q:Q),0)</f>
        <v>0</v>
      </c>
      <c r="I40" s="39">
        <f>VLOOKUP($A40,Ejercicio!$1:$1048576,COLUMN(Ejercicio!S:S),0)</f>
        <v>0</v>
      </c>
      <c r="J40" s="39">
        <f>VLOOKUP($A40,Ejercicio!$1:$1048576,COLUMN(Ejercicio!W:W),0)</f>
        <v>0</v>
      </c>
      <c r="K40" s="39">
        <f>VLOOKUP($A40,Ejercicio!$1:$1048576,COLUMN(Ejercicio!Y:Y),0)</f>
        <v>0</v>
      </c>
      <c r="L40" s="39">
        <f>VLOOKUP($A40,Ejercicio!$1:$1048576,COLUMN(Ejercicio!AC:AC),0)</f>
        <v>0</v>
      </c>
      <c r="M40" s="39">
        <f>VLOOKUP($A40,Ejercicio!$1:$1048576,COLUMN(Ejercicio!AE:AE),0)</f>
        <v>0</v>
      </c>
      <c r="N40" s="39">
        <f>VLOOKUP($A40,Ejercicio!$1:$1048576,COLUMN(Ejercicio!AI:AI),0)</f>
        <v>0</v>
      </c>
      <c r="O40" s="39">
        <f>VLOOKUP($A40,Ejercicio!$1:$1048576,COLUMN(Ejercicio!AK:AK),0)</f>
        <v>0</v>
      </c>
      <c r="P40" s="39">
        <f>VLOOKUP($A40,Ejercicio!$1:$1048576,COLUMN(Ejercicio!AO:AO),0)</f>
        <v>0</v>
      </c>
      <c r="Q40" s="39">
        <f>VLOOKUP($A40,Ejercicio!$1:$1048576,COLUMN(Ejercicio!AQ:AQ),0)</f>
        <v>0</v>
      </c>
      <c r="R40" s="39">
        <f>VLOOKUP($A40,Ejercicio!$1:$1048576,COLUMN(Ejercicio!AU:AU),0)</f>
        <v>0</v>
      </c>
      <c r="S40" s="39">
        <f>VLOOKUP($A40,Ejercicio!$1:$1048576,COLUMN(Ejercicio!AW:AW),0)</f>
        <v>0</v>
      </c>
      <c r="T40" s="39">
        <f>VLOOKUP($A40,Ejercicio!$1:$1048576,COLUMN(Ejercicio!BA:BA),0)</f>
        <v>0</v>
      </c>
      <c r="U40" s="39">
        <f>VLOOKUP($A40,Ejercicio!$1:$1048576,COLUMN(Ejercicio!BC:BC),0)</f>
        <v>0</v>
      </c>
      <c r="V40" s="39">
        <f>VLOOKUP($A40,Ejercicio!$1:$1048576,COLUMN(Ejercicio!BG:BG),0)</f>
        <v>0</v>
      </c>
      <c r="W40" s="39">
        <f>VLOOKUP($A40,Ejercicio!$1:$1048576,COLUMN(Ejercicio!BI:BI),0)</f>
        <v>0</v>
      </c>
      <c r="X40" s="39">
        <f>VLOOKUP($A40,Ejercicio!$1:$1048576,COLUMN(Ejercicio!BM:BM),0)</f>
        <v>0</v>
      </c>
      <c r="Y40" s="39">
        <f>VLOOKUP($A40,Ejercicio!$1:$1048576,COLUMN(Ejercicio!BO:BO),0)</f>
        <v>0</v>
      </c>
      <c r="Z40" s="39">
        <f>VLOOKUP($A40,Ejercicio!$1:$1048576,COLUMN(Ejercicio!BS:BS),0)</f>
        <v>0</v>
      </c>
      <c r="AA40" s="39">
        <f>VLOOKUP($A40,Ejercicio!$1:$1048576,COLUMN(Ejercicio!BU:BU),0)</f>
        <v>0</v>
      </c>
      <c r="AB40" s="39">
        <f>VLOOKUP($A40,Ejercicio!$1:$1048576,COLUMN(Ejercicio!BY:BY),0)</f>
        <v>0</v>
      </c>
      <c r="AC40" s="39">
        <f>VLOOKUP($A40,Ejercicio!$1:$1048576,COLUMN(Ejercicio!CA:CA),0)</f>
        <v>0</v>
      </c>
      <c r="AD40" s="39" t="str">
        <f t="shared" si="0"/>
        <v>Si</v>
      </c>
    </row>
    <row r="41" spans="1:30" x14ac:dyDescent="0.25">
      <c r="A41" s="1" t="str">
        <f>Ejercicio!A45</f>
        <v>I035</v>
      </c>
      <c r="B41" s="1" t="str">
        <f>Ejercicio!$B$2</f>
        <v>Revisado I Aprobado 2018</v>
      </c>
      <c r="C41" s="1" t="s">
        <v>52</v>
      </c>
      <c r="D41" s="1" t="s">
        <v>53</v>
      </c>
      <c r="E41" s="1" t="s">
        <v>52</v>
      </c>
      <c r="F41" s="39">
        <f>VLOOKUP($A41,Ejercicio!$1:$1048576,COLUMN(Ejercicio!K:K),0)</f>
        <v>0</v>
      </c>
      <c r="G41" s="39">
        <f>VLOOKUP($A41,Ejercicio!$1:$1048576,COLUMN(Ejercicio!M:M),0)</f>
        <v>0</v>
      </c>
      <c r="H41" s="39">
        <f>VLOOKUP($A41,Ejercicio!$1:$1048576,COLUMN(Ejercicio!Q:Q),0)</f>
        <v>0</v>
      </c>
      <c r="I41" s="39">
        <f>VLOOKUP($A41,Ejercicio!$1:$1048576,COLUMN(Ejercicio!S:S),0)</f>
        <v>0</v>
      </c>
      <c r="J41" s="39">
        <f>VLOOKUP($A41,Ejercicio!$1:$1048576,COLUMN(Ejercicio!W:W),0)</f>
        <v>0</v>
      </c>
      <c r="K41" s="39">
        <f>VLOOKUP($A41,Ejercicio!$1:$1048576,COLUMN(Ejercicio!Y:Y),0)</f>
        <v>0</v>
      </c>
      <c r="L41" s="39">
        <f>VLOOKUP($A41,Ejercicio!$1:$1048576,COLUMN(Ejercicio!AC:AC),0)</f>
        <v>0</v>
      </c>
      <c r="M41" s="39">
        <f>VLOOKUP($A41,Ejercicio!$1:$1048576,COLUMN(Ejercicio!AE:AE),0)</f>
        <v>0</v>
      </c>
      <c r="N41" s="39">
        <f>VLOOKUP($A41,Ejercicio!$1:$1048576,COLUMN(Ejercicio!AI:AI),0)</f>
        <v>0</v>
      </c>
      <c r="O41" s="39">
        <f>VLOOKUP($A41,Ejercicio!$1:$1048576,COLUMN(Ejercicio!AK:AK),0)</f>
        <v>0</v>
      </c>
      <c r="P41" s="39">
        <f>VLOOKUP($A41,Ejercicio!$1:$1048576,COLUMN(Ejercicio!AO:AO),0)</f>
        <v>0</v>
      </c>
      <c r="Q41" s="39">
        <f>VLOOKUP($A41,Ejercicio!$1:$1048576,COLUMN(Ejercicio!AQ:AQ),0)</f>
        <v>0</v>
      </c>
      <c r="R41" s="39">
        <f>VLOOKUP($A41,Ejercicio!$1:$1048576,COLUMN(Ejercicio!AU:AU),0)</f>
        <v>0</v>
      </c>
      <c r="S41" s="39">
        <f>VLOOKUP($A41,Ejercicio!$1:$1048576,COLUMN(Ejercicio!AW:AW),0)</f>
        <v>0</v>
      </c>
      <c r="T41" s="39">
        <f>VLOOKUP($A41,Ejercicio!$1:$1048576,COLUMN(Ejercicio!BA:BA),0)</f>
        <v>0</v>
      </c>
      <c r="U41" s="39">
        <f>VLOOKUP($A41,Ejercicio!$1:$1048576,COLUMN(Ejercicio!BC:BC),0)</f>
        <v>0</v>
      </c>
      <c r="V41" s="39">
        <f>VLOOKUP($A41,Ejercicio!$1:$1048576,COLUMN(Ejercicio!BG:BG),0)</f>
        <v>0</v>
      </c>
      <c r="W41" s="39">
        <f>VLOOKUP($A41,Ejercicio!$1:$1048576,COLUMN(Ejercicio!BI:BI),0)</f>
        <v>0</v>
      </c>
      <c r="X41" s="39">
        <f>VLOOKUP($A41,Ejercicio!$1:$1048576,COLUMN(Ejercicio!BM:BM),0)</f>
        <v>0</v>
      </c>
      <c r="Y41" s="39">
        <f>VLOOKUP($A41,Ejercicio!$1:$1048576,COLUMN(Ejercicio!BO:BO),0)</f>
        <v>0</v>
      </c>
      <c r="Z41" s="39">
        <f>VLOOKUP($A41,Ejercicio!$1:$1048576,COLUMN(Ejercicio!BS:BS),0)</f>
        <v>0</v>
      </c>
      <c r="AA41" s="39">
        <f>VLOOKUP($A41,Ejercicio!$1:$1048576,COLUMN(Ejercicio!BU:BU),0)</f>
        <v>0</v>
      </c>
      <c r="AB41" s="39">
        <f>VLOOKUP($A41,Ejercicio!$1:$1048576,COLUMN(Ejercicio!BY:BY),0)</f>
        <v>0</v>
      </c>
      <c r="AC41" s="39">
        <f>VLOOKUP($A41,Ejercicio!$1:$1048576,COLUMN(Ejercicio!CA:CA),0)</f>
        <v>0</v>
      </c>
      <c r="AD41" s="39" t="str">
        <f t="shared" si="0"/>
        <v>Si</v>
      </c>
    </row>
    <row r="42" spans="1:30" x14ac:dyDescent="0.25">
      <c r="A42" s="1" t="str">
        <f>Ejercicio!A46</f>
        <v>I036</v>
      </c>
      <c r="B42" s="1" t="str">
        <f>Ejercicio!$B$2</f>
        <v>Revisado I Aprobado 2018</v>
      </c>
      <c r="C42" s="1" t="s">
        <v>52</v>
      </c>
      <c r="D42" s="1" t="s">
        <v>53</v>
      </c>
      <c r="E42" s="1" t="s">
        <v>52</v>
      </c>
      <c r="F42" s="39">
        <f>VLOOKUP($A42,Ejercicio!$1:$1048576,COLUMN(Ejercicio!K:K),0)</f>
        <v>4.903225806451613</v>
      </c>
      <c r="G42" s="39">
        <f>VLOOKUP($A42,Ejercicio!$1:$1048576,COLUMN(Ejercicio!M:M),0)</f>
        <v>13.324972480587919</v>
      </c>
      <c r="H42" s="39">
        <f>VLOOKUP($A42,Ejercicio!$1:$1048576,COLUMN(Ejercicio!Q:Q),0)</f>
        <v>5.1525423728813555</v>
      </c>
      <c r="I42" s="39">
        <f>VLOOKUP($A42,Ejercicio!$1:$1048576,COLUMN(Ejercicio!S:S),0)</f>
        <v>26.64994496117583</v>
      </c>
      <c r="J42" s="39">
        <f>VLOOKUP($A42,Ejercicio!$1:$1048576,COLUMN(Ejercicio!W:W),0)</f>
        <v>5.0666666666666655</v>
      </c>
      <c r="K42" s="39">
        <f>VLOOKUP($A42,Ejercicio!$1:$1048576,COLUMN(Ejercicio!Y:Y),0)</f>
        <v>39.974917441763751</v>
      </c>
      <c r="L42" s="39">
        <f>VLOOKUP($A42,Ejercicio!$1:$1048576,COLUMN(Ejercicio!AC:AC),0)</f>
        <v>5.0666666666666655</v>
      </c>
      <c r="M42" s="39">
        <f>VLOOKUP($A42,Ejercicio!$1:$1048576,COLUMN(Ejercicio!AE:AE),0)</f>
        <v>53.29988992235166</v>
      </c>
      <c r="N42" s="39">
        <f>VLOOKUP($A42,Ejercicio!$1:$1048576,COLUMN(Ejercicio!AI:AI),0)</f>
        <v>5.0331125827814569</v>
      </c>
      <c r="O42" s="39">
        <f>VLOOKUP($A42,Ejercicio!$1:$1048576,COLUMN(Ejercicio!AK:AK),0)</f>
        <v>66.624862402939584</v>
      </c>
      <c r="P42" s="39">
        <f>VLOOKUP($A42,Ejercicio!$1:$1048576,COLUMN(Ejercicio!AO:AO),0)</f>
        <v>5.0386740331491717</v>
      </c>
      <c r="Q42" s="39">
        <f>VLOOKUP($A42,Ejercicio!$1:$1048576,COLUMN(Ejercicio!AQ:AQ),0)</f>
        <v>79.949834883527515</v>
      </c>
      <c r="R42" s="39">
        <f>VLOOKUP($A42,Ejercicio!$1:$1048576,COLUMN(Ejercicio!AU:AU),0)</f>
        <v>5.0188679245283012</v>
      </c>
      <c r="S42" s="39">
        <f>VLOOKUP($A42,Ejercicio!$1:$1048576,COLUMN(Ejercicio!AW:AW),0)</f>
        <v>93.274807364115418</v>
      </c>
      <c r="T42" s="39">
        <f>VLOOKUP($A42,Ejercicio!$1:$1048576,COLUMN(Ejercicio!BA:BA),0)</f>
        <v>5.004115226337448</v>
      </c>
      <c r="U42" s="39">
        <f>VLOOKUP($A42,Ejercicio!$1:$1048576,COLUMN(Ejercicio!BC:BC),0)</f>
        <v>106.59977984470332</v>
      </c>
      <c r="V42" s="39">
        <f>VLOOKUP($A42,Ejercicio!$1:$1048576,COLUMN(Ejercicio!BG:BG),0)</f>
        <v>5.0109890109890109</v>
      </c>
      <c r="W42" s="39">
        <f>VLOOKUP($A42,Ejercicio!$1:$1048576,COLUMN(Ejercicio!BI:BI),0)</f>
        <v>119.92475232529125</v>
      </c>
      <c r="X42" s="39">
        <f>VLOOKUP($A42,Ejercicio!$1:$1048576,COLUMN(Ejercicio!BM:BM),0)</f>
        <v>5</v>
      </c>
      <c r="Y42" s="39">
        <f>VLOOKUP($A42,Ejercicio!$1:$1048576,COLUMN(Ejercicio!BO:BO),0)</f>
        <v>133.24972480587917</v>
      </c>
      <c r="Z42" s="39">
        <f>VLOOKUP($A42,Ejercicio!$1:$1048576,COLUMN(Ejercicio!BS:BS),0)</f>
        <v>5.0059880239520957</v>
      </c>
      <c r="AA42" s="39">
        <f>VLOOKUP($A42,Ejercicio!$1:$1048576,COLUMN(Ejercicio!BU:BU),0)</f>
        <v>146.57469728646709</v>
      </c>
      <c r="AB42" s="39">
        <f>VLOOKUP($A42,Ejercicio!$1:$1048576,COLUMN(Ejercicio!BY:BY),0)</f>
        <v>4.9972602739726018</v>
      </c>
      <c r="AC42" s="39">
        <f>VLOOKUP($A42,Ejercicio!$1:$1048576,COLUMN(Ejercicio!CA:CA),0)</f>
        <v>159.899669767055</v>
      </c>
      <c r="AD42" s="39" t="str">
        <f t="shared" si="0"/>
        <v>No</v>
      </c>
    </row>
    <row r="43" spans="1:30" x14ac:dyDescent="0.25">
      <c r="A43" s="1" t="str">
        <f>Ejercicio!A47</f>
        <v>I037</v>
      </c>
      <c r="B43" s="1" t="str">
        <f>Ejercicio!$B$2</f>
        <v>Revisado I Aprobado 2018</v>
      </c>
      <c r="C43" s="1" t="s">
        <v>52</v>
      </c>
      <c r="D43" s="1" t="s">
        <v>53</v>
      </c>
      <c r="E43" s="1" t="s">
        <v>52</v>
      </c>
      <c r="F43" s="39">
        <f>VLOOKUP($A43,Ejercicio!$1:$1048576,COLUMN(Ejercicio!K:K),0)</f>
        <v>0.4433333333333333</v>
      </c>
      <c r="G43" s="39">
        <f>VLOOKUP($A43,Ejercicio!$1:$1048576,COLUMN(Ejercicio!M:M),0)</f>
        <v>0.23125059630710512</v>
      </c>
      <c r="H43" s="39">
        <f>VLOOKUP($A43,Ejercicio!$1:$1048576,COLUMN(Ejercicio!Q:Q),0)</f>
        <v>0.44333333333333325</v>
      </c>
      <c r="I43" s="39">
        <f>VLOOKUP($A43,Ejercicio!$1:$1048576,COLUMN(Ejercicio!S:S),0)</f>
        <v>0.44012210264900653</v>
      </c>
      <c r="J43" s="39">
        <f>VLOOKUP($A43,Ejercicio!$1:$1048576,COLUMN(Ejercicio!W:W),0)</f>
        <v>0.44507851851851854</v>
      </c>
      <c r="K43" s="39">
        <f>VLOOKUP($A43,Ejercicio!$1:$1048576,COLUMN(Ejercicio!Y:Y),0)</f>
        <v>0.6740155629139073</v>
      </c>
      <c r="L43" s="39">
        <f>VLOOKUP($A43,Ejercicio!$1:$1048576,COLUMN(Ejercicio!AC:AC),0)</f>
        <v>0.44590888888888885</v>
      </c>
      <c r="M43" s="39">
        <f>VLOOKUP($A43,Ejercicio!$1:$1048576,COLUMN(Ejercicio!AE:AE),0)</f>
        <v>0.90036407284768205</v>
      </c>
      <c r="N43" s="39">
        <f>VLOOKUP($A43,Ejercicio!$1:$1048576,COLUMN(Ejercicio!AI:AI),0)</f>
        <v>0.44642030905077262</v>
      </c>
      <c r="O43" s="39">
        <f>VLOOKUP($A43,Ejercicio!$1:$1048576,COLUMN(Ejercicio!AK:AK),0)</f>
        <v>1.1342575331125826</v>
      </c>
      <c r="P43" s="39">
        <f>VLOOKUP($A43,Ejercicio!$1:$1048576,COLUMN(Ejercicio!AO:AO),0)</f>
        <v>0.44674843462246783</v>
      </c>
      <c r="Q43" s="39">
        <f>VLOOKUP($A43,Ejercicio!$1:$1048576,COLUMN(Ejercicio!AQ:AQ),0)</f>
        <v>1.3606060430463576</v>
      </c>
      <c r="R43" s="39">
        <f>VLOOKUP($A43,Ejercicio!$1:$1048576,COLUMN(Ejercicio!AU:AU),0)</f>
        <v>0.4469899371069182</v>
      </c>
      <c r="S43" s="39">
        <f>VLOOKUP($A43,Ejercicio!$1:$1048576,COLUMN(Ejercicio!AW:AW),0)</f>
        <v>1.5944995033112581</v>
      </c>
      <c r="T43" s="39">
        <f>VLOOKUP($A43,Ejercicio!$1:$1048576,COLUMN(Ejercicio!BA:BA),0)</f>
        <v>0.44716982167352542</v>
      </c>
      <c r="U43" s="39">
        <f>VLOOKUP($A43,Ejercicio!$1:$1048576,COLUMN(Ejercicio!BC:BC),0)</f>
        <v>1.8283929635761589</v>
      </c>
      <c r="V43" s="39">
        <f>VLOOKUP($A43,Ejercicio!$1:$1048576,COLUMN(Ejercicio!BG:BG),0)</f>
        <v>0.44730500610500612</v>
      </c>
      <c r="W43" s="39">
        <f>VLOOKUP($A43,Ejercicio!$1:$1048576,COLUMN(Ejercicio!BI:BI),0)</f>
        <v>2.0547414735099339</v>
      </c>
      <c r="X43" s="39">
        <f>VLOOKUP($A43,Ejercicio!$1:$1048576,COLUMN(Ejercicio!BM:BM),0)</f>
        <v>0.44741666666666668</v>
      </c>
      <c r="Y43" s="39">
        <f>VLOOKUP($A43,Ejercicio!$1:$1048576,COLUMN(Ejercicio!BO:BO),0)</f>
        <v>2.2886349337748344</v>
      </c>
      <c r="Z43" s="39">
        <f>VLOOKUP($A43,Ejercicio!$1:$1048576,COLUMN(Ejercicio!BS:BS),0)</f>
        <v>0.44750499001996019</v>
      </c>
      <c r="AA43" s="39">
        <f>VLOOKUP($A43,Ejercicio!$1:$1048576,COLUMN(Ejercicio!BU:BU),0)</f>
        <v>2.5149834437086098</v>
      </c>
      <c r="AB43" s="39">
        <f>VLOOKUP($A43,Ejercicio!$1:$1048576,COLUMN(Ejercicio!BY:BY),0)</f>
        <v>0.44758100456621003</v>
      </c>
      <c r="AC43" s="39">
        <f>VLOOKUP($A43,Ejercicio!$1:$1048576,COLUMN(Ejercicio!CA:CA),0)</f>
        <v>2.7488769039735099</v>
      </c>
      <c r="AD43" s="39" t="str">
        <f t="shared" si="0"/>
        <v>No</v>
      </c>
    </row>
    <row r="44" spans="1:30" x14ac:dyDescent="0.25">
      <c r="A44" s="1" t="str">
        <f>Ejercicio!A48</f>
        <v>I038</v>
      </c>
      <c r="B44" s="1" t="str">
        <f>Ejercicio!$B$2</f>
        <v>Revisado I Aprobado 2018</v>
      </c>
      <c r="C44" s="1" t="s">
        <v>52</v>
      </c>
      <c r="D44" s="1" t="s">
        <v>53</v>
      </c>
      <c r="E44" s="1" t="s">
        <v>52</v>
      </c>
      <c r="F44" s="39">
        <f>VLOOKUP($A44,Ejercicio!$1:$1048576,COLUMN(Ejercicio!K:K),0)</f>
        <v>0</v>
      </c>
      <c r="G44" s="39">
        <f>VLOOKUP($A44,Ejercicio!$1:$1048576,COLUMN(Ejercicio!M:M),0)</f>
        <v>0</v>
      </c>
      <c r="H44" s="39">
        <f>VLOOKUP($A44,Ejercicio!$1:$1048576,COLUMN(Ejercicio!Q:Q),0)</f>
        <v>0</v>
      </c>
      <c r="I44" s="39">
        <f>VLOOKUP($A44,Ejercicio!$1:$1048576,COLUMN(Ejercicio!S:S),0)</f>
        <v>0</v>
      </c>
      <c r="J44" s="39">
        <f>VLOOKUP($A44,Ejercicio!$1:$1048576,COLUMN(Ejercicio!W:W),0)</f>
        <v>0</v>
      </c>
      <c r="K44" s="39">
        <f>VLOOKUP($A44,Ejercicio!$1:$1048576,COLUMN(Ejercicio!Y:Y),0)</f>
        <v>0</v>
      </c>
      <c r="L44" s="39">
        <f>VLOOKUP($A44,Ejercicio!$1:$1048576,COLUMN(Ejercicio!AC:AC),0)</f>
        <v>0</v>
      </c>
      <c r="M44" s="39">
        <f>VLOOKUP($A44,Ejercicio!$1:$1048576,COLUMN(Ejercicio!AE:AE),0)</f>
        <v>0</v>
      </c>
      <c r="N44" s="39">
        <f>VLOOKUP($A44,Ejercicio!$1:$1048576,COLUMN(Ejercicio!AI:AI),0)</f>
        <v>0</v>
      </c>
      <c r="O44" s="39">
        <f>VLOOKUP($A44,Ejercicio!$1:$1048576,COLUMN(Ejercicio!AK:AK),0)</f>
        <v>0</v>
      </c>
      <c r="P44" s="39">
        <f>VLOOKUP($A44,Ejercicio!$1:$1048576,COLUMN(Ejercicio!AO:AO),0)</f>
        <v>0</v>
      </c>
      <c r="Q44" s="39">
        <f>VLOOKUP($A44,Ejercicio!$1:$1048576,COLUMN(Ejercicio!AQ:AQ),0)</f>
        <v>0</v>
      </c>
      <c r="R44" s="39">
        <f>VLOOKUP($A44,Ejercicio!$1:$1048576,COLUMN(Ejercicio!AU:AU),0)</f>
        <v>0</v>
      </c>
      <c r="S44" s="39">
        <f>VLOOKUP($A44,Ejercicio!$1:$1048576,COLUMN(Ejercicio!AW:AW),0)</f>
        <v>0</v>
      </c>
      <c r="T44" s="39">
        <f>VLOOKUP($A44,Ejercicio!$1:$1048576,COLUMN(Ejercicio!BA:BA),0)</f>
        <v>0</v>
      </c>
      <c r="U44" s="39">
        <f>VLOOKUP($A44,Ejercicio!$1:$1048576,COLUMN(Ejercicio!BC:BC),0)</f>
        <v>0</v>
      </c>
      <c r="V44" s="39">
        <f>VLOOKUP($A44,Ejercicio!$1:$1048576,COLUMN(Ejercicio!BG:BG),0)</f>
        <v>0</v>
      </c>
      <c r="W44" s="39">
        <f>VLOOKUP($A44,Ejercicio!$1:$1048576,COLUMN(Ejercicio!BI:BI),0)</f>
        <v>0</v>
      </c>
      <c r="X44" s="39">
        <f>VLOOKUP($A44,Ejercicio!$1:$1048576,COLUMN(Ejercicio!BM:BM),0)</f>
        <v>0</v>
      </c>
      <c r="Y44" s="39">
        <f>VLOOKUP($A44,Ejercicio!$1:$1048576,COLUMN(Ejercicio!BO:BO),0)</f>
        <v>0</v>
      </c>
      <c r="Z44" s="39">
        <f>VLOOKUP($A44,Ejercicio!$1:$1048576,COLUMN(Ejercicio!BS:BS),0)</f>
        <v>0</v>
      </c>
      <c r="AA44" s="39">
        <f>VLOOKUP($A44,Ejercicio!$1:$1048576,COLUMN(Ejercicio!BU:BU),0)</f>
        <v>0</v>
      </c>
      <c r="AB44" s="39">
        <f>VLOOKUP($A44,Ejercicio!$1:$1048576,COLUMN(Ejercicio!BY:BY),0)</f>
        <v>0</v>
      </c>
      <c r="AC44" s="39">
        <f>VLOOKUP($A44,Ejercicio!$1:$1048576,COLUMN(Ejercicio!CA:CA),0)</f>
        <v>0</v>
      </c>
      <c r="AD44" s="39" t="str">
        <f t="shared" si="0"/>
        <v>Si</v>
      </c>
    </row>
    <row r="45" spans="1:30" x14ac:dyDescent="0.25">
      <c r="A45" s="1" t="str">
        <f>Ejercicio!A49</f>
        <v>I039</v>
      </c>
      <c r="B45" s="1" t="str">
        <f>Ejercicio!$B$2</f>
        <v>Revisado I Aprobado 2018</v>
      </c>
      <c r="C45" s="1" t="s">
        <v>52</v>
      </c>
      <c r="D45" s="1" t="s">
        <v>53</v>
      </c>
      <c r="E45" s="1" t="s">
        <v>52</v>
      </c>
      <c r="F45" s="39">
        <f>VLOOKUP($A45,Ejercicio!$1:$1048576,COLUMN(Ejercicio!K:K),0)</f>
        <v>0</v>
      </c>
      <c r="G45" s="39">
        <f>VLOOKUP($A45,Ejercicio!$1:$1048576,COLUMN(Ejercicio!M:M),0)</f>
        <v>0</v>
      </c>
      <c r="H45" s="39">
        <f>VLOOKUP($A45,Ejercicio!$1:$1048576,COLUMN(Ejercicio!Q:Q),0)</f>
        <v>0</v>
      </c>
      <c r="I45" s="39">
        <f>VLOOKUP($A45,Ejercicio!$1:$1048576,COLUMN(Ejercicio!S:S),0)</f>
        <v>0</v>
      </c>
      <c r="J45" s="39">
        <f>VLOOKUP($A45,Ejercicio!$1:$1048576,COLUMN(Ejercicio!W:W),0)</f>
        <v>0</v>
      </c>
      <c r="K45" s="39">
        <f>VLOOKUP($A45,Ejercicio!$1:$1048576,COLUMN(Ejercicio!Y:Y),0)</f>
        <v>0</v>
      </c>
      <c r="L45" s="39">
        <f>VLOOKUP($A45,Ejercicio!$1:$1048576,COLUMN(Ejercicio!AC:AC),0)</f>
        <v>0</v>
      </c>
      <c r="M45" s="39">
        <f>VLOOKUP($A45,Ejercicio!$1:$1048576,COLUMN(Ejercicio!AE:AE),0)</f>
        <v>0</v>
      </c>
      <c r="N45" s="39">
        <f>VLOOKUP($A45,Ejercicio!$1:$1048576,COLUMN(Ejercicio!AI:AI),0)</f>
        <v>0</v>
      </c>
      <c r="O45" s="39">
        <f>VLOOKUP($A45,Ejercicio!$1:$1048576,COLUMN(Ejercicio!AK:AK),0)</f>
        <v>0</v>
      </c>
      <c r="P45" s="39">
        <f>VLOOKUP($A45,Ejercicio!$1:$1048576,COLUMN(Ejercicio!AO:AO),0)</f>
        <v>0</v>
      </c>
      <c r="Q45" s="39">
        <f>VLOOKUP($A45,Ejercicio!$1:$1048576,COLUMN(Ejercicio!AQ:AQ),0)</f>
        <v>0</v>
      </c>
      <c r="R45" s="39">
        <f>VLOOKUP($A45,Ejercicio!$1:$1048576,COLUMN(Ejercicio!AU:AU),0)</f>
        <v>0</v>
      </c>
      <c r="S45" s="39">
        <f>VLOOKUP($A45,Ejercicio!$1:$1048576,COLUMN(Ejercicio!AW:AW),0)</f>
        <v>0</v>
      </c>
      <c r="T45" s="39">
        <f>VLOOKUP($A45,Ejercicio!$1:$1048576,COLUMN(Ejercicio!BA:BA),0)</f>
        <v>0</v>
      </c>
      <c r="U45" s="39">
        <f>VLOOKUP($A45,Ejercicio!$1:$1048576,COLUMN(Ejercicio!BC:BC),0)</f>
        <v>0</v>
      </c>
      <c r="V45" s="39">
        <f>VLOOKUP($A45,Ejercicio!$1:$1048576,COLUMN(Ejercicio!BG:BG),0)</f>
        <v>0</v>
      </c>
      <c r="W45" s="39">
        <f>VLOOKUP($A45,Ejercicio!$1:$1048576,COLUMN(Ejercicio!BI:BI),0)</f>
        <v>0</v>
      </c>
      <c r="X45" s="39">
        <f>VLOOKUP($A45,Ejercicio!$1:$1048576,COLUMN(Ejercicio!BM:BM),0)</f>
        <v>0</v>
      </c>
      <c r="Y45" s="39">
        <f>VLOOKUP($A45,Ejercicio!$1:$1048576,COLUMN(Ejercicio!BO:BO),0)</f>
        <v>0</v>
      </c>
      <c r="Z45" s="39">
        <f>VLOOKUP($A45,Ejercicio!$1:$1048576,COLUMN(Ejercicio!BS:BS),0)</f>
        <v>0</v>
      </c>
      <c r="AA45" s="39">
        <f>VLOOKUP($A45,Ejercicio!$1:$1048576,COLUMN(Ejercicio!BU:BU),0)</f>
        <v>0</v>
      </c>
      <c r="AB45" s="39">
        <f>VLOOKUP($A45,Ejercicio!$1:$1048576,COLUMN(Ejercicio!BY:BY),0)</f>
        <v>0</v>
      </c>
      <c r="AC45" s="39">
        <f>VLOOKUP($A45,Ejercicio!$1:$1048576,COLUMN(Ejercicio!CA:CA),0)</f>
        <v>0</v>
      </c>
      <c r="AD45" s="39" t="str">
        <f t="shared" si="0"/>
        <v>Si</v>
      </c>
    </row>
    <row r="46" spans="1:30" x14ac:dyDescent="0.25">
      <c r="A46" s="1" t="str">
        <f>Ejercicio!A50</f>
        <v>L001</v>
      </c>
      <c r="B46" s="1" t="str">
        <f>Ejercicio!$B$2</f>
        <v>Revisado I Aprobado 2018</v>
      </c>
      <c r="C46" s="1" t="s">
        <v>52</v>
      </c>
      <c r="D46" s="1" t="s">
        <v>53</v>
      </c>
      <c r="E46" s="1" t="s">
        <v>52</v>
      </c>
      <c r="F46" s="39">
        <f>VLOOKUP($A46,Ejercicio!$1:$1048576,COLUMN(Ejercicio!K:K),0)</f>
        <v>1.994206289961751</v>
      </c>
      <c r="G46" s="39">
        <f>VLOOKUP($A46,Ejercicio!$1:$1048576,COLUMN(Ejercicio!M:M),0)</f>
        <v>4.4148200390783749</v>
      </c>
      <c r="H46" s="39">
        <f>VLOOKUP($A46,Ejercicio!$1:$1048576,COLUMN(Ejercicio!Q:Q),0)</f>
        <v>2.0047532284809004</v>
      </c>
      <c r="I46" s="39">
        <f>VLOOKUP($A46,Ejercicio!$1:$1048576,COLUMN(Ejercicio!S:S),0)</f>
        <v>8.4468379562804845</v>
      </c>
      <c r="J46" s="39">
        <f>VLOOKUP($A46,Ejercicio!$1:$1048576,COLUMN(Ejercicio!W:W),0)</f>
        <v>2.0221804377968389</v>
      </c>
      <c r="K46" s="39">
        <f>VLOOKUP($A46,Ejercicio!$1:$1048576,COLUMN(Ejercicio!Y:Y),0)</f>
        <v>12.997015708052009</v>
      </c>
      <c r="L46" s="39">
        <f>VLOOKUP($A46,Ejercicio!$1:$1048576,COLUMN(Ejercicio!AC:AC),0)</f>
        <v>2.0490958479767647</v>
      </c>
      <c r="M46" s="39">
        <f>VLOOKUP($A46,Ejercicio!$1:$1048576,COLUMN(Ejercicio!AE:AE),0)</f>
        <v>17.560009598664571</v>
      </c>
      <c r="N46" s="39">
        <f>VLOOKUP($A46,Ejercicio!$1:$1048576,COLUMN(Ejercicio!AI:AI),0)</f>
        <v>2.0701756820277861</v>
      </c>
      <c r="O46" s="39">
        <f>VLOOKUP($A46,Ejercicio!$1:$1048576,COLUMN(Ejercicio!AK:AK),0)</f>
        <v>22.323658982597685</v>
      </c>
      <c r="P46" s="39">
        <f>VLOOKUP($A46,Ejercicio!$1:$1048576,COLUMN(Ejercicio!AO:AO),0)</f>
        <v>2.1085328562136749</v>
      </c>
      <c r="Q46" s="39">
        <f>VLOOKUP($A46,Ejercicio!$1:$1048576,COLUMN(Ejercicio!AQ:AQ),0)</f>
        <v>27.254622889608562</v>
      </c>
      <c r="R46" s="39">
        <f>VLOOKUP($A46,Ejercicio!$1:$1048576,COLUMN(Ejercicio!AU:AU),0)</f>
        <v>2.1430545279253779</v>
      </c>
      <c r="S46" s="39">
        <f>VLOOKUP($A46,Ejercicio!$1:$1048576,COLUMN(Ejercicio!AW:AW),0)</f>
        <v>32.445189264871495</v>
      </c>
      <c r="T46" s="39">
        <f>VLOOKUP($A46,Ejercicio!$1:$1048576,COLUMN(Ejercicio!BA:BA),0)</f>
        <v>2.1678087520466423</v>
      </c>
      <c r="U46" s="39">
        <f>VLOOKUP($A46,Ejercicio!$1:$1048576,COLUMN(Ejercicio!BC:BC),0)</f>
        <v>37.619105824883064</v>
      </c>
      <c r="V46" s="39">
        <f>VLOOKUP($A46,Ejercicio!$1:$1048576,COLUMN(Ejercicio!BG:BG),0)</f>
        <v>2.1801847567772388</v>
      </c>
      <c r="W46" s="39">
        <f>VLOOKUP($A46,Ejercicio!$1:$1048576,COLUMN(Ejercicio!BI:BI),0)</f>
        <v>42.504721554681034</v>
      </c>
      <c r="X46" s="39">
        <f>VLOOKUP($A46,Ejercicio!$1:$1048576,COLUMN(Ejercicio!BM:BM),0)</f>
        <v>2.1853123870214466</v>
      </c>
      <c r="Y46" s="39">
        <f>VLOOKUP($A46,Ejercicio!$1:$1048576,COLUMN(Ejercicio!BO:BO),0)</f>
        <v>47.442584596275992</v>
      </c>
      <c r="Z46" s="39">
        <f>VLOOKUP($A46,Ejercicio!$1:$1048576,COLUMN(Ejercicio!BS:BS),0)</f>
        <v>2.1837816681850062</v>
      </c>
      <c r="AA46" s="39">
        <f>VLOOKUP($A46,Ejercicio!$1:$1048576,COLUMN(Ejercicio!BU:BU),0)</f>
        <v>52.087907653358521</v>
      </c>
      <c r="AB46" s="39">
        <f>VLOOKUP($A46,Ejercicio!$1:$1048576,COLUMN(Ejercicio!BY:BY),0)</f>
        <v>2.1771449540637287</v>
      </c>
      <c r="AC46" s="39">
        <f>VLOOKUP($A46,Ejercicio!$1:$1048576,COLUMN(Ejercicio!CA:CA),0)</f>
        <v>56.74942158029058</v>
      </c>
      <c r="AD46" s="39" t="str">
        <f t="shared" si="0"/>
        <v>No</v>
      </c>
    </row>
    <row r="47" spans="1:30" x14ac:dyDescent="0.25">
      <c r="A47" s="1" t="str">
        <f>Ejercicio!A51</f>
        <v>L002</v>
      </c>
      <c r="B47" s="1" t="str">
        <f>Ejercicio!$B$2</f>
        <v>Revisado I Aprobado 2018</v>
      </c>
      <c r="C47" s="1" t="s">
        <v>52</v>
      </c>
      <c r="D47" s="1" t="s">
        <v>53</v>
      </c>
      <c r="E47" s="1" t="s">
        <v>52</v>
      </c>
      <c r="F47" s="39">
        <f>VLOOKUP($A47,Ejercicio!$1:$1048576,COLUMN(Ejercicio!K:K),0)</f>
        <v>3.9627211838727363</v>
      </c>
      <c r="G47" s="39">
        <f>VLOOKUP($A47,Ejercicio!$1:$1048576,COLUMN(Ejercicio!M:M),0)</f>
        <v>8.7727638709720885</v>
      </c>
      <c r="H47" s="39">
        <f>VLOOKUP($A47,Ejercicio!$1:$1048576,COLUMN(Ejercicio!Q:Q),0)</f>
        <v>3.9434271540142101</v>
      </c>
      <c r="I47" s="39">
        <f>VLOOKUP($A47,Ejercicio!$1:$1048576,COLUMN(Ejercicio!S:S),0)</f>
        <v>16.61525702472348</v>
      </c>
      <c r="J47" s="39">
        <f>VLOOKUP($A47,Ejercicio!$1:$1048576,COLUMN(Ejercicio!W:W),0)</f>
        <v>3.9149146137806796</v>
      </c>
      <c r="K47" s="39">
        <f>VLOOKUP($A47,Ejercicio!$1:$1048576,COLUMN(Ejercicio!Y:Y),0)</f>
        <v>25.162050715130999</v>
      </c>
      <c r="L47" s="39">
        <f>VLOOKUP($A47,Ejercicio!$1:$1048576,COLUMN(Ejercicio!AC:AC),0)</f>
        <v>3.8560649655468602</v>
      </c>
      <c r="M47" s="39">
        <f>VLOOKUP($A47,Ejercicio!$1:$1048576,COLUMN(Ejercicio!AE:AE),0)</f>
        <v>33.045080773032169</v>
      </c>
      <c r="N47" s="39">
        <f>VLOOKUP($A47,Ejercicio!$1:$1048576,COLUMN(Ejercicio!AI:AI),0)</f>
        <v>3.8783876488722857</v>
      </c>
      <c r="O47" s="39">
        <f>VLOOKUP($A47,Ejercicio!$1:$1048576,COLUMN(Ejercicio!AK:AK),0)</f>
        <v>41.822442427174465</v>
      </c>
      <c r="P47" s="39">
        <f>VLOOKUP($A47,Ejercicio!$1:$1048576,COLUMN(Ejercicio!AO:AO),0)</f>
        <v>3.9210095355550538</v>
      </c>
      <c r="Q47" s="39">
        <f>VLOOKUP($A47,Ejercicio!$1:$1048576,COLUMN(Ejercicio!AQ:AQ),0)</f>
        <v>50.68246194181318</v>
      </c>
      <c r="R47" s="39">
        <f>VLOOKUP($A47,Ejercicio!$1:$1048576,COLUMN(Ejercicio!AU:AU),0)</f>
        <v>3.9479379652186903</v>
      </c>
      <c r="S47" s="39">
        <f>VLOOKUP($A47,Ejercicio!$1:$1048576,COLUMN(Ejercicio!AW:AW),0)</f>
        <v>59.770571778914743</v>
      </c>
      <c r="T47" s="39">
        <f>VLOOKUP($A47,Ejercicio!$1:$1048576,COLUMN(Ejercicio!BA:BA),0)</f>
        <v>3.9599869767848834</v>
      </c>
      <c r="U47" s="39">
        <f>VLOOKUP($A47,Ejercicio!$1:$1048576,COLUMN(Ejercicio!BC:BC),0)</f>
        <v>68.719700944183685</v>
      </c>
      <c r="V47" s="39">
        <f>VLOOKUP($A47,Ejercicio!$1:$1048576,COLUMN(Ejercicio!BG:BG),0)</f>
        <v>3.9503356500821192</v>
      </c>
      <c r="W47" s="39">
        <f>VLOOKUP($A47,Ejercicio!$1:$1048576,COLUMN(Ejercicio!BI:BI),0)</f>
        <v>77.015453085945239</v>
      </c>
      <c r="X47" s="39">
        <f>VLOOKUP($A47,Ejercicio!$1:$1048576,COLUMN(Ejercicio!BM:BM),0)</f>
        <v>3.9162726449563339</v>
      </c>
      <c r="Y47" s="39">
        <f>VLOOKUP($A47,Ejercicio!$1:$1048576,COLUMN(Ejercicio!BO:BO),0)</f>
        <v>85.021298265582459</v>
      </c>
      <c r="Z47" s="39">
        <f>VLOOKUP($A47,Ejercicio!$1:$1048576,COLUMN(Ejercicio!BS:BS),0)</f>
        <v>3.8866872059635531</v>
      </c>
      <c r="AA47" s="39">
        <f>VLOOKUP($A47,Ejercicio!$1:$1048576,COLUMN(Ejercicio!BU:BU),0)</f>
        <v>92.705881366785263</v>
      </c>
      <c r="AB47" s="39">
        <f>VLOOKUP($A47,Ejercicio!$1:$1048576,COLUMN(Ejercicio!BY:BY),0)</f>
        <v>3.8895371915840036</v>
      </c>
      <c r="AC47" s="39">
        <f>VLOOKUP($A47,Ejercicio!$1:$1048576,COLUMN(Ejercicio!CA:CA),0)</f>
        <v>101.3846071321161</v>
      </c>
      <c r="AD47" s="39" t="str">
        <f t="shared" si="0"/>
        <v>No</v>
      </c>
    </row>
    <row r="48" spans="1:30" x14ac:dyDescent="0.25">
      <c r="A48" s="1" t="str">
        <f>Ejercicio!A52</f>
        <v>L003</v>
      </c>
      <c r="B48" s="1" t="str">
        <f>Ejercicio!$B$2</f>
        <v>Revisado I Aprobado 2018</v>
      </c>
      <c r="C48" s="1" t="s">
        <v>52</v>
      </c>
      <c r="D48" s="1" t="s">
        <v>53</v>
      </c>
      <c r="E48" s="1" t="s">
        <v>52</v>
      </c>
      <c r="F48" s="39">
        <f>VLOOKUP($A48,Ejercicio!$1:$1048576,COLUMN(Ejercicio!K:K),0)</f>
        <v>13.02087841</v>
      </c>
      <c r="G48" s="39">
        <f>VLOOKUP($A48,Ejercicio!$1:$1048576,COLUMN(Ejercicio!M:M),0)</f>
        <v>25.439430271929545</v>
      </c>
      <c r="H48" s="39">
        <f>VLOOKUP($A48,Ejercicio!$1:$1048576,COLUMN(Ejercicio!Q:Q),0)</f>
        <v>13.186918946271188</v>
      </c>
      <c r="I48" s="39">
        <f>VLOOKUP($A48,Ejercicio!$1:$1048576,COLUMN(Ejercicio!S:S),0)</f>
        <v>49.034387185725215</v>
      </c>
      <c r="J48" s="39">
        <f>VLOOKUP($A48,Ejercicio!$1:$1048576,COLUMN(Ejercicio!W:W),0)</f>
        <v>13.404405785333338</v>
      </c>
      <c r="K48" s="39">
        <f>VLOOKUP($A48,Ejercicio!$1:$1048576,COLUMN(Ejercicio!Y:Y),0)</f>
        <v>76.03183629961903</v>
      </c>
      <c r="L48" s="39">
        <f>VLOOKUP($A48,Ejercicio!$1:$1048576,COLUMN(Ejercicio!AC:AC),0)</f>
        <v>13.634755097333336</v>
      </c>
      <c r="M48" s="39">
        <f>VLOOKUP($A48,Ejercicio!$1:$1048576,COLUMN(Ejercicio!AE:AE),0)</f>
        <v>103.11788369165814</v>
      </c>
      <c r="N48" s="39">
        <f>VLOOKUP($A48,Ejercicio!$1:$1048576,COLUMN(Ejercicio!AI:AI),0)</f>
        <v>13.898927333907285</v>
      </c>
      <c r="O48" s="39">
        <f>VLOOKUP($A48,Ejercicio!$1:$1048576,COLUMN(Ejercicio!AK:AK),0)</f>
        <v>132.27069491765334</v>
      </c>
      <c r="P48" s="39">
        <f>VLOOKUP($A48,Ejercicio!$1:$1048576,COLUMN(Ejercicio!AO:AO),0)</f>
        <v>14.155665144861878</v>
      </c>
      <c r="Q48" s="39">
        <f>VLOOKUP($A48,Ejercicio!$1:$1048576,COLUMN(Ejercicio!AQ:AQ),0)</f>
        <v>161.47833367949872</v>
      </c>
      <c r="R48" s="39">
        <f>VLOOKUP($A48,Ejercicio!$1:$1048576,COLUMN(Ejercicio!AU:AU),0)</f>
        <v>14.415144174606921</v>
      </c>
      <c r="S48" s="39">
        <f>VLOOKUP($A48,Ejercicio!$1:$1048576,COLUMN(Ejercicio!AW:AW),0)</f>
        <v>192.60176154875199</v>
      </c>
      <c r="T48" s="39">
        <f>VLOOKUP($A48,Ejercicio!$1:$1048576,COLUMN(Ejercicio!BA:BA),0)</f>
        <v>14.676374589602197</v>
      </c>
      <c r="U48" s="39">
        <f>VLOOKUP($A48,Ejercicio!$1:$1048576,COLUMN(Ejercicio!BC:BC),0)</f>
        <v>224.76592144215576</v>
      </c>
      <c r="V48" s="39">
        <f>VLOOKUP($A48,Ejercicio!$1:$1048576,COLUMN(Ejercicio!BG:BG),0)</f>
        <v>14.934691676092795</v>
      </c>
      <c r="W48" s="39">
        <f>VLOOKUP($A48,Ejercicio!$1:$1048576,COLUMN(Ejercicio!BI:BI),0)</f>
        <v>256.95928296685196</v>
      </c>
      <c r="X48" s="39">
        <f>VLOOKUP($A48,Ejercicio!$1:$1048576,COLUMN(Ejercicio!BM:BM),0)</f>
        <v>15.215877859375</v>
      </c>
      <c r="Y48" s="39">
        <f>VLOOKUP($A48,Ejercicio!$1:$1048576,COLUMN(Ejercicio!BO:BO),0)</f>
        <v>291.52513197542885</v>
      </c>
      <c r="Z48" s="39">
        <f>VLOOKUP($A48,Ejercicio!$1:$1048576,COLUMN(Ejercicio!BS:BS),0)</f>
        <v>15.495767695359284</v>
      </c>
      <c r="AA48" s="39">
        <f>VLOOKUP($A48,Ejercicio!$1:$1048576,COLUMN(Ejercicio!BU:BU),0)</f>
        <v>326.18573740320016</v>
      </c>
      <c r="AB48" s="39">
        <f>VLOOKUP($A48,Ejercicio!$1:$1048576,COLUMN(Ejercicio!BY:BY),0)</f>
        <v>15.775468878100458</v>
      </c>
      <c r="AC48" s="39">
        <f>VLOOKUP($A48,Ejercicio!$1:$1048576,COLUMN(Ejercicio!CA:CA),0)</f>
        <v>362.89463211804326</v>
      </c>
      <c r="AD48" s="39" t="str">
        <f t="shared" si="0"/>
        <v>No</v>
      </c>
    </row>
    <row r="49" spans="1:30" x14ac:dyDescent="0.25">
      <c r="A49" s="1" t="str">
        <f>Ejercicio!A53</f>
        <v>L004</v>
      </c>
      <c r="B49" s="1" t="str">
        <f>Ejercicio!$B$2</f>
        <v>Revisado I Aprobado 2018</v>
      </c>
      <c r="C49" s="1" t="s">
        <v>52</v>
      </c>
      <c r="D49" s="1" t="s">
        <v>53</v>
      </c>
      <c r="E49" s="1" t="s">
        <v>52</v>
      </c>
      <c r="F49" s="39">
        <f>VLOOKUP($A49,Ejercicio!$1:$1048576,COLUMN(Ejercicio!K:K),0)</f>
        <v>1.1577041936666665</v>
      </c>
      <c r="G49" s="39">
        <f>VLOOKUP($A49,Ejercicio!$1:$1048576,COLUMN(Ejercicio!M:M),0)</f>
        <v>2.5577267699698831</v>
      </c>
      <c r="H49" s="39">
        <f>VLOOKUP($A49,Ejercicio!$1:$1048576,COLUMN(Ejercicio!Q:Q),0)</f>
        <v>1.1724670824576271</v>
      </c>
      <c r="I49" s="39">
        <f>VLOOKUP($A49,Ejercicio!$1:$1048576,COLUMN(Ejercicio!S:S),0)</f>
        <v>4.9300068060406117</v>
      </c>
      <c r="J49" s="39">
        <f>VLOOKUP($A49,Ejercicio!$1:$1048576,COLUMN(Ejercicio!W:W),0)</f>
        <v>1.1918041369222221</v>
      </c>
      <c r="K49" s="39">
        <f>VLOOKUP($A49,Ejercicio!$1:$1048576,COLUMN(Ejercicio!Y:Y),0)</f>
        <v>7.6443796321302315</v>
      </c>
      <c r="L49" s="39">
        <f>VLOOKUP($A49,Ejercicio!$1:$1048576,COLUMN(Ejercicio!AC:AC),0)</f>
        <v>1.2122848107749999</v>
      </c>
      <c r="M49" s="39">
        <f>VLOOKUP($A49,Ejercicio!$1:$1048576,COLUMN(Ejercicio!AE:AE),0)</f>
        <v>10.367660287717271</v>
      </c>
      <c r="N49" s="39">
        <f>VLOOKUP($A49,Ejercicio!$1:$1048576,COLUMN(Ejercicio!AI:AI),0)</f>
        <v>1.2357727263090508</v>
      </c>
      <c r="O49" s="39">
        <f>VLOOKUP($A49,Ejercicio!$1:$1048576,COLUMN(Ejercicio!AK:AK),0)</f>
        <v>13.29873714152331</v>
      </c>
      <c r="P49" s="39">
        <f>VLOOKUP($A49,Ejercicio!$1:$1048576,COLUMN(Ejercicio!AO:AO),0)</f>
        <v>1.2585996386887659</v>
      </c>
      <c r="Q49" s="39">
        <f>VLOOKUP($A49,Ejercicio!$1:$1048576,COLUMN(Ejercicio!AQ:AQ),0)</f>
        <v>16.235326475334567</v>
      </c>
      <c r="R49" s="39">
        <f>VLOOKUP($A49,Ejercicio!$1:$1048576,COLUMN(Ejercicio!AU:AU),0)</f>
        <v>1.2816702762437107</v>
      </c>
      <c r="S49" s="39">
        <f>VLOOKUP($A49,Ejercicio!$1:$1048576,COLUMN(Ejercicio!AW:AW),0)</f>
        <v>19.364532741901098</v>
      </c>
      <c r="T49" s="39">
        <f>VLOOKUP($A49,Ejercicio!$1:$1048576,COLUMN(Ejercicio!BA:BA),0)</f>
        <v>1.3048966307818928</v>
      </c>
      <c r="U49" s="39">
        <f>VLOOKUP($A49,Ejercicio!$1:$1048576,COLUMN(Ejercicio!BC:BC),0)</f>
        <v>22.598376089540043</v>
      </c>
      <c r="V49" s="39">
        <f>VLOOKUP($A49,Ejercicio!$1:$1048576,COLUMN(Ejercicio!BG:BG),0)</f>
        <v>1.3278639580586082</v>
      </c>
      <c r="W49" s="39">
        <f>VLOOKUP($A49,Ejercicio!$1:$1048576,COLUMN(Ejercicio!BI:BI),0)</f>
        <v>25.835155435040527</v>
      </c>
      <c r="X49" s="39">
        <f>VLOOKUP($A49,Ejercicio!$1:$1048576,COLUMN(Ejercicio!BM:BM),0)</f>
        <v>1.352864608</v>
      </c>
      <c r="Y49" s="39">
        <f>VLOOKUP($A49,Ejercicio!$1:$1048576,COLUMN(Ejercicio!BO:BO),0)</f>
        <v>29.310469000983247</v>
      </c>
      <c r="Z49" s="39">
        <f>VLOOKUP($A49,Ejercicio!$1:$1048576,COLUMN(Ejercicio!BS:BS),0)</f>
        <v>1.3777499977904193</v>
      </c>
      <c r="AA49" s="39">
        <f>VLOOKUP($A49,Ejercicio!$1:$1048576,COLUMN(Ejercicio!BU:BU),0)</f>
        <v>32.795309547261212</v>
      </c>
      <c r="AB49" s="39">
        <f>VLOOKUP($A49,Ejercicio!$1:$1048576,COLUMN(Ejercicio!BY:BY),0)</f>
        <v>1.4026186141424659</v>
      </c>
      <c r="AC49" s="39">
        <f>VLOOKUP($A49,Ejercicio!$1:$1048576,COLUMN(Ejercicio!CA:CA),0)</f>
        <v>36.486088836987904</v>
      </c>
      <c r="AD49" s="39" t="str">
        <f t="shared" si="0"/>
        <v>No</v>
      </c>
    </row>
    <row r="50" spans="1:30" x14ac:dyDescent="0.25">
      <c r="A50" s="1" t="str">
        <f>Ejercicio!A54</f>
        <v>L005</v>
      </c>
      <c r="B50" s="1" t="str">
        <f>Ejercicio!$B$2</f>
        <v>Revisado I Aprobado 2018</v>
      </c>
      <c r="C50" s="1" t="s">
        <v>52</v>
      </c>
      <c r="D50" s="1" t="s">
        <v>53</v>
      </c>
      <c r="E50" s="1" t="s">
        <v>52</v>
      </c>
      <c r="F50" s="39">
        <f>VLOOKUP($A50,Ejercicio!$1:$1048576,COLUMN(Ejercicio!K:K),0)</f>
        <v>0.62411978366666654</v>
      </c>
      <c r="G50" s="39">
        <f>VLOOKUP($A50,Ejercicio!$1:$1048576,COLUMN(Ejercicio!M:M),0)</f>
        <v>1.3443060910654789</v>
      </c>
      <c r="H50" s="39">
        <f>VLOOKUP($A50,Ejercicio!$1:$1048576,COLUMN(Ejercicio!Q:Q),0)</f>
        <v>0.63207847661581906</v>
      </c>
      <c r="I50" s="39">
        <f>VLOOKUP($A50,Ejercicio!$1:$1048576,COLUMN(Ejercicio!S:S),0)</f>
        <v>2.5911439280541035</v>
      </c>
      <c r="J50" s="39">
        <f>VLOOKUP($A50,Ejercicio!$1:$1048576,COLUMN(Ejercicio!W:W),0)</f>
        <v>0.64250310531111088</v>
      </c>
      <c r="K50" s="39">
        <f>VLOOKUP($A50,Ejercicio!$1:$1048576,COLUMN(Ejercicio!Y:Y),0)</f>
        <v>4.0177810286906084</v>
      </c>
      <c r="L50" s="39">
        <f>VLOOKUP($A50,Ejercicio!$1:$1048576,COLUMN(Ejercicio!AC:AC),0)</f>
        <v>0.65354426223333306</v>
      </c>
      <c r="M50" s="39">
        <f>VLOOKUP($A50,Ejercicio!$1:$1048576,COLUMN(Ejercicio!AE:AE),0)</f>
        <v>5.4490999685554931</v>
      </c>
      <c r="N50" s="39">
        <f>VLOOKUP($A50,Ejercicio!$1:$1048576,COLUMN(Ejercicio!AI:AI),0)</f>
        <v>0.66620662675055153</v>
      </c>
      <c r="O50" s="39">
        <f>VLOOKUP($A50,Ejercicio!$1:$1048576,COLUMN(Ejercicio!AK:AK),0)</f>
        <v>6.9896337366059447</v>
      </c>
      <c r="P50" s="39">
        <f>VLOOKUP($A50,Ejercicio!$1:$1048576,COLUMN(Ejercicio!AO:AO),0)</f>
        <v>0.67851264331123373</v>
      </c>
      <c r="Q50" s="39">
        <f>VLOOKUP($A50,Ejercicio!$1:$1048576,COLUMN(Ejercicio!AQ:AQ),0)</f>
        <v>8.5330647835055746</v>
      </c>
      <c r="R50" s="39">
        <f>VLOOKUP($A50,Ejercicio!$1:$1048576,COLUMN(Ejercicio!AU:AU),0)</f>
        <v>0.69095005319811309</v>
      </c>
      <c r="S50" s="39">
        <f>VLOOKUP($A50,Ejercicio!$1:$1048576,COLUMN(Ejercicio!AW:AW),0)</f>
        <v>10.177732656052015</v>
      </c>
      <c r="T50" s="39">
        <f>VLOOKUP($A50,Ejercicio!$1:$1048576,COLUMN(Ejercicio!BA:BA),0)</f>
        <v>0.70347141043347028</v>
      </c>
      <c r="U50" s="39">
        <f>VLOOKUP($A50,Ejercicio!$1:$1048576,COLUMN(Ejercicio!BC:BC),0)</f>
        <v>11.877396345629382</v>
      </c>
      <c r="V50" s="39">
        <f>VLOOKUP($A50,Ejercicio!$1:$1048576,COLUMN(Ejercicio!BG:BG),0)</f>
        <v>0.71585312566056147</v>
      </c>
      <c r="W50" s="39">
        <f>VLOOKUP($A50,Ejercicio!$1:$1048576,COLUMN(Ejercicio!BI:BI),0)</f>
        <v>13.578603155315147</v>
      </c>
      <c r="X50" s="39">
        <f>VLOOKUP($A50,Ejercicio!$1:$1048576,COLUMN(Ejercicio!BM:BM),0)</f>
        <v>0.72933100735416656</v>
      </c>
      <c r="Y50" s="39">
        <f>VLOOKUP($A50,Ejercicio!$1:$1048576,COLUMN(Ejercicio!BO:BO),0)</f>
        <v>15.405180271958082</v>
      </c>
      <c r="Z50" s="39">
        <f>VLOOKUP($A50,Ejercicio!$1:$1048576,COLUMN(Ejercicio!BS:BS),0)</f>
        <v>0.74274675235229526</v>
      </c>
      <c r="AA50" s="39">
        <f>VLOOKUP($A50,Ejercicio!$1:$1048576,COLUMN(Ejercicio!BU:BU),0)</f>
        <v>17.236764643058269</v>
      </c>
      <c r="AB50" s="39">
        <f>VLOOKUP($A50,Ejercicio!$1:$1048576,COLUMN(Ejercicio!BY:BY),0)</f>
        <v>0.7561534547022829</v>
      </c>
      <c r="AC50" s="39">
        <f>VLOOKUP($A50,Ejercicio!$1:$1048576,COLUMN(Ejercicio!CA:CA),0)</f>
        <v>19.17658759049672</v>
      </c>
      <c r="AD50" s="39" t="str">
        <f t="shared" si="0"/>
        <v>No</v>
      </c>
    </row>
    <row r="51" spans="1:30" x14ac:dyDescent="0.25">
      <c r="A51" s="1" t="str">
        <f>Ejercicio!A55</f>
        <v>L006</v>
      </c>
      <c r="B51" s="1" t="str">
        <f>Ejercicio!$B$2</f>
        <v>Revisado I Aprobado 2018</v>
      </c>
      <c r="C51" s="1" t="s">
        <v>52</v>
      </c>
      <c r="D51" s="1" t="s">
        <v>53</v>
      </c>
      <c r="E51" s="1" t="s">
        <v>52</v>
      </c>
      <c r="F51" s="39">
        <f>VLOOKUP($A51,Ejercicio!$1:$1048576,COLUMN(Ejercicio!K:K),0)</f>
        <v>0.44532930866666676</v>
      </c>
      <c r="G51" s="39">
        <f>VLOOKUP($A51,Ejercicio!$1:$1048576,COLUMN(Ejercicio!M:M),0)</f>
        <v>0.85014010138161844</v>
      </c>
      <c r="H51" s="39">
        <f>VLOOKUP($A51,Ejercicio!$1:$1048576,COLUMN(Ejercicio!Q:Q),0)</f>
        <v>0.45100809006779657</v>
      </c>
      <c r="I51" s="39">
        <f>VLOOKUP($A51,Ejercicio!$1:$1048576,COLUMN(Ejercicio!S:S),0)</f>
        <v>1.6386412149382461</v>
      </c>
      <c r="J51" s="39">
        <f>VLOOKUP($A51,Ejercicio!$1:$1048576,COLUMN(Ejercicio!W:W),0)</f>
        <v>0.45844639503333329</v>
      </c>
      <c r="K51" s="39">
        <f>VLOOKUP($A51,Ejercicio!$1:$1048576,COLUMN(Ejercicio!Y:Y),0)</f>
        <v>2.540847510791254</v>
      </c>
      <c r="L51" s="39">
        <f>VLOOKUP($A51,Ejercicio!$1:$1048576,COLUMN(Ejercicio!AC:AC),0)</f>
        <v>0.4663246121916666</v>
      </c>
      <c r="M51" s="39">
        <f>VLOOKUP($A51,Ejercicio!$1:$1048576,COLUMN(Ejercicio!AE:AE),0)</f>
        <v>3.4460146062710857</v>
      </c>
      <c r="N51" s="39">
        <f>VLOOKUP($A51,Ejercicio!$1:$1048576,COLUMN(Ejercicio!AI:AI),0)</f>
        <v>0.47535961224503309</v>
      </c>
      <c r="O51" s="39">
        <f>VLOOKUP($A51,Ejercicio!$1:$1048576,COLUMN(Ejercicio!AK:AK),0)</f>
        <v>4.4202492347312843</v>
      </c>
      <c r="P51" s="39">
        <f>VLOOKUP($A51,Ejercicio!$1:$1048576,COLUMN(Ejercicio!AO:AO),0)</f>
        <v>0.48414034690055247</v>
      </c>
      <c r="Q51" s="39">
        <f>VLOOKUP($A51,Ejercicio!$1:$1048576,COLUMN(Ejercicio!AQ:AQ),0)</f>
        <v>5.3963161078301782</v>
      </c>
      <c r="R51" s="39">
        <f>VLOOKUP($A51,Ejercicio!$1:$1048576,COLUMN(Ejercicio!AU:AU),0)</f>
        <v>0.49301483428616355</v>
      </c>
      <c r="S51" s="39">
        <f>VLOOKUP($A51,Ejercicio!$1:$1048576,COLUMN(Ejercicio!AW:AW),0)</f>
        <v>6.4364052142350365</v>
      </c>
      <c r="T51" s="39">
        <f>VLOOKUP($A51,Ejercicio!$1:$1048576,COLUMN(Ejercicio!BA:BA),0)</f>
        <v>0.50194922054732516</v>
      </c>
      <c r="U51" s="39">
        <f>VLOOKUP($A51,Ejercicio!$1:$1048576,COLUMN(Ejercicio!BC:BC),0)</f>
        <v>7.5112737099657716</v>
      </c>
      <c r="V51" s="39">
        <f>VLOOKUP($A51,Ejercicio!$1:$1048576,COLUMN(Ejercicio!BG:BG),0)</f>
        <v>0.51078396784981683</v>
      </c>
      <c r="W51" s="39">
        <f>VLOOKUP($A51,Ejercicio!$1:$1048576,COLUMN(Ejercicio!BI:BI),0)</f>
        <v>8.5871180757764876</v>
      </c>
      <c r="X51" s="39">
        <f>VLOOKUP($A51,Ejercicio!$1:$1048576,COLUMN(Ejercicio!BM:BM),0)</f>
        <v>0.52040086522916673</v>
      </c>
      <c r="Y51" s="39">
        <f>VLOOKUP($A51,Ejercicio!$1:$1048576,COLUMN(Ejercicio!BO:BO),0)</f>
        <v>9.7422467183914048</v>
      </c>
      <c r="Z51" s="39">
        <f>VLOOKUP($A51,Ejercicio!$1:$1048576,COLUMN(Ejercicio!BS:BS),0)</f>
        <v>0.52997342607684628</v>
      </c>
      <c r="AA51" s="39">
        <f>VLOOKUP($A51,Ejercicio!$1:$1048576,COLUMN(Ejercicio!BU:BU),0)</f>
        <v>10.900541952538449</v>
      </c>
      <c r="AB51" s="39">
        <f>VLOOKUP($A51,Ejercicio!$1:$1048576,COLUMN(Ejercicio!BY:BY),0)</f>
        <v>0.53953953448675784</v>
      </c>
      <c r="AC51" s="39">
        <f>VLOOKUP($A51,Ejercicio!$1:$1048576,COLUMN(Ejercicio!CA:CA),0)</f>
        <v>12.127287333419577</v>
      </c>
      <c r="AD51" s="39" t="str">
        <f t="shared" si="0"/>
        <v>No</v>
      </c>
    </row>
    <row r="52" spans="1:30" x14ac:dyDescent="0.25">
      <c r="A52" s="1" t="str">
        <f>Ejercicio!A56</f>
        <v>L007</v>
      </c>
      <c r="B52" s="1" t="str">
        <f>Ejercicio!$B$2</f>
        <v>Revisado I Aprobado 2018</v>
      </c>
      <c r="C52" s="1" t="s">
        <v>52</v>
      </c>
      <c r="D52" s="1" t="s">
        <v>53</v>
      </c>
      <c r="E52" s="1" t="s">
        <v>52</v>
      </c>
      <c r="F52" s="39">
        <f>VLOOKUP($A52,Ejercicio!$1:$1048576,COLUMN(Ejercicio!K:K),0)</f>
        <v>0.70300041166666671</v>
      </c>
      <c r="G52" s="39">
        <f>VLOOKUP($A52,Ejercicio!$1:$1048576,COLUMN(Ejercicio!M:M),0)</f>
        <v>1.3558844706440907</v>
      </c>
      <c r="H52" s="39">
        <f>VLOOKUP($A52,Ejercicio!$1:$1048576,COLUMN(Ejercicio!Q:Q),0)</f>
        <v>0.71196498136158193</v>
      </c>
      <c r="I52" s="39">
        <f>VLOOKUP($A52,Ejercicio!$1:$1048576,COLUMN(Ejercicio!S:S),0)</f>
        <v>2.6134612076466457</v>
      </c>
      <c r="J52" s="39">
        <f>VLOOKUP($A52,Ejercicio!$1:$1048576,COLUMN(Ejercicio!W:W),0)</f>
        <v>0.72370714929629631</v>
      </c>
      <c r="K52" s="39">
        <f>VLOOKUP($A52,Ejercicio!$1:$1048576,COLUMN(Ejercicio!Y:Y),0)</f>
        <v>4.0523858090693725</v>
      </c>
      <c r="L52" s="39">
        <f>VLOOKUP($A52,Ejercicio!$1:$1048576,COLUMN(Ejercicio!AC:AC),0)</f>
        <v>0.73614376572222218</v>
      </c>
      <c r="M52" s="39">
        <f>VLOOKUP($A52,Ejercicio!$1:$1048576,COLUMN(Ejercicio!AE:AE),0)</f>
        <v>5.4960325734855706</v>
      </c>
      <c r="N52" s="39">
        <f>VLOOKUP($A52,Ejercicio!$1:$1048576,COLUMN(Ejercicio!AI:AI),0)</f>
        <v>0.75040648892052986</v>
      </c>
      <c r="O52" s="39">
        <f>VLOOKUP($A52,Ejercicio!$1:$1048576,COLUMN(Ejercicio!AK:AK),0)</f>
        <v>7.0498348225137129</v>
      </c>
      <c r="P52" s="39">
        <f>VLOOKUP($A52,Ejercicio!$1:$1048576,COLUMN(Ejercicio!AO:AO),0)</f>
        <v>0.76426782650276237</v>
      </c>
      <c r="Q52" s="39">
        <f>VLOOKUP($A52,Ejercicio!$1:$1048576,COLUMN(Ejercicio!AQ:AQ),0)</f>
        <v>8.6065593066382959</v>
      </c>
      <c r="R52" s="39">
        <f>VLOOKUP($A52,Ejercicio!$1:$1048576,COLUMN(Ejercicio!AU:AU),0)</f>
        <v>0.77827716340251563</v>
      </c>
      <c r="S52" s="39">
        <f>VLOOKUP($A52,Ejercicio!$1:$1048576,COLUMN(Ejercicio!AW:AW),0)</f>
        <v>10.265392556138931</v>
      </c>
      <c r="T52" s="39">
        <f>VLOOKUP($A52,Ejercicio!$1:$1048576,COLUMN(Ejercicio!BA:BA),0)</f>
        <v>0.79238105772702316</v>
      </c>
      <c r="U52" s="39">
        <f>VLOOKUP($A52,Ejercicio!$1:$1048576,COLUMN(Ejercicio!BC:BC),0)</f>
        <v>11.97969530001569</v>
      </c>
      <c r="V52" s="39">
        <f>VLOOKUP($A52,Ejercicio!$1:$1048576,COLUMN(Ejercicio!BG:BG),0)</f>
        <v>0.8063276607240536</v>
      </c>
      <c r="W52" s="39">
        <f>VLOOKUP($A52,Ejercicio!$1:$1048576,COLUMN(Ejercicio!BI:BI),0)</f>
        <v>13.695554449012969</v>
      </c>
      <c r="X52" s="39">
        <f>VLOOKUP($A52,Ejercicio!$1:$1048576,COLUMN(Ejercicio!BM:BM),0)</f>
        <v>0.82150897181249993</v>
      </c>
      <c r="Y52" s="39">
        <f>VLOOKUP($A52,Ejercicio!$1:$1048576,COLUMN(Ejercicio!BO:BO),0)</f>
        <v>15.537863715554206</v>
      </c>
      <c r="Z52" s="39">
        <f>VLOOKUP($A52,Ejercicio!$1:$1048576,COLUMN(Ejercicio!BS:BS),0)</f>
        <v>0.83662029248802383</v>
      </c>
      <c r="AA52" s="39">
        <f>VLOOKUP($A52,Ejercicio!$1:$1048576,COLUMN(Ejercicio!BU:BU),0)</f>
        <v>17.385223355232917</v>
      </c>
      <c r="AB52" s="39">
        <f>VLOOKUP($A52,Ejercicio!$1:$1048576,COLUMN(Ejercicio!BY:BY),0)</f>
        <v>0.85172142793150674</v>
      </c>
      <c r="AC52" s="39">
        <f>VLOOKUP($A52,Ejercicio!$1:$1048576,COLUMN(Ejercicio!CA:CA),0)</f>
        <v>19.341753826237372</v>
      </c>
      <c r="AD52" s="39" t="str">
        <f t="shared" si="0"/>
        <v>No</v>
      </c>
    </row>
    <row r="53" spans="1:30" x14ac:dyDescent="0.25">
      <c r="A53" s="1" t="str">
        <f>Ejercicio!A57</f>
        <v>L008</v>
      </c>
      <c r="B53" s="1" t="str">
        <f>Ejercicio!$B$2</f>
        <v>Revisado I Aprobado 2018</v>
      </c>
      <c r="C53" s="1" t="s">
        <v>52</v>
      </c>
      <c r="D53" s="1" t="s">
        <v>53</v>
      </c>
      <c r="E53" s="1" t="s">
        <v>52</v>
      </c>
      <c r="F53" s="39">
        <f>VLOOKUP($A53,Ejercicio!$1:$1048576,COLUMN(Ejercicio!K:K),0)</f>
        <v>4.9921981616666677</v>
      </c>
      <c r="G53" s="39">
        <f>VLOOKUP($A53,Ejercicio!$1:$1048576,COLUMN(Ejercicio!M:M),0)</f>
        <v>10.80197540981082</v>
      </c>
      <c r="H53" s="39">
        <f>VLOOKUP($A53,Ejercicio!$1:$1048576,COLUMN(Ejercicio!Q:Q),0)</f>
        <v>5.0558580120395478</v>
      </c>
      <c r="I53" s="39">
        <f>VLOOKUP($A53,Ejercicio!$1:$1048576,COLUMN(Ejercicio!S:S),0)</f>
        <v>20.820758886518284</v>
      </c>
      <c r="J53" s="39">
        <f>VLOOKUP($A53,Ejercicio!$1:$1048576,COLUMN(Ejercicio!W:W),0)</f>
        <v>5.1392423595777776</v>
      </c>
      <c r="K53" s="39">
        <f>VLOOKUP($A53,Ejercicio!$1:$1048576,COLUMN(Ejercicio!Y:Y),0)</f>
        <v>32.284293195563258</v>
      </c>
      <c r="L53" s="39">
        <f>VLOOKUP($A53,Ejercicio!$1:$1048576,COLUMN(Ejercicio!AC:AC),0)</f>
        <v>5.2275581707666667</v>
      </c>
      <c r="M53" s="39">
        <f>VLOOKUP($A53,Ejercicio!$1:$1048576,COLUMN(Ejercicio!AE:AE),0)</f>
        <v>43.785447704463799</v>
      </c>
      <c r="N53" s="39">
        <f>VLOOKUP($A53,Ejercicio!$1:$1048576,COLUMN(Ejercicio!AI:AI),0)</f>
        <v>5.3288416697969101</v>
      </c>
      <c r="O53" s="39">
        <f>VLOOKUP($A53,Ejercicio!$1:$1048576,COLUMN(Ejercicio!AK:AK),0)</f>
        <v>56.164182055434011</v>
      </c>
      <c r="P53" s="39">
        <f>VLOOKUP($A53,Ejercicio!$1:$1048576,COLUMN(Ejercicio!AO:AO),0)</f>
        <v>5.4272748185046042</v>
      </c>
      <c r="Q53" s="39">
        <f>VLOOKUP($A53,Ejercicio!$1:$1048576,COLUMN(Ejercicio!AQ:AQ),0)</f>
        <v>68.566197075980895</v>
      </c>
      <c r="R53" s="39">
        <f>VLOOKUP($A53,Ejercicio!$1:$1048576,COLUMN(Ejercicio!AU:AU),0)</f>
        <v>5.5267589473710688</v>
      </c>
      <c r="S53" s="39">
        <f>VLOOKUP($A53,Ejercicio!$1:$1048576,COLUMN(Ejercicio!AW:AW),0)</f>
        <v>81.781685756478581</v>
      </c>
      <c r="T53" s="39">
        <f>VLOOKUP($A53,Ejercicio!$1:$1048576,COLUMN(Ejercicio!BA:BA),0)</f>
        <v>5.6269145542592591</v>
      </c>
      <c r="U53" s="39">
        <f>VLOOKUP($A53,Ejercicio!$1:$1048576,COLUMN(Ejercicio!BC:BC),0)</f>
        <v>95.439085311348165</v>
      </c>
      <c r="V53" s="39">
        <f>VLOOKUP($A53,Ejercicio!$1:$1048576,COLUMN(Ejercicio!BG:BG),0)</f>
        <v>5.725953193717948</v>
      </c>
      <c r="W53" s="39">
        <f>VLOOKUP($A53,Ejercicio!$1:$1048576,COLUMN(Ejercicio!BI:BI),0)</f>
        <v>109.10888434806628</v>
      </c>
      <c r="X53" s="39">
        <f>VLOOKUP($A53,Ejercicio!$1:$1048576,COLUMN(Ejercicio!BM:BM),0)</f>
        <v>5.8337598317708323</v>
      </c>
      <c r="Y53" s="39">
        <f>VLOOKUP($A53,Ejercicio!$1:$1048576,COLUMN(Ejercicio!BO:BO),0)</f>
        <v>123.78607821892219</v>
      </c>
      <c r="Z53" s="39">
        <f>VLOOKUP($A53,Ejercicio!$1:$1048576,COLUMN(Ejercicio!BS:BS),0)</f>
        <v>5.9410694519710576</v>
      </c>
      <c r="AA53" s="39">
        <f>VLOOKUP($A53,Ejercicio!$1:$1048576,COLUMN(Ejercicio!BU:BU),0)</f>
        <v>138.50350714787768</v>
      </c>
      <c r="AB53" s="39">
        <f>VLOOKUP($A53,Ejercicio!$1:$1048576,COLUMN(Ejercicio!BY:BY),0)</f>
        <v>6.0483067414018272</v>
      </c>
      <c r="AC53" s="39">
        <f>VLOOKUP($A53,Ejercicio!$1:$1048576,COLUMN(Ejercicio!CA:CA),0)</f>
        <v>154.09067134284462</v>
      </c>
      <c r="AD53" s="39" t="str">
        <f t="shared" si="0"/>
        <v>No</v>
      </c>
    </row>
    <row r="54" spans="1:30" x14ac:dyDescent="0.25">
      <c r="A54" s="1" t="str">
        <f>Ejercicio!A58</f>
        <v>L009</v>
      </c>
      <c r="B54" s="1" t="str">
        <f>Ejercicio!$B$2</f>
        <v>Revisado I Aprobado 2018</v>
      </c>
      <c r="C54" s="1" t="s">
        <v>52</v>
      </c>
      <c r="D54" s="1" t="s">
        <v>53</v>
      </c>
      <c r="E54" s="1" t="s">
        <v>52</v>
      </c>
      <c r="F54" s="39">
        <f>VLOOKUP($A54,Ejercicio!$1:$1048576,COLUMN(Ejercicio!K:K),0)</f>
        <v>1.1088391893333334</v>
      </c>
      <c r="G54" s="39">
        <f>VLOOKUP($A54,Ejercicio!$1:$1048576,COLUMN(Ejercicio!M:M),0)</f>
        <v>2.1663851202361557</v>
      </c>
      <c r="H54" s="39">
        <f>VLOOKUP($A54,Ejercicio!$1:$1048576,COLUMN(Ejercicio!Q:Q),0)</f>
        <v>1.1229231709830509</v>
      </c>
      <c r="I54" s="39">
        <f>VLOOKUP($A54,Ejercicio!$1:$1048576,COLUMN(Ejercicio!S:S),0)</f>
        <v>4.1754901027411604</v>
      </c>
      <c r="J54" s="39">
        <f>VLOOKUP($A54,Ejercicio!$1:$1048576,COLUMN(Ejercicio!W:W),0)</f>
        <v>1.1413039858333336</v>
      </c>
      <c r="K54" s="39">
        <f>VLOOKUP($A54,Ejercicio!$1:$1048576,COLUMN(Ejercicio!Y:Y),0)</f>
        <v>6.4736504704990034</v>
      </c>
      <c r="L54" s="39">
        <f>VLOOKUP($A54,Ejercicio!$1:$1048576,COLUMN(Ejercicio!AC:AC),0)</f>
        <v>1.1608413192916671</v>
      </c>
      <c r="M54" s="39">
        <f>VLOOKUP($A54,Ejercicio!$1:$1048576,COLUMN(Ejercicio!AE:AE),0)</f>
        <v>8.779292278641698</v>
      </c>
      <c r="N54" s="39">
        <f>VLOOKUP($A54,Ejercicio!$1:$1048576,COLUMN(Ejercicio!AI:AI),0)</f>
        <v>1.1833978653134662</v>
      </c>
      <c r="O54" s="39">
        <f>VLOOKUP($A54,Ejercicio!$1:$1048576,COLUMN(Ejercicio!AK:AK),0)</f>
        <v>11.261938007778339</v>
      </c>
      <c r="P54" s="39">
        <f>VLOOKUP($A54,Ejercicio!$1:$1048576,COLUMN(Ejercicio!AO:AO),0)</f>
        <v>1.2052483245432783</v>
      </c>
      <c r="Q54" s="39">
        <f>VLOOKUP($A54,Ejercicio!$1:$1048576,COLUMN(Ejercicio!AQ:AQ),0)</f>
        <v>13.748664518805645</v>
      </c>
      <c r="R54" s="39">
        <f>VLOOKUP($A54,Ejercicio!$1:$1048576,COLUMN(Ejercicio!AU:AU),0)</f>
        <v>1.2274452284842767</v>
      </c>
      <c r="S54" s="39">
        <f>VLOOKUP($A54,Ejercicio!$1:$1048576,COLUMN(Ejercicio!AW:AW),0)</f>
        <v>16.399982570214465</v>
      </c>
      <c r="T54" s="39">
        <f>VLOOKUP($A54,Ejercicio!$1:$1048576,COLUMN(Ejercicio!BA:BA),0)</f>
        <v>1.2496576495349796</v>
      </c>
      <c r="U54" s="39">
        <f>VLOOKUP($A54,Ejercicio!$1:$1048576,COLUMN(Ejercicio!BC:BC),0)</f>
        <v>19.138272287214871</v>
      </c>
      <c r="V54" s="39">
        <f>VLOOKUP($A54,Ejercicio!$1:$1048576,COLUMN(Ejercicio!BG:BG),0)</f>
        <v>1.2716869457032967</v>
      </c>
      <c r="W54" s="39">
        <f>VLOOKUP($A54,Ejercicio!$1:$1048576,COLUMN(Ejercicio!BI:BI),0)</f>
        <v>21.88004766441318</v>
      </c>
      <c r="X54" s="39">
        <f>VLOOKUP($A54,Ejercicio!$1:$1048576,COLUMN(Ejercicio!BM:BM),0)</f>
        <v>1.2956602773333337</v>
      </c>
      <c r="Y54" s="39">
        <f>VLOOKUP($A54,Ejercicio!$1:$1048576,COLUMN(Ejercicio!BO:BO),0)</f>
        <v>24.823906766062578</v>
      </c>
      <c r="Z54" s="39">
        <f>VLOOKUP($A54,Ejercicio!$1:$1048576,COLUMN(Ejercicio!BS:BS),0)</f>
        <v>1.3194696873033933</v>
      </c>
      <c r="AA54" s="39">
        <f>VLOOKUP($A54,Ejercicio!$1:$1048576,COLUMN(Ejercicio!BU:BU),0)</f>
        <v>27.774822222142785</v>
      </c>
      <c r="AB54" s="39">
        <f>VLOOKUP($A54,Ejercicio!$1:$1048576,COLUMN(Ejercicio!BY:BY),0)</f>
        <v>1.3472590197972605</v>
      </c>
      <c r="AC54" s="39">
        <f>VLOOKUP($A54,Ejercicio!$1:$1048576,COLUMN(Ejercicio!CA:CA),0)</f>
        <v>30.991983194601122</v>
      </c>
      <c r="AD54" s="39" t="str">
        <f t="shared" si="0"/>
        <v>No</v>
      </c>
    </row>
    <row r="55" spans="1:30" x14ac:dyDescent="0.25">
      <c r="A55" s="1" t="str">
        <f>Ejercicio!A59</f>
        <v>L010</v>
      </c>
      <c r="B55" s="1" t="str">
        <f>Ejercicio!$B$2</f>
        <v>Revisado I Aprobado 2018</v>
      </c>
      <c r="C55" s="1" t="s">
        <v>52</v>
      </c>
      <c r="D55" s="1" t="s">
        <v>53</v>
      </c>
      <c r="E55" s="1" t="s">
        <v>52</v>
      </c>
      <c r="F55" s="39">
        <f>VLOOKUP($A55,Ejercicio!$1:$1048576,COLUMN(Ejercicio!K:K),0)</f>
        <v>2.8090984801352925</v>
      </c>
      <c r="G55" s="39">
        <f>VLOOKUP($A55,Ejercicio!$1:$1048576,COLUMN(Ejercicio!M:M),0)</f>
        <v>4.4311566544414518</v>
      </c>
      <c r="H55" s="39">
        <f>VLOOKUP($A55,Ejercicio!$1:$1048576,COLUMN(Ejercicio!Q:Q),0)</f>
        <v>1.4759669980371874</v>
      </c>
      <c r="I55" s="39">
        <f>VLOOKUP($A55,Ejercicio!$1:$1048576,COLUMN(Ejercicio!S:S),0)</f>
        <v>4.4311566544414518</v>
      </c>
      <c r="J55" s="39">
        <f>VLOOKUP($A55,Ejercicio!$1:$1048576,COLUMN(Ejercicio!W:W),0)</f>
        <v>0.96757836537993402</v>
      </c>
      <c r="K55" s="39">
        <f>VLOOKUP($A55,Ejercicio!$1:$1048576,COLUMN(Ejercicio!Y:Y),0)</f>
        <v>4.4311566544414518</v>
      </c>
      <c r="L55" s="39">
        <f>VLOOKUP($A55,Ejercicio!$1:$1048576,COLUMN(Ejercicio!AC:AC),0)</f>
        <v>0.72568377403495044</v>
      </c>
      <c r="M55" s="39">
        <f>VLOOKUP($A55,Ejercicio!$1:$1048576,COLUMN(Ejercicio!AE:AE),0)</f>
        <v>4.4311566544414518</v>
      </c>
      <c r="N55" s="39">
        <f>VLOOKUP($A55,Ejercicio!$1:$1048576,COLUMN(Ejercicio!AI:AI),0)</f>
        <v>0.5767023369814176</v>
      </c>
      <c r="O55" s="39">
        <f>VLOOKUP($A55,Ejercicio!$1:$1048576,COLUMN(Ejercicio!AK:AK),0)</f>
        <v>4.4311566544414518</v>
      </c>
      <c r="P55" s="39">
        <f>VLOOKUP($A55,Ejercicio!$1:$1048576,COLUMN(Ejercicio!AO:AO),0)</f>
        <v>0.48111631427731527</v>
      </c>
      <c r="Q55" s="39">
        <f>VLOOKUP($A55,Ejercicio!$1:$1048576,COLUMN(Ejercicio!AQ:AQ),0)</f>
        <v>4.4311566544414518</v>
      </c>
      <c r="R55" s="39">
        <f>VLOOKUP($A55,Ejercicio!$1:$1048576,COLUMN(Ejercicio!AU:AU),0)</f>
        <v>0.41076440039714179</v>
      </c>
      <c r="S55" s="39">
        <f>VLOOKUP($A55,Ejercicio!$1:$1048576,COLUMN(Ejercicio!AW:AW),0)</f>
        <v>4.4311566544414518</v>
      </c>
      <c r="T55" s="39">
        <f>VLOOKUP($A55,Ejercicio!$1:$1048576,COLUMN(Ejercicio!BA:BA),0)</f>
        <v>0.85126216212499983</v>
      </c>
      <c r="U55" s="39">
        <f>VLOOKUP($A55,Ejercicio!$1:$1048576,COLUMN(Ejercicio!BC:BC),0)</f>
        <v>10.525871132734324</v>
      </c>
      <c r="V55" s="39">
        <f>VLOOKUP($A55,Ejercicio!$1:$1048576,COLUMN(Ejercicio!BG:BG),0)</f>
        <v>0.82614829889936159</v>
      </c>
      <c r="W55" s="39">
        <f>VLOOKUP($A55,Ejercicio!$1:$1048576,COLUMN(Ejercicio!BI:BI),0)</f>
        <v>11.476490599343492</v>
      </c>
      <c r="X55" s="39">
        <f>VLOOKUP($A55,Ejercicio!$1:$1048576,COLUMN(Ejercicio!BM:BM),0)</f>
        <v>1.1205453107043239</v>
      </c>
      <c r="Y55" s="39">
        <f>VLOOKUP($A55,Ejercicio!$1:$1048576,COLUMN(Ejercicio!BO:BO),0)</f>
        <v>17.333707007195358</v>
      </c>
      <c r="Z55" s="39">
        <f>VLOOKUP($A55,Ejercicio!$1:$1048576,COLUMN(Ejercicio!BS:BS),0)</f>
        <v>6.6755941360901669</v>
      </c>
      <c r="AA55" s="39">
        <f>VLOOKUP($A55,Ejercicio!$1:$1048576,COLUMN(Ejercicio!BU:BU),0)</f>
        <v>113.4553125608237</v>
      </c>
      <c r="AB55" s="39">
        <f>VLOOKUP($A55,Ejercicio!$1:$1048576,COLUMN(Ejercicio!BY:BY),0)</f>
        <v>61.630640129280451</v>
      </c>
      <c r="AC55" s="39">
        <f>VLOOKUP($A55,Ejercicio!$1:$1048576,COLUMN(Ejercicio!CA:CA),0)</f>
        <v>1144.6639050146841</v>
      </c>
      <c r="AD55" s="39" t="str">
        <f t="shared" si="0"/>
        <v>No</v>
      </c>
    </row>
    <row r="56" spans="1:30" x14ac:dyDescent="0.25">
      <c r="A56" s="1" t="str">
        <f>Ejercicio!A60</f>
        <v>L011</v>
      </c>
      <c r="B56" s="1" t="str">
        <f>Ejercicio!$B$2</f>
        <v>Revisado I Aprobado 2018</v>
      </c>
      <c r="C56" s="1" t="s">
        <v>52</v>
      </c>
      <c r="D56" s="1" t="s">
        <v>53</v>
      </c>
      <c r="E56" s="1" t="s">
        <v>52</v>
      </c>
      <c r="F56" s="39">
        <f>VLOOKUP($A56,Ejercicio!$1:$1048576,COLUMN(Ejercicio!K:K),0)</f>
        <v>1.1088391893333334</v>
      </c>
      <c r="G56" s="39">
        <f>VLOOKUP($A56,Ejercicio!$1:$1048576,COLUMN(Ejercicio!M:M),0)</f>
        <v>2.3642394499191464</v>
      </c>
      <c r="H56" s="39">
        <f>VLOOKUP($A56,Ejercicio!$1:$1048576,COLUMN(Ejercicio!Q:Q),0)</f>
        <v>1.1229231709830507</v>
      </c>
      <c r="I56" s="39">
        <f>VLOOKUP($A56,Ejercicio!$1:$1048576,COLUMN(Ejercicio!S:S),0)</f>
        <v>4.5568344849836659</v>
      </c>
      <c r="J56" s="39">
        <f>VLOOKUP($A56,Ejercicio!$1:$1048576,COLUMN(Ejercicio!W:W),0)</f>
        <v>1.1413039858333334</v>
      </c>
      <c r="K56" s="39">
        <f>VLOOKUP($A56,Ejercicio!$1:$1048576,COLUMN(Ejercicio!Y:Y),0)</f>
        <v>7.0648841170368515</v>
      </c>
      <c r="L56" s="39">
        <f>VLOOKUP($A56,Ejercicio!$1:$1048576,COLUMN(Ejercicio!AC:AC),0)</f>
        <v>1.1608413192916667</v>
      </c>
      <c r="M56" s="39">
        <f>VLOOKUP($A56,Ejercicio!$1:$1048576,COLUMN(Ejercicio!AE:AE),0)</f>
        <v>9.5810984638191297</v>
      </c>
      <c r="N56" s="39">
        <f>VLOOKUP($A56,Ejercicio!$1:$1048576,COLUMN(Ejercicio!AI:AI),0)</f>
        <v>1.183397865313466</v>
      </c>
      <c r="O56" s="39">
        <f>VLOOKUP($A56,Ejercicio!$1:$1048576,COLUMN(Ejercicio!AK:AK),0)</f>
        <v>12.290482367064502</v>
      </c>
      <c r="P56" s="39">
        <f>VLOOKUP($A56,Ejercicio!$1:$1048576,COLUMN(Ejercicio!AO:AO),0)</f>
        <v>1.2052483245432783</v>
      </c>
      <c r="Q56" s="39">
        <f>VLOOKUP($A56,Ejercicio!$1:$1048576,COLUMN(Ejercicio!AQ:AQ),0)</f>
        <v>15.00431974695274</v>
      </c>
      <c r="R56" s="39">
        <f>VLOOKUP($A56,Ejercicio!$1:$1048576,COLUMN(Ejercicio!AU:AU),0)</f>
        <v>1.2274452284842767</v>
      </c>
      <c r="S56" s="39">
        <f>VLOOKUP($A56,Ejercicio!$1:$1048576,COLUMN(Ejercicio!AW:AW),0)</f>
        <v>17.89778068927134</v>
      </c>
      <c r="T56" s="39">
        <f>VLOOKUP($A56,Ejercicio!$1:$1048576,COLUMN(Ejercicio!BA:BA),0)</f>
        <v>1.2496576495349794</v>
      </c>
      <c r="U56" s="39">
        <f>VLOOKUP($A56,Ejercicio!$1:$1048576,COLUMN(Ejercicio!BC:BC),0)</f>
        <v>20.886156354229087</v>
      </c>
      <c r="V56" s="39">
        <f>VLOOKUP($A56,Ejercicio!$1:$1048576,COLUMN(Ejercicio!BG:BG),0)</f>
        <v>1.2716869457032967</v>
      </c>
      <c r="W56" s="39">
        <f>VLOOKUP($A56,Ejercicio!$1:$1048576,COLUMN(Ejercicio!BI:BI),0)</f>
        <v>23.878336022118685</v>
      </c>
      <c r="X56" s="39">
        <f>VLOOKUP($A56,Ejercicio!$1:$1048576,COLUMN(Ejercicio!BM:BM),0)</f>
        <v>1.2956602773333337</v>
      </c>
      <c r="Y56" s="39">
        <f>VLOOKUP($A56,Ejercicio!$1:$1048576,COLUMN(Ejercicio!BO:BO),0)</f>
        <v>27.091055569585084</v>
      </c>
      <c r="Z56" s="39">
        <f>VLOOKUP($A56,Ejercicio!$1:$1048576,COLUMN(Ejercicio!BS:BS),0)</f>
        <v>1.3194696873033935</v>
      </c>
      <c r="AA56" s="39">
        <f>VLOOKUP($A56,Ejercicio!$1:$1048576,COLUMN(Ejercicio!BU:BU),0)</f>
        <v>30.311475923044892</v>
      </c>
      <c r="AB56" s="39">
        <f>VLOOKUP($A56,Ejercicio!$1:$1048576,COLUMN(Ejercicio!BY:BY),0)</f>
        <v>1.3472590197972605</v>
      </c>
      <c r="AC56" s="39">
        <f>VLOOKUP($A56,Ejercicio!$1:$1048576,COLUMN(Ejercicio!CA:CA),0)</f>
        <v>33.822457796386551</v>
      </c>
      <c r="AD56" s="39" t="str">
        <f t="shared" si="0"/>
        <v>No</v>
      </c>
    </row>
    <row r="57" spans="1:30" x14ac:dyDescent="0.25">
      <c r="A57" s="1" t="str">
        <f>Ejercicio!A61</f>
        <v>L012</v>
      </c>
      <c r="B57" s="1" t="str">
        <f>Ejercicio!$B$2</f>
        <v>Revisado I Aprobado 2018</v>
      </c>
      <c r="C57" s="1" t="s">
        <v>52</v>
      </c>
      <c r="D57" s="1" t="s">
        <v>53</v>
      </c>
      <c r="E57" s="1" t="s">
        <v>52</v>
      </c>
      <c r="F57" s="39">
        <f>VLOOKUP($A57,Ejercicio!$1:$1048576,COLUMN(Ejercicio!K:K),0)</f>
        <v>4.6233333333333322</v>
      </c>
      <c r="G57" s="39">
        <f>VLOOKUP($A57,Ejercicio!$1:$1048576,COLUMN(Ejercicio!M:M),0)</f>
        <v>8.9151756926281713</v>
      </c>
      <c r="H57" s="39">
        <f>VLOOKUP($A57,Ejercicio!$1:$1048576,COLUMN(Ejercicio!Q:Q),0)</f>
        <v>4.6834463276836154</v>
      </c>
      <c r="I57" s="39">
        <f>VLOOKUP($A57,Ejercicio!$1:$1048576,COLUMN(Ejercicio!S:S),0)</f>
        <v>17.188206604921216</v>
      </c>
      <c r="J57" s="39">
        <f>VLOOKUP($A57,Ejercicio!$1:$1048576,COLUMN(Ejercicio!W:W),0)</f>
        <v>4.75</v>
      </c>
      <c r="K57" s="39">
        <f>VLOOKUP($A57,Ejercicio!$1:$1048576,COLUMN(Ejercicio!Y:Y),0)</f>
        <v>26.591885075227644</v>
      </c>
      <c r="L57" s="39">
        <f>VLOOKUP($A57,Ejercicio!$1:$1048576,COLUMN(Ejercicio!AC:AC),0)</f>
        <v>4.8291666666666666</v>
      </c>
      <c r="M57" s="39">
        <f>VLOOKUP($A57,Ejercicio!$1:$1048576,COLUMN(Ejercicio!AE:AE),0)</f>
        <v>36.046777546419698</v>
      </c>
      <c r="N57" s="39">
        <f>VLOOKUP($A57,Ejercicio!$1:$1048576,COLUMN(Ejercicio!AI:AI),0)</f>
        <v>4.8909271523178806</v>
      </c>
      <c r="O57" s="39">
        <f>VLOOKUP($A57,Ejercicio!$1:$1048576,COLUMN(Ejercicio!AK:AK),0)</f>
        <v>45.938958794404378</v>
      </c>
      <c r="P57" s="39">
        <f>VLOOKUP($A57,Ejercicio!$1:$1048576,COLUMN(Ejercicio!AO:AO),0)</f>
        <v>4.9410497237569055</v>
      </c>
      <c r="Q57" s="39">
        <f>VLOOKUP($A57,Ejercicio!$1:$1048576,COLUMN(Ejercicio!AQ:AQ),0)</f>
        <v>55.630223577376228</v>
      </c>
      <c r="R57" s="39">
        <f>VLOOKUP($A57,Ejercicio!$1:$1048576,COLUMN(Ejercicio!AU:AU),0)</f>
        <v>4.992438312465409</v>
      </c>
      <c r="S57" s="39">
        <f>VLOOKUP($A57,Ejercicio!$1:$1048576,COLUMN(Ejercicio!AW:AW),0)</f>
        <v>65.83571770819097</v>
      </c>
      <c r="T57" s="39">
        <f>VLOOKUP($A57,Ejercicio!$1:$1048576,COLUMN(Ejercicio!BA:BA),0)</f>
        <v>5.0447294468148147</v>
      </c>
      <c r="U57" s="39">
        <f>VLOOKUP($A57,Ejercicio!$1:$1048576,COLUMN(Ejercicio!BC:BC),0)</f>
        <v>76.253039442179798</v>
      </c>
      <c r="V57" s="39">
        <f>VLOOKUP($A57,Ejercicio!$1:$1048576,COLUMN(Ejercicio!BG:BG),0)</f>
        <v>5.090986284161171</v>
      </c>
      <c r="W57" s="39">
        <f>VLOOKUP($A57,Ejercicio!$1:$1048576,COLUMN(Ejercicio!BI:BI),0)</f>
        <v>86.452504695478197</v>
      </c>
      <c r="X57" s="39">
        <f>VLOOKUP($A57,Ejercicio!$1:$1048576,COLUMN(Ejercicio!BM:BM),0)</f>
        <v>5.1291938231666672</v>
      </c>
      <c r="Y57" s="39">
        <f>VLOOKUP($A57,Ejercicio!$1:$1048576,COLUMN(Ejercicio!BO:BO),0)</f>
        <v>96.991952123886605</v>
      </c>
      <c r="Z57" s="39">
        <f>VLOOKUP($A57,Ejercicio!$1:$1048576,COLUMN(Ejercicio!BS:BS),0)</f>
        <v>5.1821704258762482</v>
      </c>
      <c r="AA57" s="39">
        <f>VLOOKUP($A57,Ejercicio!$1:$1048576,COLUMN(Ejercicio!BU:BU),0)</f>
        <v>107.66416200074464</v>
      </c>
      <c r="AB57" s="39">
        <f>VLOOKUP($A57,Ejercicio!$1:$1048576,COLUMN(Ejercicio!BY:BY),0)</f>
        <v>5.2385221613954354</v>
      </c>
      <c r="AC57" s="39">
        <f>VLOOKUP($A57,Ejercicio!$1:$1048576,COLUMN(Ejercicio!CA:CA),0)</f>
        <v>118.93636359567041</v>
      </c>
      <c r="AD57" s="39" t="str">
        <f t="shared" si="0"/>
        <v>No</v>
      </c>
    </row>
    <row r="58" spans="1:30" x14ac:dyDescent="0.25">
      <c r="A58" s="1" t="str">
        <f>Ejercicio!A62</f>
        <v>L013</v>
      </c>
      <c r="B58" s="1" t="str">
        <f>Ejercicio!$B$2</f>
        <v>Revisado I Aprobado 2018</v>
      </c>
      <c r="C58" s="1" t="s">
        <v>52</v>
      </c>
      <c r="D58" s="1" t="s">
        <v>53</v>
      </c>
      <c r="E58" s="1" t="s">
        <v>52</v>
      </c>
      <c r="F58" s="39">
        <f>VLOOKUP($A58,Ejercicio!$1:$1048576,COLUMN(Ejercicio!K:K),0)</f>
        <v>0.33265175933333341</v>
      </c>
      <c r="G58" s="39">
        <f>VLOOKUP($A58,Ejercicio!$1:$1048576,COLUMN(Ejercicio!M:M),0)</f>
        <v>0.71950934972642311</v>
      </c>
      <c r="H58" s="39">
        <f>VLOOKUP($A58,Ejercicio!$1:$1048576,COLUMN(Ejercicio!Q:Q),0)</f>
        <v>0.33687695142372881</v>
      </c>
      <c r="I58" s="39">
        <f>VLOOKUP($A58,Ejercicio!$1:$1048576,COLUMN(Ejercicio!S:S),0)</f>
        <v>1.3867821186632736</v>
      </c>
      <c r="J58" s="39">
        <f>VLOOKUP($A58,Ejercicio!$1:$1048576,COLUMN(Ejercicio!W:W),0)</f>
        <v>0.32991563111851857</v>
      </c>
      <c r="K58" s="39">
        <f>VLOOKUP($A58,Ejercicio!$1:$1048576,COLUMN(Ejercicio!Y:Y),0)</f>
        <v>2.0717165013041181</v>
      </c>
      <c r="L58" s="39">
        <f>VLOOKUP($A58,Ejercicio!$1:$1048576,COLUMN(Ejercicio!AC:AC),0)</f>
        <v>0.32660339000555555</v>
      </c>
      <c r="M58" s="39">
        <f>VLOOKUP($A58,Ejercicio!$1:$1048576,COLUMN(Ejercicio!AE:AE),0)</f>
        <v>2.7345562264404184</v>
      </c>
      <c r="N58" s="39">
        <f>VLOOKUP($A58,Ejercicio!$1:$1048576,COLUMN(Ejercicio!AI:AI),0)</f>
        <v>0.32456340044591614</v>
      </c>
      <c r="O58" s="39">
        <f>VLOOKUP($A58,Ejercicio!$1:$1048576,COLUMN(Ejercicio!AK:AK),0)</f>
        <v>3.4194906090812625</v>
      </c>
      <c r="P58" s="39">
        <f>VLOOKUP($A58,Ejercicio!$1:$1048576,COLUMN(Ejercicio!AO:AO),0)</f>
        <v>0.33375178711233888</v>
      </c>
      <c r="Q58" s="39">
        <f>VLOOKUP($A58,Ejercicio!$1:$1048576,COLUMN(Ejercicio!AQ:AQ),0)</f>
        <v>4.2148982792448235</v>
      </c>
      <c r="R58" s="39">
        <f>VLOOKUP($A58,Ejercicio!$1:$1048576,COLUMN(Ejercicio!AU:AU),0)</f>
        <v>0.34051449748742135</v>
      </c>
      <c r="S58" s="39">
        <f>VLOOKUP($A58,Ejercicio!$1:$1048576,COLUMN(Ejercicio!AW:AW),0)</f>
        <v>5.0368195384138357</v>
      </c>
      <c r="T58" s="39">
        <f>VLOOKUP($A58,Ejercicio!$1:$1048576,COLUMN(Ejercicio!BA:BA),0)</f>
        <v>0.34555174266392313</v>
      </c>
      <c r="U58" s="39">
        <f>VLOOKUP($A58,Ejercicio!$1:$1048576,COLUMN(Ejercicio!BC:BC),0)</f>
        <v>5.8587407975828478</v>
      </c>
      <c r="V58" s="39">
        <f>VLOOKUP($A58,Ejercicio!$1:$1048576,COLUMN(Ejercicio!BG:BG),0)</f>
        <v>0.35538531760927955</v>
      </c>
      <c r="W58" s="39">
        <f>VLOOKUP($A58,Ejercicio!$1:$1048576,COLUMN(Ejercicio!BI:BI),0)</f>
        <v>6.76935128462737</v>
      </c>
      <c r="X58" s="39">
        <f>VLOOKUP($A58,Ejercicio!$1:$1048576,COLUMN(Ejercicio!BM:BM),0)</f>
        <v>0.36952036745833328</v>
      </c>
      <c r="Y58" s="39">
        <f>VLOOKUP($A58,Ejercicio!$1:$1048576,COLUMN(Ejercicio!BO:BO),0)</f>
        <v>7.8378489215470859</v>
      </c>
      <c r="Z58" s="39">
        <f>VLOOKUP($A58,Ejercicio!$1:$1048576,COLUMN(Ejercicio!BS:BS),0)</f>
        <v>0.38183889732734522</v>
      </c>
      <c r="AA58" s="39">
        <f>VLOOKUP($A58,Ejercicio!$1:$1048576,COLUMN(Ejercicio!BU:BU),0)</f>
        <v>8.8983924817651658</v>
      </c>
      <c r="AB58" s="39">
        <f>VLOOKUP($A58,Ejercicio!$1:$1048576,COLUMN(Ejercicio!BY:BY),0)</f>
        <v>0.39997130148127841</v>
      </c>
      <c r="AC58" s="39">
        <f>VLOOKUP($A58,Ejercicio!$1:$1048576,COLUMN(Ejercicio!CA:CA),0)</f>
        <v>10.186069121129952</v>
      </c>
      <c r="AD58" s="39" t="str">
        <f t="shared" si="0"/>
        <v>No</v>
      </c>
    </row>
    <row r="59" spans="1:30" x14ac:dyDescent="0.25">
      <c r="A59" s="1" t="str">
        <f>Ejercicio!A63</f>
        <v>L014</v>
      </c>
      <c r="B59" s="1" t="str">
        <f>Ejercicio!$B$2</f>
        <v>Revisado I Aprobado 2018</v>
      </c>
      <c r="C59" s="1" t="s">
        <v>52</v>
      </c>
      <c r="D59" s="1" t="s">
        <v>53</v>
      </c>
      <c r="E59" s="1" t="s">
        <v>52</v>
      </c>
      <c r="F59" s="39">
        <f>VLOOKUP($A59,Ejercicio!$1:$1048576,COLUMN(Ejercicio!K:K),0)</f>
        <v>13.927226163333335</v>
      </c>
      <c r="G59" s="39">
        <f>VLOOKUP($A59,Ejercicio!$1:$1048576,COLUMN(Ejercicio!M:M),0)</f>
        <v>23.066485362066352</v>
      </c>
      <c r="H59" s="39">
        <f>VLOOKUP($A59,Ejercicio!$1:$1048576,COLUMN(Ejercicio!Q:Q),0)</f>
        <v>14.104824294406779</v>
      </c>
      <c r="I59" s="39">
        <f>VLOOKUP($A59,Ejercicio!$1:$1048576,COLUMN(Ejercicio!S:S),0)</f>
        <v>44.460546463376005</v>
      </c>
      <c r="J59" s="39">
        <f>VLOOKUP($A59,Ejercicio!$1:$1048576,COLUMN(Ejercicio!W:W),0)</f>
        <v>14.337449800407409</v>
      </c>
      <c r="K59" s="39">
        <f>VLOOKUP($A59,Ejercicio!$1:$1048576,COLUMN(Ejercicio!Y:Y),0)</f>
        <v>68.939721392394929</v>
      </c>
      <c r="L59" s="39">
        <f>VLOOKUP($A59,Ejercicio!$1:$1048576,COLUMN(Ejercicio!AC:AC),0)</f>
        <v>14.583833102805555</v>
      </c>
      <c r="M59" s="39">
        <f>VLOOKUP($A59,Ejercicio!$1:$1048576,COLUMN(Ejercicio!AE:AE),0)</f>
        <v>93.499230331466819</v>
      </c>
      <c r="N59" s="39">
        <f>VLOOKUP($A59,Ejercicio!$1:$1048576,COLUMN(Ejercicio!AI:AI),0)</f>
        <v>14.866393643841059</v>
      </c>
      <c r="O59" s="39">
        <f>VLOOKUP($A59,Ejercicio!$1:$1048576,COLUMN(Ejercicio!AK:AK),0)</f>
        <v>119.93271899638009</v>
      </c>
      <c r="P59" s="39">
        <f>VLOOKUP($A59,Ejercicio!$1:$1048576,COLUMN(Ejercicio!AO:AO),0)</f>
        <v>15.141002279116019</v>
      </c>
      <c r="Q59" s="39">
        <f>VLOOKUP($A59,Ejercicio!$1:$1048576,COLUMN(Ejercicio!AQ:AQ),0)</f>
        <v>146.41592107006429</v>
      </c>
      <c r="R59" s="39">
        <f>VLOOKUP($A59,Ejercicio!$1:$1048576,COLUMN(Ejercicio!AU:AU),0)</f>
        <v>15.418542940597483</v>
      </c>
      <c r="S59" s="39">
        <f>VLOOKUP($A59,Ejercicio!$1:$1048576,COLUMN(Ejercicio!AW:AW),0)</f>
        <v>174.63621084995333</v>
      </c>
      <c r="T59" s="39">
        <f>VLOOKUP($A59,Ejercicio!$1:$1048576,COLUMN(Ejercicio!BA:BA),0)</f>
        <v>15.697956889176954</v>
      </c>
      <c r="U59" s="39">
        <f>VLOOKUP($A59,Ejercicio!$1:$1048576,COLUMN(Ejercicio!BC:BC),0)</f>
        <v>203.80015494213774</v>
      </c>
      <c r="V59" s="39">
        <f>VLOOKUP($A59,Ejercicio!$1:$1048576,COLUMN(Ejercicio!BG:BG),0)</f>
        <v>15.974254720769231</v>
      </c>
      <c r="W59" s="39">
        <f>VLOOKUP($A59,Ejercicio!$1:$1048576,COLUMN(Ejercicio!BI:BI),0)</f>
        <v>232.99057679035207</v>
      </c>
      <c r="X59" s="39">
        <f>VLOOKUP($A59,Ejercicio!$1:$1048576,COLUMN(Ejercicio!BM:BM),0)</f>
        <v>16.27501350104167</v>
      </c>
      <c r="Y59" s="39">
        <f>VLOOKUP($A59,Ejercicio!$1:$1048576,COLUMN(Ejercicio!BO:BO),0)</f>
        <v>264.3321846397975</v>
      </c>
      <c r="Z59" s="39">
        <f>VLOOKUP($A59,Ejercicio!$1:$1048576,COLUMN(Ejercicio!BS:BS),0)</f>
        <v>16.57438570753493</v>
      </c>
      <c r="AA59" s="39">
        <f>VLOOKUP($A59,Ejercicio!$1:$1048576,COLUMN(Ejercicio!BU:BU),0)</f>
        <v>295.75971033949719</v>
      </c>
      <c r="AB59" s="39">
        <f>VLOOKUP($A59,Ejercicio!$1:$1048576,COLUMN(Ejercicio!BY:BY),0)</f>
        <v>16.873556122730598</v>
      </c>
      <c r="AC59" s="39">
        <f>VLOOKUP($A59,Ejercicio!$1:$1048576,COLUMN(Ejercicio!CA:CA),0)</f>
        <v>329.04446442376872</v>
      </c>
      <c r="AD59" s="39" t="str">
        <f t="shared" si="0"/>
        <v>No</v>
      </c>
    </row>
    <row r="60" spans="1:30" x14ac:dyDescent="0.25">
      <c r="A60" s="1" t="str">
        <f>Ejercicio!A64</f>
        <v>L015</v>
      </c>
      <c r="B60" s="1" t="str">
        <f>Ejercicio!$B$2</f>
        <v>Revisado I Aprobado 2018</v>
      </c>
      <c r="C60" s="1" t="s">
        <v>52</v>
      </c>
      <c r="D60" s="1" t="s">
        <v>53</v>
      </c>
      <c r="E60" s="1" t="s">
        <v>52</v>
      </c>
      <c r="F60" s="39">
        <f>VLOOKUP($A60,Ejercicio!$1:$1048576,COLUMN(Ejercicio!K:K),0)</f>
        <v>6.016666666666666E-2</v>
      </c>
      <c r="G60" s="39">
        <f>VLOOKUP($A60,Ejercicio!$1:$1048576,COLUMN(Ejercicio!M:M),0)</f>
        <v>0.11839061353302688</v>
      </c>
      <c r="H60" s="39">
        <f>VLOOKUP($A60,Ejercicio!$1:$1048576,COLUMN(Ejercicio!Q:Q),0)</f>
        <v>5.8663841807909602E-2</v>
      </c>
      <c r="I60" s="39">
        <f>VLOOKUP($A60,Ejercicio!$1:$1048576,COLUMN(Ejercicio!S:S),0)</f>
        <v>0.21969599421324004</v>
      </c>
      <c r="J60" s="39">
        <f>VLOOKUP($A60,Ejercicio!$1:$1048576,COLUMN(Ejercicio!W:W),0)</f>
        <v>5.7218148148148143E-2</v>
      </c>
      <c r="K60" s="39">
        <f>VLOOKUP($A60,Ejercicio!$1:$1048576,COLUMN(Ejercicio!Y:Y),0)</f>
        <v>0.32687065488524331</v>
      </c>
      <c r="L60" s="39">
        <f>VLOOKUP($A60,Ejercicio!$1:$1048576,COLUMN(Ejercicio!AC:AC),0)</f>
        <v>8.5030277777777788E-2</v>
      </c>
      <c r="M60" s="39">
        <f>VLOOKUP($A60,Ejercicio!$1:$1048576,COLUMN(Ejercicio!AE:AE),0)</f>
        <v>0.64767102703925172</v>
      </c>
      <c r="N60" s="39">
        <f>VLOOKUP($A60,Ejercicio!$1:$1048576,COLUMN(Ejercicio!AI:AI),0)</f>
        <v>0.10137947019867551</v>
      </c>
      <c r="O60" s="39">
        <f>VLOOKUP($A60,Ejercicio!$1:$1048576,COLUMN(Ejercicio!AK:AK),0)</f>
        <v>0.97168744302437804</v>
      </c>
      <c r="P60" s="39">
        <f>VLOOKUP($A60,Ejercicio!$1:$1048576,COLUMN(Ejercicio!AO:AO),0)</f>
        <v>0.12005690607734806</v>
      </c>
      <c r="Q60" s="39">
        <f>VLOOKUP($A60,Ejercicio!$1:$1048576,COLUMN(Ejercicio!AQ:AQ),0)</f>
        <v>1.3793209986185688</v>
      </c>
      <c r="R60" s="39">
        <f>VLOOKUP($A60,Ejercicio!$1:$1048576,COLUMN(Ejercicio!AU:AU),0)</f>
        <v>0.14065676100628929</v>
      </c>
      <c r="S60" s="39">
        <f>VLOOKUP($A60,Ejercicio!$1:$1048576,COLUMN(Ejercicio!AW:AW),0)</f>
        <v>1.8927623962565379</v>
      </c>
      <c r="T60" s="39">
        <f>VLOOKUP($A60,Ejercicio!$1:$1048576,COLUMN(Ejercicio!BA:BA),0)</f>
        <v>0.16674650205761316</v>
      </c>
      <c r="U60" s="39">
        <f>VLOOKUP($A60,Ejercicio!$1:$1048576,COLUMN(Ejercicio!BC:BC),0)</f>
        <v>2.5719506528407452</v>
      </c>
      <c r="V60" s="39">
        <f>VLOOKUP($A60,Ejercicio!$1:$1048576,COLUMN(Ejercicio!BG:BG),0)</f>
        <v>0.19491355311355307</v>
      </c>
      <c r="W60" s="39">
        <f>VLOOKUP($A60,Ejercicio!$1:$1048576,COLUMN(Ejercicio!BI:BI),0)</f>
        <v>3.3775696325357729</v>
      </c>
      <c r="X60" s="39">
        <f>VLOOKUP($A60,Ejercicio!$1:$1048576,COLUMN(Ejercicio!BM:BM),0)</f>
        <v>0.21688749999999998</v>
      </c>
      <c r="Y60" s="39">
        <f>VLOOKUP($A60,Ejercicio!$1:$1048576,COLUMN(Ejercicio!BO:BO),0)</f>
        <v>4.1851182385294727</v>
      </c>
      <c r="Z60" s="39">
        <f>VLOOKUP($A60,Ejercicio!$1:$1048576,COLUMN(Ejercicio!BS:BS),0)</f>
        <v>0.23318802395209581</v>
      </c>
      <c r="AA60" s="39">
        <f>VLOOKUP($A60,Ejercicio!$1:$1048576,COLUMN(Ejercicio!BU:BU),0)</f>
        <v>4.9437025771944016</v>
      </c>
      <c r="AB60" s="39">
        <f>VLOOKUP($A60,Ejercicio!$1:$1048576,COLUMN(Ejercicio!BY:BY),0)</f>
        <v>0.24624867579908677</v>
      </c>
      <c r="AC60" s="39">
        <f>VLOOKUP($A60,Ejercicio!$1:$1048576,COLUMN(Ejercicio!CA:CA),0)</f>
        <v>5.7051411547594491</v>
      </c>
      <c r="AD60" s="39" t="str">
        <f t="shared" si="0"/>
        <v>No</v>
      </c>
    </row>
    <row r="61" spans="1:30" x14ac:dyDescent="0.25">
      <c r="A61" s="1" t="str">
        <f>Ejercicio!A65</f>
        <v>L016</v>
      </c>
      <c r="B61" s="1" t="str">
        <f>Ejercicio!$B$2</f>
        <v>Revisado I Aprobado 2018</v>
      </c>
      <c r="C61" s="1" t="s">
        <v>52</v>
      </c>
      <c r="D61" s="1" t="s">
        <v>53</v>
      </c>
      <c r="E61" s="1" t="s">
        <v>52</v>
      </c>
      <c r="F61" s="39">
        <f>VLOOKUP($A61,Ejercicio!$1:$1048576,COLUMN(Ejercicio!K:K),0)</f>
        <v>1.9529357606666671</v>
      </c>
      <c r="G61" s="39">
        <f>VLOOKUP($A61,Ejercicio!$1:$1048576,COLUMN(Ejercicio!M:M),0)</f>
        <v>3.7738605480374026</v>
      </c>
      <c r="H61" s="39">
        <f>VLOOKUP($A61,Ejercicio!$1:$1048576,COLUMN(Ejercicio!Q:Q),0)</f>
        <v>1.9778393419096048</v>
      </c>
      <c r="I61" s="39">
        <f>VLOOKUP($A61,Ejercicio!$1:$1048576,COLUMN(Ejercicio!S:S),0)</f>
        <v>7.274099197038792</v>
      </c>
      <c r="J61" s="39">
        <f>VLOOKUP($A61,Ejercicio!$1:$1048576,COLUMN(Ejercicio!W:W),0)</f>
        <v>2.0104590946962966</v>
      </c>
      <c r="K61" s="39">
        <f>VLOOKUP($A61,Ejercicio!$1:$1048576,COLUMN(Ejercicio!Y:Y),0)</f>
        <v>11.279087010463572</v>
      </c>
      <c r="L61" s="39">
        <f>VLOOKUP($A61,Ejercicio!$1:$1048576,COLUMN(Ejercicio!AC:AC),0)</f>
        <v>2.0450080254388894</v>
      </c>
      <c r="M61" s="39">
        <f>VLOOKUP($A61,Ejercicio!$1:$1048576,COLUMN(Ejercicio!AE:AE),0)</f>
        <v>15.297218110941568</v>
      </c>
      <c r="N61" s="39">
        <f>VLOOKUP($A61,Ejercicio!$1:$1048576,COLUMN(Ejercicio!AI:AI),0)</f>
        <v>2.0846298837880792</v>
      </c>
      <c r="O61" s="39">
        <f>VLOOKUP($A61,Ejercicio!$1:$1048576,COLUMN(Ejercicio!AK:AK),0)</f>
        <v>19.621947200400445</v>
      </c>
      <c r="P61" s="39">
        <f>VLOOKUP($A61,Ejercicio!$1:$1048576,COLUMN(Ejercicio!AO:AO),0)</f>
        <v>2.123136691558011</v>
      </c>
      <c r="Q61" s="39">
        <f>VLOOKUP($A61,Ejercicio!$1:$1048576,COLUMN(Ejercicio!AQ:AQ),0)</f>
        <v>23.954809797578189</v>
      </c>
      <c r="R61" s="39">
        <f>VLOOKUP($A61,Ejercicio!$1:$1048576,COLUMN(Ejercicio!AU:AU),0)</f>
        <v>2.1620546404103775</v>
      </c>
      <c r="S61" s="39">
        <f>VLOOKUP($A61,Ejercicio!$1:$1048576,COLUMN(Ejercicio!AW:AW),0)</f>
        <v>28.57187376133875</v>
      </c>
      <c r="T61" s="39">
        <f>VLOOKUP($A61,Ejercicio!$1:$1048576,COLUMN(Ejercicio!BA:BA),0)</f>
        <v>2.2012352698628259</v>
      </c>
      <c r="U61" s="39">
        <f>VLOOKUP($A61,Ejercicio!$1:$1048576,COLUMN(Ejercicio!BC:BC),0)</f>
        <v>33.343327080322162</v>
      </c>
      <c r="V61" s="39">
        <f>VLOOKUP($A61,Ejercicio!$1:$1048576,COLUMN(Ejercicio!BG:BG),0)</f>
        <v>2.2399789447130654</v>
      </c>
      <c r="W61" s="39">
        <f>VLOOKUP($A61,Ejercicio!$1:$1048576,COLUMN(Ejercicio!BI:BI),0)</f>
        <v>38.119112382447902</v>
      </c>
      <c r="X61" s="39">
        <f>VLOOKUP($A61,Ejercicio!$1:$1048576,COLUMN(Ejercicio!BM:BM),0)</f>
        <v>2.2821526396041669</v>
      </c>
      <c r="Y61" s="39">
        <f>VLOOKUP($A61,Ejercicio!$1:$1048576,COLUMN(Ejercicio!BO:BO),0)</f>
        <v>43.246848838282936</v>
      </c>
      <c r="Z61" s="39">
        <f>VLOOKUP($A61,Ejercicio!$1:$1048576,COLUMN(Ejercicio!BS:BS),0)</f>
        <v>2.3241319020648707</v>
      </c>
      <c r="AA61" s="39">
        <f>VLOOKUP($A61,Ejercicio!$1:$1048576,COLUMN(Ejercicio!BU:BU),0)</f>
        <v>48.388642118038973</v>
      </c>
      <c r="AB61" s="39">
        <f>VLOOKUP($A61,Ejercicio!$1:$1048576,COLUMN(Ejercicio!BY:BY),0)</f>
        <v>2.3660828686913247</v>
      </c>
      <c r="AC61" s="39">
        <f>VLOOKUP($A61,Ejercicio!$1:$1048576,COLUMN(Ejercicio!CA:CA),0)</f>
        <v>53.834292743404824</v>
      </c>
      <c r="AD61" s="39" t="str">
        <f t="shared" si="0"/>
        <v>No</v>
      </c>
    </row>
    <row r="62" spans="1:30" x14ac:dyDescent="0.25">
      <c r="A62" s="1" t="str">
        <f>Ejercicio!A66</f>
        <v>L017</v>
      </c>
      <c r="B62" s="1" t="str">
        <f>Ejercicio!$B$2</f>
        <v>Revisado I Aprobado 2018</v>
      </c>
      <c r="C62" s="1" t="s">
        <v>52</v>
      </c>
      <c r="D62" s="1" t="s">
        <v>53</v>
      </c>
      <c r="E62" s="1" t="s">
        <v>52</v>
      </c>
      <c r="F62" s="39">
        <f>VLOOKUP($A62,Ejercicio!$1:$1048576,COLUMN(Ejercicio!K:K),0)</f>
        <v>3.5106137296666673</v>
      </c>
      <c r="G62" s="39">
        <f>VLOOKUP($A62,Ejercicio!$1:$1048576,COLUMN(Ejercicio!M:M),0)</f>
        <v>7.7718779251735999</v>
      </c>
      <c r="H62" s="39">
        <f>VLOOKUP($A62,Ejercicio!$1:$1048576,COLUMN(Ejercicio!Q:Q),0)</f>
        <v>3.5553806099378531</v>
      </c>
      <c r="I62" s="39">
        <f>VLOOKUP($A62,Ejercicio!$1:$1048576,COLUMN(Ejercicio!S:S),0)</f>
        <v>14.980259644127484</v>
      </c>
      <c r="J62" s="39">
        <f>VLOOKUP($A62,Ejercicio!$1:$1048576,COLUMN(Ejercicio!W:W),0)</f>
        <v>3.6140181520185188</v>
      </c>
      <c r="K62" s="39">
        <f>VLOOKUP($A62,Ejercicio!$1:$1048576,COLUMN(Ejercicio!Y:Y),0)</f>
        <v>23.228120405588076</v>
      </c>
      <c r="L62" s="39">
        <f>VLOOKUP($A62,Ejercicio!$1:$1048576,COLUMN(Ejercicio!AC:AC),0)</f>
        <v>3.6761235991805563</v>
      </c>
      <c r="M62" s="39">
        <f>VLOOKUP($A62,Ejercicio!$1:$1048576,COLUMN(Ejercicio!AE:AE),0)</f>
        <v>31.503048406069436</v>
      </c>
      <c r="N62" s="39">
        <f>VLOOKUP($A62,Ejercicio!$1:$1048576,COLUMN(Ejercicio!AI:AI),0)</f>
        <v>3.7473481832604865</v>
      </c>
      <c r="O62" s="39">
        <f>VLOOKUP($A62,Ejercicio!$1:$1048576,COLUMN(Ejercicio!AK:AK),0)</f>
        <v>40.409383444318351</v>
      </c>
      <c r="P62" s="39">
        <f>VLOOKUP($A62,Ejercicio!$1:$1048576,COLUMN(Ejercicio!AO:AO),0)</f>
        <v>3.816568344764272</v>
      </c>
      <c r="Q62" s="39">
        <f>VLOOKUP($A62,Ejercicio!$1:$1048576,COLUMN(Ejercicio!AQ:AQ),0)</f>
        <v>49.332468622640562</v>
      </c>
      <c r="R62" s="39">
        <f>VLOOKUP($A62,Ejercicio!$1:$1048576,COLUMN(Ejercicio!AU:AU),0)</f>
        <v>3.8865275759842763</v>
      </c>
      <c r="S62" s="39">
        <f>VLOOKUP($A62,Ejercicio!$1:$1048576,COLUMN(Ejercicio!AW:AW),0)</f>
        <v>58.8408372921918</v>
      </c>
      <c r="T62" s="39">
        <f>VLOOKUP($A62,Ejercicio!$1:$1048576,COLUMN(Ejercicio!BA:BA),0)</f>
        <v>3.9569590043786005</v>
      </c>
      <c r="U62" s="39">
        <f>VLOOKUP($A62,Ejercicio!$1:$1048576,COLUMN(Ejercicio!BC:BC),0)</f>
        <v>68.667154973844163</v>
      </c>
      <c r="V62" s="39">
        <f>VLOOKUP($A62,Ejercicio!$1:$1048576,COLUMN(Ejercicio!BG:BG),0)</f>
        <v>4.0266049591721611</v>
      </c>
      <c r="W62" s="39">
        <f>VLOOKUP($A62,Ejercicio!$1:$1048576,COLUMN(Ejercicio!BI:BI),0)</f>
        <v>78.502393922478817</v>
      </c>
      <c r="X62" s="39">
        <f>VLOOKUP($A62,Ejercicio!$1:$1048576,COLUMN(Ejercicio!BM:BM),0)</f>
        <v>4.1024167467083332</v>
      </c>
      <c r="Y62" s="39">
        <f>VLOOKUP($A62,Ejercicio!$1:$1048576,COLUMN(Ejercicio!BO:BO),0)</f>
        <v>89.062440093595342</v>
      </c>
      <c r="Z62" s="39">
        <f>VLOOKUP($A62,Ejercicio!$1:$1048576,COLUMN(Ejercicio!BS:BS),0)</f>
        <v>4.177879021315368</v>
      </c>
      <c r="AA62" s="39">
        <f>VLOOKUP($A62,Ejercicio!$1:$1048576,COLUMN(Ejercicio!BU:BU),0)</f>
        <v>99.651434857059456</v>
      </c>
      <c r="AB62" s="39">
        <f>VLOOKUP($A62,Ejercicio!$1:$1048576,COLUMN(Ejercicio!BY:BY),0)</f>
        <v>4.2532904316200915</v>
      </c>
      <c r="AC62" s="39">
        <f>VLOOKUP($A62,Ejercicio!$1:$1048576,COLUMN(Ejercicio!CA:CA),0)</f>
        <v>110.86619260554724</v>
      </c>
      <c r="AD62" s="39" t="str">
        <f t="shared" si="0"/>
        <v>No</v>
      </c>
    </row>
    <row r="63" spans="1:30" x14ac:dyDescent="0.25">
      <c r="A63" s="1" t="str">
        <f>Ejercicio!A67</f>
        <v>L018</v>
      </c>
      <c r="B63" s="1" t="str">
        <f>Ejercicio!$B$2</f>
        <v>Revisado I Aprobado 2018</v>
      </c>
      <c r="C63" s="1" t="s">
        <v>52</v>
      </c>
      <c r="D63" s="1" t="s">
        <v>53</v>
      </c>
      <c r="E63" s="1" t="s">
        <v>52</v>
      </c>
      <c r="F63" s="39">
        <f>VLOOKUP($A63,Ejercicio!$1:$1048576,COLUMN(Ejercicio!K:K),0)</f>
        <v>1199.4951477095597</v>
      </c>
      <c r="G63" s="39">
        <f>VLOOKUP($A63,Ejercicio!$1:$1048576,COLUMN(Ejercicio!M:M),0)</f>
        <v>137.72638857689464</v>
      </c>
      <c r="H63" s="39">
        <f>VLOOKUP($A63,Ejercicio!$1:$1048576,COLUMN(Ejercicio!Q:Q),0)</f>
        <v>1202.359478872075</v>
      </c>
      <c r="I63" s="39">
        <f>VLOOKUP($A63,Ejercicio!$1:$1048576,COLUMN(Ejercicio!S:S),0)</f>
        <v>262.75035625464716</v>
      </c>
      <c r="J63" s="39">
        <f>VLOOKUP($A63,Ejercicio!$1:$1048576,COLUMN(Ejercicio!W:W),0)</f>
        <v>1210.6656842676739</v>
      </c>
      <c r="K63" s="39">
        <f>VLOOKUP($A63,Ejercicio!$1:$1048576,COLUMN(Ejercicio!Y:Y),0)</f>
        <v>403.57449550794593</v>
      </c>
      <c r="L63" s="39">
        <f>VLOOKUP($A63,Ejercicio!$1:$1048576,COLUMN(Ejercicio!AC:AC),0)</f>
        <v>1217.8307638146869</v>
      </c>
      <c r="M63" s="39">
        <f>VLOOKUP($A63,Ejercicio!$1:$1048576,COLUMN(Ejercicio!AE:AE),0)</f>
        <v>541.28395918301862</v>
      </c>
      <c r="N63" s="39">
        <f>VLOOKUP($A63,Ejercicio!$1:$1048576,COLUMN(Ejercicio!AI:AI),0)</f>
        <v>1121.0289713394491</v>
      </c>
      <c r="O63" s="39">
        <f>VLOOKUP($A63,Ejercicio!$1:$1048576,COLUMN(Ejercicio!AK:AK),0)</f>
        <v>626.9757651423181</v>
      </c>
      <c r="P63" s="39">
        <f>VLOOKUP($A63,Ejercicio!$1:$1048576,COLUMN(Ejercicio!AO:AO),0)</f>
        <v>935.22306448760662</v>
      </c>
      <c r="Q63" s="39">
        <f>VLOOKUP($A63,Ejercicio!$1:$1048576,COLUMN(Ejercicio!AQ:AQ),0)</f>
        <v>626.9757651423181</v>
      </c>
      <c r="R63" s="39">
        <f>VLOOKUP($A63,Ejercicio!$1:$1048576,COLUMN(Ejercicio!AU:AU),0)</f>
        <v>798.46874845404147</v>
      </c>
      <c r="S63" s="39">
        <f>VLOOKUP($A63,Ejercicio!$1:$1048576,COLUMN(Ejercicio!AW:AW),0)</f>
        <v>626.9757651423181</v>
      </c>
      <c r="T63" s="39">
        <f>VLOOKUP($A63,Ejercicio!$1:$1048576,COLUMN(Ejercicio!BA:BA),0)</f>
        <v>696.60648013274397</v>
      </c>
      <c r="U63" s="39">
        <f>VLOOKUP($A63,Ejercicio!$1:$1048576,COLUMN(Ejercicio!BC:BC),0)</f>
        <v>626.9757651423181</v>
      </c>
      <c r="V63" s="39">
        <f>VLOOKUP($A63,Ejercicio!$1:$1048576,COLUMN(Ejercicio!BG:BG),0)</f>
        <v>620.05631748079406</v>
      </c>
      <c r="W63" s="39">
        <f>VLOOKUP($A63,Ejercicio!$1:$1048576,COLUMN(Ejercicio!BI:BI),0)</f>
        <v>626.9757651423181</v>
      </c>
      <c r="X63" s="39">
        <f>VLOOKUP($A63,Ejercicio!$1:$1048576,COLUMN(Ejercicio!BM:BM),0)</f>
        <v>556.82689036926581</v>
      </c>
      <c r="Y63" s="39">
        <f>VLOOKUP($A63,Ejercicio!$1:$1048576,COLUMN(Ejercicio!BO:BO),0)</f>
        <v>626.9757651423181</v>
      </c>
      <c r="Z63" s="39">
        <f>VLOOKUP($A63,Ejercicio!$1:$1048576,COLUMN(Ejercicio!BS:BS),0)</f>
        <v>506.81249901873292</v>
      </c>
      <c r="AA63" s="39">
        <f>VLOOKUP($A63,Ejercicio!$1:$1048576,COLUMN(Ejercicio!BU:BU),0)</f>
        <v>626.9757651423181</v>
      </c>
      <c r="AB63" s="39">
        <f>VLOOKUP($A63,Ejercicio!$1:$1048576,COLUMN(Ejercicio!BY:BY),0)</f>
        <v>8673.4416784257919</v>
      </c>
      <c r="AC63" s="39">
        <f>VLOOKUP($A63,Ejercicio!$1:$1048576,COLUMN(Ejercicio!CA:CA),0)</f>
        <v>11725.7680055127</v>
      </c>
      <c r="AD63" s="39" t="str">
        <f t="shared" si="0"/>
        <v>No</v>
      </c>
    </row>
    <row r="64" spans="1:30" x14ac:dyDescent="0.25">
      <c r="A64" s="1" t="str">
        <f>Ejercicio!A68</f>
        <v>L019</v>
      </c>
      <c r="B64" s="1" t="str">
        <f>Ejercicio!$B$2</f>
        <v>Revisado I Aprobado 2018</v>
      </c>
      <c r="C64" s="1" t="s">
        <v>52</v>
      </c>
      <c r="D64" s="1" t="s">
        <v>53</v>
      </c>
      <c r="E64" s="1" t="s">
        <v>52</v>
      </c>
      <c r="F64" s="39">
        <f>VLOOKUP($A64,Ejercicio!$1:$1048576,COLUMN(Ejercicio!K:K),0)</f>
        <v>76.882655555555544</v>
      </c>
      <c r="G64" s="39">
        <f>VLOOKUP($A64,Ejercicio!$1:$1048576,COLUMN(Ejercicio!M:M),0)</f>
        <v>132.69135957228059</v>
      </c>
      <c r="H64" s="39">
        <f>VLOOKUP($A64,Ejercicio!$1:$1048576,COLUMN(Ejercicio!Q:Q),0)</f>
        <v>77.369861355932173</v>
      </c>
      <c r="I64" s="39">
        <f>VLOOKUP($A64,Ejercicio!$1:$1048576,COLUMN(Ejercicio!S:S),0)</f>
        <v>254.1419774297062</v>
      </c>
      <c r="J64" s="39">
        <f>VLOOKUP($A64,Ejercicio!$1:$1048576,COLUMN(Ejercicio!W:W),0)</f>
        <v>77.596835999999982</v>
      </c>
      <c r="K64" s="39">
        <f>VLOOKUP($A64,Ejercicio!$1:$1048576,COLUMN(Ejercicio!Y:Y),0)</f>
        <v>388.81149602013937</v>
      </c>
      <c r="L64" s="39">
        <f>VLOOKUP($A64,Ejercicio!$1:$1048576,COLUMN(Ejercicio!AC:AC),0)</f>
        <v>75.319632356181188</v>
      </c>
      <c r="M64" s="39">
        <f>VLOOKUP($A64,Ejercicio!$1:$1048576,COLUMN(Ejercicio!AE:AE),0)</f>
        <v>503.20159851352196</v>
      </c>
      <c r="N64" s="39">
        <f>VLOOKUP($A64,Ejercicio!$1:$1048576,COLUMN(Ejercicio!AI:AI),0)</f>
        <v>59.856661475110876</v>
      </c>
      <c r="O64" s="39">
        <f>VLOOKUP($A64,Ejercicio!$1:$1048576,COLUMN(Ejercicio!AK:AK),0)</f>
        <v>503.20159851352196</v>
      </c>
      <c r="P64" s="39">
        <f>VLOOKUP($A64,Ejercicio!$1:$1048576,COLUMN(Ejercicio!AO:AO),0)</f>
        <v>49.935667860451609</v>
      </c>
      <c r="Q64" s="39">
        <f>VLOOKUP($A64,Ejercicio!$1:$1048576,COLUMN(Ejercicio!AQ:AQ),0)</f>
        <v>503.20159851352196</v>
      </c>
      <c r="R64" s="39">
        <f>VLOOKUP($A64,Ejercicio!$1:$1048576,COLUMN(Ejercicio!AU:AU),0)</f>
        <v>42.633754163876141</v>
      </c>
      <c r="S64" s="39">
        <f>VLOOKUP($A64,Ejercicio!$1:$1048576,COLUMN(Ejercicio!AW:AW),0)</f>
        <v>503.20159851352196</v>
      </c>
      <c r="T64" s="39">
        <f>VLOOKUP($A64,Ejercicio!$1:$1048576,COLUMN(Ejercicio!BA:BA),0)</f>
        <v>37.194880175891939</v>
      </c>
      <c r="U64" s="39">
        <f>VLOOKUP($A64,Ejercicio!$1:$1048576,COLUMN(Ejercicio!BC:BC),0)</f>
        <v>503.20159851352196</v>
      </c>
      <c r="V64" s="39">
        <f>VLOOKUP($A64,Ejercicio!$1:$1048576,COLUMN(Ejercicio!BG:BG),0)</f>
        <v>33.107530706013705</v>
      </c>
      <c r="W64" s="39">
        <f>VLOOKUP($A64,Ejercicio!$1:$1048576,COLUMN(Ejercicio!BI:BI),0)</f>
        <v>503.20159851352196</v>
      </c>
      <c r="X64" s="39">
        <f>VLOOKUP($A64,Ejercicio!$1:$1048576,COLUMN(Ejercicio!BM:BM),0)</f>
        <v>29.731433824808359</v>
      </c>
      <c r="Y64" s="39">
        <f>VLOOKUP($A64,Ejercicio!$1:$1048576,COLUMN(Ejercicio!BO:BO),0)</f>
        <v>503.20159851352196</v>
      </c>
      <c r="Z64" s="39">
        <f>VLOOKUP($A64,Ejercicio!$1:$1048576,COLUMN(Ejercicio!BS:BS),0)</f>
        <v>27.060945756711799</v>
      </c>
      <c r="AA64" s="39">
        <f>VLOOKUP($A64,Ejercicio!$1:$1048576,COLUMN(Ejercicio!BU:BU),0)</f>
        <v>503.20159851352196</v>
      </c>
      <c r="AB64" s="39">
        <f>VLOOKUP($A64,Ejercicio!$1:$1048576,COLUMN(Ejercicio!BY:BY),0)</f>
        <v>32.104947623949926</v>
      </c>
      <c r="AC64" s="39">
        <f>VLOOKUP($A64,Ejercicio!$1:$1048576,COLUMN(Ejercicio!CA:CA),0)</f>
        <v>652.40518613849008</v>
      </c>
      <c r="AD64" s="39" t="str">
        <f t="shared" si="0"/>
        <v>No</v>
      </c>
    </row>
    <row r="65" spans="1:30" x14ac:dyDescent="0.25">
      <c r="A65" s="1" t="str">
        <f>Ejercicio!A69</f>
        <v>L020</v>
      </c>
      <c r="B65" s="1" t="str">
        <f>Ejercicio!$B$2</f>
        <v>Revisado I Aprobado 2018</v>
      </c>
      <c r="C65" s="1" t="s">
        <v>52</v>
      </c>
      <c r="D65" s="1" t="s">
        <v>53</v>
      </c>
      <c r="E65" s="1" t="s">
        <v>52</v>
      </c>
      <c r="F65" s="39">
        <f>VLOOKUP($A65,Ejercicio!$1:$1048576,COLUMN(Ejercicio!K:K),0)</f>
        <v>47.126016666666672</v>
      </c>
      <c r="G65" s="39">
        <f>VLOOKUP($A65,Ejercicio!$1:$1048576,COLUMN(Ejercicio!M:M),0)</f>
        <v>81.334537387400346</v>
      </c>
      <c r="H65" s="39">
        <f>VLOOKUP($A65,Ejercicio!$1:$1048576,COLUMN(Ejercicio!Q:Q),0)</f>
        <v>47.221446045197752</v>
      </c>
      <c r="I65" s="39">
        <f>VLOOKUP($A65,Ejercicio!$1:$1048576,COLUMN(Ejercicio!S:S),0)</f>
        <v>155.11145379733304</v>
      </c>
      <c r="J65" s="39">
        <f>VLOOKUP($A65,Ejercicio!$1:$1048576,COLUMN(Ejercicio!W:W),0)</f>
        <v>47.358229740740747</v>
      </c>
      <c r="K65" s="39">
        <f>VLOOKUP($A65,Ejercicio!$1:$1048576,COLUMN(Ejercicio!Y:Y),0)</f>
        <v>237.29606906089407</v>
      </c>
      <c r="L65" s="39">
        <f>VLOOKUP($A65,Ejercicio!$1:$1048576,COLUMN(Ejercicio!AC:AC),0)</f>
        <v>47.362005638888895</v>
      </c>
      <c r="M65" s="39">
        <f>VLOOKUP($A65,Ejercicio!$1:$1048576,COLUMN(Ejercicio!AE:AE),0)</f>
        <v>316.41998507895642</v>
      </c>
      <c r="N65" s="39">
        <f>VLOOKUP($A65,Ejercicio!$1:$1048576,COLUMN(Ejercicio!AI:AI),0)</f>
        <v>44.751723872617973</v>
      </c>
      <c r="O65" s="39">
        <f>VLOOKUP($A65,Ejercicio!$1:$1048576,COLUMN(Ejercicio!AK:AK),0)</f>
        <v>376.21775812372755</v>
      </c>
      <c r="P65" s="39">
        <f>VLOOKUP($A65,Ejercicio!$1:$1048576,COLUMN(Ejercicio!AO:AO),0)</f>
        <v>37.334311076051456</v>
      </c>
      <c r="Q65" s="39">
        <f>VLOOKUP($A65,Ejercicio!$1:$1048576,COLUMN(Ejercicio!AQ:AQ),0)</f>
        <v>376.21775812372755</v>
      </c>
      <c r="R65" s="39">
        <f>VLOOKUP($A65,Ejercicio!$1:$1048576,COLUMN(Ejercicio!AU:AU),0)</f>
        <v>31.875048607383555</v>
      </c>
      <c r="S65" s="39">
        <f>VLOOKUP($A65,Ejercicio!$1:$1048576,COLUMN(Ejercicio!AW:AW),0)</f>
        <v>376.21775812372755</v>
      </c>
      <c r="T65" s="39">
        <f>VLOOKUP($A65,Ejercicio!$1:$1048576,COLUMN(Ejercicio!BA:BA),0)</f>
        <v>27.808684381750261</v>
      </c>
      <c r="U65" s="39">
        <f>VLOOKUP($A65,Ejercicio!$1:$1048576,COLUMN(Ejercicio!BC:BC),0)</f>
        <v>376.21775812372755</v>
      </c>
      <c r="V65" s="39">
        <f>VLOOKUP($A65,Ejercicio!$1:$1048576,COLUMN(Ejercicio!BG:BG),0)</f>
        <v>24.752784999140342</v>
      </c>
      <c r="W65" s="39">
        <f>VLOOKUP($A65,Ejercicio!$1:$1048576,COLUMN(Ejercicio!BI:BI),0)</f>
        <v>376.21775812372755</v>
      </c>
      <c r="X65" s="39">
        <f>VLOOKUP($A65,Ejercicio!$1:$1048576,COLUMN(Ejercicio!BM:BM),0)</f>
        <v>22.228652318306953</v>
      </c>
      <c r="Y65" s="39">
        <f>VLOOKUP($A65,Ejercicio!$1:$1048576,COLUMN(Ejercicio!BO:BO),0)</f>
        <v>376.21775812372755</v>
      </c>
      <c r="Z65" s="39">
        <f>VLOOKUP($A65,Ejercicio!$1:$1048576,COLUMN(Ejercicio!BS:BS),0)</f>
        <v>20.232066780734471</v>
      </c>
      <c r="AA65" s="39">
        <f>VLOOKUP($A65,Ejercicio!$1:$1048576,COLUMN(Ejercicio!BU:BU),0)</f>
        <v>376.21775812372755</v>
      </c>
      <c r="AB65" s="39">
        <f>VLOOKUP($A65,Ejercicio!$1:$1048576,COLUMN(Ejercicio!BY:BY),0)</f>
        <v>22.432689005612712</v>
      </c>
      <c r="AC65" s="39">
        <f>VLOOKUP($A65,Ejercicio!$1:$1048576,COLUMN(Ejercicio!CA:CA),0)</f>
        <v>455.85505442083104</v>
      </c>
      <c r="AD65" s="39" t="str">
        <f t="shared" si="0"/>
        <v>No</v>
      </c>
    </row>
    <row r="66" spans="1:30" x14ac:dyDescent="0.25">
      <c r="A66" s="1" t="str">
        <f>Ejercicio!A70</f>
        <v>L021</v>
      </c>
      <c r="B66" s="1" t="str">
        <f>Ejercicio!$B$2</f>
        <v>Revisado I Aprobado 2018</v>
      </c>
      <c r="C66" s="1" t="s">
        <v>52</v>
      </c>
      <c r="D66" s="1" t="s">
        <v>53</v>
      </c>
      <c r="E66" s="1" t="s">
        <v>52</v>
      </c>
      <c r="F66" s="39">
        <f>VLOOKUP($A66,Ejercicio!$1:$1048576,COLUMN(Ejercicio!K:K),0)</f>
        <v>0</v>
      </c>
      <c r="G66" s="39">
        <f>VLOOKUP($A66,Ejercicio!$1:$1048576,COLUMN(Ejercicio!M:M),0)</f>
        <v>0</v>
      </c>
      <c r="H66" s="39">
        <f>VLOOKUP($A66,Ejercicio!$1:$1048576,COLUMN(Ejercicio!Q:Q),0)</f>
        <v>0</v>
      </c>
      <c r="I66" s="39">
        <f>VLOOKUP($A66,Ejercicio!$1:$1048576,COLUMN(Ejercicio!S:S),0)</f>
        <v>0</v>
      </c>
      <c r="J66" s="39">
        <f>VLOOKUP($A66,Ejercicio!$1:$1048576,COLUMN(Ejercicio!W:W),0)</f>
        <v>0</v>
      </c>
      <c r="K66" s="39">
        <f>VLOOKUP($A66,Ejercicio!$1:$1048576,COLUMN(Ejercicio!Y:Y),0)</f>
        <v>0</v>
      </c>
      <c r="L66" s="39">
        <f>VLOOKUP($A66,Ejercicio!$1:$1048576,COLUMN(Ejercicio!AC:AC),0)</f>
        <v>0</v>
      </c>
      <c r="M66" s="39">
        <f>VLOOKUP($A66,Ejercicio!$1:$1048576,COLUMN(Ejercicio!AE:AE),0)</f>
        <v>0</v>
      </c>
      <c r="N66" s="39">
        <f>VLOOKUP($A66,Ejercicio!$1:$1048576,COLUMN(Ejercicio!AI:AI),0)</f>
        <v>0</v>
      </c>
      <c r="O66" s="39">
        <f>VLOOKUP($A66,Ejercicio!$1:$1048576,COLUMN(Ejercicio!AK:AK),0)</f>
        <v>0</v>
      </c>
      <c r="P66" s="39">
        <f>VLOOKUP($A66,Ejercicio!$1:$1048576,COLUMN(Ejercicio!AO:AO),0)</f>
        <v>0</v>
      </c>
      <c r="Q66" s="39">
        <f>VLOOKUP($A66,Ejercicio!$1:$1048576,COLUMN(Ejercicio!AQ:AQ),0)</f>
        <v>0</v>
      </c>
      <c r="R66" s="39">
        <f>VLOOKUP($A66,Ejercicio!$1:$1048576,COLUMN(Ejercicio!AU:AU),0)</f>
        <v>0</v>
      </c>
      <c r="S66" s="39">
        <f>VLOOKUP($A66,Ejercicio!$1:$1048576,COLUMN(Ejercicio!AW:AW),0)</f>
        <v>0</v>
      </c>
      <c r="T66" s="39">
        <f>VLOOKUP($A66,Ejercicio!$1:$1048576,COLUMN(Ejercicio!BA:BA),0)</f>
        <v>0</v>
      </c>
      <c r="U66" s="39">
        <f>VLOOKUP($A66,Ejercicio!$1:$1048576,COLUMN(Ejercicio!BC:BC),0)</f>
        <v>0</v>
      </c>
      <c r="V66" s="39">
        <f>VLOOKUP($A66,Ejercicio!$1:$1048576,COLUMN(Ejercicio!BG:BG),0)</f>
        <v>0</v>
      </c>
      <c r="W66" s="39">
        <f>VLOOKUP($A66,Ejercicio!$1:$1048576,COLUMN(Ejercicio!BI:BI),0)</f>
        <v>0</v>
      </c>
      <c r="X66" s="39">
        <f>VLOOKUP($A66,Ejercicio!$1:$1048576,COLUMN(Ejercicio!BM:BM),0)</f>
        <v>0</v>
      </c>
      <c r="Y66" s="39">
        <f>VLOOKUP($A66,Ejercicio!$1:$1048576,COLUMN(Ejercicio!BO:BO),0)</f>
        <v>0</v>
      </c>
      <c r="Z66" s="39">
        <f>VLOOKUP($A66,Ejercicio!$1:$1048576,COLUMN(Ejercicio!BS:BS),0)</f>
        <v>0</v>
      </c>
      <c r="AA66" s="39">
        <f>VLOOKUP($A66,Ejercicio!$1:$1048576,COLUMN(Ejercicio!BU:BU),0)</f>
        <v>0</v>
      </c>
      <c r="AB66" s="39">
        <f>VLOOKUP($A66,Ejercicio!$1:$1048576,COLUMN(Ejercicio!BY:BY),0)</f>
        <v>0</v>
      </c>
      <c r="AC66" s="39">
        <f>VLOOKUP($A66,Ejercicio!$1:$1048576,COLUMN(Ejercicio!CA:CA),0)</f>
        <v>0</v>
      </c>
      <c r="AD66" s="39" t="str">
        <f t="shared" si="0"/>
        <v>Si</v>
      </c>
    </row>
    <row r="67" spans="1:30" x14ac:dyDescent="0.25">
      <c r="A67" s="1" t="str">
        <f>Ejercicio!A71</f>
        <v>L022</v>
      </c>
      <c r="B67" s="1" t="str">
        <f>Ejercicio!$B$2</f>
        <v>Revisado I Aprobado 2018</v>
      </c>
      <c r="C67" s="1" t="s">
        <v>52</v>
      </c>
      <c r="D67" s="1" t="s">
        <v>53</v>
      </c>
      <c r="E67" s="1" t="s">
        <v>52</v>
      </c>
      <c r="F67" s="39">
        <f>VLOOKUP($A67,Ejercicio!$1:$1048576,COLUMN(Ejercicio!K:K),0)</f>
        <v>4.2433333333333332</v>
      </c>
      <c r="G67" s="39">
        <f>VLOOKUP($A67,Ejercicio!$1:$1048576,COLUMN(Ejercicio!M:M),0)</f>
        <v>7.3235460592475707</v>
      </c>
      <c r="H67" s="39">
        <f>VLOOKUP($A67,Ejercicio!$1:$1048576,COLUMN(Ejercicio!Q:Q),0)</f>
        <v>4.3793184471376785</v>
      </c>
      <c r="I67" s="39">
        <f>VLOOKUP($A67,Ejercicio!$1:$1048576,COLUMN(Ejercicio!S:S),0)</f>
        <v>14.385041286682172</v>
      </c>
      <c r="J67" s="39">
        <f>VLOOKUP($A67,Ejercicio!$1:$1048576,COLUMN(Ejercicio!W:W),0)</f>
        <v>4.4428148720802083</v>
      </c>
      <c r="K67" s="39">
        <f>VLOOKUP($A67,Ejercicio!$1:$1048576,COLUMN(Ejercicio!Y:Y),0)</f>
        <v>22.261442424714719</v>
      </c>
      <c r="L67" s="39">
        <f>VLOOKUP($A67,Ejercicio!$1:$1048576,COLUMN(Ejercicio!AC:AC),0)</f>
        <v>4.503780388222161</v>
      </c>
      <c r="M67" s="39">
        <f>VLOOKUP($A67,Ejercicio!$1:$1048576,COLUMN(Ejercicio!AE:AE),0)</f>
        <v>30.089226670544878</v>
      </c>
      <c r="N67" s="39">
        <f>VLOOKUP($A67,Ejercicio!$1:$1048576,COLUMN(Ejercicio!AI:AI),0)</f>
        <v>4.5413286862433626</v>
      </c>
      <c r="O67" s="39">
        <f>VLOOKUP($A67,Ejercicio!$1:$1048576,COLUMN(Ejercicio!AK:AK),0)</f>
        <v>38.17793705790271</v>
      </c>
      <c r="P67" s="39">
        <f>VLOOKUP($A67,Ejercicio!$1:$1048576,COLUMN(Ejercicio!AO:AO),0)</f>
        <v>4.5654195564761801</v>
      </c>
      <c r="Q67" s="39">
        <f>VLOOKUP($A67,Ejercicio!$1:$1048576,COLUMN(Ejercicio!AQ:AQ),0)</f>
        <v>46.005721303732884</v>
      </c>
      <c r="R67" s="39">
        <f>VLOOKUP($A67,Ejercicio!$1:$1048576,COLUMN(Ejercicio!AU:AU),0)</f>
        <v>4.5813016247965663</v>
      </c>
      <c r="S67" s="39">
        <f>VLOOKUP($A67,Ejercicio!$1:$1048576,COLUMN(Ejercicio!AW:AW),0)</f>
        <v>54.072608572283293</v>
      </c>
      <c r="T67" s="39">
        <f>VLOOKUP($A67,Ejercicio!$1:$1048576,COLUMN(Ejercicio!BA:BA),0)</f>
        <v>4.6041978458440997</v>
      </c>
      <c r="U67" s="39">
        <f>VLOOKUP($A67,Ejercicio!$1:$1048576,COLUMN(Ejercicio!BC:BC),0)</f>
        <v>62.289210368338203</v>
      </c>
      <c r="V67" s="39">
        <f>VLOOKUP($A67,Ejercicio!$1:$1048576,COLUMN(Ejercicio!BG:BG),0)</f>
        <v>4.6348378496582416</v>
      </c>
      <c r="W67" s="39">
        <f>VLOOKUP($A67,Ejercicio!$1:$1048576,COLUMN(Ejercicio!BI:BI),0)</f>
        <v>70.444933979185791</v>
      </c>
      <c r="X67" s="39">
        <f>VLOOKUP($A67,Ejercicio!$1:$1048576,COLUMN(Ejercicio!BM:BM),0)</f>
        <v>4.6741163276538016</v>
      </c>
      <c r="Y67" s="39">
        <f>VLOOKUP($A67,Ejercicio!$1:$1048576,COLUMN(Ejercicio!BO:BO),0)</f>
        <v>79.108959950360088</v>
      </c>
      <c r="Z67" s="39">
        <f>VLOOKUP($A67,Ejercicio!$1:$1048576,COLUMN(Ejercicio!BS:BS),0)</f>
        <v>4.7165006496774486</v>
      </c>
      <c r="AA67" s="39">
        <f>VLOOKUP($A67,Ejercicio!$1:$1048576,COLUMN(Ejercicio!BU:BU),0)</f>
        <v>87.703906864345484</v>
      </c>
      <c r="AB67" s="39">
        <f>VLOOKUP($A67,Ejercicio!$1:$1048576,COLUMN(Ejercicio!BY:BY),0)</f>
        <v>4.7619776667089564</v>
      </c>
      <c r="AC67" s="39">
        <f>VLOOKUP($A67,Ejercicio!$1:$1048576,COLUMN(Ejercicio!CA:CA),0)</f>
        <v>96.768229072549488</v>
      </c>
      <c r="AD67" s="39" t="str">
        <f t="shared" si="0"/>
        <v>No</v>
      </c>
    </row>
    <row r="68" spans="1:30" x14ac:dyDescent="0.25">
      <c r="A68" s="1" t="str">
        <f>Ejercicio!A72</f>
        <v>L023</v>
      </c>
      <c r="B68" s="1" t="str">
        <f>Ejercicio!$B$2</f>
        <v>Revisado I Aprobado 2018</v>
      </c>
      <c r="C68" s="1" t="s">
        <v>52</v>
      </c>
      <c r="D68" s="1" t="s">
        <v>53</v>
      </c>
      <c r="E68" s="1" t="s">
        <v>52</v>
      </c>
      <c r="F68" s="39">
        <f>VLOOKUP($A68,Ejercicio!$1:$1048576,COLUMN(Ejercicio!K:K),0)</f>
        <v>0</v>
      </c>
      <c r="G68" s="39">
        <f>VLOOKUP($A68,Ejercicio!$1:$1048576,COLUMN(Ejercicio!M:M),0)</f>
        <v>0</v>
      </c>
      <c r="H68" s="39">
        <f>VLOOKUP($A68,Ejercicio!$1:$1048576,COLUMN(Ejercicio!Q:Q),0)</f>
        <v>0</v>
      </c>
      <c r="I68" s="39">
        <f>VLOOKUP($A68,Ejercicio!$1:$1048576,COLUMN(Ejercicio!S:S),0)</f>
        <v>0</v>
      </c>
      <c r="J68" s="39">
        <f>VLOOKUP($A68,Ejercicio!$1:$1048576,COLUMN(Ejercicio!W:W),0)</f>
        <v>0</v>
      </c>
      <c r="K68" s="39">
        <f>VLOOKUP($A68,Ejercicio!$1:$1048576,COLUMN(Ejercicio!Y:Y),0)</f>
        <v>0</v>
      </c>
      <c r="L68" s="39">
        <f>VLOOKUP($A68,Ejercicio!$1:$1048576,COLUMN(Ejercicio!AC:AC),0)</f>
        <v>0</v>
      </c>
      <c r="M68" s="39">
        <f>VLOOKUP($A68,Ejercicio!$1:$1048576,COLUMN(Ejercicio!AE:AE),0)</f>
        <v>0</v>
      </c>
      <c r="N68" s="39">
        <f>VLOOKUP($A68,Ejercicio!$1:$1048576,COLUMN(Ejercicio!AI:AI),0)</f>
        <v>0</v>
      </c>
      <c r="O68" s="39">
        <f>VLOOKUP($A68,Ejercicio!$1:$1048576,COLUMN(Ejercicio!AK:AK),0)</f>
        <v>0</v>
      </c>
      <c r="P68" s="39">
        <f>VLOOKUP($A68,Ejercicio!$1:$1048576,COLUMN(Ejercicio!AO:AO),0)</f>
        <v>0</v>
      </c>
      <c r="Q68" s="39">
        <f>VLOOKUP($A68,Ejercicio!$1:$1048576,COLUMN(Ejercicio!AQ:AQ),0)</f>
        <v>0</v>
      </c>
      <c r="R68" s="39">
        <f>VLOOKUP($A68,Ejercicio!$1:$1048576,COLUMN(Ejercicio!AU:AU),0)</f>
        <v>0</v>
      </c>
      <c r="S68" s="39">
        <f>VLOOKUP($A68,Ejercicio!$1:$1048576,COLUMN(Ejercicio!AW:AW),0)</f>
        <v>0</v>
      </c>
      <c r="T68" s="39">
        <f>VLOOKUP($A68,Ejercicio!$1:$1048576,COLUMN(Ejercicio!BA:BA),0)</f>
        <v>0</v>
      </c>
      <c r="U68" s="39">
        <f>VLOOKUP($A68,Ejercicio!$1:$1048576,COLUMN(Ejercicio!BC:BC),0)</f>
        <v>0</v>
      </c>
      <c r="V68" s="39">
        <f>VLOOKUP($A68,Ejercicio!$1:$1048576,COLUMN(Ejercicio!BG:BG),0)</f>
        <v>0</v>
      </c>
      <c r="W68" s="39">
        <f>VLOOKUP($A68,Ejercicio!$1:$1048576,COLUMN(Ejercicio!BI:BI),0)</f>
        <v>0</v>
      </c>
      <c r="X68" s="39">
        <f>VLOOKUP($A68,Ejercicio!$1:$1048576,COLUMN(Ejercicio!BM:BM),0)</f>
        <v>0</v>
      </c>
      <c r="Y68" s="39">
        <f>VLOOKUP($A68,Ejercicio!$1:$1048576,COLUMN(Ejercicio!BO:BO),0)</f>
        <v>0</v>
      </c>
      <c r="Z68" s="39">
        <f>VLOOKUP($A68,Ejercicio!$1:$1048576,COLUMN(Ejercicio!BS:BS),0)</f>
        <v>0</v>
      </c>
      <c r="AA68" s="39">
        <f>VLOOKUP($A68,Ejercicio!$1:$1048576,COLUMN(Ejercicio!BU:BU),0)</f>
        <v>0</v>
      </c>
      <c r="AB68" s="39">
        <f>VLOOKUP($A68,Ejercicio!$1:$1048576,COLUMN(Ejercicio!BY:BY),0)</f>
        <v>0</v>
      </c>
      <c r="AC68" s="39">
        <f>VLOOKUP($A68,Ejercicio!$1:$1048576,COLUMN(Ejercicio!CA:CA),0)</f>
        <v>0</v>
      </c>
      <c r="AD68" s="39" t="str">
        <f t="shared" ref="AD68:AD131" si="1">IF(SUM(F68:AC68)=0,"Si","No")</f>
        <v>Si</v>
      </c>
    </row>
    <row r="69" spans="1:30" x14ac:dyDescent="0.25">
      <c r="A69" s="1" t="str">
        <f>Ejercicio!A73</f>
        <v>L024</v>
      </c>
      <c r="B69" s="1" t="str">
        <f>Ejercicio!$B$2</f>
        <v>Revisado I Aprobado 2018</v>
      </c>
      <c r="C69" s="1" t="s">
        <v>52</v>
      </c>
      <c r="D69" s="1" t="s">
        <v>53</v>
      </c>
      <c r="E69" s="1" t="s">
        <v>52</v>
      </c>
      <c r="F69" s="39">
        <f>VLOOKUP($A69,Ejercicio!$1:$1048576,COLUMN(Ejercicio!K:K),0)</f>
        <v>0</v>
      </c>
      <c r="G69" s="39">
        <f>VLOOKUP($A69,Ejercicio!$1:$1048576,COLUMN(Ejercicio!M:M),0)</f>
        <v>0</v>
      </c>
      <c r="H69" s="39">
        <f>VLOOKUP($A69,Ejercicio!$1:$1048576,COLUMN(Ejercicio!Q:Q),0)</f>
        <v>0</v>
      </c>
      <c r="I69" s="39">
        <f>VLOOKUP($A69,Ejercicio!$1:$1048576,COLUMN(Ejercicio!S:S),0)</f>
        <v>0</v>
      </c>
      <c r="J69" s="39">
        <f>VLOOKUP($A69,Ejercicio!$1:$1048576,COLUMN(Ejercicio!W:W),0)</f>
        <v>0</v>
      </c>
      <c r="K69" s="39">
        <f>VLOOKUP($A69,Ejercicio!$1:$1048576,COLUMN(Ejercicio!Y:Y),0)</f>
        <v>0</v>
      </c>
      <c r="L69" s="39">
        <f>VLOOKUP($A69,Ejercicio!$1:$1048576,COLUMN(Ejercicio!AC:AC),0)</f>
        <v>0</v>
      </c>
      <c r="M69" s="39">
        <f>VLOOKUP($A69,Ejercicio!$1:$1048576,COLUMN(Ejercicio!AE:AE),0)</f>
        <v>0</v>
      </c>
      <c r="N69" s="39">
        <f>VLOOKUP($A69,Ejercicio!$1:$1048576,COLUMN(Ejercicio!AI:AI),0)</f>
        <v>0</v>
      </c>
      <c r="O69" s="39">
        <f>VLOOKUP($A69,Ejercicio!$1:$1048576,COLUMN(Ejercicio!AK:AK),0)</f>
        <v>0</v>
      </c>
      <c r="P69" s="39">
        <f>VLOOKUP($A69,Ejercicio!$1:$1048576,COLUMN(Ejercicio!AO:AO),0)</f>
        <v>0</v>
      </c>
      <c r="Q69" s="39">
        <f>VLOOKUP($A69,Ejercicio!$1:$1048576,COLUMN(Ejercicio!AQ:AQ),0)</f>
        <v>0</v>
      </c>
      <c r="R69" s="39">
        <f>VLOOKUP($A69,Ejercicio!$1:$1048576,COLUMN(Ejercicio!AU:AU),0)</f>
        <v>0</v>
      </c>
      <c r="S69" s="39">
        <f>VLOOKUP($A69,Ejercicio!$1:$1048576,COLUMN(Ejercicio!AW:AW),0)</f>
        <v>0</v>
      </c>
      <c r="T69" s="39">
        <f>VLOOKUP($A69,Ejercicio!$1:$1048576,COLUMN(Ejercicio!BA:BA),0)</f>
        <v>0</v>
      </c>
      <c r="U69" s="39">
        <f>VLOOKUP($A69,Ejercicio!$1:$1048576,COLUMN(Ejercicio!BC:BC),0)</f>
        <v>0</v>
      </c>
      <c r="V69" s="39">
        <f>VLOOKUP($A69,Ejercicio!$1:$1048576,COLUMN(Ejercicio!BG:BG),0)</f>
        <v>0</v>
      </c>
      <c r="W69" s="39">
        <f>VLOOKUP($A69,Ejercicio!$1:$1048576,COLUMN(Ejercicio!BI:BI),0)</f>
        <v>0</v>
      </c>
      <c r="X69" s="39">
        <f>VLOOKUP($A69,Ejercicio!$1:$1048576,COLUMN(Ejercicio!BM:BM),0)</f>
        <v>0</v>
      </c>
      <c r="Y69" s="39">
        <f>VLOOKUP($A69,Ejercicio!$1:$1048576,COLUMN(Ejercicio!BO:BO),0)</f>
        <v>0</v>
      </c>
      <c r="Z69" s="39">
        <f>VLOOKUP($A69,Ejercicio!$1:$1048576,COLUMN(Ejercicio!BS:BS),0)</f>
        <v>0</v>
      </c>
      <c r="AA69" s="39">
        <f>VLOOKUP($A69,Ejercicio!$1:$1048576,COLUMN(Ejercicio!BU:BU),0)</f>
        <v>0</v>
      </c>
      <c r="AB69" s="39">
        <f>VLOOKUP($A69,Ejercicio!$1:$1048576,COLUMN(Ejercicio!BY:BY),0)</f>
        <v>0</v>
      </c>
      <c r="AC69" s="39">
        <f>VLOOKUP($A69,Ejercicio!$1:$1048576,COLUMN(Ejercicio!CA:CA),0)</f>
        <v>0</v>
      </c>
      <c r="AD69" s="39" t="str">
        <f t="shared" si="1"/>
        <v>Si</v>
      </c>
    </row>
    <row r="70" spans="1:30" x14ac:dyDescent="0.25">
      <c r="A70" s="1" t="str">
        <f>Ejercicio!A74</f>
        <v>L025</v>
      </c>
      <c r="B70" s="1" t="str">
        <f>Ejercicio!$B$2</f>
        <v>Revisado I Aprobado 2018</v>
      </c>
      <c r="C70" s="1" t="s">
        <v>52</v>
      </c>
      <c r="D70" s="1" t="s">
        <v>53</v>
      </c>
      <c r="E70" s="1" t="s">
        <v>52</v>
      </c>
      <c r="F70" s="39">
        <f>VLOOKUP($A70,Ejercicio!$1:$1048576,COLUMN(Ejercicio!K:K),0)</f>
        <v>0</v>
      </c>
      <c r="G70" s="39">
        <f>VLOOKUP($A70,Ejercicio!$1:$1048576,COLUMN(Ejercicio!M:M),0)</f>
        <v>0</v>
      </c>
      <c r="H70" s="39">
        <f>VLOOKUP($A70,Ejercicio!$1:$1048576,COLUMN(Ejercicio!Q:Q),0)</f>
        <v>0</v>
      </c>
      <c r="I70" s="39">
        <f>VLOOKUP($A70,Ejercicio!$1:$1048576,COLUMN(Ejercicio!S:S),0)</f>
        <v>0</v>
      </c>
      <c r="J70" s="39">
        <f>VLOOKUP($A70,Ejercicio!$1:$1048576,COLUMN(Ejercicio!W:W),0)</f>
        <v>0</v>
      </c>
      <c r="K70" s="39">
        <f>VLOOKUP($A70,Ejercicio!$1:$1048576,COLUMN(Ejercicio!Y:Y),0)</f>
        <v>0</v>
      </c>
      <c r="L70" s="39">
        <f>VLOOKUP($A70,Ejercicio!$1:$1048576,COLUMN(Ejercicio!AC:AC),0)</f>
        <v>0</v>
      </c>
      <c r="M70" s="39">
        <f>VLOOKUP($A70,Ejercicio!$1:$1048576,COLUMN(Ejercicio!AE:AE),0)</f>
        <v>0</v>
      </c>
      <c r="N70" s="39">
        <f>VLOOKUP($A70,Ejercicio!$1:$1048576,COLUMN(Ejercicio!AI:AI),0)</f>
        <v>0</v>
      </c>
      <c r="O70" s="39">
        <f>VLOOKUP($A70,Ejercicio!$1:$1048576,COLUMN(Ejercicio!AK:AK),0)</f>
        <v>0</v>
      </c>
      <c r="P70" s="39">
        <f>VLOOKUP($A70,Ejercicio!$1:$1048576,COLUMN(Ejercicio!AO:AO),0)</f>
        <v>0</v>
      </c>
      <c r="Q70" s="39">
        <f>VLOOKUP($A70,Ejercicio!$1:$1048576,COLUMN(Ejercicio!AQ:AQ),0)</f>
        <v>0</v>
      </c>
      <c r="R70" s="39">
        <f>VLOOKUP($A70,Ejercicio!$1:$1048576,COLUMN(Ejercicio!AU:AU),0)</f>
        <v>0</v>
      </c>
      <c r="S70" s="39">
        <f>VLOOKUP($A70,Ejercicio!$1:$1048576,COLUMN(Ejercicio!AW:AW),0)</f>
        <v>0</v>
      </c>
      <c r="T70" s="39">
        <f>VLOOKUP($A70,Ejercicio!$1:$1048576,COLUMN(Ejercicio!BA:BA),0)</f>
        <v>0</v>
      </c>
      <c r="U70" s="39">
        <f>VLOOKUP($A70,Ejercicio!$1:$1048576,COLUMN(Ejercicio!BC:BC),0)</f>
        <v>0</v>
      </c>
      <c r="V70" s="39">
        <f>VLOOKUP($A70,Ejercicio!$1:$1048576,COLUMN(Ejercicio!BG:BG),0)</f>
        <v>0</v>
      </c>
      <c r="W70" s="39">
        <f>VLOOKUP($A70,Ejercicio!$1:$1048576,COLUMN(Ejercicio!BI:BI),0)</f>
        <v>0</v>
      </c>
      <c r="X70" s="39">
        <f>VLOOKUP($A70,Ejercicio!$1:$1048576,COLUMN(Ejercicio!BM:BM),0)</f>
        <v>0</v>
      </c>
      <c r="Y70" s="39">
        <f>VLOOKUP($A70,Ejercicio!$1:$1048576,COLUMN(Ejercicio!BO:BO),0)</f>
        <v>0</v>
      </c>
      <c r="Z70" s="39">
        <f>VLOOKUP($A70,Ejercicio!$1:$1048576,COLUMN(Ejercicio!BS:BS),0)</f>
        <v>0</v>
      </c>
      <c r="AA70" s="39">
        <f>VLOOKUP($A70,Ejercicio!$1:$1048576,COLUMN(Ejercicio!BU:BU),0)</f>
        <v>0</v>
      </c>
      <c r="AB70" s="39">
        <f>VLOOKUP($A70,Ejercicio!$1:$1048576,COLUMN(Ejercicio!BY:BY),0)</f>
        <v>0</v>
      </c>
      <c r="AC70" s="39">
        <f>VLOOKUP($A70,Ejercicio!$1:$1048576,COLUMN(Ejercicio!CA:CA),0)</f>
        <v>0</v>
      </c>
      <c r="AD70" s="39" t="str">
        <f t="shared" si="1"/>
        <v>Si</v>
      </c>
    </row>
    <row r="71" spans="1:30" x14ac:dyDescent="0.25">
      <c r="A71" s="1" t="str">
        <f>Ejercicio!A75</f>
        <v>L026</v>
      </c>
      <c r="B71" s="1" t="str">
        <f>Ejercicio!$B$2</f>
        <v>Revisado I Aprobado 2018</v>
      </c>
      <c r="C71" s="1" t="s">
        <v>52</v>
      </c>
      <c r="D71" s="1" t="s">
        <v>53</v>
      </c>
      <c r="E71" s="1" t="s">
        <v>52</v>
      </c>
      <c r="F71" s="39">
        <f>VLOOKUP($A71,Ejercicio!$1:$1048576,COLUMN(Ejercicio!K:K),0)</f>
        <v>0</v>
      </c>
      <c r="G71" s="39">
        <f>VLOOKUP($A71,Ejercicio!$1:$1048576,COLUMN(Ejercicio!M:M),0)</f>
        <v>0</v>
      </c>
      <c r="H71" s="39">
        <f>VLOOKUP($A71,Ejercicio!$1:$1048576,COLUMN(Ejercicio!Q:Q),0)</f>
        <v>0</v>
      </c>
      <c r="I71" s="39">
        <f>VLOOKUP($A71,Ejercicio!$1:$1048576,COLUMN(Ejercicio!S:S),0)</f>
        <v>0</v>
      </c>
      <c r="J71" s="39">
        <f>VLOOKUP($A71,Ejercicio!$1:$1048576,COLUMN(Ejercicio!W:W),0)</f>
        <v>0</v>
      </c>
      <c r="K71" s="39">
        <f>VLOOKUP($A71,Ejercicio!$1:$1048576,COLUMN(Ejercicio!Y:Y),0)</f>
        <v>0</v>
      </c>
      <c r="L71" s="39">
        <f>VLOOKUP($A71,Ejercicio!$1:$1048576,COLUMN(Ejercicio!AC:AC),0)</f>
        <v>0</v>
      </c>
      <c r="M71" s="39">
        <f>VLOOKUP($A71,Ejercicio!$1:$1048576,COLUMN(Ejercicio!AE:AE),0)</f>
        <v>0</v>
      </c>
      <c r="N71" s="39">
        <f>VLOOKUP($A71,Ejercicio!$1:$1048576,COLUMN(Ejercicio!AI:AI),0)</f>
        <v>0</v>
      </c>
      <c r="O71" s="39">
        <f>VLOOKUP($A71,Ejercicio!$1:$1048576,COLUMN(Ejercicio!AK:AK),0)</f>
        <v>0</v>
      </c>
      <c r="P71" s="39">
        <f>VLOOKUP($A71,Ejercicio!$1:$1048576,COLUMN(Ejercicio!AO:AO),0)</f>
        <v>0</v>
      </c>
      <c r="Q71" s="39">
        <f>VLOOKUP($A71,Ejercicio!$1:$1048576,COLUMN(Ejercicio!AQ:AQ),0)</f>
        <v>0</v>
      </c>
      <c r="R71" s="39">
        <f>VLOOKUP($A71,Ejercicio!$1:$1048576,COLUMN(Ejercicio!AU:AU),0)</f>
        <v>0</v>
      </c>
      <c r="S71" s="39">
        <f>VLOOKUP($A71,Ejercicio!$1:$1048576,COLUMN(Ejercicio!AW:AW),0)</f>
        <v>0</v>
      </c>
      <c r="T71" s="39">
        <f>VLOOKUP($A71,Ejercicio!$1:$1048576,COLUMN(Ejercicio!BA:BA),0)</f>
        <v>0</v>
      </c>
      <c r="U71" s="39">
        <f>VLOOKUP($A71,Ejercicio!$1:$1048576,COLUMN(Ejercicio!BC:BC),0)</f>
        <v>0</v>
      </c>
      <c r="V71" s="39">
        <f>VLOOKUP($A71,Ejercicio!$1:$1048576,COLUMN(Ejercicio!BG:BG),0)</f>
        <v>0</v>
      </c>
      <c r="W71" s="39">
        <f>VLOOKUP($A71,Ejercicio!$1:$1048576,COLUMN(Ejercicio!BI:BI),0)</f>
        <v>0</v>
      </c>
      <c r="X71" s="39">
        <f>VLOOKUP($A71,Ejercicio!$1:$1048576,COLUMN(Ejercicio!BM:BM),0)</f>
        <v>0</v>
      </c>
      <c r="Y71" s="39">
        <f>VLOOKUP($A71,Ejercicio!$1:$1048576,COLUMN(Ejercicio!BO:BO),0)</f>
        <v>0</v>
      </c>
      <c r="Z71" s="39">
        <f>VLOOKUP($A71,Ejercicio!$1:$1048576,COLUMN(Ejercicio!BS:BS),0)</f>
        <v>0</v>
      </c>
      <c r="AA71" s="39">
        <f>VLOOKUP($A71,Ejercicio!$1:$1048576,COLUMN(Ejercicio!BU:BU),0)</f>
        <v>0</v>
      </c>
      <c r="AB71" s="39">
        <f>VLOOKUP($A71,Ejercicio!$1:$1048576,COLUMN(Ejercicio!BY:BY),0)</f>
        <v>0</v>
      </c>
      <c r="AC71" s="39">
        <f>VLOOKUP($A71,Ejercicio!$1:$1048576,COLUMN(Ejercicio!CA:CA),0)</f>
        <v>0</v>
      </c>
      <c r="AD71" s="39" t="str">
        <f t="shared" si="1"/>
        <v>Si</v>
      </c>
    </row>
    <row r="72" spans="1:30" x14ac:dyDescent="0.25">
      <c r="A72" s="1" t="str">
        <f>Ejercicio!A76</f>
        <v>L027</v>
      </c>
      <c r="B72" s="1" t="str">
        <f>Ejercicio!$B$2</f>
        <v>Revisado I Aprobado 2018</v>
      </c>
      <c r="C72" s="1" t="s">
        <v>52</v>
      </c>
      <c r="D72" s="1" t="s">
        <v>53</v>
      </c>
      <c r="E72" s="1" t="s">
        <v>52</v>
      </c>
      <c r="F72" s="39">
        <f>VLOOKUP($A72,Ejercicio!$1:$1048576,COLUMN(Ejercicio!K:K),0)</f>
        <v>9.4831111111111124</v>
      </c>
      <c r="G72" s="39">
        <f>VLOOKUP($A72,Ejercicio!$1:$1048576,COLUMN(Ejercicio!M:M),0)</f>
        <v>17.784310364301309</v>
      </c>
      <c r="H72" s="39">
        <f>VLOOKUP($A72,Ejercicio!$1:$1048576,COLUMN(Ejercicio!Q:Q),0)</f>
        <v>9.7936949152542372</v>
      </c>
      <c r="I72" s="39">
        <f>VLOOKUP($A72,Ejercicio!$1:$1048576,COLUMN(Ejercicio!S:S),0)</f>
        <v>34.956108502514731</v>
      </c>
      <c r="J72" s="39">
        <f>VLOOKUP($A72,Ejercicio!$1:$1048576,COLUMN(Ejercicio!W:W),0)</f>
        <v>9.9106814814814772</v>
      </c>
      <c r="K72" s="39">
        <f>VLOOKUP($A72,Ejercicio!$1:$1048576,COLUMN(Ejercicio!Y:Y),0)</f>
        <v>53.959823940770789</v>
      </c>
      <c r="L72" s="39">
        <f>VLOOKUP($A72,Ejercicio!$1:$1048576,COLUMN(Ejercicio!AC:AC),0)</f>
        <v>9.9637055555555545</v>
      </c>
      <c r="M72" s="39">
        <f>VLOOKUP($A72,Ejercicio!$1:$1048576,COLUMN(Ejercicio!AE:AE),0)</f>
        <v>72.331359329165522</v>
      </c>
      <c r="N72" s="39">
        <f>VLOOKUP($A72,Ejercicio!$1:$1048576,COLUMN(Ejercicio!AI:AI),0)</f>
        <v>10.002863870493009</v>
      </c>
      <c r="O72" s="39">
        <f>VLOOKUP($A72,Ejercicio!$1:$1048576,COLUMN(Ejercicio!AK:AK),0)</f>
        <v>91.374665841251286</v>
      </c>
      <c r="P72" s="39">
        <f>VLOOKUP($A72,Ejercicio!$1:$1048576,COLUMN(Ejercicio!AO:AO),0)</f>
        <v>10.076974831184774</v>
      </c>
      <c r="Q72" s="39">
        <f>VLOOKUP($A72,Ejercicio!$1:$1048576,COLUMN(Ejercicio!AQ:AQ),0)</f>
        <v>110.34006733709151</v>
      </c>
      <c r="R72" s="39">
        <f>VLOOKUP($A72,Ejercicio!$1:$1048576,COLUMN(Ejercicio!AU:AU),0)</f>
        <v>10.15930398322851</v>
      </c>
      <c r="S72" s="39">
        <f>VLOOKUP($A72,Ejercicio!$1:$1048576,COLUMN(Ejercicio!AW:AW),0)</f>
        <v>130.29396854726039</v>
      </c>
      <c r="T72" s="39">
        <f>VLOOKUP($A72,Ejercicio!$1:$1048576,COLUMN(Ejercicio!BA:BA),0)</f>
        <v>10.220627343392778</v>
      </c>
      <c r="U72" s="39">
        <f>VLOOKUP($A72,Ejercicio!$1:$1048576,COLUMN(Ejercicio!BC:BC),0)</f>
        <v>150.24786975742933</v>
      </c>
      <c r="V72" s="39">
        <f>VLOOKUP($A72,Ejercicio!$1:$1048576,COLUMN(Ejercicio!BG:BG),0)</f>
        <v>10.287591371591374</v>
      </c>
      <c r="W72" s="39">
        <f>VLOOKUP($A72,Ejercicio!$1:$1048576,COLUMN(Ejercicio!BI:BI),0)</f>
        <v>169.90292221675463</v>
      </c>
      <c r="X72" s="39">
        <f>VLOOKUP($A72,Ejercicio!$1:$1048576,COLUMN(Ejercicio!BM:BM),0)</f>
        <v>10.349361111111111</v>
      </c>
      <c r="Y72" s="39">
        <f>VLOOKUP($A72,Ejercicio!$1:$1048576,COLUMN(Ejercicio!BO:BO),0)</f>
        <v>190.33191631287991</v>
      </c>
      <c r="Z72" s="39">
        <f>VLOOKUP($A72,Ejercicio!$1:$1048576,COLUMN(Ejercicio!BS:BS),0)</f>
        <v>10.426664005322689</v>
      </c>
      <c r="AA72" s="39">
        <f>VLOOKUP($A72,Ejercicio!$1:$1048576,COLUMN(Ejercicio!BU:BU),0)</f>
        <v>210.67661973569034</v>
      </c>
      <c r="AB72" s="39">
        <f>VLOOKUP($A72,Ejercicio!$1:$1048576,COLUMN(Ejercicio!BY:BY),0)</f>
        <v>10.49319391171994</v>
      </c>
      <c r="AC72" s="39">
        <f>VLOOKUP($A72,Ejercicio!$1:$1048576,COLUMN(Ejercicio!CA:CA),0)</f>
        <v>231.6994799392611</v>
      </c>
      <c r="AD72" s="39" t="str">
        <f t="shared" si="1"/>
        <v>No</v>
      </c>
    </row>
    <row r="73" spans="1:30" x14ac:dyDescent="0.25">
      <c r="A73" s="1" t="str">
        <f>Ejercicio!A77</f>
        <v>L028</v>
      </c>
      <c r="B73" s="1" t="str">
        <f>Ejercicio!$B$2</f>
        <v>Revisado I Aprobado 2018</v>
      </c>
      <c r="C73" s="1" t="s">
        <v>52</v>
      </c>
      <c r="D73" s="1" t="s">
        <v>53</v>
      </c>
      <c r="E73" s="1" t="s">
        <v>52</v>
      </c>
      <c r="F73" s="39">
        <f>VLOOKUP($A73,Ejercicio!$1:$1048576,COLUMN(Ejercicio!K:K),0)</f>
        <v>1.33</v>
      </c>
      <c r="G73" s="39">
        <f>VLOOKUP($A73,Ejercicio!$1:$1048576,COLUMN(Ejercicio!M:M),0)</f>
        <v>2.2954398096149107</v>
      </c>
      <c r="H73" s="39">
        <f>VLOOKUP($A73,Ejercicio!$1:$1048576,COLUMN(Ejercicio!Q:Q),0)</f>
        <v>1.45984406779661</v>
      </c>
      <c r="I73" s="39">
        <f>VLOOKUP($A73,Ejercicio!$1:$1048576,COLUMN(Ejercicio!S:S),0)</f>
        <v>4.7952478087310189</v>
      </c>
      <c r="J73" s="39">
        <f>VLOOKUP($A73,Ejercicio!$1:$1048576,COLUMN(Ejercicio!W:W),0)</f>
        <v>1.6018548148148146</v>
      </c>
      <c r="K73" s="39">
        <f>VLOOKUP($A73,Ejercicio!$1:$1048576,COLUMN(Ejercicio!Y:Y),0)</f>
        <v>8.0263526074080076</v>
      </c>
      <c r="L73" s="39">
        <f>VLOOKUP($A73,Ejercicio!$1:$1048576,COLUMN(Ejercicio!AC:AC),0)</f>
        <v>1.7397244444444442</v>
      </c>
      <c r="M73" s="39">
        <f>VLOOKUP($A73,Ejercicio!$1:$1048576,COLUMN(Ejercicio!AE:AE),0)</f>
        <v>11.62289424459266</v>
      </c>
      <c r="N73" s="39">
        <f>VLOOKUP($A73,Ejercicio!$1:$1048576,COLUMN(Ejercicio!AI:AI),0)</f>
        <v>1.9569999999999999</v>
      </c>
      <c r="O73" s="39">
        <f>VLOOKUP($A73,Ejercicio!$1:$1048576,COLUMN(Ejercicio!AK:AK),0)</f>
        <v>16.452062377392028</v>
      </c>
      <c r="P73" s="39">
        <f>VLOOKUP($A73,Ejercicio!$1:$1048576,COLUMN(Ejercicio!AO:AO),0)</f>
        <v>2.314955801104972</v>
      </c>
      <c r="Q73" s="39">
        <f>VLOOKUP($A73,Ejercicio!$1:$1048576,COLUMN(Ejercicio!AQ:AQ),0)</f>
        <v>23.327803742597983</v>
      </c>
      <c r="R73" s="39">
        <f>VLOOKUP($A73,Ejercicio!$1:$1048576,COLUMN(Ejercicio!AU:AU),0)</f>
        <v>2.7219591194968555</v>
      </c>
      <c r="S73" s="39">
        <f>VLOOKUP($A73,Ejercicio!$1:$1048576,COLUMN(Ejercicio!AW:AW),0)</f>
        <v>32.126989679455143</v>
      </c>
      <c r="T73" s="39">
        <f>VLOOKUP($A73,Ejercicio!$1:$1048576,COLUMN(Ejercicio!BA:BA),0)</f>
        <v>3.2488974043286252</v>
      </c>
      <c r="U73" s="39">
        <f>VLOOKUP($A73,Ejercicio!$1:$1048576,COLUMN(Ejercicio!BC:BC),0)</f>
        <v>43.95363984326621</v>
      </c>
      <c r="V73" s="39">
        <f>VLOOKUP($A73,Ejercicio!$1:$1048576,COLUMN(Ejercicio!BG:BG),0)</f>
        <v>3.8745863342558819</v>
      </c>
      <c r="W73" s="39">
        <f>VLOOKUP($A73,Ejercicio!$1:$1048576,COLUMN(Ejercicio!BI:BI),0)</f>
        <v>58.889865701221296</v>
      </c>
      <c r="X73" s="39">
        <f>VLOOKUP($A73,Ejercicio!$1:$1048576,COLUMN(Ejercicio!BM:BM),0)</f>
        <v>4.547042990960052</v>
      </c>
      <c r="Y73" s="39">
        <f>VLOOKUP($A73,Ejercicio!$1:$1048576,COLUMN(Ejercicio!BO:BO),0)</f>
        <v>76.958256202618671</v>
      </c>
      <c r="Z73" s="39">
        <f>VLOOKUP($A73,Ejercicio!$1:$1048576,COLUMN(Ejercicio!BS:BS),0)</f>
        <v>5.1472187702151366</v>
      </c>
      <c r="AA73" s="39">
        <f>VLOOKUP($A73,Ejercicio!$1:$1048576,COLUMN(Ejercicio!BU:BU),0)</f>
        <v>95.713163034172737</v>
      </c>
      <c r="AB73" s="39">
        <f>VLOOKUP($A73,Ejercicio!$1:$1048576,COLUMN(Ejercicio!BY:BY),0)</f>
        <v>5.7743556829561387</v>
      </c>
      <c r="AC73" s="39">
        <f>VLOOKUP($A73,Ejercicio!$1:$1048576,COLUMN(Ejercicio!CA:CA),0)</f>
        <v>117.3407799412993</v>
      </c>
      <c r="AD73" s="39" t="str">
        <f t="shared" si="1"/>
        <v>No</v>
      </c>
    </row>
    <row r="74" spans="1:30" x14ac:dyDescent="0.25">
      <c r="A74" s="1" t="str">
        <f>Ejercicio!A78</f>
        <v>L029</v>
      </c>
      <c r="B74" s="1" t="str">
        <f>Ejercicio!$B$2</f>
        <v>Revisado I Aprobado 2018</v>
      </c>
      <c r="C74" s="1" t="s">
        <v>52</v>
      </c>
      <c r="D74" s="1" t="s">
        <v>53</v>
      </c>
      <c r="E74" s="1" t="s">
        <v>52</v>
      </c>
      <c r="F74" s="39">
        <f>VLOOKUP($A74,Ejercicio!$1:$1048576,COLUMN(Ejercicio!K:K),0)</f>
        <v>0.25333333333333335</v>
      </c>
      <c r="G74" s="39">
        <f>VLOOKUP($A74,Ejercicio!$1:$1048576,COLUMN(Ejercicio!M:M),0)</f>
        <v>0.56405772865645676</v>
      </c>
      <c r="H74" s="39">
        <f>VLOOKUP($A74,Ejercicio!$1:$1048576,COLUMN(Ejercicio!Q:Q),0)</f>
        <v>0.2833898305084746</v>
      </c>
      <c r="I74" s="39">
        <f>VLOOKUP($A74,Ejercicio!$1:$1048576,COLUMN(Ejercicio!S:S),0)</f>
        <v>1.2008970997201984</v>
      </c>
      <c r="J74" s="39">
        <f>VLOOKUP($A74,Ejercicio!$1:$1048576,COLUMN(Ejercicio!W:W),0)</f>
        <v>0.29485185185185186</v>
      </c>
      <c r="K74" s="39">
        <f>VLOOKUP($A74,Ejercicio!$1:$1048576,COLUMN(Ejercicio!Y:Y),0)</f>
        <v>1.9059692605407694</v>
      </c>
      <c r="L74" s="39">
        <f>VLOOKUP($A74,Ejercicio!$1:$1048576,COLUMN(Ejercicio!AC:AC),0)</f>
        <v>0.3003055555555556</v>
      </c>
      <c r="M74" s="39">
        <f>VLOOKUP($A74,Ejercicio!$1:$1048576,COLUMN(Ejercicio!AE:AE),0)</f>
        <v>2.5882971581090644</v>
      </c>
      <c r="N74" s="39">
        <f>VLOOKUP($A74,Ejercicio!$1:$1048576,COLUMN(Ejercicio!AI:AI),0)</f>
        <v>0.30366445916114793</v>
      </c>
      <c r="O74" s="39">
        <f>VLOOKUP($A74,Ejercicio!$1:$1048576,COLUMN(Ejercicio!AK:AK),0)</f>
        <v>3.2933693189296349</v>
      </c>
      <c r="P74" s="39">
        <f>VLOOKUP($A74,Ejercicio!$1:$1048576,COLUMN(Ejercicio!AO:AO),0)</f>
        <v>0.30581952117863725</v>
      </c>
      <c r="Q74" s="39">
        <f>VLOOKUP($A74,Ejercicio!$1:$1048576,COLUMN(Ejercicio!AQ:AQ),0)</f>
        <v>3.9756972164979301</v>
      </c>
      <c r="R74" s="39">
        <f>VLOOKUP($A74,Ejercicio!$1:$1048576,COLUMN(Ejercicio!AU:AU),0)</f>
        <v>0.30740566037735856</v>
      </c>
      <c r="S74" s="39">
        <f>VLOOKUP($A74,Ejercicio!$1:$1048576,COLUMN(Ejercicio!AW:AW),0)</f>
        <v>4.6807693773185006</v>
      </c>
      <c r="T74" s="39">
        <f>VLOOKUP($A74,Ejercicio!$1:$1048576,COLUMN(Ejercicio!BA:BA),0)</f>
        <v>0.30858710562414277</v>
      </c>
      <c r="U74" s="39">
        <f>VLOOKUP($A74,Ejercicio!$1:$1048576,COLUMN(Ejercicio!BC:BC),0)</f>
        <v>5.3858415381390721</v>
      </c>
      <c r="V74" s="39">
        <f>VLOOKUP($A74,Ejercicio!$1:$1048576,COLUMN(Ejercicio!BG:BG),0)</f>
        <v>0.30947496947496955</v>
      </c>
      <c r="W74" s="39">
        <f>VLOOKUP($A74,Ejercicio!$1:$1048576,COLUMN(Ejercicio!BI:BI),0)</f>
        <v>6.0681694357073672</v>
      </c>
      <c r="X74" s="39">
        <f>VLOOKUP($A74,Ejercicio!$1:$1048576,COLUMN(Ejercicio!BM:BM),0)</f>
        <v>0.31020833333333342</v>
      </c>
      <c r="Y74" s="39">
        <f>VLOOKUP($A74,Ejercicio!$1:$1048576,COLUMN(Ejercicio!BO:BO),0)</f>
        <v>6.7732415965279378</v>
      </c>
      <c r="Z74" s="39">
        <f>VLOOKUP($A74,Ejercicio!$1:$1048576,COLUMN(Ejercicio!BS:BS),0)</f>
        <v>0.31078842315369271</v>
      </c>
      <c r="AA74" s="39">
        <f>VLOOKUP($A74,Ejercicio!$1:$1048576,COLUMN(Ejercicio!BU:BU),0)</f>
        <v>7.4555694940962329</v>
      </c>
      <c r="AB74" s="39">
        <f>VLOOKUP($A74,Ejercicio!$1:$1048576,COLUMN(Ejercicio!BY:BY),0)</f>
        <v>0.31128767123287676</v>
      </c>
      <c r="AC74" s="39">
        <f>VLOOKUP($A74,Ejercicio!$1:$1048576,COLUMN(Ejercicio!CA:CA),0)</f>
        <v>8.1606416549168035</v>
      </c>
      <c r="AD74" s="39" t="str">
        <f t="shared" si="1"/>
        <v>No</v>
      </c>
    </row>
    <row r="75" spans="1:30" x14ac:dyDescent="0.25">
      <c r="A75" s="1" t="str">
        <f>Ejercicio!A79</f>
        <v>L030</v>
      </c>
      <c r="B75" s="1" t="str">
        <f>Ejercicio!$B$2</f>
        <v>Revisado I Aprobado 2018</v>
      </c>
      <c r="C75" s="1" t="s">
        <v>52</v>
      </c>
      <c r="D75" s="1" t="s">
        <v>53</v>
      </c>
      <c r="E75" s="1" t="s">
        <v>52</v>
      </c>
      <c r="F75" s="39">
        <f>VLOOKUP($A75,Ejercicio!$1:$1048576,COLUMN(Ejercicio!K:K),0)</f>
        <v>14.819788888888889</v>
      </c>
      <c r="G75" s="39">
        <f>VLOOKUP($A75,Ejercicio!$1:$1048576,COLUMN(Ejercicio!M:M),0)</f>
        <v>28.418895681698238</v>
      </c>
      <c r="H75" s="39">
        <f>VLOOKUP($A75,Ejercicio!$1:$1048576,COLUMN(Ejercicio!Q:Q),0)</f>
        <v>14.938111299435025</v>
      </c>
      <c r="I75" s="39">
        <f>VLOOKUP($A75,Ejercicio!$1:$1048576,COLUMN(Ejercicio!S:S),0)</f>
        <v>54.519415294499147</v>
      </c>
      <c r="J75" s="39">
        <f>VLOOKUP($A75,Ejercicio!$1:$1048576,COLUMN(Ejercicio!W:W),0)</f>
        <v>15.079145925925921</v>
      </c>
      <c r="K75" s="39">
        <f>VLOOKUP($A75,Ejercicio!$1:$1048576,COLUMN(Ejercicio!Y:Y),0)</f>
        <v>83.950394327872544</v>
      </c>
      <c r="L75" s="39">
        <f>VLOOKUP($A75,Ejercicio!$1:$1048576,COLUMN(Ejercicio!AC:AC),0)</f>
        <v>15.290756666666665</v>
      </c>
      <c r="M75" s="39">
        <f>VLOOKUP($A75,Ejercicio!$1:$1048576,COLUMN(Ejercicio!AE:AE),0)</f>
        <v>113.50466470219004</v>
      </c>
      <c r="N75" s="39">
        <f>VLOOKUP($A75,Ejercicio!$1:$1048576,COLUMN(Ejercicio!AI:AI),0)</f>
        <v>15.68815180279617</v>
      </c>
      <c r="O75" s="39">
        <f>VLOOKUP($A75,Ejercicio!$1:$1048576,COLUMN(Ejercicio!AK:AK),0)</f>
        <v>146.53866046752705</v>
      </c>
      <c r="P75" s="39">
        <f>VLOOKUP($A75,Ejercicio!$1:$1048576,COLUMN(Ejercicio!AO:AO),0)</f>
        <v>16.116148741559236</v>
      </c>
      <c r="Q75" s="39">
        <f>VLOOKUP($A75,Ejercicio!$1:$1048576,COLUMN(Ejercicio!AQ:AQ),0)</f>
        <v>180.44436688844692</v>
      </c>
      <c r="R75" s="39">
        <f>VLOOKUP($A75,Ejercicio!$1:$1048576,COLUMN(Ejercicio!AU:AU),0)</f>
        <v>16.534858446936873</v>
      </c>
      <c r="S75" s="39">
        <f>VLOOKUP($A75,Ejercicio!$1:$1048576,COLUMN(Ejercicio!AW:AW),0)</f>
        <v>216.84021498748689</v>
      </c>
      <c r="T75" s="39">
        <f>VLOOKUP($A75,Ejercicio!$1:$1048576,COLUMN(Ejercicio!BA:BA),0)</f>
        <v>16.920549390377481</v>
      </c>
      <c r="U75" s="39">
        <f>VLOOKUP($A75,Ejercicio!$1:$1048576,COLUMN(Ejercicio!BC:BC),0)</f>
        <v>254.3455950005249</v>
      </c>
      <c r="V75" s="39">
        <f>VLOOKUP($A75,Ejercicio!$1:$1048576,COLUMN(Ejercicio!BG:BG),0)</f>
        <v>17.325553661825015</v>
      </c>
      <c r="W75" s="39">
        <f>VLOOKUP($A75,Ejercicio!$1:$1048576,COLUMN(Ejercicio!BI:BI),0)</f>
        <v>292.58580753258616</v>
      </c>
      <c r="X75" s="39">
        <f>VLOOKUP($A75,Ejercicio!$1:$1048576,COLUMN(Ejercicio!BM:BM),0)</f>
        <v>17.741183334247854</v>
      </c>
      <c r="Y75" s="39">
        <f>VLOOKUP($A75,Ejercicio!$1:$1048576,COLUMN(Ejercicio!BO:BO),0)</f>
        <v>333.62582012796673</v>
      </c>
      <c r="Z75" s="39">
        <f>VLOOKUP($A75,Ejercicio!$1:$1048576,COLUMN(Ejercicio!BS:BS),0)</f>
        <v>18.135434331508414</v>
      </c>
      <c r="AA75" s="39">
        <f>VLOOKUP($A75,Ejercicio!$1:$1048576,COLUMN(Ejercicio!BU:BU),0)</f>
        <v>374.69501469560691</v>
      </c>
      <c r="AB75" s="39">
        <f>VLOOKUP($A75,Ejercicio!$1:$1048576,COLUMN(Ejercicio!BY:BY),0)</f>
        <v>18.546681030547806</v>
      </c>
      <c r="AC75" s="39">
        <f>VLOOKUP($A75,Ejercicio!$1:$1048576,COLUMN(Ejercicio!CA:CA),0)</f>
        <v>418.75745754158288</v>
      </c>
      <c r="AD75" s="39" t="str">
        <f t="shared" si="1"/>
        <v>No</v>
      </c>
    </row>
    <row r="76" spans="1:30" x14ac:dyDescent="0.25">
      <c r="A76" s="1" t="str">
        <f>Ejercicio!A80</f>
        <v>L031</v>
      </c>
      <c r="B76" s="1" t="str">
        <f>Ejercicio!$B$2</f>
        <v>Revisado I Aprobado 2018</v>
      </c>
      <c r="C76" s="1" t="s">
        <v>52</v>
      </c>
      <c r="D76" s="1" t="s">
        <v>53</v>
      </c>
      <c r="E76" s="1" t="s">
        <v>52</v>
      </c>
      <c r="F76" s="39">
        <f>VLOOKUP($A76,Ejercicio!$1:$1048576,COLUMN(Ejercicio!K:K),0)</f>
        <v>0.25333333333333335</v>
      </c>
      <c r="G76" s="39">
        <f>VLOOKUP($A76,Ejercicio!$1:$1048576,COLUMN(Ejercicio!M:M),0)</f>
        <v>0.54451706869545657</v>
      </c>
      <c r="H76" s="39">
        <f>VLOOKUP($A76,Ejercicio!$1:$1048576,COLUMN(Ejercicio!Q:Q),0)</f>
        <v>0.31344632768361586</v>
      </c>
      <c r="I76" s="39">
        <f>VLOOKUP($A76,Ejercicio!$1:$1048576,COLUMN(Ejercicio!S:S),0)</f>
        <v>1.2822498714441399</v>
      </c>
      <c r="J76" s="39">
        <f>VLOOKUP($A76,Ejercicio!$1:$1048576,COLUMN(Ejercicio!W:W),0)</f>
        <v>0.33637037037037038</v>
      </c>
      <c r="K76" s="39">
        <f>VLOOKUP($A76,Ejercicio!$1:$1048576,COLUMN(Ejercicio!Y:Y),0)</f>
        <v>2.0990254744873247</v>
      </c>
      <c r="L76" s="39">
        <f>VLOOKUP($A76,Ejercicio!$1:$1048576,COLUMN(Ejercicio!AC:AC),0)</f>
        <v>0.3472777777777778</v>
      </c>
      <c r="M76" s="39">
        <f>VLOOKUP($A76,Ejercicio!$1:$1048576,COLUMN(Ejercicio!AE:AE),0)</f>
        <v>2.8894534774323426</v>
      </c>
      <c r="N76" s="39">
        <f>VLOOKUP($A76,Ejercicio!$1:$1048576,COLUMN(Ejercicio!AI:AI),0)</f>
        <v>0.35399558498896239</v>
      </c>
      <c r="O76" s="39">
        <f>VLOOKUP($A76,Ejercicio!$1:$1048576,COLUMN(Ejercicio!AK:AK),0)</f>
        <v>3.7062290804755267</v>
      </c>
      <c r="P76" s="39">
        <f>VLOOKUP($A76,Ejercicio!$1:$1048576,COLUMN(Ejercicio!AO:AO),0)</f>
        <v>0.35830570902394104</v>
      </c>
      <c r="Q76" s="39">
        <f>VLOOKUP($A76,Ejercicio!$1:$1048576,COLUMN(Ejercicio!AQ:AQ),0)</f>
        <v>4.496657083420545</v>
      </c>
      <c r="R76" s="39">
        <f>VLOOKUP($A76,Ejercicio!$1:$1048576,COLUMN(Ejercicio!AU:AU),0)</f>
        <v>0.36610849056603773</v>
      </c>
      <c r="S76" s="39">
        <f>VLOOKUP($A76,Ejercicio!$1:$1048576,COLUMN(Ejercicio!AW:AW),0)</f>
        <v>5.3814973200506619</v>
      </c>
      <c r="T76" s="39">
        <f>VLOOKUP($A76,Ejercicio!$1:$1048576,COLUMN(Ejercicio!BA:BA),0)</f>
        <v>0.37192043895747606</v>
      </c>
      <c r="U76" s="39">
        <f>VLOOKUP($A76,Ejercicio!$1:$1048576,COLUMN(Ejercicio!BC:BC),0)</f>
        <v>6.2663375566807797</v>
      </c>
      <c r="V76" s="39">
        <f>VLOOKUP($A76,Ejercicio!$1:$1048576,COLUMN(Ejercicio!BG:BG),0)</f>
        <v>0.37628815628815632</v>
      </c>
      <c r="W76" s="39">
        <f>VLOOKUP($A76,Ejercicio!$1:$1048576,COLUMN(Ejercicio!BI:BI),0)</f>
        <v>7.1226345598712157</v>
      </c>
      <c r="X76" s="39">
        <f>VLOOKUP($A76,Ejercicio!$1:$1048576,COLUMN(Ejercicio!BM:BM),0)</f>
        <v>0.37989583333333343</v>
      </c>
      <c r="Y76" s="39">
        <f>VLOOKUP($A76,Ejercicio!$1:$1048576,COLUMN(Ejercicio!BO:BO),0)</f>
        <v>8.0074747965013326</v>
      </c>
      <c r="Z76" s="39">
        <f>VLOOKUP($A76,Ejercicio!$1:$1048576,COLUMN(Ejercicio!BS:BS),0)</f>
        <v>0.38274950099800409</v>
      </c>
      <c r="AA76" s="39">
        <f>VLOOKUP($A76,Ejercicio!$1:$1048576,COLUMN(Ejercicio!BU:BU),0)</f>
        <v>8.8637717996917686</v>
      </c>
      <c r="AB76" s="39">
        <f>VLOOKUP($A76,Ejercicio!$1:$1048576,COLUMN(Ejercicio!BY:BY),0)</f>
        <v>0.3852054794520548</v>
      </c>
      <c r="AC76" s="39">
        <f>VLOOKUP($A76,Ejercicio!$1:$1048576,COLUMN(Ejercicio!CA:CA),0)</f>
        <v>9.7486120363218856</v>
      </c>
      <c r="AD76" s="39" t="str">
        <f t="shared" si="1"/>
        <v>No</v>
      </c>
    </row>
    <row r="77" spans="1:30" x14ac:dyDescent="0.25">
      <c r="A77" s="1" t="str">
        <f>Ejercicio!A81</f>
        <v>L032</v>
      </c>
      <c r="B77" s="1" t="str">
        <f>Ejercicio!$B$2</f>
        <v>Revisado I Aprobado 2018</v>
      </c>
      <c r="C77" s="1" t="s">
        <v>52</v>
      </c>
      <c r="D77" s="1" t="s">
        <v>53</v>
      </c>
      <c r="E77" s="1" t="s">
        <v>52</v>
      </c>
      <c r="F77" s="39">
        <f>VLOOKUP($A77,Ejercicio!$1:$1048576,COLUMN(Ejercicio!K:K),0)</f>
        <v>9.0197222222222415E-2</v>
      </c>
      <c r="G77" s="39">
        <f>VLOOKUP($A77,Ejercicio!$1:$1048576,COLUMN(Ejercicio!M:M),0)</f>
        <v>0.19427789088525271</v>
      </c>
      <c r="H77" s="39">
        <f>VLOOKUP($A77,Ejercicio!$1:$1048576,COLUMN(Ejercicio!Q:Q),0)</f>
        <v>7.744825800376659E-2</v>
      </c>
      <c r="I77" s="39">
        <f>VLOOKUP($A77,Ejercicio!$1:$1048576,COLUMN(Ejercicio!S:S),0)</f>
        <v>0.31749156297692072</v>
      </c>
      <c r="J77" s="39">
        <f>VLOOKUP($A77,Ejercicio!$1:$1048576,COLUMN(Ejercicio!W:W),0)</f>
        <v>9.4401265432098869E-2</v>
      </c>
      <c r="K77" s="39">
        <f>VLOOKUP($A77,Ejercicio!$1:$1048576,COLUMN(Ejercicio!Y:Y),0)</f>
        <v>0.5903218368941856</v>
      </c>
      <c r="L77" s="39">
        <f>VLOOKUP($A77,Ejercicio!$1:$1048576,COLUMN(Ejercicio!AC:AC),0)</f>
        <v>0.10246761574074081</v>
      </c>
      <c r="M77" s="39">
        <f>VLOOKUP($A77,Ejercicio!$1:$1048576,COLUMN(Ejercicio!AE:AE),0)</f>
        <v>0.85435113423347409</v>
      </c>
      <c r="N77" s="39">
        <f>VLOOKUP($A77,Ejercicio!$1:$1048576,COLUMN(Ejercicio!AI:AI),0)</f>
        <v>0.12043784032376752</v>
      </c>
      <c r="O77" s="39">
        <f>VLOOKUP($A77,Ejercicio!$1:$1048576,COLUMN(Ejercicio!AK:AK),0)</f>
        <v>1.2635965451093711</v>
      </c>
      <c r="P77" s="39">
        <f>VLOOKUP($A77,Ejercicio!$1:$1048576,COLUMN(Ejercicio!AO:AO),0)</f>
        <v>0.14246471761817067</v>
      </c>
      <c r="Q77" s="39">
        <f>VLOOKUP($A77,Ejercicio!$1:$1048576,COLUMN(Ejercicio!AQ:AQ),0)</f>
        <v>1.7916551397879477</v>
      </c>
      <c r="R77" s="39">
        <f>VLOOKUP($A77,Ejercicio!$1:$1048576,COLUMN(Ejercicio!AU:AU),0)</f>
        <v>0.15867663784067088</v>
      </c>
      <c r="S77" s="39">
        <f>VLOOKUP($A77,Ejercicio!$1:$1048576,COLUMN(Ejercicio!AW:AW),0)</f>
        <v>2.3373156876224774</v>
      </c>
      <c r="T77" s="39">
        <f>VLOOKUP($A77,Ejercicio!$1:$1048576,COLUMN(Ejercicio!BA:BA),0)</f>
        <v>0.17075218335619569</v>
      </c>
      <c r="U77" s="39">
        <f>VLOOKUP($A77,Ejercicio!$1:$1048576,COLUMN(Ejercicio!BC:BC),0)</f>
        <v>2.8829762354570065</v>
      </c>
      <c r="V77" s="39">
        <f>VLOOKUP($A77,Ejercicio!$1:$1048576,COLUMN(Ejercicio!BG:BG),0)</f>
        <v>0.17982703500203503</v>
      </c>
      <c r="W77" s="39">
        <f>VLOOKUP($A77,Ejercicio!$1:$1048576,COLUMN(Ejercicio!BI:BI),0)</f>
        <v>3.4110348301355837</v>
      </c>
      <c r="X77" s="39">
        <f>VLOOKUP($A77,Ejercicio!$1:$1048576,COLUMN(Ejercicio!BM:BM),0)</f>
        <v>0.18732274305555555</v>
      </c>
      <c r="Y77" s="39">
        <f>VLOOKUP($A77,Ejercicio!$1:$1048576,COLUMN(Ejercicio!BO:BO),0)</f>
        <v>3.9566953779701128</v>
      </c>
      <c r="Z77" s="39">
        <f>VLOOKUP($A77,Ejercicio!$1:$1048576,COLUMN(Ejercicio!BS:BS),0)</f>
        <v>0.19325183799068529</v>
      </c>
      <c r="AA77" s="39">
        <f>VLOOKUP($A77,Ejercicio!$1:$1048576,COLUMN(Ejercicio!BU:BU),0)</f>
        <v>4.48475397264869</v>
      </c>
      <c r="AB77" s="39">
        <f>VLOOKUP($A77,Ejercicio!$1:$1048576,COLUMN(Ejercicio!BY:BY),0)</f>
        <v>0.19835464992389651</v>
      </c>
      <c r="AC77" s="39">
        <f>VLOOKUP($A77,Ejercicio!$1:$1048576,COLUMN(Ejercicio!CA:CA),0)</f>
        <v>5.0304145204832196</v>
      </c>
      <c r="AD77" s="39" t="str">
        <f t="shared" si="1"/>
        <v>No</v>
      </c>
    </row>
    <row r="78" spans="1:30" x14ac:dyDescent="0.25">
      <c r="A78" s="1" t="str">
        <f>Ejercicio!A82</f>
        <v>L033</v>
      </c>
      <c r="B78" s="1" t="str">
        <f>Ejercicio!$B$2</f>
        <v>Revisado I Aprobado 2018</v>
      </c>
      <c r="C78" s="1" t="s">
        <v>52</v>
      </c>
      <c r="D78" s="1" t="s">
        <v>53</v>
      </c>
      <c r="E78" s="1" t="s">
        <v>52</v>
      </c>
      <c r="F78" s="39">
        <f>VLOOKUP($A78,Ejercicio!$1:$1048576,COLUMN(Ejercicio!K:K),0)</f>
        <v>2.2800000000000002</v>
      </c>
      <c r="G78" s="39">
        <f>VLOOKUP($A78,Ejercicio!$1:$1048576,COLUMN(Ejercicio!M:M),0)</f>
        <v>4.2608667921506624</v>
      </c>
      <c r="H78" s="39">
        <f>VLOOKUP($A78,Ejercicio!$1:$1048576,COLUMN(Ejercicio!Q:Q),0)</f>
        <v>2.4603389830508475</v>
      </c>
      <c r="I78" s="39">
        <f>VLOOKUP($A78,Ejercicio!$1:$1048576,COLUMN(Ejercicio!S:S),0)</f>
        <v>8.75081244409437</v>
      </c>
      <c r="J78" s="39">
        <f>VLOOKUP($A78,Ejercicio!$1:$1048576,COLUMN(Ejercicio!W:W),0)</f>
        <v>2.5509259259259283</v>
      </c>
      <c r="K78" s="39">
        <f>VLOOKUP($A78,Ejercicio!$1:$1048576,COLUMN(Ejercicio!Y:Y),0)</f>
        <v>13.840181112496561</v>
      </c>
      <c r="L78" s="39">
        <f>VLOOKUP($A78,Ejercicio!$1:$1048576,COLUMN(Ejercicio!AC:AC),0)</f>
        <v>2.7523611111111199</v>
      </c>
      <c r="M78" s="39">
        <f>VLOOKUP($A78,Ejercicio!$1:$1048576,COLUMN(Ejercicio!AE:AE),0)</f>
        <v>19.910770897012341</v>
      </c>
      <c r="N78" s="39">
        <f>VLOOKUP($A78,Ejercicio!$1:$1048576,COLUMN(Ejercicio!AI:AI),0)</f>
        <v>3.0324503311258302</v>
      </c>
      <c r="O78" s="39">
        <f>VLOOKUP($A78,Ejercicio!$1:$1048576,COLUMN(Ejercicio!AK:AK),0)</f>
        <v>27.604002605062103</v>
      </c>
      <c r="P78" s="39">
        <f>VLOOKUP($A78,Ejercicio!$1:$1048576,COLUMN(Ejercicio!AO:AO),0)</f>
        <v>3.2121546961325982</v>
      </c>
      <c r="Q78" s="39">
        <f>VLOOKUP($A78,Ejercicio!$1:$1048576,COLUMN(Ejercicio!AQ:AQ),0)</f>
        <v>35.049065548336102</v>
      </c>
      <c r="R78" s="39">
        <f>VLOOKUP($A78,Ejercicio!$1:$1048576,COLUMN(Ejercicio!AU:AU),0)</f>
        <v>3.3444182389937125</v>
      </c>
      <c r="S78" s="39">
        <f>VLOOKUP($A78,Ejercicio!$1:$1048576,COLUMN(Ejercicio!AW:AW),0)</f>
        <v>42.742297256385918</v>
      </c>
      <c r="T78" s="39">
        <f>VLOOKUP($A78,Ejercicio!$1:$1048576,COLUMN(Ejercicio!BA:BA),0)</f>
        <v>3.4429355281207146</v>
      </c>
      <c r="U78" s="39">
        <f>VLOOKUP($A78,Ejercicio!$1:$1048576,COLUMN(Ejercicio!BC:BC),0)</f>
        <v>50.435528964435719</v>
      </c>
      <c r="V78" s="39">
        <f>VLOOKUP($A78,Ejercicio!$1:$1048576,COLUMN(Ejercicio!BG:BG),0)</f>
        <v>3.5169719169719182</v>
      </c>
      <c r="W78" s="39">
        <f>VLOOKUP($A78,Ejercicio!$1:$1048576,COLUMN(Ejercicio!BI:BI),0)</f>
        <v>57.880591907709722</v>
      </c>
      <c r="X78" s="39">
        <f>VLOOKUP($A78,Ejercicio!$1:$1048576,COLUMN(Ejercicio!BM:BM),0)</f>
        <v>3.5781250000000004</v>
      </c>
      <c r="Y78" s="39">
        <f>VLOOKUP($A78,Ejercicio!$1:$1048576,COLUMN(Ejercicio!BO:BO),0)</f>
        <v>65.573823615759522</v>
      </c>
      <c r="Z78" s="39">
        <f>VLOOKUP($A78,Ejercicio!$1:$1048576,COLUMN(Ejercicio!BS:BS),0)</f>
        <v>3.6264970059880244</v>
      </c>
      <c r="AA78" s="39">
        <f>VLOOKUP($A78,Ejercicio!$1:$1048576,COLUMN(Ejercicio!BU:BU),0)</f>
        <v>73.018886559033533</v>
      </c>
      <c r="AB78" s="39">
        <f>VLOOKUP($A78,Ejercicio!$1:$1048576,COLUMN(Ejercicio!BY:BY),0)</f>
        <v>3.6681278538812792</v>
      </c>
      <c r="AC78" s="39">
        <f>VLOOKUP($A78,Ejercicio!$1:$1048576,COLUMN(Ejercicio!CA:CA),0)</f>
        <v>80.712118267083341</v>
      </c>
      <c r="AD78" s="39" t="str">
        <f t="shared" si="1"/>
        <v>No</v>
      </c>
    </row>
    <row r="79" spans="1:30" x14ac:dyDescent="0.25">
      <c r="A79" s="1" t="str">
        <f>Ejercicio!A83</f>
        <v>L034</v>
      </c>
      <c r="B79" s="1" t="str">
        <f>Ejercicio!$B$2</f>
        <v>Revisado I Aprobado 2018</v>
      </c>
      <c r="C79" s="1" t="s">
        <v>52</v>
      </c>
      <c r="D79" s="1" t="s">
        <v>53</v>
      </c>
      <c r="E79" s="1" t="s">
        <v>52</v>
      </c>
      <c r="F79" s="39">
        <f>VLOOKUP($A79,Ejercicio!$1:$1048576,COLUMN(Ejercicio!K:K),0)</f>
        <v>0.31666666666666671</v>
      </c>
      <c r="G79" s="39">
        <f>VLOOKUP($A79,Ejercicio!$1:$1048576,COLUMN(Ejercicio!M:M),0)</f>
        <v>0.66596302419713538</v>
      </c>
      <c r="H79" s="39">
        <f>VLOOKUP($A79,Ejercicio!$1:$1048576,COLUMN(Ejercicio!Q:Q),0)</f>
        <v>0.34672316384180785</v>
      </c>
      <c r="I79" s="39">
        <f>VLOOKUP($A79,Ejercicio!$1:$1048576,COLUMN(Ejercicio!S:S),0)</f>
        <v>1.3877810117140301</v>
      </c>
      <c r="J79" s="39">
        <f>VLOOKUP($A79,Ejercicio!$1:$1048576,COLUMN(Ejercicio!W:W),0)</f>
        <v>0.35818518518518516</v>
      </c>
      <c r="K79" s="39">
        <f>VLOOKUP($A79,Ejercicio!$1:$1048576,COLUMN(Ejercicio!Y:Y),0)</f>
        <v>2.1869366407505928</v>
      </c>
      <c r="L79" s="39">
        <f>VLOOKUP($A79,Ejercicio!$1:$1048576,COLUMN(Ejercicio!AC:AC),0)</f>
        <v>0.37947222222222227</v>
      </c>
      <c r="M79" s="39">
        <f>VLOOKUP($A79,Ejercicio!$1:$1048576,COLUMN(Ejercicio!AE:AE),0)</f>
        <v>3.089209125146712</v>
      </c>
      <c r="N79" s="39">
        <f>VLOOKUP($A79,Ejercicio!$1:$1048576,COLUMN(Ejercicio!AI:AI),0)</f>
        <v>0.40558498896247236</v>
      </c>
      <c r="O79" s="39">
        <f>VLOOKUP($A79,Ejercicio!$1:$1048576,COLUMN(Ejercicio!AK:AK),0)</f>
        <v>4.1547499638621277</v>
      </c>
      <c r="P79" s="39">
        <f>VLOOKUP($A79,Ejercicio!$1:$1048576,COLUMN(Ejercicio!AO:AO),0)</f>
        <v>0.43780024467103312</v>
      </c>
      <c r="Q79" s="39">
        <f>VLOOKUP($A79,Ejercicio!$1:$1048576,COLUMN(Ejercicio!AQ:AQ),0)</f>
        <v>5.3757696023736594</v>
      </c>
      <c r="R79" s="39">
        <f>VLOOKUP($A79,Ejercicio!$1:$1048576,COLUMN(Ejercicio!AU:AU),0)</f>
        <v>0.46151087548420511</v>
      </c>
      <c r="S79" s="39">
        <f>VLOOKUP($A79,Ejercicio!$1:$1048576,COLUMN(Ejercicio!AW:AW),0)</f>
        <v>6.6374898955022443</v>
      </c>
      <c r="T79" s="39">
        <f>VLOOKUP($A79,Ejercicio!$1:$1048576,COLUMN(Ejercicio!BA:BA),0)</f>
        <v>0.47917188032858404</v>
      </c>
      <c r="U79" s="39">
        <f>VLOOKUP($A79,Ejercicio!$1:$1048576,COLUMN(Ejercicio!BC:BC),0)</f>
        <v>7.8992101886308266</v>
      </c>
      <c r="V79" s="39">
        <f>VLOOKUP($A79,Ejercicio!$1:$1048576,COLUMN(Ejercicio!BG:BG),0)</f>
        <v>0.492444241289266</v>
      </c>
      <c r="W79" s="39">
        <f>VLOOKUP($A79,Ejercicio!$1:$1048576,COLUMN(Ejercicio!BI:BI),0)</f>
        <v>9.1202298271423601</v>
      </c>
      <c r="X79" s="39">
        <f>VLOOKUP($A79,Ejercicio!$1:$1048576,COLUMN(Ejercicio!BM:BM),0)</f>
        <v>0.50340703680646082</v>
      </c>
      <c r="Y79" s="39">
        <f>VLOOKUP($A79,Ejercicio!$1:$1048576,COLUMN(Ejercicio!BO:BO),0)</f>
        <v>10.381950120270943</v>
      </c>
      <c r="Z79" s="39">
        <f>VLOOKUP($A79,Ejercicio!$1:$1048576,COLUMN(Ejercicio!BS:BS),0)</f>
        <v>0.51207859323738847</v>
      </c>
      <c r="AA79" s="39">
        <f>VLOOKUP($A79,Ejercicio!$1:$1048576,COLUMN(Ejercicio!BU:BU),0)</f>
        <v>11.602969758782475</v>
      </c>
      <c r="AB79" s="39">
        <f>VLOOKUP($A79,Ejercicio!$1:$1048576,COLUMN(Ejercicio!BY:BY),0)</f>
        <v>0.51954167522871841</v>
      </c>
      <c r="AC79" s="39">
        <f>VLOOKUP($A79,Ejercicio!$1:$1048576,COLUMN(Ejercicio!CA:CA),0)</f>
        <v>12.864690051911058</v>
      </c>
      <c r="AD79" s="39" t="str">
        <f t="shared" si="1"/>
        <v>No</v>
      </c>
    </row>
    <row r="80" spans="1:30" x14ac:dyDescent="0.25">
      <c r="A80" s="1" t="str">
        <f>Ejercicio!A84</f>
        <v>L035</v>
      </c>
      <c r="B80" s="1" t="str">
        <f>Ejercicio!$B$2</f>
        <v>Revisado I Aprobado 2018</v>
      </c>
      <c r="C80" s="1" t="s">
        <v>52</v>
      </c>
      <c r="D80" s="1" t="s">
        <v>53</v>
      </c>
      <c r="E80" s="1" t="s">
        <v>52</v>
      </c>
      <c r="F80" s="39">
        <f>VLOOKUP($A80,Ejercicio!$1:$1048576,COLUMN(Ejercicio!K:K),0)</f>
        <v>0.19</v>
      </c>
      <c r="G80" s="39">
        <f>VLOOKUP($A80,Ejercicio!$1:$1048576,COLUMN(Ejercicio!M:M),0)</f>
        <v>0.3761226441030629</v>
      </c>
      <c r="H80" s="39">
        <f>VLOOKUP($A80,Ejercicio!$1:$1048576,COLUMN(Ejercicio!Q:Q),0)</f>
        <v>0.28016949152542375</v>
      </c>
      <c r="I80" s="39">
        <f>VLOOKUP($A80,Ejercicio!$1:$1048576,COLUMN(Ejercicio!S:S),0)</f>
        <v>1.0555700011924669</v>
      </c>
      <c r="J80" s="39">
        <f>VLOOKUP($A80,Ejercicio!$1:$1048576,COLUMN(Ejercicio!W:W),0)</f>
        <v>0.31455555555555559</v>
      </c>
      <c r="K80" s="39">
        <f>VLOOKUP($A80,Ejercicio!$1:$1048576,COLUMN(Ejercicio!Y:Y),0)</f>
        <v>1.8078152893985926</v>
      </c>
      <c r="L80" s="39">
        <f>VLOOKUP($A80,Ejercicio!$1:$1048576,COLUMN(Ejercicio!AC:AC),0)</f>
        <v>0.34675</v>
      </c>
      <c r="M80" s="39">
        <f>VLOOKUP($A80,Ejercicio!$1:$1048576,COLUMN(Ejercicio!AE:AE),0)</f>
        <v>2.6571244857603475</v>
      </c>
      <c r="N80" s="39">
        <f>VLOOKUP($A80,Ejercicio!$1:$1048576,COLUMN(Ejercicio!AI:AI),0)</f>
        <v>0.37958057395143491</v>
      </c>
      <c r="O80" s="39">
        <f>VLOOKUP($A80,Ejercicio!$1:$1048576,COLUMN(Ejercicio!AK:AK),0)</f>
        <v>3.6601182033685151</v>
      </c>
      <c r="P80" s="39">
        <f>VLOOKUP($A80,Ejercicio!$1:$1048576,COLUMN(Ejercicio!AO:AO),0)</f>
        <v>0.40064456721915287</v>
      </c>
      <c r="Q80" s="39">
        <f>VLOOKUP($A80,Ejercicio!$1:$1048576,COLUMN(Ejercicio!AQ:AQ),0)</f>
        <v>4.6307572849248064</v>
      </c>
      <c r="R80" s="39">
        <f>VLOOKUP($A80,Ejercicio!$1:$1048576,COLUMN(Ejercicio!AU:AU),0)</f>
        <v>0.41614779874213836</v>
      </c>
      <c r="S80" s="39">
        <f>VLOOKUP($A80,Ejercicio!$1:$1048576,COLUMN(Ejercicio!AW:AW),0)</f>
        <v>5.633751002532974</v>
      </c>
      <c r="T80" s="39">
        <f>VLOOKUP($A80,Ejercicio!$1:$1048576,COLUMN(Ejercicio!BA:BA),0)</f>
        <v>0.42769547325102875</v>
      </c>
      <c r="U80" s="39">
        <f>VLOOKUP($A80,Ejercicio!$1:$1048576,COLUMN(Ejercicio!BC:BC),0)</f>
        <v>6.6367447201411416</v>
      </c>
      <c r="V80" s="39">
        <f>VLOOKUP($A80,Ejercicio!$1:$1048576,COLUMN(Ejercicio!BG:BG),0)</f>
        <v>0.4433333333333333</v>
      </c>
      <c r="W80" s="39">
        <f>VLOOKUP($A80,Ejercicio!$1:$1048576,COLUMN(Ejercicio!BI:BI),0)</f>
        <v>7.728713686891969</v>
      </c>
      <c r="X80" s="39">
        <f>VLOOKUP($A80,Ejercicio!$1:$1048576,COLUMN(Ejercicio!BM:BM),0)</f>
        <v>0.45947916666666661</v>
      </c>
      <c r="Y80" s="39">
        <f>VLOOKUP($A80,Ejercicio!$1:$1048576,COLUMN(Ejercicio!BO:BO),0)</f>
        <v>8.9197687265516663</v>
      </c>
      <c r="Z80" s="39">
        <f>VLOOKUP($A80,Ejercicio!$1:$1048576,COLUMN(Ejercicio!BS:BS),0)</f>
        <v>0.47225049900199595</v>
      </c>
      <c r="AA80" s="39">
        <f>VLOOKUP($A80,Ejercicio!$1:$1048576,COLUMN(Ejercicio!BU:BU),0)</f>
        <v>10.072402635899763</v>
      </c>
      <c r="AB80" s="39">
        <f>VLOOKUP($A80,Ejercicio!$1:$1048576,COLUMN(Ejercicio!BY:BY),0)</f>
        <v>0.4832420091324201</v>
      </c>
      <c r="AC80" s="39">
        <f>VLOOKUP($A80,Ejercicio!$1:$1048576,COLUMN(Ejercicio!CA:CA),0)</f>
        <v>11.263457675559465</v>
      </c>
      <c r="AD80" s="39" t="str">
        <f t="shared" si="1"/>
        <v>No</v>
      </c>
    </row>
    <row r="81" spans="1:30" x14ac:dyDescent="0.25">
      <c r="A81" s="1" t="str">
        <f>Ejercicio!A85</f>
        <v>L036</v>
      </c>
      <c r="B81" s="1" t="str">
        <f>Ejercicio!$B$2</f>
        <v>Revisado I Aprobado 2018</v>
      </c>
      <c r="C81" s="1" t="s">
        <v>52</v>
      </c>
      <c r="D81" s="1" t="s">
        <v>53</v>
      </c>
      <c r="E81" s="1" t="s">
        <v>52</v>
      </c>
      <c r="F81" s="39">
        <f>VLOOKUP($A81,Ejercicio!$1:$1048576,COLUMN(Ejercicio!K:K),0)</f>
        <v>2.0939583333333336</v>
      </c>
      <c r="G81" s="39">
        <f>VLOOKUP($A81,Ejercicio!$1:$1048576,COLUMN(Ejercicio!M:M),0)</f>
        <v>4.1056602272880189</v>
      </c>
      <c r="H81" s="39">
        <f>VLOOKUP($A81,Ejercicio!$1:$1048576,COLUMN(Ejercicio!Q:Q),0)</f>
        <v>2.1822492937852944</v>
      </c>
      <c r="I81" s="39">
        <f>VLOOKUP($A81,Ejercicio!$1:$1048576,COLUMN(Ejercicio!S:S),0)</f>
        <v>8.143472785718421</v>
      </c>
      <c r="J81" s="39">
        <f>VLOOKUP($A81,Ejercicio!$1:$1048576,COLUMN(Ejercicio!W:W),0)</f>
        <v>2.3031782407407304</v>
      </c>
      <c r="K81" s="39">
        <f>VLOOKUP($A81,Ejercicio!$1:$1048576,COLUMN(Ejercicio!Y:Y),0)</f>
        <v>13.110623155216214</v>
      </c>
      <c r="L81" s="39">
        <f>VLOOKUP($A81,Ejercicio!$1:$1048576,COLUMN(Ejercicio!AC:AC),0)</f>
        <v>2.4715503472222138</v>
      </c>
      <c r="M81" s="39">
        <f>VLOOKUP($A81,Ejercicio!$1:$1048576,COLUMN(Ejercicio!AE:AE),0)</f>
        <v>18.758753817306442</v>
      </c>
      <c r="N81" s="39">
        <f>VLOOKUP($A81,Ejercicio!$1:$1048576,COLUMN(Ejercicio!AI:AI),0)</f>
        <v>2.5752497240618037</v>
      </c>
      <c r="O81" s="39">
        <f>VLOOKUP($A81,Ejercicio!$1:$1048576,COLUMN(Ejercicio!AK:AK),0)</f>
        <v>24.595155501466351</v>
      </c>
      <c r="P81" s="39">
        <f>VLOOKUP($A81,Ejercicio!$1:$1048576,COLUMN(Ejercicio!AO:AO),0)</f>
        <v>2.641782918968687</v>
      </c>
      <c r="Q81" s="39">
        <f>VLOOKUP($A81,Ejercicio!$1:$1048576,COLUMN(Ejercicio!AQ:AQ),0)</f>
        <v>30.243286163556579</v>
      </c>
      <c r="R81" s="39">
        <f>VLOOKUP($A81,Ejercicio!$1:$1048576,COLUMN(Ejercicio!AU:AU),0)</f>
        <v>2.6907517688679201</v>
      </c>
      <c r="S81" s="39">
        <f>VLOOKUP($A81,Ejercicio!$1:$1048576,COLUMN(Ejercicio!AW:AW),0)</f>
        <v>36.079687847716485</v>
      </c>
      <c r="T81" s="39">
        <f>VLOOKUP($A81,Ejercicio!$1:$1048576,COLUMN(Ejercicio!BA:BA),0)</f>
        <v>2.7272265089163197</v>
      </c>
      <c r="U81" s="39">
        <f>VLOOKUP($A81,Ejercicio!$1:$1048576,COLUMN(Ejercicio!BC:BC),0)</f>
        <v>41.916089531876395</v>
      </c>
      <c r="V81" s="39">
        <f>VLOOKUP($A81,Ejercicio!$1:$1048576,COLUMN(Ejercicio!BG:BG),0)</f>
        <v>2.7615972222222185</v>
      </c>
      <c r="W81" s="39">
        <f>VLOOKUP($A81,Ejercicio!$1:$1048576,COLUMN(Ejercicio!BI:BI),0)</f>
        <v>47.684393186777051</v>
      </c>
      <c r="X81" s="39">
        <f>VLOOKUP($A81,Ejercicio!$1:$1048576,COLUMN(Ejercicio!BM:BM),0)</f>
        <v>2.7964453124999973</v>
      </c>
      <c r="Y81" s="39">
        <f>VLOOKUP($A81,Ejercicio!$1:$1048576,COLUMN(Ejercicio!BO:BO),0)</f>
        <v>53.769152389411857</v>
      </c>
      <c r="Z81" s="39">
        <f>VLOOKUP($A81,Ejercicio!$1:$1048576,COLUMN(Ejercicio!BS:BS),0)</f>
        <v>2.8240101047904167</v>
      </c>
      <c r="AA81" s="39">
        <f>VLOOKUP($A81,Ejercicio!$1:$1048576,COLUMN(Ejercicio!BU:BU),0)</f>
        <v>59.657629037122945</v>
      </c>
      <c r="AB81" s="39">
        <f>VLOOKUP($A81,Ejercicio!$1:$1048576,COLUMN(Ejercicio!BY:BY),0)</f>
        <v>2.8531124429223729</v>
      </c>
      <c r="AC81" s="39">
        <f>VLOOKUP($A81,Ejercicio!$1:$1048576,COLUMN(Ejercicio!CA:CA),0)</f>
        <v>65.866566998995197</v>
      </c>
      <c r="AD81" s="39" t="str">
        <f t="shared" si="1"/>
        <v>No</v>
      </c>
    </row>
    <row r="82" spans="1:30" x14ac:dyDescent="0.25">
      <c r="A82" s="1" t="str">
        <f>Ejercicio!A86</f>
        <v>L037</v>
      </c>
      <c r="B82" s="1" t="str">
        <f>Ejercicio!$B$2</f>
        <v>Revisado I Aprobado 2018</v>
      </c>
      <c r="C82" s="1" t="s">
        <v>52</v>
      </c>
      <c r="D82" s="1" t="s">
        <v>53</v>
      </c>
      <c r="E82" s="1" t="s">
        <v>52</v>
      </c>
      <c r="F82" s="39">
        <f>VLOOKUP($A82,Ejercicio!$1:$1048576,COLUMN(Ejercicio!K:K),0)</f>
        <v>1.2666666666666666</v>
      </c>
      <c r="G82" s="39">
        <f>VLOOKUP($A82,Ejercicio!$1:$1048576,COLUMN(Ejercicio!M:M),0)</f>
        <v>2.5022866615700883</v>
      </c>
      <c r="H82" s="39">
        <f>VLOOKUP($A82,Ejercicio!$1:$1048576,COLUMN(Ejercicio!Q:Q),0)</f>
        <v>1.5741580338794128</v>
      </c>
      <c r="I82" s="39">
        <f>VLOOKUP($A82,Ejercicio!$1:$1048576,COLUMN(Ejercicio!S:S),0)</f>
        <v>5.9185233726165825</v>
      </c>
      <c r="J82" s="39">
        <f>VLOOKUP($A82,Ejercicio!$1:$1048576,COLUMN(Ejercicio!W:W),0)</f>
        <v>1.8024807345295282</v>
      </c>
      <c r="K82" s="39">
        <f>VLOOKUP($A82,Ejercicio!$1:$1048576,COLUMN(Ejercicio!Y:Y),0)</f>
        <v>10.337753352568585</v>
      </c>
      <c r="L82" s="39">
        <f>VLOOKUP($A82,Ejercicio!$1:$1048576,COLUMN(Ejercicio!AC:AC),0)</f>
        <v>2.0261835798866756</v>
      </c>
      <c r="M82" s="39">
        <f>VLOOKUP($A82,Ejercicio!$1:$1048576,COLUMN(Ejercicio!AE:AE),0)</f>
        <v>15.494339325156142</v>
      </c>
      <c r="N82" s="39">
        <f>VLOOKUP($A82,Ejercicio!$1:$1048576,COLUMN(Ejercicio!AI:AI),0)</f>
        <v>2.1716774585765379</v>
      </c>
      <c r="O82" s="39">
        <f>VLOOKUP($A82,Ejercicio!$1:$1048576,COLUMN(Ejercicio!AK:AK),0)</f>
        <v>20.897065115758149</v>
      </c>
      <c r="P82" s="39">
        <f>VLOOKUP($A82,Ejercicio!$1:$1048576,COLUMN(Ejercicio!AO:AO),0)</f>
        <v>2.2681255127970812</v>
      </c>
      <c r="Q82" s="39">
        <f>VLOOKUP($A82,Ejercicio!$1:$1048576,COLUMN(Ejercicio!AQ:AQ),0)</f>
        <v>26.161261613491945</v>
      </c>
      <c r="R82" s="39">
        <f>VLOOKUP($A82,Ejercicio!$1:$1048576,COLUMN(Ejercicio!AU:AU),0)</f>
        <v>2.3363303478361548</v>
      </c>
      <c r="S82" s="39">
        <f>VLOOKUP($A82,Ejercicio!$1:$1048576,COLUMN(Ejercicio!AW:AW),0)</f>
        <v>31.563353288946644</v>
      </c>
      <c r="T82" s="39">
        <f>VLOOKUP($A82,Ejercicio!$1:$1048576,COLUMN(Ejercicio!BA:BA),0)</f>
        <v>2.3893100976361663</v>
      </c>
      <c r="U82" s="39">
        <f>VLOOKUP($A82,Ejercicio!$1:$1048576,COLUMN(Ejercicio!BC:BC),0)</f>
        <v>36.999155995001821</v>
      </c>
      <c r="V82" s="39">
        <f>VLOOKUP($A82,Ejercicio!$1:$1048576,COLUMN(Ejercicio!BG:BG),0)</f>
        <v>2.4322135979930901</v>
      </c>
      <c r="W82" s="39">
        <f>VLOOKUP($A82,Ejercicio!$1:$1048576,COLUMN(Ejercicio!BI:BI),0)</f>
        <v>42.313347476405802</v>
      </c>
      <c r="X82" s="39">
        <f>VLOOKUP($A82,Ejercicio!$1:$1048576,COLUMN(Ejercicio!BM:BM),0)</f>
        <v>2.4698766409093422</v>
      </c>
      <c r="Y82" s="39">
        <f>VLOOKUP($A82,Ejercicio!$1:$1048576,COLUMN(Ejercicio!BO:BO),0)</f>
        <v>47.847788704033412</v>
      </c>
      <c r="Z82" s="39">
        <f>VLOOKUP($A82,Ejercicio!$1:$1048576,COLUMN(Ejercicio!BS:BS),0)</f>
        <v>2.5005633232910016</v>
      </c>
      <c r="AA82" s="39">
        <f>VLOOKUP($A82,Ejercicio!$1:$1048576,COLUMN(Ejercicio!BU:BU),0)</f>
        <v>53.222754692555277</v>
      </c>
      <c r="AB82" s="39">
        <f>VLOOKUP($A82,Ejercicio!$1:$1048576,COLUMN(Ejercicio!BY:BY),0)</f>
        <v>2.5253818205158942</v>
      </c>
      <c r="AC82" s="39">
        <f>VLOOKUP($A82,Ejercicio!$1:$1048576,COLUMN(Ejercicio!CA:CA),0)</f>
        <v>58.739864372742929</v>
      </c>
      <c r="AD82" s="39" t="str">
        <f t="shared" si="1"/>
        <v>No</v>
      </c>
    </row>
    <row r="83" spans="1:30" x14ac:dyDescent="0.25">
      <c r="A83" s="1" t="str">
        <f>Ejercicio!A87</f>
        <v>L038</v>
      </c>
      <c r="B83" s="1" t="str">
        <f>Ejercicio!$B$2</f>
        <v>Revisado I Aprobado 2018</v>
      </c>
      <c r="C83" s="1" t="s">
        <v>52</v>
      </c>
      <c r="D83" s="1" t="s">
        <v>53</v>
      </c>
      <c r="E83" s="1" t="s">
        <v>52</v>
      </c>
      <c r="F83" s="39">
        <f>VLOOKUP($A83,Ejercicio!$1:$1048576,COLUMN(Ejercicio!K:K),0)</f>
        <v>0.19</v>
      </c>
      <c r="G83" s="39">
        <f>VLOOKUP($A83,Ejercicio!$1:$1048576,COLUMN(Ejercicio!M:M),0)</f>
        <v>0.35834674112293041</v>
      </c>
      <c r="H83" s="39">
        <f>VLOOKUP($A83,Ejercicio!$1:$1048576,COLUMN(Ejercicio!Q:Q),0)</f>
        <v>0.25011299435028245</v>
      </c>
      <c r="I83" s="39">
        <f>VLOOKUP($A83,Ejercicio!$1:$1048576,COLUMN(Ejercicio!S:S),0)</f>
        <v>0.8977934481897073</v>
      </c>
      <c r="J83" s="39">
        <f>VLOOKUP($A83,Ejercicio!$1:$1048576,COLUMN(Ejercicio!W:W),0)</f>
        <v>0.27303703703703697</v>
      </c>
      <c r="K83" s="39">
        <f>VLOOKUP($A83,Ejercicio!$1:$1048576,COLUMN(Ejercicio!Y:Y),0)</f>
        <v>1.4950380167279247</v>
      </c>
      <c r="L83" s="39">
        <f>VLOOKUP($A83,Ejercicio!$1:$1048576,COLUMN(Ejercicio!AC:AC),0)</f>
        <v>0.28394444444444439</v>
      </c>
      <c r="M83" s="39">
        <f>VLOOKUP($A83,Ejercicio!$1:$1048576,COLUMN(Ejercicio!AE:AE),0)</f>
        <v>2.0730166314423286</v>
      </c>
      <c r="N83" s="39">
        <f>VLOOKUP($A83,Ejercicio!$1:$1048576,COLUMN(Ejercicio!AI:AI),0)</f>
        <v>0.29066225165562914</v>
      </c>
      <c r="O83" s="39">
        <f>VLOOKUP($A83,Ejercicio!$1:$1048576,COLUMN(Ejercicio!AK:AK),0)</f>
        <v>2.6702611999805463</v>
      </c>
      <c r="P83" s="39">
        <f>VLOOKUP($A83,Ejercicio!$1:$1048576,COLUMN(Ejercicio!AO:AO),0)</f>
        <v>0.29497237569060769</v>
      </c>
      <c r="Q83" s="39">
        <f>VLOOKUP($A83,Ejercicio!$1:$1048576,COLUMN(Ejercicio!AQ:AQ),0)</f>
        <v>3.24823981469495</v>
      </c>
      <c r="R83" s="39">
        <f>VLOOKUP($A83,Ejercicio!$1:$1048576,COLUMN(Ejercicio!AU:AU),0)</f>
        <v>0.29814465408805035</v>
      </c>
      <c r="S83" s="39">
        <f>VLOOKUP($A83,Ejercicio!$1:$1048576,COLUMN(Ejercicio!AW:AW),0)</f>
        <v>3.8454843832331682</v>
      </c>
      <c r="T83" s="39">
        <f>VLOOKUP($A83,Ejercicio!$1:$1048576,COLUMN(Ejercicio!BA:BA),0)</f>
        <v>0.30050754458161866</v>
      </c>
      <c r="U83" s="39">
        <f>VLOOKUP($A83,Ejercicio!$1:$1048576,COLUMN(Ejercicio!BC:BC),0)</f>
        <v>4.442728951771385</v>
      </c>
      <c r="V83" s="39">
        <f>VLOOKUP($A83,Ejercicio!$1:$1048576,COLUMN(Ejercicio!BG:BG),0)</f>
        <v>0.30228327228327229</v>
      </c>
      <c r="W83" s="39">
        <f>VLOOKUP($A83,Ejercicio!$1:$1048576,COLUMN(Ejercicio!BI:BI),0)</f>
        <v>5.0207075664857896</v>
      </c>
      <c r="X83" s="39">
        <f>VLOOKUP($A83,Ejercicio!$1:$1048576,COLUMN(Ejercicio!BM:BM),0)</f>
        <v>0.30374999999999996</v>
      </c>
      <c r="Y83" s="39">
        <f>VLOOKUP($A83,Ejercicio!$1:$1048576,COLUMN(Ejercicio!BO:BO),0)</f>
        <v>5.6179521350240069</v>
      </c>
      <c r="Z83" s="39">
        <f>VLOOKUP($A83,Ejercicio!$1:$1048576,COLUMN(Ejercicio!BS:BS),0)</f>
        <v>0.30491017964071854</v>
      </c>
      <c r="AA83" s="39">
        <f>VLOOKUP($A83,Ejercicio!$1:$1048576,COLUMN(Ejercicio!BU:BU),0)</f>
        <v>6.1959307497384106</v>
      </c>
      <c r="AB83" s="39">
        <f>VLOOKUP($A83,Ejercicio!$1:$1048576,COLUMN(Ejercicio!BY:BY),0)</f>
        <v>0.30590867579908676</v>
      </c>
      <c r="AC83" s="39">
        <f>VLOOKUP($A83,Ejercicio!$1:$1048576,COLUMN(Ejercicio!CA:CA),0)</f>
        <v>6.7931753182766279</v>
      </c>
      <c r="AD83" s="39" t="str">
        <f t="shared" si="1"/>
        <v>No</v>
      </c>
    </row>
    <row r="84" spans="1:30" x14ac:dyDescent="0.25">
      <c r="A84" s="1" t="str">
        <f>Ejercicio!A88</f>
        <v>L039</v>
      </c>
      <c r="B84" s="1" t="str">
        <f>Ejercicio!$B$2</f>
        <v>Revisado I Aprobado 2018</v>
      </c>
      <c r="C84" s="1" t="s">
        <v>52</v>
      </c>
      <c r="D84" s="1" t="s">
        <v>53</v>
      </c>
      <c r="E84" s="1" t="s">
        <v>52</v>
      </c>
      <c r="F84" s="39">
        <f>VLOOKUP($A84,Ejercicio!$1:$1048576,COLUMN(Ejercicio!K:K),0)</f>
        <v>0.45304444444444447</v>
      </c>
      <c r="G84" s="39">
        <f>VLOOKUP($A84,Ejercicio!$1:$1048576,COLUMN(Ejercicio!M:M),0)</f>
        <v>1.0027743744868112</v>
      </c>
      <c r="H84" s="39">
        <f>VLOOKUP($A84,Ejercicio!$1:$1048576,COLUMN(Ejercicio!Q:Q),0)</f>
        <v>0.45254350282485872</v>
      </c>
      <c r="I84" s="39">
        <f>VLOOKUP($A84,Ejercicio!$1:$1048576,COLUMN(Ejercicio!S:S),0)</f>
        <v>1.9063957886968248</v>
      </c>
      <c r="J84" s="39">
        <f>VLOOKUP($A84,Ejercicio!$1:$1048576,COLUMN(Ejercicio!W:W),0)</f>
        <v>0.45220703703703696</v>
      </c>
      <c r="K84" s="39">
        <f>VLOOKUP($A84,Ejercicio!$1:$1048576,COLUMN(Ejercicio!Y:Y),0)</f>
        <v>2.9058992309276208</v>
      </c>
      <c r="L84" s="39">
        <f>VLOOKUP($A84,Ejercicio!$1:$1048576,COLUMN(Ejercicio!AC:AC),0)</f>
        <v>0.45209972222222222</v>
      </c>
      <c r="M84" s="39">
        <f>VLOOKUP($A84,Ejercicio!$1:$1048576,COLUMN(Ejercicio!AE:AE),0)</f>
        <v>3.8736128292508827</v>
      </c>
      <c r="N84" s="39">
        <f>VLOOKUP($A84,Ejercicio!$1:$1048576,COLUMN(Ejercicio!AI:AI),0)</f>
        <v>0.45021331861662989</v>
      </c>
      <c r="O84" s="39">
        <f>VLOOKUP($A84,Ejercicio!$1:$1048576,COLUMN(Ejercicio!AK:AK),0)</f>
        <v>4.8539579539821647</v>
      </c>
      <c r="P84" s="39">
        <f>VLOOKUP($A84,Ejercicio!$1:$1048576,COLUMN(Ejercicio!AO:AO),0)</f>
        <v>0.44728845917740945</v>
      </c>
      <c r="Q84" s="39">
        <f>VLOOKUP($A84,Ejercicio!$1:$1048576,COLUMN(Ejercicio!AQ:AQ),0)</f>
        <v>5.780521114245885</v>
      </c>
      <c r="R84" s="39">
        <f>VLOOKUP($A84,Ejercicio!$1:$1048576,COLUMN(Ejercicio!AU:AU),0)</f>
        <v>0.44402442348008386</v>
      </c>
      <c r="S84" s="39">
        <f>VLOOKUP($A84,Ejercicio!$1:$1048576,COLUMN(Ejercicio!AW:AW),0)</f>
        <v>6.7211477758684159</v>
      </c>
      <c r="T84" s="39">
        <f>VLOOKUP($A84,Ejercicio!$1:$1048576,COLUMN(Ejercicio!BA:BA),0)</f>
        <v>0.44054284407864652</v>
      </c>
      <c r="U84" s="39">
        <f>VLOOKUP($A84,Ejercicio!$1:$1048576,COLUMN(Ejercicio!BC:BC),0)</f>
        <v>7.6435506720645785</v>
      </c>
      <c r="V84" s="39">
        <f>VLOOKUP($A84,Ejercicio!$1:$1048576,COLUMN(Ejercicio!BG:BG),0)</f>
        <v>0.43702165242165242</v>
      </c>
      <c r="W84" s="39">
        <f>VLOOKUP($A84,Ejercicio!$1:$1048576,COLUMN(Ejercicio!BI:BI),0)</f>
        <v>8.5185627340998629</v>
      </c>
      <c r="X84" s="39">
        <f>VLOOKUP($A84,Ejercicio!$1:$1048576,COLUMN(Ejercicio!BM:BM),0)</f>
        <v>0.43327361111111101</v>
      </c>
      <c r="Y84" s="39">
        <f>VLOOKUP($A84,Ejercicio!$1:$1048576,COLUMN(Ejercicio!BO:BO),0)</f>
        <v>9.4045180994432886</v>
      </c>
      <c r="Z84" s="39">
        <f>VLOOKUP($A84,Ejercicio!$1:$1048576,COLUMN(Ejercicio!BS:BS),0)</f>
        <v>0.42962628077178966</v>
      </c>
      <c r="AA84" s="39">
        <f>VLOOKUP($A84,Ejercicio!$1:$1048576,COLUMN(Ejercicio!BU:BU),0)</f>
        <v>10.245614965275657</v>
      </c>
      <c r="AB84" s="39">
        <f>VLOOKUP($A84,Ejercicio!$1:$1048576,COLUMN(Ejercicio!BY:BY),0)</f>
        <v>0.42578797564687976</v>
      </c>
      <c r="AC84" s="39">
        <f>VLOOKUP($A84,Ejercicio!$1:$1048576,COLUMN(Ejercicio!CA:CA),0)</f>
        <v>11.09652462787607</v>
      </c>
      <c r="AD84" s="39" t="str">
        <f t="shared" si="1"/>
        <v>No</v>
      </c>
    </row>
    <row r="85" spans="1:30" x14ac:dyDescent="0.25">
      <c r="A85" s="1" t="str">
        <f>Ejercicio!A89</f>
        <v>L040</v>
      </c>
      <c r="B85" s="1" t="str">
        <f>Ejercicio!$B$2</f>
        <v>Revisado I Aprobado 2018</v>
      </c>
      <c r="C85" s="1" t="s">
        <v>52</v>
      </c>
      <c r="D85" s="1" t="s">
        <v>53</v>
      </c>
      <c r="E85" s="1" t="s">
        <v>52</v>
      </c>
      <c r="F85" s="39">
        <f>VLOOKUP($A85,Ejercicio!$1:$1048576,COLUMN(Ejercicio!K:K),0)</f>
        <v>25.396877777777775</v>
      </c>
      <c r="G85" s="39">
        <f>VLOOKUP($A85,Ejercicio!$1:$1048576,COLUMN(Ejercicio!M:M),0)</f>
        <v>56.109561078931918</v>
      </c>
      <c r="H85" s="39">
        <f>VLOOKUP($A85,Ejercicio!$1:$1048576,COLUMN(Ejercicio!Q:Q),0)</f>
        <v>25.667185875706213</v>
      </c>
      <c r="I85" s="39">
        <f>VLOOKUP($A85,Ejercicio!$1:$1048576,COLUMN(Ejercicio!S:S),0)</f>
        <v>107.92576009375021</v>
      </c>
      <c r="J85" s="39">
        <f>VLOOKUP($A85,Ejercicio!$1:$1048576,COLUMN(Ejercicio!W:W),0)</f>
        <v>25.966673703703698</v>
      </c>
      <c r="K85" s="39">
        <f>VLOOKUP($A85,Ejercicio!$1:$1048576,COLUMN(Ejercicio!Y:Y),0)</f>
        <v>166.55346749120943</v>
      </c>
      <c r="L85" s="39">
        <f>VLOOKUP($A85,Ejercicio!$1:$1048576,COLUMN(Ejercicio!AC:AC),0)</f>
        <v>19.88036077038814</v>
      </c>
      <c r="M85" s="39">
        <f>VLOOKUP($A85,Ejercicio!$1:$1048576,COLUMN(Ejercicio!AE:AE),0)</f>
        <v>170.020134734576</v>
      </c>
      <c r="N85" s="39">
        <f>VLOOKUP($A85,Ejercicio!$1:$1048576,COLUMN(Ejercicio!AI:AI),0)</f>
        <v>15.798962201632959</v>
      </c>
      <c r="O85" s="39">
        <f>VLOOKUP($A85,Ejercicio!$1:$1048576,COLUMN(Ejercicio!AK:AK),0)</f>
        <v>170.020134734576</v>
      </c>
      <c r="P85" s="39">
        <f>VLOOKUP($A85,Ejercicio!$1:$1048576,COLUMN(Ejercicio!AO:AO),0)</f>
        <v>13.180349682025287</v>
      </c>
      <c r="Q85" s="39">
        <f>VLOOKUP($A85,Ejercicio!$1:$1048576,COLUMN(Ejercicio!AQ:AQ),0)</f>
        <v>170.020134734576</v>
      </c>
      <c r="R85" s="39">
        <f>VLOOKUP($A85,Ejercicio!$1:$1048576,COLUMN(Ejercicio!AU:AU),0)</f>
        <v>11.253034398332909</v>
      </c>
      <c r="S85" s="39">
        <f>VLOOKUP($A85,Ejercicio!$1:$1048576,COLUMN(Ejercicio!AW:AW),0)</f>
        <v>170.020134734576</v>
      </c>
      <c r="T85" s="39">
        <f>VLOOKUP($A85,Ejercicio!$1:$1048576,COLUMN(Ejercicio!BA:BA),0)</f>
        <v>9.8174621088336487</v>
      </c>
      <c r="U85" s="39">
        <f>VLOOKUP($A85,Ejercicio!$1:$1048576,COLUMN(Ejercicio!BC:BC),0)</f>
        <v>170.020134734576</v>
      </c>
      <c r="V85" s="39">
        <f>VLOOKUP($A85,Ejercicio!$1:$1048576,COLUMN(Ejercicio!BG:BG),0)</f>
        <v>8.7386201188519301</v>
      </c>
      <c r="W85" s="39">
        <f>VLOOKUP($A85,Ejercicio!$1:$1048576,COLUMN(Ejercicio!BI:BI),0)</f>
        <v>170.020134734576</v>
      </c>
      <c r="X85" s="39">
        <f>VLOOKUP($A85,Ejercicio!$1:$1048576,COLUMN(Ejercicio!BM:BM),0)</f>
        <v>7.847510830416371</v>
      </c>
      <c r="Y85" s="39">
        <f>VLOOKUP($A85,Ejercicio!$1:$1048576,COLUMN(Ejercicio!BO:BO),0)</f>
        <v>170.020134734576</v>
      </c>
      <c r="Z85" s="39">
        <f>VLOOKUP($A85,Ejercicio!$1:$1048576,COLUMN(Ejercicio!BS:BS),0)</f>
        <v>7.142644588163404</v>
      </c>
      <c r="AA85" s="39">
        <f>VLOOKUP($A85,Ejercicio!$1:$1048576,COLUMN(Ejercicio!BU:BU),0)</f>
        <v>170.020134734576</v>
      </c>
      <c r="AB85" s="39">
        <f>VLOOKUP($A85,Ejercicio!$1:$1048576,COLUMN(Ejercicio!BY:BY),0)</f>
        <v>8.4518472014918942</v>
      </c>
      <c r="AC85" s="39">
        <f>VLOOKUP($A85,Ejercicio!$1:$1048576,COLUMN(Ejercicio!CA:CA),0)</f>
        <v>219.85652031205598</v>
      </c>
      <c r="AD85" s="39" t="str">
        <f t="shared" si="1"/>
        <v>No</v>
      </c>
    </row>
    <row r="86" spans="1:30" x14ac:dyDescent="0.25">
      <c r="A86" s="1" t="str">
        <f>Ejercicio!A90</f>
        <v>L041</v>
      </c>
      <c r="B86" s="1" t="str">
        <f>Ejercicio!$B$2</f>
        <v>Revisado I Aprobado 2018</v>
      </c>
      <c r="C86" s="1" t="s">
        <v>52</v>
      </c>
      <c r="D86" s="1" t="s">
        <v>53</v>
      </c>
      <c r="E86" s="1" t="s">
        <v>52</v>
      </c>
      <c r="F86" s="39">
        <f>VLOOKUP($A86,Ejercicio!$1:$1048576,COLUMN(Ejercicio!K:K),0)</f>
        <v>15.462622222222222</v>
      </c>
      <c r="G86" s="39">
        <f>VLOOKUP($A86,Ejercicio!$1:$1048576,COLUMN(Ejercicio!M:M),0)</f>
        <v>26.686856097688018</v>
      </c>
      <c r="H86" s="39">
        <f>VLOOKUP($A86,Ejercicio!$1:$1048576,COLUMN(Ejercicio!Q:Q),0)</f>
        <v>15.572829378531072</v>
      </c>
      <c r="I86" s="39">
        <f>VLOOKUP($A86,Ejercicio!$1:$1048576,COLUMN(Ejercicio!S:S),0)</f>
        <v>51.153118062707499</v>
      </c>
      <c r="J86" s="39">
        <f>VLOOKUP($A86,Ejercicio!$1:$1048576,COLUMN(Ejercicio!W:W),0)</f>
        <v>16.00025185185185</v>
      </c>
      <c r="K86" s="39">
        <f>VLOOKUP($A86,Ejercicio!$1:$1048576,COLUMN(Ejercicio!Y:Y),0)</f>
        <v>80.171849522543994</v>
      </c>
      <c r="L86" s="39">
        <f>VLOOKUP($A86,Ejercicio!$1:$1048576,COLUMN(Ejercicio!AC:AC),0)</f>
        <v>16.103344444444446</v>
      </c>
      <c r="M86" s="39">
        <f>VLOOKUP($A86,Ejercicio!$1:$1048576,COLUMN(Ejercicio!AE:AE),0)</f>
        <v>107.58454884031691</v>
      </c>
      <c r="N86" s="39">
        <f>VLOOKUP($A86,Ejercicio!$1:$1048576,COLUMN(Ejercicio!AI:AI),0)</f>
        <v>16.351859970566593</v>
      </c>
      <c r="O86" s="39">
        <f>VLOOKUP($A86,Ejercicio!$1:$1048576,COLUMN(Ejercicio!AK:AK),0)</f>
        <v>137.4664385396737</v>
      </c>
      <c r="P86" s="39">
        <f>VLOOKUP($A86,Ejercicio!$1:$1048576,COLUMN(Ejercicio!AO:AO),0)</f>
        <v>16.557004726826275</v>
      </c>
      <c r="Q86" s="39">
        <f>VLOOKUP($A86,Ejercicio!$1:$1048576,COLUMN(Ejercicio!AQ:AQ),0)</f>
        <v>166.84489468365291</v>
      </c>
      <c r="R86" s="39">
        <f>VLOOKUP($A86,Ejercicio!$1:$1048576,COLUMN(Ejercicio!AU:AU),0)</f>
        <v>16.756118920335428</v>
      </c>
      <c r="S86" s="39">
        <f>VLOOKUP($A86,Ejercicio!$1:$1048576,COLUMN(Ejercicio!AW:AW),0)</f>
        <v>197.77066296309644</v>
      </c>
      <c r="T86" s="39">
        <f>VLOOKUP($A86,Ejercicio!$1:$1048576,COLUMN(Ejercicio!BA:BA),0)</f>
        <v>17.048785139460449</v>
      </c>
      <c r="U86" s="39">
        <f>VLOOKUP($A86,Ejercicio!$1:$1048576,COLUMN(Ejercicio!BC:BC),0)</f>
        <v>230.64937685833937</v>
      </c>
      <c r="V86" s="39">
        <f>VLOOKUP($A86,Ejercicio!$1:$1048576,COLUMN(Ejercicio!BG:BG),0)</f>
        <v>17.381519373219373</v>
      </c>
      <c r="W86" s="39">
        <f>VLOOKUP($A86,Ejercicio!$1:$1048576,COLUMN(Ejercicio!BI:BI),0)</f>
        <v>264.18183859326683</v>
      </c>
      <c r="X86" s="39">
        <f>VLOOKUP($A86,Ejercicio!$1:$1048576,COLUMN(Ejercicio!BM:BM),0)</f>
        <v>17.701561805555556</v>
      </c>
      <c r="Y86" s="39">
        <f>VLOOKUP($A86,Ejercicio!$1:$1048576,COLUMN(Ejercicio!BO:BO),0)</f>
        <v>299.59719565589688</v>
      </c>
      <c r="Z86" s="39">
        <f>VLOOKUP($A86,Ejercicio!$1:$1048576,COLUMN(Ejercicio!BS:BS),0)</f>
        <v>18.005988389886895</v>
      </c>
      <c r="AA86" s="39">
        <f>VLOOKUP($A86,Ejercicio!$1:$1048576,COLUMN(Ejercicio!BU:BU),0)</f>
        <v>334.82355798151411</v>
      </c>
      <c r="AB86" s="39">
        <f>VLOOKUP($A86,Ejercicio!$1:$1048576,COLUMN(Ejercicio!BY:BY),0)</f>
        <v>18.341431080669711</v>
      </c>
      <c r="AC86" s="39">
        <f>VLOOKUP($A86,Ejercicio!$1:$1048576,COLUMN(Ejercicio!CA:CA),0)</f>
        <v>372.71653261642695</v>
      </c>
      <c r="AD86" s="39" t="str">
        <f t="shared" si="1"/>
        <v>No</v>
      </c>
    </row>
    <row r="87" spans="1:30" x14ac:dyDescent="0.25">
      <c r="A87" s="1" t="str">
        <f>Ejercicio!A91</f>
        <v>L042</v>
      </c>
      <c r="B87" s="1" t="str">
        <f>Ejercicio!$B$2</f>
        <v>Revisado I Aprobado 2018</v>
      </c>
      <c r="C87" s="1" t="s">
        <v>52</v>
      </c>
      <c r="D87" s="1" t="s">
        <v>53</v>
      </c>
      <c r="E87" s="1" t="s">
        <v>52</v>
      </c>
      <c r="F87" s="39">
        <f>VLOOKUP($A87,Ejercicio!$1:$1048576,COLUMN(Ejercicio!K:K),0)</f>
        <v>0</v>
      </c>
      <c r="G87" s="39">
        <f>VLOOKUP($A87,Ejercicio!$1:$1048576,COLUMN(Ejercicio!M:M),0)</f>
        <v>0</v>
      </c>
      <c r="H87" s="39">
        <f>VLOOKUP($A87,Ejercicio!$1:$1048576,COLUMN(Ejercicio!Q:Q),0)</f>
        <v>0</v>
      </c>
      <c r="I87" s="39">
        <f>VLOOKUP($A87,Ejercicio!$1:$1048576,COLUMN(Ejercicio!S:S),0)</f>
        <v>0</v>
      </c>
      <c r="J87" s="39">
        <f>VLOOKUP($A87,Ejercicio!$1:$1048576,COLUMN(Ejercicio!W:W),0)</f>
        <v>0</v>
      </c>
      <c r="K87" s="39">
        <f>VLOOKUP($A87,Ejercicio!$1:$1048576,COLUMN(Ejercicio!Y:Y),0)</f>
        <v>0</v>
      </c>
      <c r="L87" s="39">
        <f>VLOOKUP($A87,Ejercicio!$1:$1048576,COLUMN(Ejercicio!AC:AC),0)</f>
        <v>0</v>
      </c>
      <c r="M87" s="39">
        <f>VLOOKUP($A87,Ejercicio!$1:$1048576,COLUMN(Ejercicio!AE:AE),0)</f>
        <v>0</v>
      </c>
      <c r="N87" s="39">
        <f>VLOOKUP($A87,Ejercicio!$1:$1048576,COLUMN(Ejercicio!AI:AI),0)</f>
        <v>0</v>
      </c>
      <c r="O87" s="39">
        <f>VLOOKUP($A87,Ejercicio!$1:$1048576,COLUMN(Ejercicio!AK:AK),0)</f>
        <v>0</v>
      </c>
      <c r="P87" s="39">
        <f>VLOOKUP($A87,Ejercicio!$1:$1048576,COLUMN(Ejercicio!AO:AO),0)</f>
        <v>0</v>
      </c>
      <c r="Q87" s="39">
        <f>VLOOKUP($A87,Ejercicio!$1:$1048576,COLUMN(Ejercicio!AQ:AQ),0)</f>
        <v>0</v>
      </c>
      <c r="R87" s="39">
        <f>VLOOKUP($A87,Ejercicio!$1:$1048576,COLUMN(Ejercicio!AU:AU),0)</f>
        <v>0</v>
      </c>
      <c r="S87" s="39">
        <f>VLOOKUP($A87,Ejercicio!$1:$1048576,COLUMN(Ejercicio!AW:AW),0)</f>
        <v>0</v>
      </c>
      <c r="T87" s="39">
        <f>VLOOKUP($A87,Ejercicio!$1:$1048576,COLUMN(Ejercicio!BA:BA),0)</f>
        <v>0</v>
      </c>
      <c r="U87" s="39">
        <f>VLOOKUP($A87,Ejercicio!$1:$1048576,COLUMN(Ejercicio!BC:BC),0)</f>
        <v>0</v>
      </c>
      <c r="V87" s="39">
        <f>VLOOKUP($A87,Ejercicio!$1:$1048576,COLUMN(Ejercicio!BG:BG),0)</f>
        <v>0</v>
      </c>
      <c r="W87" s="39">
        <f>VLOOKUP($A87,Ejercicio!$1:$1048576,COLUMN(Ejercicio!BI:BI),0)</f>
        <v>0</v>
      </c>
      <c r="X87" s="39">
        <f>VLOOKUP($A87,Ejercicio!$1:$1048576,COLUMN(Ejercicio!BM:BM),0)</f>
        <v>0</v>
      </c>
      <c r="Y87" s="39">
        <f>VLOOKUP($A87,Ejercicio!$1:$1048576,COLUMN(Ejercicio!BO:BO),0)</f>
        <v>0</v>
      </c>
      <c r="Z87" s="39">
        <f>VLOOKUP($A87,Ejercicio!$1:$1048576,COLUMN(Ejercicio!BS:BS),0)</f>
        <v>0</v>
      </c>
      <c r="AA87" s="39">
        <f>VLOOKUP($A87,Ejercicio!$1:$1048576,COLUMN(Ejercicio!BU:BU),0)</f>
        <v>0</v>
      </c>
      <c r="AB87" s="39">
        <f>VLOOKUP($A87,Ejercicio!$1:$1048576,COLUMN(Ejercicio!BY:BY),0)</f>
        <v>0</v>
      </c>
      <c r="AC87" s="39">
        <f>VLOOKUP($A87,Ejercicio!$1:$1048576,COLUMN(Ejercicio!CA:CA),0)</f>
        <v>0</v>
      </c>
      <c r="AD87" s="39" t="str">
        <f t="shared" si="1"/>
        <v>Si</v>
      </c>
    </row>
    <row r="88" spans="1:30" x14ac:dyDescent="0.25">
      <c r="A88" s="1" t="str">
        <f>Ejercicio!A92</f>
        <v>L043</v>
      </c>
      <c r="B88" s="1" t="str">
        <f>Ejercicio!$B$2</f>
        <v>Revisado I Aprobado 2018</v>
      </c>
      <c r="C88" s="1" t="s">
        <v>52</v>
      </c>
      <c r="D88" s="1" t="s">
        <v>53</v>
      </c>
      <c r="E88" s="1" t="s">
        <v>52</v>
      </c>
      <c r="F88" s="39">
        <f>VLOOKUP($A88,Ejercicio!$1:$1048576,COLUMN(Ejercicio!K:K),0)</f>
        <v>12.658433333333335</v>
      </c>
      <c r="G88" s="39">
        <f>VLOOKUP($A88,Ejercicio!$1:$1048576,COLUMN(Ejercicio!M:M),0)</f>
        <v>21.847121654653915</v>
      </c>
      <c r="H88" s="39">
        <f>VLOOKUP($A88,Ejercicio!$1:$1048576,COLUMN(Ejercicio!Q:Q),0)</f>
        <v>12.808715819209041</v>
      </c>
      <c r="I88" s="39">
        <f>VLOOKUP($A88,Ejercicio!$1:$1048576,COLUMN(Ejercicio!S:S),0)</f>
        <v>42.073648699634852</v>
      </c>
      <c r="J88" s="39">
        <f>VLOOKUP($A88,Ejercicio!$1:$1048576,COLUMN(Ejercicio!W:W),0)</f>
        <v>13.204155555555555</v>
      </c>
      <c r="K88" s="39">
        <f>VLOOKUP($A88,Ejercicio!$1:$1048576,COLUMN(Ejercicio!Y:Y),0)</f>
        <v>66.161556835103312</v>
      </c>
      <c r="L88" s="39">
        <f>VLOOKUP($A88,Ejercicio!$1:$1048576,COLUMN(Ejercicio!AC:AC),0)</f>
        <v>13.417958333333331</v>
      </c>
      <c r="M88" s="39">
        <f>VLOOKUP($A88,Ejercicio!$1:$1048576,COLUMN(Ejercicio!AE:AE),0)</f>
        <v>89.643800306827444</v>
      </c>
      <c r="N88" s="39">
        <f>VLOOKUP($A88,Ejercicio!$1:$1048576,COLUMN(Ejercicio!AI:AI),0)</f>
        <v>13.652615673289183</v>
      </c>
      <c r="O88" s="39">
        <f>VLOOKUP($A88,Ejercicio!$1:$1048576,COLUMN(Ejercicio!AK:AK),0)</f>
        <v>114.7744939558067</v>
      </c>
      <c r="P88" s="39">
        <f>VLOOKUP($A88,Ejercicio!$1:$1048576,COLUMN(Ejercicio!AO:AO),0)</f>
        <v>13.855237384898711</v>
      </c>
      <c r="Q88" s="39">
        <f>VLOOKUP($A88,Ejercicio!$1:$1048576,COLUMN(Ejercicio!AQ:AQ),0)</f>
        <v>139.61919202420552</v>
      </c>
      <c r="R88" s="39">
        <f>VLOOKUP($A88,Ejercicio!$1:$1048576,COLUMN(Ejercicio!AU:AU),0)</f>
        <v>14.050655230625303</v>
      </c>
      <c r="S88" s="39">
        <f>VLOOKUP($A88,Ejercicio!$1:$1048576,COLUMN(Ejercicio!AW:AW),0)</f>
        <v>165.83836706089917</v>
      </c>
      <c r="T88" s="39">
        <f>VLOOKUP($A88,Ejercicio!$1:$1048576,COLUMN(Ejercicio!BA:BA),0)</f>
        <v>14.244706483782844</v>
      </c>
      <c r="U88" s="39">
        <f>VLOOKUP($A88,Ejercicio!$1:$1048576,COLUMN(Ejercicio!BC:BC),0)</f>
        <v>192.71359496518579</v>
      </c>
      <c r="V88" s="39">
        <f>VLOOKUP($A88,Ejercicio!$1:$1048576,COLUMN(Ejercicio!BG:BG),0)</f>
        <v>14.439262825734122</v>
      </c>
      <c r="W88" s="39">
        <f>VLOOKUP($A88,Ejercicio!$1:$1048576,COLUMN(Ejercicio!BI:BI),0)</f>
        <v>219.46246006037842</v>
      </c>
      <c r="X88" s="39">
        <f>VLOOKUP($A88,Ejercicio!$1:$1048576,COLUMN(Ejercicio!BM:BM),0)</f>
        <v>14.658057615512165</v>
      </c>
      <c r="Y88" s="39">
        <f>VLOOKUP($A88,Ejercicio!$1:$1048576,COLUMN(Ejercicio!BO:BO),0)</f>
        <v>248.08618604442864</v>
      </c>
      <c r="Z88" s="39">
        <f>VLOOKUP($A88,Ejercicio!$1:$1048576,COLUMN(Ejercicio!BS:BS),0)</f>
        <v>14.869692860662074</v>
      </c>
      <c r="AA88" s="39">
        <f>VLOOKUP($A88,Ejercicio!$1:$1048576,COLUMN(Ejercicio!BU:BU),0)</f>
        <v>276.50375874370258</v>
      </c>
      <c r="AB88" s="39">
        <f>VLOOKUP($A88,Ejercicio!$1:$1048576,COLUMN(Ejercicio!BY:BY),0)</f>
        <v>15.122961137864591</v>
      </c>
      <c r="AC88" s="39">
        <f>VLOOKUP($A88,Ejercicio!$1:$1048576,COLUMN(Ejercicio!CA:CA),0)</f>
        <v>307.31395022596314</v>
      </c>
      <c r="AD88" s="39" t="str">
        <f t="shared" si="1"/>
        <v>No</v>
      </c>
    </row>
    <row r="89" spans="1:30" x14ac:dyDescent="0.25">
      <c r="A89" s="1" t="str">
        <f>Ejercicio!A93</f>
        <v>L044</v>
      </c>
      <c r="B89" s="1" t="str">
        <f>Ejercicio!$B$2</f>
        <v>Revisado I Aprobado 2018</v>
      </c>
      <c r="C89" s="1" t="s">
        <v>52</v>
      </c>
      <c r="D89" s="1" t="s">
        <v>53</v>
      </c>
      <c r="E89" s="1" t="s">
        <v>52</v>
      </c>
      <c r="F89" s="39">
        <f>VLOOKUP($A89,Ejercicio!$1:$1048576,COLUMN(Ejercicio!K:K),0)</f>
        <v>10.1479</v>
      </c>
      <c r="G89" s="39">
        <f>VLOOKUP($A89,Ejercicio!$1:$1048576,COLUMN(Ejercicio!M:M),0)</f>
        <v>17.514205747361768</v>
      </c>
      <c r="H89" s="39">
        <f>VLOOKUP($A89,Ejercicio!$1:$1048576,COLUMN(Ejercicio!Q:Q),0)</f>
        <v>10.447262711864404</v>
      </c>
      <c r="I89" s="39">
        <f>VLOOKUP($A89,Ejercicio!$1:$1048576,COLUMN(Ejercicio!S:S),0)</f>
        <v>34.316825153742904</v>
      </c>
      <c r="J89" s="39">
        <f>VLOOKUP($A89,Ejercicio!$1:$1048576,COLUMN(Ejercicio!W:W),0)</f>
        <v>10.787207777777779</v>
      </c>
      <c r="K89" s="39">
        <f>VLOOKUP($A89,Ejercicio!$1:$1048576,COLUMN(Ejercicio!Y:Y),0)</f>
        <v>54.051049116975101</v>
      </c>
      <c r="L89" s="39">
        <f>VLOOKUP($A89,Ejercicio!$1:$1048576,COLUMN(Ejercicio!AC:AC),0)</f>
        <v>11.208939166666669</v>
      </c>
      <c r="M89" s="39">
        <f>VLOOKUP($A89,Ejercicio!$1:$1048576,COLUMN(Ejercicio!AE:AE),0)</f>
        <v>74.885603259913026</v>
      </c>
      <c r="N89" s="39">
        <f>VLOOKUP($A89,Ejercicio!$1:$1048576,COLUMN(Ejercicio!AI:AI),0)</f>
        <v>11.764611258278146</v>
      </c>
      <c r="O89" s="39">
        <f>VLOOKUP($A89,Ejercicio!$1:$1048576,COLUMN(Ejercicio!AK:AK),0)</f>
        <v>98.90246206794103</v>
      </c>
      <c r="P89" s="39">
        <f>VLOOKUP($A89,Ejercicio!$1:$1048576,COLUMN(Ejercicio!AO:AO),0)</f>
        <v>12.235338674033148</v>
      </c>
      <c r="Q89" s="39">
        <f>VLOOKUP($A89,Ejercicio!$1:$1048576,COLUMN(Ejercicio!AQ:AQ),0)</f>
        <v>123.29547681896399</v>
      </c>
      <c r="R89" s="39">
        <f>VLOOKUP($A89,Ejercicio!$1:$1048576,COLUMN(Ejercicio!AU:AU),0)</f>
        <v>12.761367924528303</v>
      </c>
      <c r="S89" s="39">
        <f>VLOOKUP($A89,Ejercicio!$1:$1048576,COLUMN(Ejercicio!AW:AW),0)</f>
        <v>150.62104815256549</v>
      </c>
      <c r="T89" s="39">
        <f>VLOOKUP($A89,Ejercicio!$1:$1048576,COLUMN(Ejercicio!BA:BA),0)</f>
        <v>13.213215089163237</v>
      </c>
      <c r="U89" s="39">
        <f>VLOOKUP($A89,Ejercicio!$1:$1048576,COLUMN(Ejercicio!BC:BC),0)</f>
        <v>178.75876795214029</v>
      </c>
      <c r="V89" s="39">
        <f>VLOOKUP($A89,Ejercicio!$1:$1048576,COLUMN(Ejercicio!BG:BG),0)</f>
        <v>13.610825152625152</v>
      </c>
      <c r="W89" s="39">
        <f>VLOOKUP($A89,Ejercicio!$1:$1048576,COLUMN(Ejercicio!BI:BI),0)</f>
        <v>206.87102987855772</v>
      </c>
      <c r="X89" s="39">
        <f>VLOOKUP($A89,Ejercicio!$1:$1048576,COLUMN(Ejercicio!BM:BM),0)</f>
        <v>13.993495833333331</v>
      </c>
      <c r="Y89" s="39">
        <f>VLOOKUP($A89,Ejercicio!$1:$1048576,COLUMN(Ejercicio!BO:BO),0)</f>
        <v>236.83854312636834</v>
      </c>
      <c r="Z89" s="39">
        <f>VLOOKUP($A89,Ejercicio!$1:$1048576,COLUMN(Ejercicio!BS:BS),0)</f>
        <v>14.318942315369263</v>
      </c>
      <c r="AA89" s="39">
        <f>VLOOKUP($A89,Ejercicio!$1:$1048576,COLUMN(Ejercicio!BU:BU),0)</f>
        <v>266.26248494399437</v>
      </c>
      <c r="AB89" s="39">
        <f>VLOOKUP($A89,Ejercicio!$1:$1048576,COLUMN(Ejercicio!BY:BY),0)</f>
        <v>14.623239817351596</v>
      </c>
      <c r="AC89" s="39">
        <f>VLOOKUP($A89,Ejercicio!$1:$1048576,COLUMN(Ejercicio!CA:CA),0)</f>
        <v>297.15910478141103</v>
      </c>
      <c r="AD89" s="39" t="str">
        <f t="shared" si="1"/>
        <v>No</v>
      </c>
    </row>
    <row r="90" spans="1:30" x14ac:dyDescent="0.25">
      <c r="A90" s="1" t="str">
        <f>Ejercicio!A94</f>
        <v>L045</v>
      </c>
      <c r="B90" s="1" t="str">
        <f>Ejercicio!$B$2</f>
        <v>Revisado I Aprobado 2018</v>
      </c>
      <c r="C90" s="1" t="s">
        <v>52</v>
      </c>
      <c r="D90" s="1" t="s">
        <v>53</v>
      </c>
      <c r="E90" s="1" t="s">
        <v>52</v>
      </c>
      <c r="F90" s="39">
        <f>VLOOKUP($A90,Ejercicio!$1:$1048576,COLUMN(Ejercicio!K:K),0)</f>
        <v>13.126895698924708</v>
      </c>
      <c r="G90" s="39">
        <f>VLOOKUP($A90,Ejercicio!$1:$1048576,COLUMN(Ejercicio!M:M),0)</f>
        <v>25.361077071504091</v>
      </c>
      <c r="H90" s="39">
        <f>VLOOKUP($A90,Ejercicio!$1:$1048576,COLUMN(Ejercicio!Q:Q),0)</f>
        <v>13.066782704574425</v>
      </c>
      <c r="I90" s="39">
        <f>VLOOKUP($A90,Ejercicio!$1:$1048576,COLUMN(Ejercicio!S:S),0)</f>
        <v>48.046819687015194</v>
      </c>
      <c r="J90" s="39">
        <f>VLOOKUP($A90,Ejercicio!$1:$1048576,COLUMN(Ejercicio!W:W),0)</f>
        <v>11.902613106332103</v>
      </c>
      <c r="K90" s="39">
        <f>VLOOKUP($A90,Ejercicio!$1:$1048576,COLUMN(Ejercicio!Y:Y),0)</f>
        <v>66.761916007408914</v>
      </c>
      <c r="L90" s="39">
        <f>VLOOKUP($A90,Ejercicio!$1:$1048576,COLUMN(Ejercicio!AC:AC),0)</f>
        <v>12.145350421146922</v>
      </c>
      <c r="M90" s="39">
        <f>VLOOKUP($A90,Ejercicio!$1:$1048576,COLUMN(Ejercicio!AE:AE),0)</f>
        <v>90.831243800942588</v>
      </c>
      <c r="N90" s="39">
        <f>VLOOKUP($A90,Ejercicio!$1:$1048576,COLUMN(Ejercicio!AI:AI),0)</f>
        <v>11.563669650359589</v>
      </c>
      <c r="O90" s="39">
        <f>VLOOKUP($A90,Ejercicio!$1:$1048576,COLUMN(Ejercicio!AK:AK),0)</f>
        <v>108.82197136108785</v>
      </c>
      <c r="P90" s="39">
        <f>VLOOKUP($A90,Ejercicio!$1:$1048576,COLUMN(Ejercicio!AO:AO),0)</f>
        <v>11.759784465038891</v>
      </c>
      <c r="Q90" s="39">
        <f>VLOOKUP($A90,Ejercicio!$1:$1048576,COLUMN(Ejercicio!AQ:AQ),0)</f>
        <v>132.65447414582184</v>
      </c>
      <c r="R90" s="39">
        <f>VLOOKUP($A90,Ejercicio!$1:$1048576,COLUMN(Ejercicio!AU:AU),0)</f>
        <v>11.885604189490749</v>
      </c>
      <c r="S90" s="39">
        <f>VLOOKUP($A90,Ejercicio!$1:$1048576,COLUMN(Ejercicio!AW:AW),0)</f>
        <v>157.03667451428731</v>
      </c>
      <c r="T90" s="39">
        <f>VLOOKUP($A90,Ejercicio!$1:$1048576,COLUMN(Ejercicio!BA:BA),0)</f>
        <v>12.08055866188767</v>
      </c>
      <c r="U90" s="39">
        <f>VLOOKUP($A90,Ejercicio!$1:$1048576,COLUMN(Ejercicio!BC:BC),0)</f>
        <v>182.952040518887</v>
      </c>
      <c r="V90" s="39">
        <f>VLOOKUP($A90,Ejercicio!$1:$1048576,COLUMN(Ejercicio!BG:BG),0)</f>
        <v>12.341111718329437</v>
      </c>
      <c r="W90" s="39">
        <f>VLOOKUP($A90,Ejercicio!$1:$1048576,COLUMN(Ejercicio!BI:BI),0)</f>
        <v>209.97176376906862</v>
      </c>
      <c r="X90" s="39">
        <f>VLOOKUP($A90,Ejercicio!$1:$1048576,COLUMN(Ejercicio!BM:BM),0)</f>
        <v>12.688930589157675</v>
      </c>
      <c r="Y90" s="39">
        <f>VLOOKUP($A90,Ejercicio!$1:$1048576,COLUMN(Ejercicio!BO:BO),0)</f>
        <v>240.40448787485232</v>
      </c>
      <c r="Z90" s="39">
        <f>VLOOKUP($A90,Ejercicio!$1:$1048576,COLUMN(Ejercicio!BS:BS),0)</f>
        <v>13.005895094220124</v>
      </c>
      <c r="AA90" s="39">
        <f>VLOOKUP($A90,Ejercicio!$1:$1048576,COLUMN(Ejercicio!BU:BU),0)</f>
        <v>270.72644408565998</v>
      </c>
      <c r="AB90" s="39">
        <f>VLOOKUP($A90,Ejercicio!$1:$1048576,COLUMN(Ejercicio!BY:BY),0)</f>
        <v>13.268358250601423</v>
      </c>
      <c r="AC90" s="39">
        <f>VLOOKUP($A90,Ejercicio!$1:$1048576,COLUMN(Ejercicio!CA:CA),0)</f>
        <v>301.82417281615312</v>
      </c>
      <c r="AD90" s="39" t="str">
        <f t="shared" si="1"/>
        <v>No</v>
      </c>
    </row>
    <row r="91" spans="1:30" x14ac:dyDescent="0.25">
      <c r="A91" s="1" t="str">
        <f>Ejercicio!A95</f>
        <v>L046</v>
      </c>
      <c r="B91" s="1" t="str">
        <f>Ejercicio!$B$2</f>
        <v>Revisado I Aprobado 2018</v>
      </c>
      <c r="C91" s="1" t="s">
        <v>52</v>
      </c>
      <c r="D91" s="1" t="s">
        <v>53</v>
      </c>
      <c r="E91" s="1" t="s">
        <v>52</v>
      </c>
      <c r="F91" s="39">
        <f>VLOOKUP($A91,Ejercicio!$1:$1048576,COLUMN(Ejercicio!K:K),0)</f>
        <v>0.88351959699428151</v>
      </c>
      <c r="G91" s="39">
        <f>VLOOKUP($A91,Ejercicio!$1:$1048576,COLUMN(Ejercicio!M:M),0)</f>
        <v>1.8874440260861809</v>
      </c>
      <c r="H91" s="39">
        <f>VLOOKUP($A91,Ejercicio!$1:$1048576,COLUMN(Ejercicio!Q:Q),0)</f>
        <v>0.90906728137876713</v>
      </c>
      <c r="I91" s="39">
        <f>VLOOKUP($A91,Ejercicio!$1:$1048576,COLUMN(Ejercicio!S:S),0)</f>
        <v>3.6961044801536262</v>
      </c>
      <c r="J91" s="39">
        <f>VLOOKUP($A91,Ejercicio!$1:$1048576,COLUMN(Ejercicio!W:W),0)</f>
        <v>1.0027966469739118</v>
      </c>
      <c r="K91" s="39">
        <f>VLOOKUP($A91,Ejercicio!$1:$1048576,COLUMN(Ejercicio!Y:Y),0)</f>
        <v>6.2194443035970073</v>
      </c>
      <c r="L91" s="39">
        <f>VLOOKUP($A91,Ejercicio!$1:$1048576,COLUMN(Ejercicio!AC:AC),0)</f>
        <v>1.1241853055425717</v>
      </c>
      <c r="M91" s="39">
        <f>VLOOKUP($A91,Ejercicio!$1:$1048576,COLUMN(Ejercicio!AE:AE),0)</f>
        <v>9.2964117445519729</v>
      </c>
      <c r="N91" s="39">
        <f>VLOOKUP($A91,Ejercicio!$1:$1048576,COLUMN(Ejercicio!AI:AI),0)</f>
        <v>1.2230018936395619</v>
      </c>
      <c r="O91" s="39">
        <f>VLOOKUP($A91,Ejercicio!$1:$1048576,COLUMN(Ejercicio!AK:AK),0)</f>
        <v>12.726244921910146</v>
      </c>
      <c r="P91" s="39">
        <f>VLOOKUP($A91,Ejercicio!$1:$1048576,COLUMN(Ejercicio!AO:AO),0)</f>
        <v>1.2848276922899873</v>
      </c>
      <c r="Q91" s="39">
        <f>VLOOKUP($A91,Ejercicio!$1:$1048576,COLUMN(Ejercicio!AQ:AQ),0)</f>
        <v>16.025797980760515</v>
      </c>
      <c r="R91" s="39">
        <f>VLOOKUP($A91,Ejercicio!$1:$1048576,COLUMN(Ejercicio!AU:AU),0)</f>
        <v>1.3289427008853143</v>
      </c>
      <c r="S91" s="39">
        <f>VLOOKUP($A91,Ejercicio!$1:$1048576,COLUMN(Ejercicio!AW:AW),0)</f>
        <v>19.415041244716079</v>
      </c>
      <c r="T91" s="39">
        <f>VLOOKUP($A91,Ejercicio!$1:$1048576,COLUMN(Ejercicio!BA:BA),0)</f>
        <v>1.3605900862986071</v>
      </c>
      <c r="U91" s="39">
        <f>VLOOKUP($A91,Ejercicio!$1:$1048576,COLUMN(Ejercicio!BC:BC),0)</f>
        <v>22.783989730818838</v>
      </c>
      <c r="V91" s="39">
        <f>VLOOKUP($A91,Ejercicio!$1:$1048576,COLUMN(Ejercicio!BG:BG),0)</f>
        <v>1.3833293472850827</v>
      </c>
      <c r="W91" s="39">
        <f>VLOOKUP($A91,Ejercicio!$1:$1048576,COLUMN(Ejercicio!BI:BI),0)</f>
        <v>26.024622466210687</v>
      </c>
      <c r="X91" s="39">
        <f>VLOOKUP($A91,Ejercicio!$1:$1048576,COLUMN(Ejercicio!BM:BM),0)</f>
        <v>1.4010138951070772</v>
      </c>
      <c r="Y91" s="39">
        <f>VLOOKUP($A91,Ejercicio!$1:$1048576,COLUMN(Ejercicio!BO:BO),0)</f>
        <v>29.350278502574817</v>
      </c>
      <c r="Z91" s="39">
        <f>VLOOKUP($A91,Ejercicio!$1:$1048576,COLUMN(Ejercicio!BS:BS),0)</f>
        <v>1.4140354056459497</v>
      </c>
      <c r="AA91" s="39">
        <f>VLOOKUP($A91,Ejercicio!$1:$1048576,COLUMN(Ejercicio!BU:BU),0)</f>
        <v>32.546399497838735</v>
      </c>
      <c r="AB91" s="39">
        <f>VLOOKUP($A91,Ejercicio!$1:$1048576,COLUMN(Ejercicio!BY:BY),0)</f>
        <v>1.4244353930426286</v>
      </c>
      <c r="AC91" s="39">
        <f>VLOOKUP($A91,Ejercicio!$1:$1048576,COLUMN(Ejercicio!CA:CA),0)</f>
        <v>35.828763549638161</v>
      </c>
      <c r="AD91" s="39" t="str">
        <f t="shared" si="1"/>
        <v>No</v>
      </c>
    </row>
    <row r="92" spans="1:30" x14ac:dyDescent="0.25">
      <c r="A92" s="1" t="str">
        <f>Ejercicio!A96</f>
        <v>L047</v>
      </c>
      <c r="B92" s="1" t="str">
        <f>Ejercicio!$B$2</f>
        <v>Revisado I Aprobado 2018</v>
      </c>
      <c r="C92" s="1" t="s">
        <v>52</v>
      </c>
      <c r="D92" s="1" t="s">
        <v>53</v>
      </c>
      <c r="E92" s="1" t="s">
        <v>52</v>
      </c>
      <c r="F92" s="39">
        <f>VLOOKUP($A92,Ejercicio!$1:$1048576,COLUMN(Ejercicio!K:K),0)</f>
        <v>10.133333333333335</v>
      </c>
      <c r="G92" s="39">
        <f>VLOOKUP($A92,Ejercicio!$1:$1048576,COLUMN(Ejercicio!M:M),0)</f>
        <v>22.691210431026484</v>
      </c>
      <c r="H92" s="39">
        <f>VLOOKUP($A92,Ejercicio!$1:$1048576,COLUMN(Ejercicio!Q:Q),0)</f>
        <v>10.133333333333333</v>
      </c>
      <c r="I92" s="39">
        <f>VLOOKUP($A92,Ejercicio!$1:$1048576,COLUMN(Ejercicio!S:S),0)</f>
        <v>43.186497271953634</v>
      </c>
      <c r="J92" s="39">
        <f>VLOOKUP($A92,Ejercicio!$1:$1048576,COLUMN(Ejercicio!W:W),0)</f>
        <v>10.133333333333335</v>
      </c>
      <c r="K92" s="39">
        <f>VLOOKUP($A92,Ejercicio!$1:$1048576,COLUMN(Ejercicio!Y:Y),0)</f>
        <v>65.877707702980118</v>
      </c>
      <c r="L92" s="39">
        <f>VLOOKUP($A92,Ejercicio!$1:$1048576,COLUMN(Ejercicio!AC:AC),0)</f>
        <v>10.133333333333335</v>
      </c>
      <c r="M92" s="39">
        <f>VLOOKUP($A92,Ejercicio!$1:$1048576,COLUMN(Ejercicio!AE:AE),0)</f>
        <v>87.836943603973481</v>
      </c>
      <c r="N92" s="39">
        <f>VLOOKUP($A92,Ejercicio!$1:$1048576,COLUMN(Ejercicio!AI:AI),0)</f>
        <v>10.133333333333335</v>
      </c>
      <c r="O92" s="39">
        <f>VLOOKUP($A92,Ejercicio!$1:$1048576,COLUMN(Ejercicio!AK:AK),0)</f>
        <v>110.52815403499997</v>
      </c>
      <c r="P92" s="39">
        <f>VLOOKUP($A92,Ejercicio!$1:$1048576,COLUMN(Ejercicio!AO:AO),0)</f>
        <v>10.133333333333335</v>
      </c>
      <c r="Q92" s="39">
        <f>VLOOKUP($A92,Ejercicio!$1:$1048576,COLUMN(Ejercicio!AQ:AQ),0)</f>
        <v>132.48738993599335</v>
      </c>
      <c r="R92" s="39">
        <f>VLOOKUP($A92,Ejercicio!$1:$1048576,COLUMN(Ejercicio!AU:AU),0)</f>
        <v>10.133333333333333</v>
      </c>
      <c r="S92" s="39">
        <f>VLOOKUP($A92,Ejercicio!$1:$1048576,COLUMN(Ejercicio!AW:AW),0)</f>
        <v>155.17860036701984</v>
      </c>
      <c r="T92" s="39">
        <f>VLOOKUP($A92,Ejercicio!$1:$1048576,COLUMN(Ejercicio!BA:BA),0)</f>
        <v>10.133333333333333</v>
      </c>
      <c r="U92" s="39">
        <f>VLOOKUP($A92,Ejercicio!$1:$1048576,COLUMN(Ejercicio!BC:BC),0)</f>
        <v>177.8698107980463</v>
      </c>
      <c r="V92" s="39">
        <f>VLOOKUP($A92,Ejercicio!$1:$1048576,COLUMN(Ejercicio!BG:BG),0)</f>
        <v>10.133333333333335</v>
      </c>
      <c r="W92" s="39">
        <f>VLOOKUP($A92,Ejercicio!$1:$1048576,COLUMN(Ejercicio!BI:BI),0)</f>
        <v>199.82904669903971</v>
      </c>
      <c r="X92" s="39">
        <f>VLOOKUP($A92,Ejercicio!$1:$1048576,COLUMN(Ejercicio!BM:BM),0)</f>
        <v>10.133333333333333</v>
      </c>
      <c r="Y92" s="39">
        <f>VLOOKUP($A92,Ejercicio!$1:$1048576,COLUMN(Ejercicio!BO:BO),0)</f>
        <v>222.52025713006617</v>
      </c>
      <c r="Z92" s="39">
        <f>VLOOKUP($A92,Ejercicio!$1:$1048576,COLUMN(Ejercicio!BS:BS),0)</f>
        <v>10.133333333333333</v>
      </c>
      <c r="AA92" s="39">
        <f>VLOOKUP($A92,Ejercicio!$1:$1048576,COLUMN(Ejercicio!BU:BU),0)</f>
        <v>244.47949303105955</v>
      </c>
      <c r="AB92" s="39">
        <f>VLOOKUP($A92,Ejercicio!$1:$1048576,COLUMN(Ejercicio!BY:BY),0)</f>
        <v>10.133333333333335</v>
      </c>
      <c r="AC92" s="39">
        <f>VLOOKUP($A92,Ejercicio!$1:$1048576,COLUMN(Ejercicio!CA:CA),0)</f>
        <v>267.17070346208601</v>
      </c>
      <c r="AD92" s="39" t="str">
        <f t="shared" si="1"/>
        <v>No</v>
      </c>
    </row>
    <row r="93" spans="1:30" x14ac:dyDescent="0.25">
      <c r="A93" s="1" t="str">
        <f>Ejercicio!A97</f>
        <v>L048</v>
      </c>
      <c r="B93" s="1" t="str">
        <f>Ejercicio!$B$2</f>
        <v>Revisado I Aprobado 2018</v>
      </c>
      <c r="C93" s="1" t="s">
        <v>52</v>
      </c>
      <c r="D93" s="1" t="s">
        <v>53</v>
      </c>
      <c r="E93" s="1" t="s">
        <v>52</v>
      </c>
      <c r="F93" s="39">
        <f>VLOOKUP($A93,Ejercicio!$1:$1048576,COLUMN(Ejercicio!K:K),0)</f>
        <v>44.681666666666665</v>
      </c>
      <c r="G93" s="39">
        <f>VLOOKUP($A93,Ejercicio!$1:$1048576,COLUMN(Ejercicio!M:M),0)</f>
        <v>31.9048407225227</v>
      </c>
      <c r="H93" s="39">
        <f>VLOOKUP($A93,Ejercicio!$1:$1048576,COLUMN(Ejercicio!Q:Q),0)</f>
        <v>44.681666666666665</v>
      </c>
      <c r="I93" s="39">
        <f>VLOOKUP($A93,Ejercicio!$1:$1048576,COLUMN(Ejercicio!S:S),0)</f>
        <v>60.722116213833523</v>
      </c>
      <c r="J93" s="39">
        <f>VLOOKUP($A93,Ejercicio!$1:$1048576,COLUMN(Ejercicio!W:W),0)</f>
        <v>44.681666666666665</v>
      </c>
      <c r="K93" s="39">
        <f>VLOOKUP($A93,Ejercicio!$1:$1048576,COLUMN(Ejercicio!Y:Y),0)</f>
        <v>92.626956936356223</v>
      </c>
      <c r="L93" s="39">
        <f>VLOOKUP($A93,Ejercicio!$1:$1048576,COLUMN(Ejercicio!AC:AC),0)</f>
        <v>44.681666666666665</v>
      </c>
      <c r="M93" s="39">
        <f>VLOOKUP($A93,Ejercicio!$1:$1048576,COLUMN(Ejercicio!AE:AE),0)</f>
        <v>123.50260924847495</v>
      </c>
      <c r="N93" s="39">
        <f>VLOOKUP($A93,Ejercicio!$1:$1048576,COLUMN(Ejercicio!AI:AI),0)</f>
        <v>44.681666666666672</v>
      </c>
      <c r="O93" s="39">
        <f>VLOOKUP($A93,Ejercicio!$1:$1048576,COLUMN(Ejercicio!AK:AK),0)</f>
        <v>155.40744997099767</v>
      </c>
      <c r="P93" s="39">
        <f>VLOOKUP($A93,Ejercicio!$1:$1048576,COLUMN(Ejercicio!AO:AO),0)</f>
        <v>44.681666666666665</v>
      </c>
      <c r="Q93" s="39">
        <f>VLOOKUP($A93,Ejercicio!$1:$1048576,COLUMN(Ejercicio!AQ:AQ),0)</f>
        <v>186.28310228311639</v>
      </c>
      <c r="R93" s="39">
        <f>VLOOKUP($A93,Ejercicio!$1:$1048576,COLUMN(Ejercicio!AU:AU),0)</f>
        <v>44.681666666666672</v>
      </c>
      <c r="S93" s="39">
        <f>VLOOKUP($A93,Ejercicio!$1:$1048576,COLUMN(Ejercicio!AW:AW),0)</f>
        <v>218.18794300563911</v>
      </c>
      <c r="T93" s="39">
        <f>VLOOKUP($A93,Ejercicio!$1:$1048576,COLUMN(Ejercicio!BA:BA),0)</f>
        <v>44.681666666666665</v>
      </c>
      <c r="U93" s="39">
        <f>VLOOKUP($A93,Ejercicio!$1:$1048576,COLUMN(Ejercicio!BC:BC),0)</f>
        <v>250.09278372816181</v>
      </c>
      <c r="V93" s="39">
        <f>VLOOKUP($A93,Ejercicio!$1:$1048576,COLUMN(Ejercicio!BG:BG),0)</f>
        <v>44.681666666666658</v>
      </c>
      <c r="W93" s="39">
        <f>VLOOKUP($A93,Ejercicio!$1:$1048576,COLUMN(Ejercicio!BI:BI),0)</f>
        <v>280.96843604028049</v>
      </c>
      <c r="X93" s="39">
        <f>VLOOKUP($A93,Ejercicio!$1:$1048576,COLUMN(Ejercicio!BM:BM),0)</f>
        <v>44.681666666666658</v>
      </c>
      <c r="Y93" s="39">
        <f>VLOOKUP($A93,Ejercicio!$1:$1048576,COLUMN(Ejercicio!BO:BO),0)</f>
        <v>312.87327676280319</v>
      </c>
      <c r="Z93" s="39">
        <f>VLOOKUP($A93,Ejercicio!$1:$1048576,COLUMN(Ejercicio!BS:BS),0)</f>
        <v>44.681666666666658</v>
      </c>
      <c r="AA93" s="39">
        <f>VLOOKUP($A93,Ejercicio!$1:$1048576,COLUMN(Ejercicio!BU:BU),0)</f>
        <v>343.74892907492193</v>
      </c>
      <c r="AB93" s="39">
        <f>VLOOKUP($A93,Ejercicio!$1:$1048576,COLUMN(Ejercicio!BY:BY),0)</f>
        <v>44.681666666666665</v>
      </c>
      <c r="AC93" s="39">
        <f>VLOOKUP($A93,Ejercicio!$1:$1048576,COLUMN(Ejercicio!CA:CA),0)</f>
        <v>375.65376979744462</v>
      </c>
      <c r="AD93" s="39" t="str">
        <f t="shared" si="1"/>
        <v>No</v>
      </c>
    </row>
    <row r="94" spans="1:30" x14ac:dyDescent="0.25">
      <c r="A94" s="1" t="str">
        <f>Ejercicio!A98</f>
        <v>L049</v>
      </c>
      <c r="B94" s="1" t="str">
        <f>Ejercicio!$B$2</f>
        <v>Revisado I Aprobado 2018</v>
      </c>
      <c r="C94" s="1" t="s">
        <v>52</v>
      </c>
      <c r="D94" s="1" t="s">
        <v>53</v>
      </c>
      <c r="E94" s="1" t="s">
        <v>52</v>
      </c>
      <c r="F94" s="39">
        <f>VLOOKUP($A94,Ejercicio!$1:$1048576,COLUMN(Ejercicio!K:K),0)</f>
        <v>26.163</v>
      </c>
      <c r="G94" s="39">
        <f>VLOOKUP($A94,Ejercicio!$1:$1048576,COLUMN(Ejercicio!M:M),0)</f>
        <v>18.681629627886785</v>
      </c>
      <c r="H94" s="39">
        <f>VLOOKUP($A94,Ejercicio!$1:$1048576,COLUMN(Ejercicio!Q:Q),0)</f>
        <v>26.163</v>
      </c>
      <c r="I94" s="39">
        <f>VLOOKUP($A94,Ejercicio!$1:$1048576,COLUMN(Ejercicio!S:S),0)</f>
        <v>35.555359614365173</v>
      </c>
      <c r="J94" s="39">
        <f>VLOOKUP($A94,Ejercicio!$1:$1048576,COLUMN(Ejercicio!W:W),0)</f>
        <v>26.163</v>
      </c>
      <c r="K94" s="39">
        <f>VLOOKUP($A94,Ejercicio!$1:$1048576,COLUMN(Ejercicio!Y:Y),0)</f>
        <v>54.236989242251965</v>
      </c>
      <c r="L94" s="39">
        <f>VLOOKUP($A94,Ejercicio!$1:$1048576,COLUMN(Ejercicio!AC:AC),0)</f>
        <v>26.163000000000007</v>
      </c>
      <c r="M94" s="39">
        <f>VLOOKUP($A94,Ejercicio!$1:$1048576,COLUMN(Ejercicio!AE:AE),0)</f>
        <v>72.315985656335968</v>
      </c>
      <c r="N94" s="39">
        <f>VLOOKUP($A94,Ejercicio!$1:$1048576,COLUMN(Ejercicio!AI:AI),0)</f>
        <v>26.163000000000007</v>
      </c>
      <c r="O94" s="39">
        <f>VLOOKUP($A94,Ejercicio!$1:$1048576,COLUMN(Ejercicio!AK:AK),0)</f>
        <v>90.997615284222746</v>
      </c>
      <c r="P94" s="39">
        <f>VLOOKUP($A94,Ejercicio!$1:$1048576,COLUMN(Ejercicio!AO:AO),0)</f>
        <v>26.163000000000007</v>
      </c>
      <c r="Q94" s="39">
        <f>VLOOKUP($A94,Ejercicio!$1:$1048576,COLUMN(Ejercicio!AQ:AQ),0)</f>
        <v>109.07661169830675</v>
      </c>
      <c r="R94" s="39">
        <f>VLOOKUP($A94,Ejercicio!$1:$1048576,COLUMN(Ejercicio!AU:AU),0)</f>
        <v>26.163000000000004</v>
      </c>
      <c r="S94" s="39">
        <f>VLOOKUP($A94,Ejercicio!$1:$1048576,COLUMN(Ejercicio!AW:AW),0)</f>
        <v>127.7582413261935</v>
      </c>
      <c r="T94" s="39">
        <f>VLOOKUP($A94,Ejercicio!$1:$1048576,COLUMN(Ejercicio!BA:BA),0)</f>
        <v>26.163000000000004</v>
      </c>
      <c r="U94" s="39">
        <f>VLOOKUP($A94,Ejercicio!$1:$1048576,COLUMN(Ejercicio!BC:BC),0)</f>
        <v>146.43987095408031</v>
      </c>
      <c r="V94" s="39">
        <f>VLOOKUP($A94,Ejercicio!$1:$1048576,COLUMN(Ejercicio!BG:BG),0)</f>
        <v>26.162999999999997</v>
      </c>
      <c r="W94" s="39">
        <f>VLOOKUP($A94,Ejercicio!$1:$1048576,COLUMN(Ejercicio!BI:BI),0)</f>
        <v>164.51886736816428</v>
      </c>
      <c r="X94" s="39">
        <f>VLOOKUP($A94,Ejercicio!$1:$1048576,COLUMN(Ejercicio!BM:BM),0)</f>
        <v>26.163000000000004</v>
      </c>
      <c r="Y94" s="39">
        <f>VLOOKUP($A94,Ejercicio!$1:$1048576,COLUMN(Ejercicio!BO:BO),0)</f>
        <v>183.20049699605107</v>
      </c>
      <c r="Z94" s="39">
        <f>VLOOKUP($A94,Ejercicio!$1:$1048576,COLUMN(Ejercicio!BS:BS),0)</f>
        <v>26.163000000000004</v>
      </c>
      <c r="AA94" s="39">
        <f>VLOOKUP($A94,Ejercicio!$1:$1048576,COLUMN(Ejercicio!BU:BU),0)</f>
        <v>201.27949341013507</v>
      </c>
      <c r="AB94" s="39">
        <f>VLOOKUP($A94,Ejercicio!$1:$1048576,COLUMN(Ejercicio!BY:BY),0)</f>
        <v>26.163000000000007</v>
      </c>
      <c r="AC94" s="39">
        <f>VLOOKUP($A94,Ejercicio!$1:$1048576,COLUMN(Ejercicio!CA:CA),0)</f>
        <v>219.96112303802184</v>
      </c>
      <c r="AD94" s="39" t="str">
        <f t="shared" si="1"/>
        <v>No</v>
      </c>
    </row>
    <row r="95" spans="1:30" x14ac:dyDescent="0.25">
      <c r="A95" s="1" t="str">
        <f>Ejercicio!A99</f>
        <v>L050</v>
      </c>
      <c r="B95" s="1" t="str">
        <f>Ejercicio!$B$2</f>
        <v>Revisado I Aprobado 2018</v>
      </c>
      <c r="C95" s="1" t="s">
        <v>52</v>
      </c>
      <c r="D95" s="1" t="s">
        <v>53</v>
      </c>
      <c r="E95" s="1" t="s">
        <v>52</v>
      </c>
      <c r="F95" s="39">
        <f>VLOOKUP($A95,Ejercicio!$1:$1048576,COLUMN(Ejercicio!K:K),0)</f>
        <v>3.6733333333333333</v>
      </c>
      <c r="G95" s="39">
        <f>VLOOKUP($A95,Ejercicio!$1:$1048576,COLUMN(Ejercicio!M:M),0)</f>
        <v>1.2815553215486499</v>
      </c>
      <c r="H95" s="39">
        <f>VLOOKUP($A95,Ejercicio!$1:$1048576,COLUMN(Ejercicio!Q:Q),0)</f>
        <v>5.7508985310734477</v>
      </c>
      <c r="I95" s="39">
        <f>VLOOKUP($A95,Ejercicio!$1:$1048576,COLUMN(Ejercicio!S:S),0)</f>
        <v>3.8185900915182889</v>
      </c>
      <c r="J95" s="39">
        <f>VLOOKUP($A95,Ejercicio!$1:$1048576,COLUMN(Ejercicio!W:W),0)</f>
        <v>5.6012957037037046</v>
      </c>
      <c r="K95" s="39">
        <f>VLOOKUP($A95,Ejercicio!$1:$1048576,COLUMN(Ejercicio!Y:Y),0)</f>
        <v>5.6734382808244526</v>
      </c>
      <c r="L95" s="39">
        <f>VLOOKUP($A95,Ejercicio!$1:$1048576,COLUMN(Ejercicio!AC:AC),0)</f>
        <v>6.1897207777777794</v>
      </c>
      <c r="M95" s="39">
        <f>VLOOKUP($A95,Ejercicio!$1:$1048576,COLUMN(Ejercicio!AE:AE),0)</f>
        <v>8.3592560640421816</v>
      </c>
      <c r="N95" s="39">
        <f>VLOOKUP($A95,Ejercicio!$1:$1048576,COLUMN(Ejercicio!AI:AI),0)</f>
        <v>6.5864334657836645</v>
      </c>
      <c r="O95" s="39">
        <f>VLOOKUP($A95,Ejercicio!$1:$1048576,COLUMN(Ejercicio!AK:AK),0)</f>
        <v>11.192898901468975</v>
      </c>
      <c r="P95" s="39">
        <f>VLOOKUP($A95,Ejercicio!$1:$1048576,COLUMN(Ejercicio!AO:AO),0)</f>
        <v>6.8384855985267041</v>
      </c>
      <c r="Q95" s="39">
        <f>VLOOKUP($A95,Ejercicio!$1:$1048576,COLUMN(Ejercicio!AQ:AQ),0)</f>
        <v>13.930087238154254</v>
      </c>
      <c r="R95" s="39">
        <f>VLOOKUP($A95,Ejercicio!$1:$1048576,COLUMN(Ejercicio!AU:AU),0)</f>
        <v>6.9043000628930828</v>
      </c>
      <c r="S95" s="39">
        <f>VLOOKUP($A95,Ejercicio!$1:$1048576,COLUMN(Ejercicio!AW:AW),0)</f>
        <v>16.472929634797961</v>
      </c>
      <c r="T95" s="39">
        <f>VLOOKUP($A95,Ejercicio!$1:$1048576,COLUMN(Ejercicio!BA:BA),0)</f>
        <v>7.0431931412894393</v>
      </c>
      <c r="U95" s="39">
        <f>VLOOKUP($A95,Ejercicio!$1:$1048576,COLUMN(Ejercicio!BC:BC),0)</f>
        <v>19.261548397390733</v>
      </c>
      <c r="V95" s="39">
        <f>VLOOKUP($A95,Ejercicio!$1:$1048576,COLUMN(Ejercicio!BG:BG),0)</f>
        <v>7.1613389499389521</v>
      </c>
      <c r="W95" s="39">
        <f>VLOOKUP($A95,Ejercicio!$1:$1048576,COLUMN(Ejercicio!BI:BI),0)</f>
        <v>22.002508697792159</v>
      </c>
      <c r="X95" s="39">
        <f>VLOOKUP($A95,Ejercicio!$1:$1048576,COLUMN(Ejercicio!BM:BM),0)</f>
        <v>7.175345833333334</v>
      </c>
      <c r="Y95" s="39">
        <f>VLOOKUP($A95,Ejercicio!$1:$1048576,COLUMN(Ejercicio!BO:BO),0)</f>
        <v>24.548883568392259</v>
      </c>
      <c r="Z95" s="39">
        <f>VLOOKUP($A95,Ejercicio!$1:$1048576,COLUMN(Ejercicio!BS:BS),0)</f>
        <v>7.2607130938123774</v>
      </c>
      <c r="AA95" s="39">
        <f>VLOOKUP($A95,Ejercicio!$1:$1048576,COLUMN(Ejercicio!BU:BU),0)</f>
        <v>27.292358511271118</v>
      </c>
      <c r="AB95" s="39">
        <f>VLOOKUP($A95,Ejercicio!$1:$1048576,COLUMN(Ejercicio!BY:BY),0)</f>
        <v>7.2525703378995452</v>
      </c>
      <c r="AC95" s="39">
        <f>VLOOKUP($A95,Ejercicio!$1:$1048576,COLUMN(Ejercicio!CA:CA),0)</f>
        <v>29.792032878718903</v>
      </c>
      <c r="AD95" s="39" t="str">
        <f t="shared" si="1"/>
        <v>No</v>
      </c>
    </row>
    <row r="96" spans="1:30" x14ac:dyDescent="0.25">
      <c r="A96" s="1" t="str">
        <f>Ejercicio!A100</f>
        <v>L051</v>
      </c>
      <c r="B96" s="1" t="str">
        <f>Ejercicio!$B$2</f>
        <v>Revisado I Aprobado 2018</v>
      </c>
      <c r="C96" s="1" t="s">
        <v>52</v>
      </c>
      <c r="D96" s="1" t="s">
        <v>53</v>
      </c>
      <c r="E96" s="1" t="s">
        <v>52</v>
      </c>
      <c r="F96" s="39">
        <f>VLOOKUP($A96,Ejercicio!$1:$1048576,COLUMN(Ejercicio!K:K),0)</f>
        <v>1.3933333333333331</v>
      </c>
      <c r="G96" s="39">
        <f>VLOOKUP($A96,Ejercicio!$1:$1048576,COLUMN(Ejercicio!M:M),0)</f>
        <v>2.2869582781456952</v>
      </c>
      <c r="H96" s="39">
        <f>VLOOKUP($A96,Ejercicio!$1:$1048576,COLUMN(Ejercicio!Q:Q),0)</f>
        <v>1.3933333333333333</v>
      </c>
      <c r="I96" s="39">
        <f>VLOOKUP($A96,Ejercicio!$1:$1048576,COLUMN(Ejercicio!S:S),0)</f>
        <v>4.352598013245033</v>
      </c>
      <c r="J96" s="39">
        <f>VLOOKUP($A96,Ejercicio!$1:$1048576,COLUMN(Ejercicio!W:W),0)</f>
        <v>1.3933333333333333</v>
      </c>
      <c r="K96" s="39">
        <f>VLOOKUP($A96,Ejercicio!$1:$1048576,COLUMN(Ejercicio!Y:Y),0)</f>
        <v>6.6395562913907291</v>
      </c>
      <c r="L96" s="39">
        <f>VLOOKUP($A96,Ejercicio!$1:$1048576,COLUMN(Ejercicio!AC:AC),0)</f>
        <v>1.3933333333333333</v>
      </c>
      <c r="M96" s="39">
        <f>VLOOKUP($A96,Ejercicio!$1:$1048576,COLUMN(Ejercicio!AE:AE),0)</f>
        <v>8.8527417218543043</v>
      </c>
      <c r="N96" s="39">
        <f>VLOOKUP($A96,Ejercicio!$1:$1048576,COLUMN(Ejercicio!AI:AI),0)</f>
        <v>1.3933333333333329</v>
      </c>
      <c r="O96" s="39">
        <f>VLOOKUP($A96,Ejercicio!$1:$1048576,COLUMN(Ejercicio!AK:AK),0)</f>
        <v>11.139699999999998</v>
      </c>
      <c r="P96" s="39">
        <f>VLOOKUP($A96,Ejercicio!$1:$1048576,COLUMN(Ejercicio!AO:AO),0)</f>
        <v>1.3933333333333331</v>
      </c>
      <c r="Q96" s="39">
        <f>VLOOKUP($A96,Ejercicio!$1:$1048576,COLUMN(Ejercicio!AQ:AQ),0)</f>
        <v>13.352885430463573</v>
      </c>
      <c r="R96" s="39">
        <f>VLOOKUP($A96,Ejercicio!$1:$1048576,COLUMN(Ejercicio!AU:AU),0)</f>
        <v>1.3933333333333329</v>
      </c>
      <c r="S96" s="39">
        <f>VLOOKUP($A96,Ejercicio!$1:$1048576,COLUMN(Ejercicio!AW:AW),0)</f>
        <v>15.63984370860927</v>
      </c>
      <c r="T96" s="39">
        <f>VLOOKUP($A96,Ejercicio!$1:$1048576,COLUMN(Ejercicio!BA:BA),0)</f>
        <v>1.3933333333333329</v>
      </c>
      <c r="U96" s="39">
        <f>VLOOKUP($A96,Ejercicio!$1:$1048576,COLUMN(Ejercicio!BC:BC),0)</f>
        <v>17.926801986754963</v>
      </c>
      <c r="V96" s="39">
        <f>VLOOKUP($A96,Ejercicio!$1:$1048576,COLUMN(Ejercicio!BG:BG),0)</f>
        <v>1.3933333333333331</v>
      </c>
      <c r="W96" s="39">
        <f>VLOOKUP($A96,Ejercicio!$1:$1048576,COLUMN(Ejercicio!BI:BI),0)</f>
        <v>20.139987417218542</v>
      </c>
      <c r="X96" s="39">
        <f>VLOOKUP($A96,Ejercicio!$1:$1048576,COLUMN(Ejercicio!BM:BM),0)</f>
        <v>1.3933333333333329</v>
      </c>
      <c r="Y96" s="39">
        <f>VLOOKUP($A96,Ejercicio!$1:$1048576,COLUMN(Ejercicio!BO:BO),0)</f>
        <v>22.426945695364232</v>
      </c>
      <c r="Z96" s="39">
        <f>VLOOKUP($A96,Ejercicio!$1:$1048576,COLUMN(Ejercicio!BS:BS),0)</f>
        <v>1.3933333333333331</v>
      </c>
      <c r="AA96" s="39">
        <f>VLOOKUP($A96,Ejercicio!$1:$1048576,COLUMN(Ejercicio!BU:BU),0)</f>
        <v>24.640131125827811</v>
      </c>
      <c r="AB96" s="39">
        <f>VLOOKUP($A96,Ejercicio!$1:$1048576,COLUMN(Ejercicio!BY:BY),0)</f>
        <v>1.3933333333333333</v>
      </c>
      <c r="AC96" s="39">
        <f>VLOOKUP($A96,Ejercicio!$1:$1048576,COLUMN(Ejercicio!CA:CA),0)</f>
        <v>26.927089403973511</v>
      </c>
      <c r="AD96" s="39" t="str">
        <f t="shared" si="1"/>
        <v>No</v>
      </c>
    </row>
    <row r="97" spans="1:30" x14ac:dyDescent="0.25">
      <c r="A97" s="1" t="str">
        <f>Ejercicio!A101</f>
        <v>L052</v>
      </c>
      <c r="B97" s="1" t="str">
        <f>Ejercicio!$B$2</f>
        <v>Revisado I Aprobado 2018</v>
      </c>
      <c r="C97" s="1" t="s">
        <v>52</v>
      </c>
      <c r="D97" s="1" t="s">
        <v>53</v>
      </c>
      <c r="E97" s="1" t="s">
        <v>52</v>
      </c>
      <c r="F97" s="39">
        <f>VLOOKUP($A97,Ejercicio!$1:$1048576,COLUMN(Ejercicio!K:K),0)</f>
        <v>23.465411704666671</v>
      </c>
      <c r="G97" s="39">
        <f>VLOOKUP($A97,Ejercicio!$1:$1048576,COLUMN(Ejercicio!M:M),0)</f>
        <v>43.725434029642805</v>
      </c>
      <c r="H97" s="39">
        <f>VLOOKUP($A97,Ejercicio!$1:$1048576,COLUMN(Ejercicio!Q:Q),0)</f>
        <v>23.764639534994352</v>
      </c>
      <c r="I97" s="39">
        <f>VLOOKUP($A97,Ejercicio!$1:$1048576,COLUMN(Ejercicio!S:S),0)</f>
        <v>84.280576913317688</v>
      </c>
      <c r="J97" s="39">
        <f>VLOOKUP($A97,Ejercicio!$1:$1048576,COLUMN(Ejercicio!W:W),0)</f>
        <v>24.1565807074</v>
      </c>
      <c r="K97" s="39">
        <f>VLOOKUP($A97,Ejercicio!$1:$1048576,COLUMN(Ejercicio!Y:Y),0)</f>
        <v>130.68394238560845</v>
      </c>
      <c r="L97" s="39">
        <f>VLOOKUP($A97,Ejercicio!$1:$1048576,COLUMN(Ejercicio!AC:AC),0)</f>
        <v>24.571701815050005</v>
      </c>
      <c r="M97" s="39">
        <f>VLOOKUP($A97,Ejercicio!$1:$1048576,COLUMN(Ejercicio!AE:AE),0)</f>
        <v>177.23959105027174</v>
      </c>
      <c r="N97" s="39">
        <f>VLOOKUP($A97,Ejercicio!$1:$1048576,COLUMN(Ejercicio!AI:AI),0)</f>
        <v>25.04777647416115</v>
      </c>
      <c r="O97" s="39">
        <f>VLOOKUP($A97,Ejercicio!$1:$1048576,COLUMN(Ejercicio!AK:AK),0)</f>
        <v>227.34760482966422</v>
      </c>
      <c r="P97" s="39">
        <f>VLOOKUP($A97,Ejercicio!$1:$1048576,COLUMN(Ejercicio!AO:AO),0)</f>
        <v>25.510453290543282</v>
      </c>
      <c r="Q97" s="39">
        <f>VLOOKUP($A97,Ejercicio!$1:$1048576,COLUMN(Ejercicio!AQ:AQ),0)</f>
        <v>277.54985661921023</v>
      </c>
      <c r="R97" s="39">
        <f>VLOOKUP($A97,Ejercicio!$1:$1048576,COLUMN(Ejercicio!AU:AU),0)</f>
        <v>25.97807015439151</v>
      </c>
      <c r="S97" s="39">
        <f>VLOOKUP($A97,Ejercicio!$1:$1048576,COLUMN(Ejercicio!AW:AW),0)</f>
        <v>331.04497733490734</v>
      </c>
      <c r="T97" s="39">
        <f>VLOOKUP($A97,Ejercicio!$1:$1048576,COLUMN(Ejercicio!BA:BA),0)</f>
        <v>26.448843245984914</v>
      </c>
      <c r="U97" s="39">
        <f>VLOOKUP($A97,Ejercicio!$1:$1048576,COLUMN(Ejercicio!BC:BC),0)</f>
        <v>386.3289139193746</v>
      </c>
      <c r="V97" s="39">
        <f>VLOOKUP($A97,Ejercicio!$1:$1048576,COLUMN(Ejercicio!BG:BG),0)</f>
        <v>26.914366125253974</v>
      </c>
      <c r="W97" s="39">
        <f>VLOOKUP($A97,Ejercicio!$1:$1048576,COLUMN(Ejercicio!BI:BI),0)</f>
        <v>441.66304251166395</v>
      </c>
      <c r="X97" s="39">
        <f>VLOOKUP($A97,Ejercicio!$1:$1048576,COLUMN(Ejercicio!BM:BM),0)</f>
        <v>27.421102256041671</v>
      </c>
      <c r="Y97" s="39">
        <f>VLOOKUP($A97,Ejercicio!$1:$1048576,COLUMN(Ejercicio!BO:BO),0)</f>
        <v>501.07501572454004</v>
      </c>
      <c r="Z97" s="39">
        <f>VLOOKUP($A97,Ejercicio!$1:$1048576,COLUMN(Ejercicio!BS:BS),0)</f>
        <v>27.925502192385235</v>
      </c>
      <c r="AA97" s="39">
        <f>VLOOKUP($A97,Ejercicio!$1:$1048576,COLUMN(Ejercicio!BU:BU),0)</f>
        <v>560.6498568237738</v>
      </c>
      <c r="AB97" s="39">
        <f>VLOOKUP($A97,Ejercicio!$1:$1048576,COLUMN(Ejercicio!BY:BY),0)</f>
        <v>28.429562152293155</v>
      </c>
      <c r="AC97" s="39">
        <f>VLOOKUP($A97,Ejercicio!$1:$1048576,COLUMN(Ejercicio!CA:CA),0)</f>
        <v>623.74530898433375</v>
      </c>
      <c r="AD97" s="39" t="str">
        <f t="shared" si="1"/>
        <v>No</v>
      </c>
    </row>
    <row r="98" spans="1:30" x14ac:dyDescent="0.25">
      <c r="A98" s="1" t="str">
        <f>Ejercicio!A102</f>
        <v>L053</v>
      </c>
      <c r="B98" s="1" t="str">
        <f>Ejercicio!$B$2</f>
        <v>Revisado I Aprobado 2018</v>
      </c>
      <c r="C98" s="1" t="s">
        <v>52</v>
      </c>
      <c r="D98" s="1" t="s">
        <v>53</v>
      </c>
      <c r="E98" s="1" t="s">
        <v>52</v>
      </c>
      <c r="F98" s="39">
        <f>VLOOKUP($A98,Ejercicio!$1:$1048576,COLUMN(Ejercicio!K:K),0)</f>
        <v>22.660736390333334</v>
      </c>
      <c r="G98" s="39">
        <f>VLOOKUP($A98,Ejercicio!$1:$1048576,COLUMN(Ejercicio!M:M),0)</f>
        <v>44.160109891145289</v>
      </c>
      <c r="H98" s="39">
        <f>VLOOKUP($A98,Ejercicio!$1:$1048576,COLUMN(Ejercicio!Q:Q),0)</f>
        <v>22.949703088819202</v>
      </c>
      <c r="I98" s="39">
        <f>VLOOKUP($A98,Ejercicio!$1:$1048576,COLUMN(Ejercicio!S:S),0)</f>
        <v>85.118412607479598</v>
      </c>
      <c r="J98" s="39">
        <f>VLOOKUP($A98,Ejercicio!$1:$1048576,COLUMN(Ejercicio!W:W),0)</f>
        <v>23.328203825966664</v>
      </c>
      <c r="K98" s="39">
        <f>VLOOKUP($A98,Ejercicio!$1:$1048576,COLUMN(Ejercicio!Y:Y),0)</f>
        <v>131.98307531205992</v>
      </c>
      <c r="L98" s="39">
        <f>VLOOKUP($A98,Ejercicio!$1:$1048576,COLUMN(Ejercicio!AC:AC),0)</f>
        <v>23.729089601141659</v>
      </c>
      <c r="M98" s="39">
        <f>VLOOKUP($A98,Ejercicio!$1:$1048576,COLUMN(Ejercicio!AE:AE),0)</f>
        <v>179.00153498190565</v>
      </c>
      <c r="N98" s="39">
        <f>VLOOKUP($A98,Ejercicio!$1:$1048576,COLUMN(Ejercicio!AI:AI),0)</f>
        <v>24.188838702518762</v>
      </c>
      <c r="O98" s="39">
        <f>VLOOKUP($A98,Ejercicio!$1:$1048576,COLUMN(Ejercicio!AK:AK),0)</f>
        <v>229.60767382425982</v>
      </c>
      <c r="P98" s="39">
        <f>VLOOKUP($A98,Ejercicio!$1:$1048576,COLUMN(Ejercicio!AO:AO),0)</f>
        <v>24.635649419228361</v>
      </c>
      <c r="Q98" s="39">
        <f>VLOOKUP($A98,Ejercicio!$1:$1048576,COLUMN(Ejercicio!AQ:AQ),0)</f>
        <v>280.30898765853141</v>
      </c>
      <c r="R98" s="39">
        <f>VLOOKUP($A98,Ejercicio!$1:$1048576,COLUMN(Ejercicio!AU:AU),0)</f>
        <v>25.087230781275153</v>
      </c>
      <c r="S98" s="39">
        <f>VLOOKUP($A98,Ejercicio!$1:$1048576,COLUMN(Ejercicio!AW:AW),0)</f>
        <v>334.33590495904514</v>
      </c>
      <c r="T98" s="39">
        <f>VLOOKUP($A98,Ejercicio!$1:$1048576,COLUMN(Ejercicio!BA:BA),0)</f>
        <v>25.541860132964334</v>
      </c>
      <c r="U98" s="39">
        <f>VLOOKUP($A98,Ejercicio!$1:$1048576,COLUMN(Ejercicio!BC:BC),0)</f>
        <v>390.16942074315466</v>
      </c>
      <c r="V98" s="39">
        <f>VLOOKUP($A98,Ejercicio!$1:$1048576,COLUMN(Ejercicio!BG:BG),0)</f>
        <v>25.99141931102686</v>
      </c>
      <c r="W98" s="39">
        <f>VLOOKUP($A98,Ejercicio!$1:$1048576,COLUMN(Ejercicio!BI:BI),0)</f>
        <v>446.05362746992637</v>
      </c>
      <c r="X98" s="39">
        <f>VLOOKUP($A98,Ejercicio!$1:$1048576,COLUMN(Ejercicio!BM:BM),0)</f>
        <v>26.480778457270826</v>
      </c>
      <c r="Y98" s="39">
        <f>VLOOKUP($A98,Ejercicio!$1:$1048576,COLUMN(Ejercicio!BO:BO),0)</f>
        <v>506.05621679164528</v>
      </c>
      <c r="Z98" s="39">
        <f>VLOOKUP($A98,Ejercicio!$1:$1048576,COLUMN(Ejercicio!BS:BS),0)</f>
        <v>26.967881522186627</v>
      </c>
      <c r="AA98" s="39">
        <f>VLOOKUP($A98,Ejercicio!$1:$1048576,COLUMN(Ejercicio!BU:BU),0)</f>
        <v>566.22329307852101</v>
      </c>
      <c r="AB98" s="39">
        <f>VLOOKUP($A98,Ejercicio!$1:$1048576,COLUMN(Ejercicio!BY:BY),0)</f>
        <v>27.454656265690407</v>
      </c>
      <c r="AC98" s="39">
        <f>VLOOKUP($A98,Ejercicio!$1:$1048576,COLUMN(Ejercicio!CA:CA),0)</f>
        <v>629.94597884081111</v>
      </c>
      <c r="AD98" s="39" t="str">
        <f t="shared" si="1"/>
        <v>No</v>
      </c>
    </row>
    <row r="99" spans="1:30" x14ac:dyDescent="0.25">
      <c r="A99" s="1" t="str">
        <f>Ejercicio!A103</f>
        <v>L054</v>
      </c>
      <c r="B99" s="1" t="str">
        <f>Ejercicio!$B$2</f>
        <v>Revisado I Aprobado 2018</v>
      </c>
      <c r="C99" s="1" t="s">
        <v>52</v>
      </c>
      <c r="D99" s="1" t="s">
        <v>53</v>
      </c>
      <c r="E99" s="1" t="s">
        <v>52</v>
      </c>
      <c r="F99" s="39">
        <f>VLOOKUP($A99,Ejercicio!$1:$1048576,COLUMN(Ejercicio!K:K),0)</f>
        <v>10.113391440000003</v>
      </c>
      <c r="G99" s="39">
        <f>VLOOKUP($A99,Ejercicio!$1:$1048576,COLUMN(Ejercicio!M:M),0)</f>
        <v>19.081833126609585</v>
      </c>
      <c r="H99" s="39">
        <f>VLOOKUP($A99,Ejercicio!$1:$1048576,COLUMN(Ejercicio!Q:Q),0)</f>
        <v>10.242356084745763</v>
      </c>
      <c r="I99" s="39">
        <f>VLOOKUP($A99,Ejercicio!$1:$1048576,COLUMN(Ejercicio!S:S),0)</f>
        <v>36.780147349359694</v>
      </c>
      <c r="J99" s="39">
        <f>VLOOKUP($A99,Ejercicio!$1:$1048576,COLUMN(Ejercicio!W:W),0)</f>
        <v>10.411279368000002</v>
      </c>
      <c r="K99" s="39">
        <f>VLOOKUP($A99,Ejercicio!$1:$1048576,COLUMN(Ejercicio!Y:Y),0)</f>
        <v>57.030633046321874</v>
      </c>
      <c r="L99" s="39">
        <f>VLOOKUP($A99,Ejercicio!$1:$1048576,COLUMN(Ejercicio!AC:AC),0)</f>
        <v>10.590193016833336</v>
      </c>
      <c r="M99" s="39">
        <f>VLOOKUP($A99,Ejercicio!$1:$1048576,COLUMN(Ejercicio!AE:AE),0)</f>
        <v>77.347575385606518</v>
      </c>
      <c r="N99" s="39">
        <f>VLOOKUP($A99,Ejercicio!$1:$1048576,COLUMN(Ejercicio!AI:AI),0)</f>
        <v>10.795377109492277</v>
      </c>
      <c r="O99" s="39">
        <f>VLOOKUP($A99,Ejercicio!$1:$1048576,COLUMN(Ejercicio!AK:AK),0)</f>
        <v>99.214774117945993</v>
      </c>
      <c r="P99" s="39">
        <f>VLOOKUP($A99,Ejercicio!$1:$1048576,COLUMN(Ejercicio!AO:AO),0)</f>
        <v>10.994786856537754</v>
      </c>
      <c r="Q99" s="39">
        <f>VLOOKUP($A99,Ejercicio!$1:$1048576,COLUMN(Ejercicio!AQ:AQ),0)</f>
        <v>121.12309851420819</v>
      </c>
      <c r="R99" s="39">
        <f>VLOOKUP($A99,Ejercicio!$1:$1048576,COLUMN(Ejercicio!AU:AU),0)</f>
        <v>11.196325720613206</v>
      </c>
      <c r="S99" s="39">
        <f>VLOOKUP($A99,Ejercicio!$1:$1048576,COLUMN(Ejercicio!AW:AW),0)</f>
        <v>144.46843495059059</v>
      </c>
      <c r="T99" s="39">
        <f>VLOOKUP($A99,Ejercicio!$1:$1048576,COLUMN(Ejercicio!BA:BA),0)</f>
        <v>11.399224890438958</v>
      </c>
      <c r="U99" s="39">
        <f>VLOOKUP($A99,Ejercicio!$1:$1048576,COLUMN(Ejercicio!BC:BC),0)</f>
        <v>168.59441281449551</v>
      </c>
      <c r="V99" s="39">
        <f>VLOOKUP($A99,Ejercicio!$1:$1048576,COLUMN(Ejercicio!BG:BG),0)</f>
        <v>11.599861261452993</v>
      </c>
      <c r="W99" s="39">
        <f>VLOOKUP($A99,Ejercicio!$1:$1048576,COLUMN(Ejercicio!BI:BI),0)</f>
        <v>192.74229449372658</v>
      </c>
      <c r="X99" s="39">
        <f>VLOOKUP($A99,Ejercicio!$1:$1048576,COLUMN(Ejercicio!BM:BM),0)</f>
        <v>11.818260193750003</v>
      </c>
      <c r="Y99" s="39">
        <f>VLOOKUP($A99,Ejercicio!$1:$1048576,COLUMN(Ejercicio!BO:BO),0)</f>
        <v>218.66975262095121</v>
      </c>
      <c r="Z99" s="39">
        <f>VLOOKUP($A99,Ejercicio!$1:$1048576,COLUMN(Ejercicio!BS:BS),0)</f>
        <v>12.035652247305393</v>
      </c>
      <c r="AA99" s="39">
        <f>VLOOKUP($A99,Ejercicio!$1:$1048576,COLUMN(Ejercicio!BU:BU),0)</f>
        <v>244.66828651694152</v>
      </c>
      <c r="AB99" s="39">
        <f>VLOOKUP($A99,Ejercicio!$1:$1048576,COLUMN(Ejercicio!BY:BY),0)</f>
        <v>12.252897767817354</v>
      </c>
      <c r="AC99" s="39">
        <f>VLOOKUP($A99,Ejercicio!$1:$1048576,COLUMN(Ejercicio!CA:CA),0)</f>
        <v>272.2032192763225</v>
      </c>
      <c r="AD99" s="39" t="str">
        <f t="shared" si="1"/>
        <v>No</v>
      </c>
    </row>
    <row r="100" spans="1:30" x14ac:dyDescent="0.25">
      <c r="A100" s="1" t="str">
        <f>Ejercicio!A104</f>
        <v>L055</v>
      </c>
      <c r="B100" s="1" t="str">
        <f>Ejercicio!$B$2</f>
        <v>Revisado I Aprobado 2018</v>
      </c>
      <c r="C100" s="1" t="s">
        <v>52</v>
      </c>
      <c r="D100" s="1" t="s">
        <v>53</v>
      </c>
      <c r="E100" s="1" t="s">
        <v>52</v>
      </c>
      <c r="F100" s="39">
        <f>VLOOKUP($A100,Ejercicio!$1:$1048576,COLUMN(Ejercicio!K:K),0)</f>
        <v>0</v>
      </c>
      <c r="G100" s="39">
        <f>VLOOKUP($A100,Ejercicio!$1:$1048576,COLUMN(Ejercicio!M:M),0)</f>
        <v>0</v>
      </c>
      <c r="H100" s="39">
        <f>VLOOKUP($A100,Ejercicio!$1:$1048576,COLUMN(Ejercicio!Q:Q),0)</f>
        <v>0</v>
      </c>
      <c r="I100" s="39">
        <f>VLOOKUP($A100,Ejercicio!$1:$1048576,COLUMN(Ejercicio!S:S),0)</f>
        <v>0</v>
      </c>
      <c r="J100" s="39">
        <f>VLOOKUP($A100,Ejercicio!$1:$1048576,COLUMN(Ejercicio!W:W),0)</f>
        <v>0</v>
      </c>
      <c r="K100" s="39">
        <f>VLOOKUP($A100,Ejercicio!$1:$1048576,COLUMN(Ejercicio!Y:Y),0)</f>
        <v>0</v>
      </c>
      <c r="L100" s="39">
        <f>VLOOKUP($A100,Ejercicio!$1:$1048576,COLUMN(Ejercicio!AC:AC),0)</f>
        <v>0</v>
      </c>
      <c r="M100" s="39">
        <f>VLOOKUP($A100,Ejercicio!$1:$1048576,COLUMN(Ejercicio!AE:AE),0)</f>
        <v>0</v>
      </c>
      <c r="N100" s="39">
        <f>VLOOKUP($A100,Ejercicio!$1:$1048576,COLUMN(Ejercicio!AI:AI),0)</f>
        <v>0</v>
      </c>
      <c r="O100" s="39">
        <f>VLOOKUP($A100,Ejercicio!$1:$1048576,COLUMN(Ejercicio!AK:AK),0)</f>
        <v>0</v>
      </c>
      <c r="P100" s="39">
        <f>VLOOKUP($A100,Ejercicio!$1:$1048576,COLUMN(Ejercicio!AO:AO),0)</f>
        <v>0</v>
      </c>
      <c r="Q100" s="39">
        <f>VLOOKUP($A100,Ejercicio!$1:$1048576,COLUMN(Ejercicio!AQ:AQ),0)</f>
        <v>0</v>
      </c>
      <c r="R100" s="39">
        <f>VLOOKUP($A100,Ejercicio!$1:$1048576,COLUMN(Ejercicio!AU:AU),0)</f>
        <v>0</v>
      </c>
      <c r="S100" s="39">
        <f>VLOOKUP($A100,Ejercicio!$1:$1048576,COLUMN(Ejercicio!AW:AW),0)</f>
        <v>0</v>
      </c>
      <c r="T100" s="39">
        <f>VLOOKUP($A100,Ejercicio!$1:$1048576,COLUMN(Ejercicio!BA:BA),0)</f>
        <v>0</v>
      </c>
      <c r="U100" s="39">
        <f>VLOOKUP($A100,Ejercicio!$1:$1048576,COLUMN(Ejercicio!BC:BC),0)</f>
        <v>0</v>
      </c>
      <c r="V100" s="39">
        <f>VLOOKUP($A100,Ejercicio!$1:$1048576,COLUMN(Ejercicio!BG:BG),0)</f>
        <v>0</v>
      </c>
      <c r="W100" s="39">
        <f>VLOOKUP($A100,Ejercicio!$1:$1048576,COLUMN(Ejercicio!BI:BI),0)</f>
        <v>0</v>
      </c>
      <c r="X100" s="39">
        <f>VLOOKUP($A100,Ejercicio!$1:$1048576,COLUMN(Ejercicio!BM:BM),0)</f>
        <v>0</v>
      </c>
      <c r="Y100" s="39">
        <f>VLOOKUP($A100,Ejercicio!$1:$1048576,COLUMN(Ejercicio!BO:BO),0)</f>
        <v>0</v>
      </c>
      <c r="Z100" s="39">
        <f>VLOOKUP($A100,Ejercicio!$1:$1048576,COLUMN(Ejercicio!BS:BS),0)</f>
        <v>0</v>
      </c>
      <c r="AA100" s="39">
        <f>VLOOKUP($A100,Ejercicio!$1:$1048576,COLUMN(Ejercicio!BU:BU),0)</f>
        <v>0</v>
      </c>
      <c r="AB100" s="39">
        <f>VLOOKUP($A100,Ejercicio!$1:$1048576,COLUMN(Ejercicio!BY:BY),0)</f>
        <v>0</v>
      </c>
      <c r="AC100" s="39">
        <f>VLOOKUP($A100,Ejercicio!$1:$1048576,COLUMN(Ejercicio!CA:CA),0)</f>
        <v>0</v>
      </c>
      <c r="AD100" s="39" t="str">
        <f t="shared" si="1"/>
        <v>Si</v>
      </c>
    </row>
    <row r="101" spans="1:30" x14ac:dyDescent="0.25">
      <c r="A101" s="1" t="str">
        <f>Ejercicio!A105</f>
        <v>L056</v>
      </c>
      <c r="B101" s="1" t="str">
        <f>Ejercicio!$B$2</f>
        <v>Revisado I Aprobado 2018</v>
      </c>
      <c r="C101" s="1" t="s">
        <v>52</v>
      </c>
      <c r="D101" s="1" t="s">
        <v>53</v>
      </c>
      <c r="E101" s="1" t="s">
        <v>52</v>
      </c>
      <c r="F101" s="39">
        <f>VLOOKUP($A101,Ejercicio!$1:$1048576,COLUMN(Ejercicio!K:K),0)</f>
        <v>0</v>
      </c>
      <c r="G101" s="39">
        <f>VLOOKUP($A101,Ejercicio!$1:$1048576,COLUMN(Ejercicio!M:M),0)</f>
        <v>0</v>
      </c>
      <c r="H101" s="39">
        <f>VLOOKUP($A101,Ejercicio!$1:$1048576,COLUMN(Ejercicio!Q:Q),0)</f>
        <v>0</v>
      </c>
      <c r="I101" s="39">
        <f>VLOOKUP($A101,Ejercicio!$1:$1048576,COLUMN(Ejercicio!S:S),0)</f>
        <v>0</v>
      </c>
      <c r="J101" s="39">
        <f>VLOOKUP($A101,Ejercicio!$1:$1048576,COLUMN(Ejercicio!W:W),0)</f>
        <v>0</v>
      </c>
      <c r="K101" s="39">
        <f>VLOOKUP($A101,Ejercicio!$1:$1048576,COLUMN(Ejercicio!Y:Y),0)</f>
        <v>0</v>
      </c>
      <c r="L101" s="39">
        <f>VLOOKUP($A101,Ejercicio!$1:$1048576,COLUMN(Ejercicio!AC:AC),0)</f>
        <v>0</v>
      </c>
      <c r="M101" s="39">
        <f>VLOOKUP($A101,Ejercicio!$1:$1048576,COLUMN(Ejercicio!AE:AE),0)</f>
        <v>0</v>
      </c>
      <c r="N101" s="39">
        <f>VLOOKUP($A101,Ejercicio!$1:$1048576,COLUMN(Ejercicio!AI:AI),0)</f>
        <v>0</v>
      </c>
      <c r="O101" s="39">
        <f>VLOOKUP($A101,Ejercicio!$1:$1048576,COLUMN(Ejercicio!AK:AK),0)</f>
        <v>0</v>
      </c>
      <c r="P101" s="39">
        <f>VLOOKUP($A101,Ejercicio!$1:$1048576,COLUMN(Ejercicio!AO:AO),0)</f>
        <v>0</v>
      </c>
      <c r="Q101" s="39">
        <f>VLOOKUP($A101,Ejercicio!$1:$1048576,COLUMN(Ejercicio!AQ:AQ),0)</f>
        <v>0</v>
      </c>
      <c r="R101" s="39">
        <f>VLOOKUP($A101,Ejercicio!$1:$1048576,COLUMN(Ejercicio!AU:AU),0)</f>
        <v>0</v>
      </c>
      <c r="S101" s="39">
        <f>VLOOKUP($A101,Ejercicio!$1:$1048576,COLUMN(Ejercicio!AW:AW),0)</f>
        <v>0</v>
      </c>
      <c r="T101" s="39">
        <f>VLOOKUP($A101,Ejercicio!$1:$1048576,COLUMN(Ejercicio!BA:BA),0)</f>
        <v>0</v>
      </c>
      <c r="U101" s="39">
        <f>VLOOKUP($A101,Ejercicio!$1:$1048576,COLUMN(Ejercicio!BC:BC),0)</f>
        <v>0</v>
      </c>
      <c r="V101" s="39">
        <f>VLOOKUP($A101,Ejercicio!$1:$1048576,COLUMN(Ejercicio!BG:BG),0)</f>
        <v>0</v>
      </c>
      <c r="W101" s="39">
        <f>VLOOKUP($A101,Ejercicio!$1:$1048576,COLUMN(Ejercicio!BI:BI),0)</f>
        <v>0</v>
      </c>
      <c r="X101" s="39">
        <f>VLOOKUP($A101,Ejercicio!$1:$1048576,COLUMN(Ejercicio!BM:BM),0)</f>
        <v>0</v>
      </c>
      <c r="Y101" s="39">
        <f>VLOOKUP($A101,Ejercicio!$1:$1048576,COLUMN(Ejercicio!BO:BO),0)</f>
        <v>0</v>
      </c>
      <c r="Z101" s="39">
        <f>VLOOKUP($A101,Ejercicio!$1:$1048576,COLUMN(Ejercicio!BS:BS),0)</f>
        <v>0</v>
      </c>
      <c r="AA101" s="39">
        <f>VLOOKUP($A101,Ejercicio!$1:$1048576,COLUMN(Ejercicio!BU:BU),0)</f>
        <v>0</v>
      </c>
      <c r="AB101" s="39">
        <f>VLOOKUP($A101,Ejercicio!$1:$1048576,COLUMN(Ejercicio!BY:BY),0)</f>
        <v>0</v>
      </c>
      <c r="AC101" s="39">
        <f>VLOOKUP($A101,Ejercicio!$1:$1048576,COLUMN(Ejercicio!CA:CA),0)</f>
        <v>0</v>
      </c>
      <c r="AD101" s="39" t="str">
        <f t="shared" si="1"/>
        <v>Si</v>
      </c>
    </row>
    <row r="102" spans="1:30" x14ac:dyDescent="0.25">
      <c r="A102" s="1" t="str">
        <f>Ejercicio!A106</f>
        <v>L057</v>
      </c>
      <c r="B102" s="1" t="str">
        <f>Ejercicio!$B$2</f>
        <v>Revisado I Aprobado 2018</v>
      </c>
      <c r="C102" s="1" t="s">
        <v>52</v>
      </c>
      <c r="D102" s="1" t="s">
        <v>53</v>
      </c>
      <c r="E102" s="1" t="s">
        <v>52</v>
      </c>
      <c r="F102" s="39">
        <f>VLOOKUP($A102,Ejercicio!$1:$1048576,COLUMN(Ejercicio!K:K),0)</f>
        <v>0</v>
      </c>
      <c r="G102" s="39">
        <f>VLOOKUP($A102,Ejercicio!$1:$1048576,COLUMN(Ejercicio!M:M),0)</f>
        <v>0</v>
      </c>
      <c r="H102" s="39">
        <f>VLOOKUP($A102,Ejercicio!$1:$1048576,COLUMN(Ejercicio!Q:Q),0)</f>
        <v>0</v>
      </c>
      <c r="I102" s="39">
        <f>VLOOKUP($A102,Ejercicio!$1:$1048576,COLUMN(Ejercicio!S:S),0)</f>
        <v>0</v>
      </c>
      <c r="J102" s="39">
        <f>VLOOKUP($A102,Ejercicio!$1:$1048576,COLUMN(Ejercicio!W:W),0)</f>
        <v>0</v>
      </c>
      <c r="K102" s="39">
        <f>VLOOKUP($A102,Ejercicio!$1:$1048576,COLUMN(Ejercicio!Y:Y),0)</f>
        <v>0</v>
      </c>
      <c r="L102" s="39">
        <f>VLOOKUP($A102,Ejercicio!$1:$1048576,COLUMN(Ejercicio!AC:AC),0)</f>
        <v>0</v>
      </c>
      <c r="M102" s="39">
        <f>VLOOKUP($A102,Ejercicio!$1:$1048576,COLUMN(Ejercicio!AE:AE),0)</f>
        <v>0</v>
      </c>
      <c r="N102" s="39">
        <f>VLOOKUP($A102,Ejercicio!$1:$1048576,COLUMN(Ejercicio!AI:AI),0)</f>
        <v>0</v>
      </c>
      <c r="O102" s="39">
        <f>VLOOKUP($A102,Ejercicio!$1:$1048576,COLUMN(Ejercicio!AK:AK),0)</f>
        <v>0</v>
      </c>
      <c r="P102" s="39">
        <f>VLOOKUP($A102,Ejercicio!$1:$1048576,COLUMN(Ejercicio!AO:AO),0)</f>
        <v>0</v>
      </c>
      <c r="Q102" s="39">
        <f>VLOOKUP($A102,Ejercicio!$1:$1048576,COLUMN(Ejercicio!AQ:AQ),0)</f>
        <v>0</v>
      </c>
      <c r="R102" s="39">
        <f>VLOOKUP($A102,Ejercicio!$1:$1048576,COLUMN(Ejercicio!AU:AU),0)</f>
        <v>0</v>
      </c>
      <c r="S102" s="39">
        <f>VLOOKUP($A102,Ejercicio!$1:$1048576,COLUMN(Ejercicio!AW:AW),0)</f>
        <v>0</v>
      </c>
      <c r="T102" s="39">
        <f>VLOOKUP($A102,Ejercicio!$1:$1048576,COLUMN(Ejercicio!BA:BA),0)</f>
        <v>0</v>
      </c>
      <c r="U102" s="39">
        <f>VLOOKUP($A102,Ejercicio!$1:$1048576,COLUMN(Ejercicio!BC:BC),0)</f>
        <v>0</v>
      </c>
      <c r="V102" s="39">
        <f>VLOOKUP($A102,Ejercicio!$1:$1048576,COLUMN(Ejercicio!BG:BG),0)</f>
        <v>0</v>
      </c>
      <c r="W102" s="39">
        <f>VLOOKUP($A102,Ejercicio!$1:$1048576,COLUMN(Ejercicio!BI:BI),0)</f>
        <v>0</v>
      </c>
      <c r="X102" s="39">
        <f>VLOOKUP($A102,Ejercicio!$1:$1048576,COLUMN(Ejercicio!BM:BM),0)</f>
        <v>0</v>
      </c>
      <c r="Y102" s="39">
        <f>VLOOKUP($A102,Ejercicio!$1:$1048576,COLUMN(Ejercicio!BO:BO),0)</f>
        <v>0</v>
      </c>
      <c r="Z102" s="39">
        <f>VLOOKUP($A102,Ejercicio!$1:$1048576,COLUMN(Ejercicio!BS:BS),0)</f>
        <v>0</v>
      </c>
      <c r="AA102" s="39">
        <f>VLOOKUP($A102,Ejercicio!$1:$1048576,COLUMN(Ejercicio!BU:BU),0)</f>
        <v>0</v>
      </c>
      <c r="AB102" s="39">
        <f>VLOOKUP($A102,Ejercicio!$1:$1048576,COLUMN(Ejercicio!BY:BY),0)</f>
        <v>0</v>
      </c>
      <c r="AC102" s="39">
        <f>VLOOKUP($A102,Ejercicio!$1:$1048576,COLUMN(Ejercicio!CA:CA),0)</f>
        <v>0</v>
      </c>
      <c r="AD102" s="39" t="str">
        <f t="shared" si="1"/>
        <v>Si</v>
      </c>
    </row>
    <row r="103" spans="1:30" x14ac:dyDescent="0.25">
      <c r="A103" s="1" t="str">
        <f>Ejercicio!A107</f>
        <v>L058</v>
      </c>
      <c r="B103" s="1" t="str">
        <f>Ejercicio!$B$2</f>
        <v>Revisado I Aprobado 2018</v>
      </c>
      <c r="C103" s="1" t="s">
        <v>52</v>
      </c>
      <c r="D103" s="1" t="s">
        <v>53</v>
      </c>
      <c r="E103" s="1" t="s">
        <v>52</v>
      </c>
      <c r="F103" s="39">
        <f>VLOOKUP($A103,Ejercicio!$1:$1048576,COLUMN(Ejercicio!K:K),0)</f>
        <v>0</v>
      </c>
      <c r="G103" s="39">
        <f>VLOOKUP($A103,Ejercicio!$1:$1048576,COLUMN(Ejercicio!M:M),0)</f>
        <v>0</v>
      </c>
      <c r="H103" s="39">
        <f>VLOOKUP($A103,Ejercicio!$1:$1048576,COLUMN(Ejercicio!Q:Q),0)</f>
        <v>0</v>
      </c>
      <c r="I103" s="39">
        <f>VLOOKUP($A103,Ejercicio!$1:$1048576,COLUMN(Ejercicio!S:S),0)</f>
        <v>0</v>
      </c>
      <c r="J103" s="39">
        <f>VLOOKUP($A103,Ejercicio!$1:$1048576,COLUMN(Ejercicio!W:W),0)</f>
        <v>0</v>
      </c>
      <c r="K103" s="39">
        <f>VLOOKUP($A103,Ejercicio!$1:$1048576,COLUMN(Ejercicio!Y:Y),0)</f>
        <v>0</v>
      </c>
      <c r="L103" s="39">
        <f>VLOOKUP($A103,Ejercicio!$1:$1048576,COLUMN(Ejercicio!AC:AC),0)</f>
        <v>0</v>
      </c>
      <c r="M103" s="39">
        <f>VLOOKUP($A103,Ejercicio!$1:$1048576,COLUMN(Ejercicio!AE:AE),0)</f>
        <v>0</v>
      </c>
      <c r="N103" s="39">
        <f>VLOOKUP($A103,Ejercicio!$1:$1048576,COLUMN(Ejercicio!AI:AI),0)</f>
        <v>0</v>
      </c>
      <c r="O103" s="39">
        <f>VLOOKUP($A103,Ejercicio!$1:$1048576,COLUMN(Ejercicio!AK:AK),0)</f>
        <v>0</v>
      </c>
      <c r="P103" s="39">
        <f>VLOOKUP($A103,Ejercicio!$1:$1048576,COLUMN(Ejercicio!AO:AO),0)</f>
        <v>0</v>
      </c>
      <c r="Q103" s="39">
        <f>VLOOKUP($A103,Ejercicio!$1:$1048576,COLUMN(Ejercicio!AQ:AQ),0)</f>
        <v>0</v>
      </c>
      <c r="R103" s="39">
        <f>VLOOKUP($A103,Ejercicio!$1:$1048576,COLUMN(Ejercicio!AU:AU),0)</f>
        <v>0</v>
      </c>
      <c r="S103" s="39">
        <f>VLOOKUP($A103,Ejercicio!$1:$1048576,COLUMN(Ejercicio!AW:AW),0)</f>
        <v>0</v>
      </c>
      <c r="T103" s="39">
        <f>VLOOKUP($A103,Ejercicio!$1:$1048576,COLUMN(Ejercicio!BA:BA),0)</f>
        <v>0</v>
      </c>
      <c r="U103" s="39">
        <f>VLOOKUP($A103,Ejercicio!$1:$1048576,COLUMN(Ejercicio!BC:BC),0)</f>
        <v>0</v>
      </c>
      <c r="V103" s="39">
        <f>VLOOKUP($A103,Ejercicio!$1:$1048576,COLUMN(Ejercicio!BG:BG),0)</f>
        <v>0</v>
      </c>
      <c r="W103" s="39">
        <f>VLOOKUP($A103,Ejercicio!$1:$1048576,COLUMN(Ejercicio!BI:BI),0)</f>
        <v>0</v>
      </c>
      <c r="X103" s="39">
        <f>VLOOKUP($A103,Ejercicio!$1:$1048576,COLUMN(Ejercicio!BM:BM),0)</f>
        <v>0</v>
      </c>
      <c r="Y103" s="39">
        <f>VLOOKUP($A103,Ejercicio!$1:$1048576,COLUMN(Ejercicio!BO:BO),0)</f>
        <v>0</v>
      </c>
      <c r="Z103" s="39">
        <f>VLOOKUP($A103,Ejercicio!$1:$1048576,COLUMN(Ejercicio!BS:BS),0)</f>
        <v>0</v>
      </c>
      <c r="AA103" s="39">
        <f>VLOOKUP($A103,Ejercicio!$1:$1048576,COLUMN(Ejercicio!BU:BU),0)</f>
        <v>0</v>
      </c>
      <c r="AB103" s="39">
        <f>VLOOKUP($A103,Ejercicio!$1:$1048576,COLUMN(Ejercicio!BY:BY),0)</f>
        <v>0</v>
      </c>
      <c r="AC103" s="39">
        <f>VLOOKUP($A103,Ejercicio!$1:$1048576,COLUMN(Ejercicio!CA:CA),0)</f>
        <v>0</v>
      </c>
      <c r="AD103" s="39" t="str">
        <f t="shared" si="1"/>
        <v>Si</v>
      </c>
    </row>
    <row r="104" spans="1:30" x14ac:dyDescent="0.25">
      <c r="A104" s="1" t="str">
        <f>Ejercicio!A108</f>
        <v>L059</v>
      </c>
      <c r="B104" s="1" t="str">
        <f>Ejercicio!$B$2</f>
        <v>Revisado I Aprobado 2018</v>
      </c>
      <c r="C104" s="1" t="s">
        <v>52</v>
      </c>
      <c r="D104" s="1" t="s">
        <v>53</v>
      </c>
      <c r="E104" s="1" t="s">
        <v>52</v>
      </c>
      <c r="F104" s="39">
        <f>VLOOKUP($A104,Ejercicio!$1:$1048576,COLUMN(Ejercicio!K:K),0)</f>
        <v>0</v>
      </c>
      <c r="G104" s="39">
        <f>VLOOKUP($A104,Ejercicio!$1:$1048576,COLUMN(Ejercicio!M:M),0)</f>
        <v>0</v>
      </c>
      <c r="H104" s="39">
        <f>VLOOKUP($A104,Ejercicio!$1:$1048576,COLUMN(Ejercicio!Q:Q),0)</f>
        <v>0</v>
      </c>
      <c r="I104" s="39">
        <f>VLOOKUP($A104,Ejercicio!$1:$1048576,COLUMN(Ejercicio!S:S),0)</f>
        <v>0</v>
      </c>
      <c r="J104" s="39">
        <f>VLOOKUP($A104,Ejercicio!$1:$1048576,COLUMN(Ejercicio!W:W),0)</f>
        <v>0</v>
      </c>
      <c r="K104" s="39">
        <f>VLOOKUP($A104,Ejercicio!$1:$1048576,COLUMN(Ejercicio!Y:Y),0)</f>
        <v>0</v>
      </c>
      <c r="L104" s="39">
        <f>VLOOKUP($A104,Ejercicio!$1:$1048576,COLUMN(Ejercicio!AC:AC),0)</f>
        <v>0</v>
      </c>
      <c r="M104" s="39">
        <f>VLOOKUP($A104,Ejercicio!$1:$1048576,COLUMN(Ejercicio!AE:AE),0)</f>
        <v>0</v>
      </c>
      <c r="N104" s="39">
        <f>VLOOKUP($A104,Ejercicio!$1:$1048576,COLUMN(Ejercicio!AI:AI),0)</f>
        <v>0</v>
      </c>
      <c r="O104" s="39">
        <f>VLOOKUP($A104,Ejercicio!$1:$1048576,COLUMN(Ejercicio!AK:AK),0)</f>
        <v>0</v>
      </c>
      <c r="P104" s="39">
        <f>VLOOKUP($A104,Ejercicio!$1:$1048576,COLUMN(Ejercicio!AO:AO),0)</f>
        <v>0</v>
      </c>
      <c r="Q104" s="39">
        <f>VLOOKUP($A104,Ejercicio!$1:$1048576,COLUMN(Ejercicio!AQ:AQ),0)</f>
        <v>0</v>
      </c>
      <c r="R104" s="39">
        <f>VLOOKUP($A104,Ejercicio!$1:$1048576,COLUMN(Ejercicio!AU:AU),0)</f>
        <v>0</v>
      </c>
      <c r="S104" s="39">
        <f>VLOOKUP($A104,Ejercicio!$1:$1048576,COLUMN(Ejercicio!AW:AW),0)</f>
        <v>0</v>
      </c>
      <c r="T104" s="39">
        <f>VLOOKUP($A104,Ejercicio!$1:$1048576,COLUMN(Ejercicio!BA:BA),0)</f>
        <v>0</v>
      </c>
      <c r="U104" s="39">
        <f>VLOOKUP($A104,Ejercicio!$1:$1048576,COLUMN(Ejercicio!BC:BC),0)</f>
        <v>0</v>
      </c>
      <c r="V104" s="39">
        <f>VLOOKUP($A104,Ejercicio!$1:$1048576,COLUMN(Ejercicio!BG:BG),0)</f>
        <v>0</v>
      </c>
      <c r="W104" s="39">
        <f>VLOOKUP($A104,Ejercicio!$1:$1048576,COLUMN(Ejercicio!BI:BI),0)</f>
        <v>0</v>
      </c>
      <c r="X104" s="39">
        <f>VLOOKUP($A104,Ejercicio!$1:$1048576,COLUMN(Ejercicio!BM:BM),0)</f>
        <v>0</v>
      </c>
      <c r="Y104" s="39">
        <f>VLOOKUP($A104,Ejercicio!$1:$1048576,COLUMN(Ejercicio!BO:BO),0)</f>
        <v>0</v>
      </c>
      <c r="Z104" s="39">
        <f>VLOOKUP($A104,Ejercicio!$1:$1048576,COLUMN(Ejercicio!BS:BS),0)</f>
        <v>0</v>
      </c>
      <c r="AA104" s="39">
        <f>VLOOKUP($A104,Ejercicio!$1:$1048576,COLUMN(Ejercicio!BU:BU),0)</f>
        <v>0</v>
      </c>
      <c r="AB104" s="39">
        <f>VLOOKUP($A104,Ejercicio!$1:$1048576,COLUMN(Ejercicio!BY:BY),0)</f>
        <v>0</v>
      </c>
      <c r="AC104" s="39">
        <f>VLOOKUP($A104,Ejercicio!$1:$1048576,COLUMN(Ejercicio!CA:CA),0)</f>
        <v>0</v>
      </c>
      <c r="AD104" s="39" t="str">
        <f t="shared" si="1"/>
        <v>Si</v>
      </c>
    </row>
    <row r="105" spans="1:30" x14ac:dyDescent="0.25">
      <c r="A105" s="1" t="str">
        <f>Ejercicio!A109</f>
        <v>L060</v>
      </c>
      <c r="B105" s="1" t="str">
        <f>Ejercicio!$B$2</f>
        <v>Revisado I Aprobado 2018</v>
      </c>
      <c r="C105" s="1" t="s">
        <v>52</v>
      </c>
      <c r="D105" s="1" t="s">
        <v>53</v>
      </c>
      <c r="E105" s="1" t="s">
        <v>52</v>
      </c>
      <c r="F105" s="39">
        <f>VLOOKUP($A105,Ejercicio!$1:$1048576,COLUMN(Ejercicio!K:K),0)</f>
        <v>0</v>
      </c>
      <c r="G105" s="39">
        <f>VLOOKUP($A105,Ejercicio!$1:$1048576,COLUMN(Ejercicio!M:M),0)</f>
        <v>0</v>
      </c>
      <c r="H105" s="39">
        <f>VLOOKUP($A105,Ejercicio!$1:$1048576,COLUMN(Ejercicio!Q:Q),0)</f>
        <v>0</v>
      </c>
      <c r="I105" s="39">
        <f>VLOOKUP($A105,Ejercicio!$1:$1048576,COLUMN(Ejercicio!S:S),0)</f>
        <v>0</v>
      </c>
      <c r="J105" s="39">
        <f>VLOOKUP($A105,Ejercicio!$1:$1048576,COLUMN(Ejercicio!W:W),0)</f>
        <v>0</v>
      </c>
      <c r="K105" s="39">
        <f>VLOOKUP($A105,Ejercicio!$1:$1048576,COLUMN(Ejercicio!Y:Y),0)</f>
        <v>0</v>
      </c>
      <c r="L105" s="39">
        <f>VLOOKUP($A105,Ejercicio!$1:$1048576,COLUMN(Ejercicio!AC:AC),0)</f>
        <v>0</v>
      </c>
      <c r="M105" s="39">
        <f>VLOOKUP($A105,Ejercicio!$1:$1048576,COLUMN(Ejercicio!AE:AE),0)</f>
        <v>0</v>
      </c>
      <c r="N105" s="39">
        <f>VLOOKUP($A105,Ejercicio!$1:$1048576,COLUMN(Ejercicio!AI:AI),0)</f>
        <v>0</v>
      </c>
      <c r="O105" s="39">
        <f>VLOOKUP($A105,Ejercicio!$1:$1048576,COLUMN(Ejercicio!AK:AK),0)</f>
        <v>0</v>
      </c>
      <c r="P105" s="39">
        <f>VLOOKUP($A105,Ejercicio!$1:$1048576,COLUMN(Ejercicio!AO:AO),0)</f>
        <v>0</v>
      </c>
      <c r="Q105" s="39">
        <f>VLOOKUP($A105,Ejercicio!$1:$1048576,COLUMN(Ejercicio!AQ:AQ),0)</f>
        <v>0</v>
      </c>
      <c r="R105" s="39">
        <f>VLOOKUP($A105,Ejercicio!$1:$1048576,COLUMN(Ejercicio!AU:AU),0)</f>
        <v>0</v>
      </c>
      <c r="S105" s="39">
        <f>VLOOKUP($A105,Ejercicio!$1:$1048576,COLUMN(Ejercicio!AW:AW),0)</f>
        <v>0</v>
      </c>
      <c r="T105" s="39">
        <f>VLOOKUP($A105,Ejercicio!$1:$1048576,COLUMN(Ejercicio!BA:BA),0)</f>
        <v>0</v>
      </c>
      <c r="U105" s="39">
        <f>VLOOKUP($A105,Ejercicio!$1:$1048576,COLUMN(Ejercicio!BC:BC),0)</f>
        <v>0</v>
      </c>
      <c r="V105" s="39">
        <f>VLOOKUP($A105,Ejercicio!$1:$1048576,COLUMN(Ejercicio!BG:BG),0)</f>
        <v>0</v>
      </c>
      <c r="W105" s="39">
        <f>VLOOKUP($A105,Ejercicio!$1:$1048576,COLUMN(Ejercicio!BI:BI),0)</f>
        <v>0</v>
      </c>
      <c r="X105" s="39">
        <f>VLOOKUP($A105,Ejercicio!$1:$1048576,COLUMN(Ejercicio!BM:BM),0)</f>
        <v>0</v>
      </c>
      <c r="Y105" s="39">
        <f>VLOOKUP($A105,Ejercicio!$1:$1048576,COLUMN(Ejercicio!BO:BO),0)</f>
        <v>0</v>
      </c>
      <c r="Z105" s="39">
        <f>VLOOKUP($A105,Ejercicio!$1:$1048576,COLUMN(Ejercicio!BS:BS),0)</f>
        <v>0</v>
      </c>
      <c r="AA105" s="39">
        <f>VLOOKUP($A105,Ejercicio!$1:$1048576,COLUMN(Ejercicio!BU:BU),0)</f>
        <v>0</v>
      </c>
      <c r="AB105" s="39">
        <f>VLOOKUP($A105,Ejercicio!$1:$1048576,COLUMN(Ejercicio!BY:BY),0)</f>
        <v>0</v>
      </c>
      <c r="AC105" s="39">
        <f>VLOOKUP($A105,Ejercicio!$1:$1048576,COLUMN(Ejercicio!CA:CA),0)</f>
        <v>0</v>
      </c>
      <c r="AD105" s="39" t="str">
        <f t="shared" si="1"/>
        <v>Si</v>
      </c>
    </row>
    <row r="106" spans="1:30" x14ac:dyDescent="0.25">
      <c r="A106" s="1" t="str">
        <f>Ejercicio!A110</f>
        <v>U001</v>
      </c>
      <c r="B106" s="1" t="str">
        <f>Ejercicio!$B$2</f>
        <v>Revisado I Aprobado 2018</v>
      </c>
      <c r="C106" s="1" t="s">
        <v>52</v>
      </c>
      <c r="D106" s="1" t="s">
        <v>53</v>
      </c>
      <c r="E106" s="1" t="s">
        <v>52</v>
      </c>
      <c r="F106" s="39">
        <f>VLOOKUP($A106,Ejercicio!$1:$1048576,COLUMN(Ejercicio!K:K),0)</f>
        <v>30.256989247311825</v>
      </c>
      <c r="G106" s="39">
        <f>VLOOKUP($A106,Ejercicio!$1:$1048576,COLUMN(Ejercicio!M:M),0)</f>
        <v>64.230218057395135</v>
      </c>
      <c r="H106" s="39">
        <f>VLOOKUP($A106,Ejercicio!$1:$1048576,COLUMN(Ejercicio!Q:Q),0)</f>
        <v>30.228248587570622</v>
      </c>
      <c r="I106" s="39">
        <f>VLOOKUP($A106,Ejercicio!$1:$1048576,COLUMN(Ejercicio!S:S),0)</f>
        <v>122.12849024282561</v>
      </c>
      <c r="J106" s="39">
        <f>VLOOKUP($A106,Ejercicio!$1:$1048576,COLUMN(Ejercicio!W:W),0)</f>
        <v>30.238148148148156</v>
      </c>
      <c r="K106" s="39">
        <f>VLOOKUP($A106,Ejercicio!$1:$1048576,COLUMN(Ejercicio!Y:Y),0)</f>
        <v>186.35870830022077</v>
      </c>
      <c r="L106" s="39">
        <f>VLOOKUP($A106,Ejercicio!$1:$1048576,COLUMN(Ejercicio!AC:AC),0)</f>
        <v>30.495000000000001</v>
      </c>
      <c r="M106" s="39">
        <f>VLOOKUP($A106,Ejercicio!$1:$1048576,COLUMN(Ejercicio!AE:AE),0)</f>
        <v>250.58892635761589</v>
      </c>
      <c r="N106" s="39">
        <f>VLOOKUP($A106,Ejercicio!$1:$1048576,COLUMN(Ejercicio!AI:AI),0)</f>
        <v>30.446136865342169</v>
      </c>
      <c r="O106" s="39">
        <f>VLOOKUP($A106,Ejercicio!$1:$1048576,COLUMN(Ejercicio!AK:AK),0)</f>
        <v>314.81914441501107</v>
      </c>
      <c r="P106" s="39">
        <f>VLOOKUP($A106,Ejercicio!$1:$1048576,COLUMN(Ejercicio!AO:AO),0)</f>
        <v>30.581952117863718</v>
      </c>
      <c r="Q106" s="39">
        <f>VLOOKUP($A106,Ejercicio!$1:$1048576,COLUMN(Ejercicio!AQ:AQ),0)</f>
        <v>379.04936247240613</v>
      </c>
      <c r="R106" s="39">
        <f>VLOOKUP($A106,Ejercicio!$1:$1048576,COLUMN(Ejercicio!AU:AU),0)</f>
        <v>30.534433962264153</v>
      </c>
      <c r="S106" s="39">
        <f>VLOOKUP($A106,Ejercicio!$1:$1048576,COLUMN(Ejercicio!AW:AW),0)</f>
        <v>443.27958052980131</v>
      </c>
      <c r="T106" s="39">
        <f>VLOOKUP($A106,Ejercicio!$1:$1048576,COLUMN(Ejercicio!BA:BA),0)</f>
        <v>30.499039780521262</v>
      </c>
      <c r="U106" s="39">
        <f>VLOOKUP($A106,Ejercicio!$1:$1048576,COLUMN(Ejercicio!BC:BC),0)</f>
        <v>507.50979858719643</v>
      </c>
      <c r="V106" s="39">
        <f>VLOOKUP($A106,Ejercicio!$1:$1048576,COLUMN(Ejercicio!BG:BG),0)</f>
        <v>30.583272283272283</v>
      </c>
      <c r="W106" s="39">
        <f>VLOOKUP($A106,Ejercicio!$1:$1048576,COLUMN(Ejercicio!BI:BI),0)</f>
        <v>571.74001664459161</v>
      </c>
      <c r="X106" s="39">
        <f>VLOOKUP($A106,Ejercicio!$1:$1048576,COLUMN(Ejercicio!BM:BM),0)</f>
        <v>30.550000000000004</v>
      </c>
      <c r="Y106" s="39">
        <f>VLOOKUP($A106,Ejercicio!$1:$1048576,COLUMN(Ejercicio!BO:BO),0)</f>
        <v>635.97023470198678</v>
      </c>
      <c r="Z106" s="39">
        <f>VLOOKUP($A106,Ejercicio!$1:$1048576,COLUMN(Ejercicio!BS:BS),0)</f>
        <v>30.614271457085831</v>
      </c>
      <c r="AA106" s="39">
        <f>VLOOKUP($A106,Ejercicio!$1:$1048576,COLUMN(Ejercicio!BU:BU),0)</f>
        <v>700.20045275938185</v>
      </c>
      <c r="AB106" s="39">
        <f>VLOOKUP($A106,Ejercicio!$1:$1048576,COLUMN(Ejercicio!BY:BY),0)</f>
        <v>30.583926940639273</v>
      </c>
      <c r="AC106" s="39">
        <f>VLOOKUP($A106,Ejercicio!$1:$1048576,COLUMN(Ejercicio!CA:CA),0)</f>
        <v>764.43067081677702</v>
      </c>
      <c r="AD106" s="39" t="str">
        <f t="shared" si="1"/>
        <v>No</v>
      </c>
    </row>
    <row r="107" spans="1:30" x14ac:dyDescent="0.25">
      <c r="A107" s="1" t="str">
        <f>Ejercicio!A111</f>
        <v>U002</v>
      </c>
      <c r="B107" s="1" t="str">
        <f>Ejercicio!$B$2</f>
        <v>Revisado I Aprobado 2018</v>
      </c>
      <c r="C107" s="1" t="s">
        <v>52</v>
      </c>
      <c r="D107" s="1" t="s">
        <v>53</v>
      </c>
      <c r="E107" s="1" t="s">
        <v>52</v>
      </c>
      <c r="F107" s="39">
        <f>VLOOKUP($A107,Ejercicio!$1:$1048576,COLUMN(Ejercicio!K:K),0)</f>
        <v>450.39722128666727</v>
      </c>
      <c r="G107" s="39">
        <f>VLOOKUP($A107,Ejercicio!$1:$1048576,COLUMN(Ejercicio!M:M),0)</f>
        <v>110.67630242825612</v>
      </c>
      <c r="H107" s="39">
        <f>VLOOKUP($A107,Ejercicio!$1:$1048576,COLUMN(Ejercicio!Q:Q),0)</f>
        <v>236.64938745570655</v>
      </c>
      <c r="I107" s="39">
        <f>VLOOKUP($A107,Ejercicio!$1:$1048576,COLUMN(Ejercicio!S:S),0)</f>
        <v>110.67630242825612</v>
      </c>
      <c r="J107" s="39">
        <f>VLOOKUP($A107,Ejercicio!$1:$1048576,COLUMN(Ejercicio!W:W),0)</f>
        <v>155.13682066540761</v>
      </c>
      <c r="K107" s="39">
        <f>VLOOKUP($A107,Ejercicio!$1:$1048576,COLUMN(Ejercicio!Y:Y),0)</f>
        <v>110.67630242825612</v>
      </c>
      <c r="L107" s="39">
        <f>VLOOKUP($A107,Ejercicio!$1:$1048576,COLUMN(Ejercicio!AC:AC),0)</f>
        <v>116.35261549905573</v>
      </c>
      <c r="M107" s="39">
        <f>VLOOKUP($A107,Ejercicio!$1:$1048576,COLUMN(Ejercicio!AE:AE),0)</f>
        <v>110.67630242825612</v>
      </c>
      <c r="N107" s="39">
        <f>VLOOKUP($A107,Ejercicio!$1:$1048576,COLUMN(Ejercicio!AI:AI),0)</f>
        <v>92.465654701236332</v>
      </c>
      <c r="O107" s="39">
        <f>VLOOKUP($A107,Ejercicio!$1:$1048576,COLUMN(Ejercicio!AK:AK),0)</f>
        <v>110.67630242825612</v>
      </c>
      <c r="P107" s="39">
        <f>VLOOKUP($A107,Ejercicio!$1:$1048576,COLUMN(Ejercicio!AO:AO),0)</f>
        <v>77.139855579484461</v>
      </c>
      <c r="Q107" s="39">
        <f>VLOOKUP($A107,Ejercicio!$1:$1048576,COLUMN(Ejercicio!AQ:AQ),0)</f>
        <v>110.67630242825612</v>
      </c>
      <c r="R107" s="39">
        <f>VLOOKUP($A107,Ejercicio!$1:$1048576,COLUMN(Ejercicio!AU:AU),0)</f>
        <v>65.859971037201348</v>
      </c>
      <c r="S107" s="39">
        <f>VLOOKUP($A107,Ejercicio!$1:$1048576,COLUMN(Ejercicio!AW:AW),0)</f>
        <v>110.67630242825612</v>
      </c>
      <c r="T107" s="39">
        <f>VLOOKUP($A107,Ejercicio!$1:$1048576,COLUMN(Ejercicio!BA:BA),0)</f>
        <v>57.45808172792875</v>
      </c>
      <c r="U107" s="39">
        <f>VLOOKUP($A107,Ejercicio!$1:$1048576,COLUMN(Ejercicio!BC:BC),0)</f>
        <v>110.67630242825612</v>
      </c>
      <c r="V107" s="39">
        <f>VLOOKUP($A107,Ejercicio!$1:$1048576,COLUMN(Ejercicio!BG:BG),0)</f>
        <v>51.144006812771742</v>
      </c>
      <c r="W107" s="39">
        <f>VLOOKUP($A107,Ejercicio!$1:$1048576,COLUMN(Ejercicio!BI:BI),0)</f>
        <v>110.67630242825612</v>
      </c>
      <c r="X107" s="39">
        <f>VLOOKUP($A107,Ejercicio!$1:$1048576,COLUMN(Ejercicio!BM:BM),0)</f>
        <v>45.928664012785156</v>
      </c>
      <c r="Y107" s="39">
        <f>VLOOKUP($A107,Ejercicio!$1:$1048576,COLUMN(Ejercicio!BO:BO),0)</f>
        <v>110.67630242825612</v>
      </c>
      <c r="Z107" s="39">
        <f>VLOOKUP($A107,Ejercicio!$1:$1048576,COLUMN(Ejercicio!BS:BS),0)</f>
        <v>41.803334909840373</v>
      </c>
      <c r="AA107" s="39">
        <f>VLOOKUP($A107,Ejercicio!$1:$1048576,COLUMN(Ejercicio!BU:BU),0)</f>
        <v>110.67630242825612</v>
      </c>
      <c r="AB107" s="39">
        <f>VLOOKUP($A107,Ejercicio!$1:$1048576,COLUMN(Ejercicio!BY:BY),0)</f>
        <v>97.21253498311718</v>
      </c>
      <c r="AC107" s="39">
        <f>VLOOKUP($A107,Ejercicio!$1:$1048576,COLUMN(Ejercicio!CA:CA),0)</f>
        <v>281.26285304827843</v>
      </c>
      <c r="AD107" s="39" t="str">
        <f t="shared" si="1"/>
        <v>No</v>
      </c>
    </row>
    <row r="108" spans="1:30" x14ac:dyDescent="0.25">
      <c r="A108" s="1" t="str">
        <f>Ejercicio!A112</f>
        <v>U003</v>
      </c>
      <c r="B108" s="1" t="str">
        <f>Ejercicio!$B$2</f>
        <v>Revisado I Aprobado 2018</v>
      </c>
      <c r="C108" s="1" t="s">
        <v>52</v>
      </c>
      <c r="D108" s="1" t="s">
        <v>53</v>
      </c>
      <c r="E108" s="1" t="s">
        <v>52</v>
      </c>
      <c r="F108" s="39">
        <f>VLOOKUP($A108,Ejercicio!$1:$1048576,COLUMN(Ejercicio!K:K),0)</f>
        <v>2.9835364532864541</v>
      </c>
      <c r="G108" s="39">
        <f>VLOOKUP($A108,Ejercicio!$1:$1048576,COLUMN(Ejercicio!M:M),0)</f>
        <v>4.0544949254134082</v>
      </c>
      <c r="H108" s="39">
        <f>VLOOKUP($A108,Ejercicio!$1:$1048576,COLUMN(Ejercicio!Q:Q),0)</f>
        <v>2.3943574961965184</v>
      </c>
      <c r="I108" s="39">
        <f>VLOOKUP($A108,Ejercicio!$1:$1048576,COLUMN(Ejercicio!S:S),0)</f>
        <v>6.1927667830223205</v>
      </c>
      <c r="J108" s="39">
        <f>VLOOKUP($A108,Ejercicio!$1:$1048576,COLUMN(Ejercicio!W:W),0)</f>
        <v>2.5973581897285958</v>
      </c>
      <c r="K108" s="39">
        <f>VLOOKUP($A108,Ejercicio!$1:$1048576,COLUMN(Ejercicio!Y:Y),0)</f>
        <v>10.247503460058798</v>
      </c>
      <c r="L108" s="39">
        <f>VLOOKUP($A108,Ejercicio!$1:$1048576,COLUMN(Ejercicio!AC:AC),0)</f>
        <v>2.3545729500573187</v>
      </c>
      <c r="M108" s="39">
        <f>VLOOKUP($A108,Ejercicio!$1:$1048576,COLUMN(Ejercicio!AE:AE),0)</f>
        <v>12.386172251528887</v>
      </c>
      <c r="N108" s="39">
        <f>VLOOKUP($A108,Ejercicio!$1:$1048576,COLUMN(Ejercicio!AI:AI),0)</f>
        <v>2.4837321733030318</v>
      </c>
      <c r="O108" s="39">
        <f>VLOOKUP($A108,Ejercicio!$1:$1048576,COLUMN(Ejercicio!AK:AK),0)</f>
        <v>16.440893995913509</v>
      </c>
      <c r="P108" s="39">
        <f>VLOOKUP($A108,Ejercicio!$1:$1048576,COLUMN(Ejercicio!AO:AO),0)</f>
        <v>2.3424830165825123</v>
      </c>
      <c r="Q108" s="39">
        <f>VLOOKUP($A108,Ejercicio!$1:$1048576,COLUMN(Ejercicio!AQ:AQ),0)</f>
        <v>18.586548299387609</v>
      </c>
      <c r="R108" s="39">
        <f>VLOOKUP($A108,Ejercicio!$1:$1048576,COLUMN(Ejercicio!AU:AU),0)</f>
        <v>2.4370107761806157</v>
      </c>
      <c r="S108" s="39">
        <f>VLOOKUP($A108,Ejercicio!$1:$1048576,COLUMN(Ejercicio!AW:AW),0)</f>
        <v>22.648374069264253</v>
      </c>
      <c r="T108" s="39">
        <f>VLOOKUP($A108,Ejercicio!$1:$1048576,COLUMN(Ejercicio!BA:BA),0)</f>
        <v>2.327541212227453</v>
      </c>
      <c r="U108" s="39">
        <f>VLOOKUP($A108,Ejercicio!$1:$1048576,COLUMN(Ejercicio!BC:BC),0)</f>
        <v>24.794044250092803</v>
      </c>
      <c r="V108" s="39">
        <f>VLOOKUP($A108,Ejercicio!$1:$1048576,COLUMN(Ejercicio!BG:BG),0)</f>
        <v>2.4111713337520886</v>
      </c>
      <c r="W108" s="39">
        <f>VLOOKUP($A108,Ejercicio!$1:$1048576,COLUMN(Ejercicio!BI:BI),0)</f>
        <v>28.855887598469018</v>
      </c>
      <c r="X108" s="39">
        <f>VLOOKUP($A108,Ejercicio!$1:$1048576,COLUMN(Ejercicio!BM:BM),0)</f>
        <v>2.3263054818697522</v>
      </c>
      <c r="Y108" s="39">
        <f>VLOOKUP($A108,Ejercicio!$1:$1048576,COLUMN(Ejercicio!BO:BO),0)</f>
        <v>31.001595582522441</v>
      </c>
      <c r="Z108" s="39">
        <f>VLOOKUP($A108,Ejercicio!$1:$1048576,COLUMN(Ejercicio!BS:BS),0)</f>
        <v>2.3947651771351026</v>
      </c>
      <c r="AA108" s="39">
        <f>VLOOKUP($A108,Ejercicio!$1:$1048576,COLUMN(Ejercicio!BU:BU),0)</f>
        <v>35.063326844714922</v>
      </c>
      <c r="AB108" s="39">
        <f>VLOOKUP($A108,Ejercicio!$1:$1048576,COLUMN(Ejercicio!BY:BY),0)</f>
        <v>2.3254851528106544</v>
      </c>
      <c r="AC108" s="39">
        <f>VLOOKUP($A108,Ejercicio!$1:$1048576,COLUMN(Ejercicio!CA:CA),0)</f>
        <v>37.20918471893301</v>
      </c>
      <c r="AD108" s="39" t="str">
        <f t="shared" si="1"/>
        <v>No</v>
      </c>
    </row>
    <row r="109" spans="1:30" x14ac:dyDescent="0.25">
      <c r="A109" s="1" t="str">
        <f>Ejercicio!A113</f>
        <v>U004</v>
      </c>
      <c r="B109" s="1" t="str">
        <f>Ejercicio!$B$2</f>
        <v>Revisado I Aprobado 2018</v>
      </c>
      <c r="C109" s="1" t="s">
        <v>52</v>
      </c>
      <c r="D109" s="1" t="s">
        <v>53</v>
      </c>
      <c r="E109" s="1" t="s">
        <v>52</v>
      </c>
      <c r="F109" s="39">
        <f>VLOOKUP($A109,Ejercicio!$1:$1048576,COLUMN(Ejercicio!K:K),0)</f>
        <v>1.3933333333333335</v>
      </c>
      <c r="G109" s="39">
        <f>VLOOKUP($A109,Ejercicio!$1:$1048576,COLUMN(Ejercicio!M:M),0)</f>
        <v>2.6178056957199294</v>
      </c>
      <c r="H109" s="39">
        <f>VLOOKUP($A109,Ejercicio!$1:$1048576,COLUMN(Ejercicio!Q:Q),0)</f>
        <v>1.3933333333333335</v>
      </c>
      <c r="I109" s="39">
        <f>VLOOKUP($A109,Ejercicio!$1:$1048576,COLUMN(Ejercicio!S:S),0)</f>
        <v>4.982275356370188</v>
      </c>
      <c r="J109" s="39">
        <f>VLOOKUP($A109,Ejercicio!$1:$1048576,COLUMN(Ejercicio!W:W),0)</f>
        <v>1.6332962962962967</v>
      </c>
      <c r="K109" s="39">
        <f>VLOOKUP($A109,Ejercicio!$1:$1048576,COLUMN(Ejercicio!Y:Y),0)</f>
        <v>8.9089838999500834</v>
      </c>
      <c r="L109" s="39">
        <f>VLOOKUP($A109,Ejercicio!$1:$1048576,COLUMN(Ejercicio!AC:AC),0)</f>
        <v>1.7474722222222225</v>
      </c>
      <c r="M109" s="39">
        <f>VLOOKUP($A109,Ejercicio!$1:$1048576,COLUMN(Ejercicio!AE:AE),0)</f>
        <v>12.709024425995141</v>
      </c>
      <c r="N109" s="39">
        <f>VLOOKUP($A109,Ejercicio!$1:$1048576,COLUMN(Ejercicio!AI:AI),0)</f>
        <v>1.8177924944812363</v>
      </c>
      <c r="O109" s="39">
        <f>VLOOKUP($A109,Ejercicio!$1:$1048576,COLUMN(Ejercicio!AK:AK),0)</f>
        <v>16.635732969575034</v>
      </c>
      <c r="P109" s="39">
        <f>VLOOKUP($A109,Ejercicio!$1:$1048576,COLUMN(Ejercicio!AO:AO),0)</f>
        <v>1.862909760589319</v>
      </c>
      <c r="Q109" s="39">
        <f>VLOOKUP($A109,Ejercicio!$1:$1048576,COLUMN(Ejercicio!AQ:AQ),0)</f>
        <v>20.435773495620094</v>
      </c>
      <c r="R109" s="39">
        <f>VLOOKUP($A109,Ejercicio!$1:$1048576,COLUMN(Ejercicio!AU:AU),0)</f>
        <v>1.8961163522012583</v>
      </c>
      <c r="S109" s="39">
        <f>VLOOKUP($A109,Ejercicio!$1:$1048576,COLUMN(Ejercicio!AW:AW),0)</f>
        <v>24.362482039199989</v>
      </c>
      <c r="T109" s="39">
        <f>VLOOKUP($A109,Ejercicio!$1:$1048576,COLUMN(Ejercicio!BA:BA),0)</f>
        <v>1.9208504801097392</v>
      </c>
      <c r="U109" s="39">
        <f>VLOOKUP($A109,Ejercicio!$1:$1048576,COLUMN(Ejercicio!BC:BC),0)</f>
        <v>28.289190582779877</v>
      </c>
      <c r="V109" s="39">
        <f>VLOOKUP($A109,Ejercicio!$1:$1048576,COLUMN(Ejercicio!BG:BG),0)</f>
        <v>1.9394383394383399</v>
      </c>
      <c r="W109" s="39">
        <f>VLOOKUP($A109,Ejercicio!$1:$1048576,COLUMN(Ejercicio!BI:BI),0)</f>
        <v>32.08923110882494</v>
      </c>
      <c r="X109" s="39">
        <f>VLOOKUP($A109,Ejercicio!$1:$1048576,COLUMN(Ejercicio!BM:BM),0)</f>
        <v>1.9547916666666667</v>
      </c>
      <c r="Y109" s="39">
        <f>VLOOKUP($A109,Ejercicio!$1:$1048576,COLUMN(Ejercicio!BO:BO),0)</f>
        <v>36.015939652404825</v>
      </c>
      <c r="Z109" s="39">
        <f>VLOOKUP($A109,Ejercicio!$1:$1048576,COLUMN(Ejercicio!BS:BS),0)</f>
        <v>1.9669361277445103</v>
      </c>
      <c r="AA109" s="39">
        <f>VLOOKUP($A109,Ejercicio!$1:$1048576,COLUMN(Ejercicio!BU:BU),0)</f>
        <v>39.815980178449877</v>
      </c>
      <c r="AB109" s="39">
        <f>VLOOKUP($A109,Ejercicio!$1:$1048576,COLUMN(Ejercicio!BY:BY),0)</f>
        <v>1.9773881278538805</v>
      </c>
      <c r="AC109" s="39">
        <f>VLOOKUP($A109,Ejercicio!$1:$1048576,COLUMN(Ejercicio!CA:CA),0)</f>
        <v>43.742688722029762</v>
      </c>
      <c r="AD109" s="39" t="str">
        <f t="shared" si="1"/>
        <v>No</v>
      </c>
    </row>
    <row r="110" spans="1:30" x14ac:dyDescent="0.25">
      <c r="A110" s="1" t="str">
        <f>Ejercicio!A114</f>
        <v>U005</v>
      </c>
      <c r="B110" s="1" t="str">
        <f>Ejercicio!$B$2</f>
        <v>Revisado I Aprobado 2018</v>
      </c>
      <c r="C110" s="1" t="s">
        <v>52</v>
      </c>
      <c r="D110" s="1" t="s">
        <v>53</v>
      </c>
      <c r="E110" s="1" t="s">
        <v>52</v>
      </c>
      <c r="F110" s="39">
        <f>VLOOKUP($A110,Ejercicio!$1:$1048576,COLUMN(Ejercicio!K:K),0)</f>
        <v>1.4301075268817205</v>
      </c>
      <c r="G110" s="39">
        <f>VLOOKUP($A110,Ejercicio!$1:$1048576,COLUMN(Ejercicio!M:M),0)</f>
        <v>3.4828923954242796</v>
      </c>
      <c r="H110" s="39">
        <f>VLOOKUP($A110,Ejercicio!$1:$1048576,COLUMN(Ejercicio!Q:Q),0)</f>
        <v>1.5028248587570618</v>
      </c>
      <c r="I110" s="39">
        <f>VLOOKUP($A110,Ejercicio!$1:$1048576,COLUMN(Ejercicio!S:S),0)</f>
        <v>6.9657847908485584</v>
      </c>
      <c r="J110" s="39">
        <f>VLOOKUP($A110,Ejercicio!$1:$1048576,COLUMN(Ejercicio!W:W),0)</f>
        <v>1.4777777777777779</v>
      </c>
      <c r="K110" s="39">
        <f>VLOOKUP($A110,Ejercicio!$1:$1048576,COLUMN(Ejercicio!Y:Y),0)</f>
        <v>10.448677186272839</v>
      </c>
      <c r="L110" s="39">
        <f>VLOOKUP($A110,Ejercicio!$1:$1048576,COLUMN(Ejercicio!AC:AC),0)</f>
        <v>1.4777777777777776</v>
      </c>
      <c r="M110" s="39">
        <f>VLOOKUP($A110,Ejercicio!$1:$1048576,COLUMN(Ejercicio!AE:AE),0)</f>
        <v>13.931569581697119</v>
      </c>
      <c r="N110" s="39">
        <f>VLOOKUP($A110,Ejercicio!$1:$1048576,COLUMN(Ejercicio!AI:AI),0)</f>
        <v>1.4679911699779247</v>
      </c>
      <c r="O110" s="39">
        <f>VLOOKUP($A110,Ejercicio!$1:$1048576,COLUMN(Ejercicio!AK:AK),0)</f>
        <v>17.414461977121395</v>
      </c>
      <c r="P110" s="39">
        <f>VLOOKUP($A110,Ejercicio!$1:$1048576,COLUMN(Ejercicio!AO:AO),0)</f>
        <v>1.4696132596685079</v>
      </c>
      <c r="Q110" s="39">
        <f>VLOOKUP($A110,Ejercicio!$1:$1048576,COLUMN(Ejercicio!AQ:AQ),0)</f>
        <v>20.897354372545674</v>
      </c>
      <c r="R110" s="39">
        <f>VLOOKUP($A110,Ejercicio!$1:$1048576,COLUMN(Ejercicio!AU:AU),0)</f>
        <v>1.4638364779874211</v>
      </c>
      <c r="S110" s="39">
        <f>VLOOKUP($A110,Ejercicio!$1:$1048576,COLUMN(Ejercicio!AW:AW),0)</f>
        <v>24.380246767969954</v>
      </c>
      <c r="T110" s="39">
        <f>VLOOKUP($A110,Ejercicio!$1:$1048576,COLUMN(Ejercicio!BA:BA),0)</f>
        <v>1.4595336076817558</v>
      </c>
      <c r="U110" s="39">
        <f>VLOOKUP($A110,Ejercicio!$1:$1048576,COLUMN(Ejercicio!BC:BC),0)</f>
        <v>27.863139163394237</v>
      </c>
      <c r="V110" s="39">
        <f>VLOOKUP($A110,Ejercicio!$1:$1048576,COLUMN(Ejercicio!BG:BG),0)</f>
        <v>1.4615384615384615</v>
      </c>
      <c r="W110" s="39">
        <f>VLOOKUP($A110,Ejercicio!$1:$1048576,COLUMN(Ejercicio!BI:BI),0)</f>
        <v>31.34603155881851</v>
      </c>
      <c r="X110" s="39">
        <f>VLOOKUP($A110,Ejercicio!$1:$1048576,COLUMN(Ejercicio!BM:BM),0)</f>
        <v>1.4583333333333335</v>
      </c>
      <c r="Y110" s="39">
        <f>VLOOKUP($A110,Ejercicio!$1:$1048576,COLUMN(Ejercicio!BO:BO),0)</f>
        <v>34.828923954242796</v>
      </c>
      <c r="Z110" s="39">
        <f>VLOOKUP($A110,Ejercicio!$1:$1048576,COLUMN(Ejercicio!BS:BS),0)</f>
        <v>1.4600798403193609</v>
      </c>
      <c r="AA110" s="39">
        <f>VLOOKUP($A110,Ejercicio!$1:$1048576,COLUMN(Ejercicio!BU:BU),0)</f>
        <v>38.311816349667069</v>
      </c>
      <c r="AB110" s="39">
        <f>VLOOKUP($A110,Ejercicio!$1:$1048576,COLUMN(Ejercicio!BY:BY),0)</f>
        <v>1.4575342465753425</v>
      </c>
      <c r="AC110" s="39">
        <f>VLOOKUP($A110,Ejercicio!$1:$1048576,COLUMN(Ejercicio!CA:CA),0)</f>
        <v>41.794708745091356</v>
      </c>
      <c r="AD110" s="39" t="str">
        <f t="shared" si="1"/>
        <v>No</v>
      </c>
    </row>
    <row r="111" spans="1:30" x14ac:dyDescent="0.25">
      <c r="A111" s="1" t="str">
        <f>Ejercicio!A115</f>
        <v>U006</v>
      </c>
      <c r="B111" s="1" t="str">
        <f>Ejercicio!$B$2</f>
        <v>Revisado I Aprobado 2018</v>
      </c>
      <c r="C111" s="1" t="s">
        <v>52</v>
      </c>
      <c r="D111" s="1" t="s">
        <v>53</v>
      </c>
      <c r="E111" s="1" t="s">
        <v>52</v>
      </c>
      <c r="F111" s="39">
        <f>VLOOKUP($A111,Ejercicio!$1:$1048576,COLUMN(Ejercicio!K:K),0)</f>
        <v>1.0827956989247312</v>
      </c>
      <c r="G111" s="39">
        <f>VLOOKUP($A111,Ejercicio!$1:$1048576,COLUMN(Ejercicio!M:M),0)</f>
        <v>2.6370470993926687</v>
      </c>
      <c r="H111" s="39">
        <f>VLOOKUP($A111,Ejercicio!$1:$1048576,COLUMN(Ejercicio!Q:Q),0)</f>
        <v>1.1378531073446327</v>
      </c>
      <c r="I111" s="39">
        <f>VLOOKUP($A111,Ejercicio!$1:$1048576,COLUMN(Ejercicio!S:S),0)</f>
        <v>5.2740941987853374</v>
      </c>
      <c r="J111" s="39">
        <f>VLOOKUP($A111,Ejercicio!$1:$1048576,COLUMN(Ejercicio!W:W),0)</f>
        <v>1.1188888888888888</v>
      </c>
      <c r="K111" s="39">
        <f>VLOOKUP($A111,Ejercicio!$1:$1048576,COLUMN(Ejercicio!Y:Y),0)</f>
        <v>7.9111412981780056</v>
      </c>
      <c r="L111" s="39">
        <f>VLOOKUP($A111,Ejercicio!$1:$1048576,COLUMN(Ejercicio!AC:AC),0)</f>
        <v>1.1188888888888888</v>
      </c>
      <c r="M111" s="39">
        <f>VLOOKUP($A111,Ejercicio!$1:$1048576,COLUMN(Ejercicio!AE:AE),0)</f>
        <v>10.548188397570675</v>
      </c>
      <c r="N111" s="39">
        <f>VLOOKUP($A111,Ejercicio!$1:$1048576,COLUMN(Ejercicio!AI:AI),0)</f>
        <v>1.1114790286975718</v>
      </c>
      <c r="O111" s="39">
        <f>VLOOKUP($A111,Ejercicio!$1:$1048576,COLUMN(Ejercicio!AK:AK),0)</f>
        <v>13.185235496963344</v>
      </c>
      <c r="P111" s="39">
        <f>VLOOKUP($A111,Ejercicio!$1:$1048576,COLUMN(Ejercicio!AO:AO),0)</f>
        <v>1.1127071823204417</v>
      </c>
      <c r="Q111" s="39">
        <f>VLOOKUP($A111,Ejercicio!$1:$1048576,COLUMN(Ejercicio!AQ:AQ),0)</f>
        <v>15.822282596356009</v>
      </c>
      <c r="R111" s="39">
        <f>VLOOKUP($A111,Ejercicio!$1:$1048576,COLUMN(Ejercicio!AU:AU),0)</f>
        <v>1.1083333333333332</v>
      </c>
      <c r="S111" s="39">
        <f>VLOOKUP($A111,Ejercicio!$1:$1048576,COLUMN(Ejercicio!AW:AW),0)</f>
        <v>18.459329695748682</v>
      </c>
      <c r="T111" s="39">
        <f>VLOOKUP($A111,Ejercicio!$1:$1048576,COLUMN(Ejercicio!BA:BA),0)</f>
        <v>1.1050754458161864</v>
      </c>
      <c r="U111" s="39">
        <f>VLOOKUP($A111,Ejercicio!$1:$1048576,COLUMN(Ejercicio!BC:BC),0)</f>
        <v>21.096376795141349</v>
      </c>
      <c r="V111" s="39">
        <f>VLOOKUP($A111,Ejercicio!$1:$1048576,COLUMN(Ejercicio!BG:BG),0)</f>
        <v>1.1065934065934067</v>
      </c>
      <c r="W111" s="39">
        <f>VLOOKUP($A111,Ejercicio!$1:$1048576,COLUMN(Ejercicio!BI:BI),0)</f>
        <v>23.733423894534017</v>
      </c>
      <c r="X111" s="39">
        <f>VLOOKUP($A111,Ejercicio!$1:$1048576,COLUMN(Ejercicio!BM:BM),0)</f>
        <v>1.1041666666666667</v>
      </c>
      <c r="Y111" s="39">
        <f>VLOOKUP($A111,Ejercicio!$1:$1048576,COLUMN(Ejercicio!BO:BO),0)</f>
        <v>26.370470993926688</v>
      </c>
      <c r="Z111" s="39">
        <f>VLOOKUP($A111,Ejercicio!$1:$1048576,COLUMN(Ejercicio!BS:BS),0)</f>
        <v>1.1054890219560878</v>
      </c>
      <c r="AA111" s="39">
        <f>VLOOKUP($A111,Ejercicio!$1:$1048576,COLUMN(Ejercicio!BU:BU),0)</f>
        <v>29.007518093319359</v>
      </c>
      <c r="AB111" s="39">
        <f>VLOOKUP($A111,Ejercicio!$1:$1048576,COLUMN(Ejercicio!BY:BY),0)</f>
        <v>1.1035616438356164</v>
      </c>
      <c r="AC111" s="39">
        <f>VLOOKUP($A111,Ejercicio!$1:$1048576,COLUMN(Ejercicio!CA:CA),0)</f>
        <v>31.644565192712022</v>
      </c>
      <c r="AD111" s="39" t="str">
        <f t="shared" si="1"/>
        <v>No</v>
      </c>
    </row>
    <row r="112" spans="1:30" x14ac:dyDescent="0.25">
      <c r="A112" s="1" t="str">
        <f>Ejercicio!A116</f>
        <v>U007</v>
      </c>
      <c r="B112" s="1" t="str">
        <f>Ejercicio!$B$2</f>
        <v>Revisado I Aprobado 2018</v>
      </c>
      <c r="C112" s="1" t="s">
        <v>52</v>
      </c>
      <c r="D112" s="1" t="s">
        <v>53</v>
      </c>
      <c r="E112" s="1" t="s">
        <v>52</v>
      </c>
      <c r="F112" s="39">
        <f>VLOOKUP($A112,Ejercicio!$1:$1048576,COLUMN(Ejercicio!K:K),0)</f>
        <v>13.672543909160501</v>
      </c>
      <c r="G112" s="39">
        <f>VLOOKUP($A112,Ejercicio!$1:$1048576,COLUMN(Ejercicio!M:M),0)</f>
        <v>33.298194934441561</v>
      </c>
      <c r="H112" s="39">
        <f>VLOOKUP($A112,Ejercicio!$1:$1048576,COLUMN(Ejercicio!Q:Q),0)</f>
        <v>14.145817102160674</v>
      </c>
      <c r="I112" s="39">
        <f>VLOOKUP($A112,Ejercicio!$1:$1048576,COLUMN(Ejercicio!S:S),0)</f>
        <v>65.567665486883683</v>
      </c>
      <c r="J112" s="39">
        <f>VLOOKUP($A112,Ejercicio!$1:$1048576,COLUMN(Ejercicio!W:W),0)</f>
        <v>13.972298472546179</v>
      </c>
      <c r="K112" s="39">
        <f>VLOOKUP($A112,Ejercicio!$1:$1048576,COLUMN(Ejercicio!Y:Y),0)</f>
        <v>98.791603504435543</v>
      </c>
      <c r="L112" s="39">
        <f>VLOOKUP($A112,Ejercicio!$1:$1048576,COLUMN(Ejercicio!AC:AC),0)</f>
        <v>13.968682874940253</v>
      </c>
      <c r="M112" s="39">
        <f>VLOOKUP($A112,Ejercicio!$1:$1048576,COLUMN(Ejercicio!AE:AE),0)</f>
        <v>131.68805240090376</v>
      </c>
      <c r="N112" s="39">
        <f>VLOOKUP($A112,Ejercicio!$1:$1048576,COLUMN(Ejercicio!AI:AI),0)</f>
        <v>13.961749713660634</v>
      </c>
      <c r="O112" s="39">
        <f>VLOOKUP($A112,Ejercicio!$1:$1048576,COLUMN(Ejercicio!AK:AK),0)</f>
        <v>165.62521934398615</v>
      </c>
      <c r="P112" s="39">
        <f>VLOOKUP($A112,Ejercicio!$1:$1048576,COLUMN(Ejercicio!AO:AO),0)</f>
        <v>13.980991949330479</v>
      </c>
      <c r="Q112" s="39">
        <f>VLOOKUP($A112,Ejercicio!$1:$1048576,COLUMN(Ejercicio!AQ:AQ),0)</f>
        <v>198.80450950120664</v>
      </c>
      <c r="R112" s="39">
        <f>VLOOKUP($A112,Ejercicio!$1:$1048576,COLUMN(Ejercicio!AU:AU),0)</f>
        <v>13.974564723234572</v>
      </c>
      <c r="S112" s="39">
        <f>VLOOKUP($A112,Ejercicio!$1:$1048576,COLUMN(Ejercicio!AW:AW),0)</f>
        <v>232.74685496008954</v>
      </c>
      <c r="T112" s="39">
        <f>VLOOKUP($A112,Ejercicio!$1:$1048576,COLUMN(Ejercicio!BA:BA),0)</f>
        <v>13.986491663770938</v>
      </c>
      <c r="U112" s="39">
        <f>VLOOKUP($A112,Ejercicio!$1:$1048576,COLUMN(Ejercicio!BC:BC),0)</f>
        <v>267.00828373133078</v>
      </c>
      <c r="V112" s="39">
        <f>VLOOKUP($A112,Ejercicio!$1:$1048576,COLUMN(Ejercicio!BG:BG),0)</f>
        <v>14.011770421810938</v>
      </c>
      <c r="W112" s="39">
        <f>VLOOKUP($A112,Ejercicio!$1:$1048576,COLUMN(Ejercicio!BI:BI),0)</f>
        <v>300.51443009900379</v>
      </c>
      <c r="X112" s="39">
        <f>VLOOKUP($A112,Ejercicio!$1:$1048576,COLUMN(Ejercicio!BM:BM),0)</f>
        <v>14.017759465884124</v>
      </c>
      <c r="Y112" s="39">
        <f>VLOOKUP($A112,Ejercicio!$1:$1048576,COLUMN(Ejercicio!BO:BO),0)</f>
        <v>334.78181379164243</v>
      </c>
      <c r="Z112" s="39">
        <f>VLOOKUP($A112,Ejercicio!$1:$1048576,COLUMN(Ejercicio!BS:BS),0)</f>
        <v>14.053030541299131</v>
      </c>
      <c r="AA112" s="39">
        <f>VLOOKUP($A112,Ejercicio!$1:$1048576,COLUMN(Ejercicio!BU:BU),0)</f>
        <v>368.74498940876543</v>
      </c>
      <c r="AB112" s="39">
        <f>VLOOKUP($A112,Ejercicio!$1:$1048576,COLUMN(Ejercicio!BY:BY),0)</f>
        <v>14.070525721295596</v>
      </c>
      <c r="AC112" s="39">
        <f>VLOOKUP($A112,Ejercicio!$1:$1048576,COLUMN(Ejercicio!CA:CA),0)</f>
        <v>403.47149701190045</v>
      </c>
      <c r="AD112" s="39" t="str">
        <f t="shared" si="1"/>
        <v>No</v>
      </c>
    </row>
    <row r="113" spans="1:30" x14ac:dyDescent="0.25">
      <c r="A113" s="1" t="str">
        <f>Ejercicio!A117</f>
        <v>U008</v>
      </c>
      <c r="B113" s="1" t="str">
        <f>Ejercicio!$B$2</f>
        <v>Revisado I Aprobado 2018</v>
      </c>
      <c r="C113" s="1" t="s">
        <v>52</v>
      </c>
      <c r="D113" s="1" t="s">
        <v>53</v>
      </c>
      <c r="E113" s="1" t="s">
        <v>52</v>
      </c>
      <c r="F113" s="39">
        <f>VLOOKUP($A113,Ejercicio!$1:$1048576,COLUMN(Ejercicio!K:K),0)</f>
        <v>4.3189247311827961</v>
      </c>
      <c r="G113" s="39">
        <f>VLOOKUP($A113,Ejercicio!$1:$1048576,COLUMN(Ejercicio!M:M),0)</f>
        <v>11.500337991737291</v>
      </c>
      <c r="H113" s="39">
        <f>VLOOKUP($A113,Ejercicio!$1:$1048576,COLUMN(Ejercicio!Q:Q),0)</f>
        <v>4.4848587570621481</v>
      </c>
      <c r="I113" s="39">
        <f>VLOOKUP($A113,Ejercicio!$1:$1048576,COLUMN(Ejercicio!S:S),0)</f>
        <v>22.728671773641629</v>
      </c>
      <c r="J113" s="39">
        <f>VLOOKUP($A113,Ejercicio!$1:$1048576,COLUMN(Ejercicio!W:W),0)</f>
        <v>4.4277037037037044</v>
      </c>
      <c r="K113" s="39">
        <f>VLOOKUP($A113,Ejercicio!$1:$1048576,COLUMN(Ejercicio!Y:Y),0)</f>
        <v>34.229009765378919</v>
      </c>
      <c r="L113" s="39">
        <f>VLOOKUP($A113,Ejercicio!$1:$1048576,COLUMN(Ejercicio!AC:AC),0)</f>
        <v>4.4101111111111111</v>
      </c>
      <c r="M113" s="39">
        <f>VLOOKUP($A113,Ejercicio!$1:$1048576,COLUMN(Ejercicio!AE:AE),0)</f>
        <v>45.457343547283251</v>
      </c>
      <c r="N113" s="39">
        <f>VLOOKUP($A113,Ejercicio!$1:$1048576,COLUMN(Ejercicio!AI:AI),0)</f>
        <v>4.3913907284768214</v>
      </c>
      <c r="O113" s="39">
        <f>VLOOKUP($A113,Ejercicio!$1:$1048576,COLUMN(Ejercicio!AK:AK),0)</f>
        <v>56.957681539020548</v>
      </c>
      <c r="P113" s="39">
        <f>VLOOKUP($A113,Ejercicio!$1:$1048576,COLUMN(Ejercicio!AO:AO),0)</f>
        <v>4.3857458563535916</v>
      </c>
      <c r="Q113" s="39">
        <f>VLOOKUP($A113,Ejercicio!$1:$1048576,COLUMN(Ejercicio!AQ:AQ),0)</f>
        <v>68.186015320924881</v>
      </c>
      <c r="R113" s="39">
        <f>VLOOKUP($A113,Ejercicio!$1:$1048576,COLUMN(Ejercicio!AU:AU),0)</f>
        <v>4.3759748427672953</v>
      </c>
      <c r="S113" s="39">
        <f>VLOOKUP($A113,Ejercicio!$1:$1048576,COLUMN(Ejercicio!AW:AW),0)</f>
        <v>79.686353312662163</v>
      </c>
      <c r="T113" s="39">
        <f>VLOOKUP($A113,Ejercicio!$1:$1048576,COLUMN(Ejercicio!BA:BA),0)</f>
        <v>4.3556652949245533</v>
      </c>
      <c r="U113" s="39">
        <f>VLOOKUP($A113,Ejercicio!$1:$1048576,COLUMN(Ejercicio!BC:BC),0)</f>
        <v>90.914687094566489</v>
      </c>
      <c r="V113" s="39">
        <f>VLOOKUP($A113,Ejercicio!$1:$1048576,COLUMN(Ejercicio!BG:BG),0)</f>
        <v>4.3674481074481069</v>
      </c>
      <c r="W113" s="39">
        <f>VLOOKUP($A113,Ejercicio!$1:$1048576,COLUMN(Ejercicio!BI:BI),0)</f>
        <v>102.41502508630379</v>
      </c>
      <c r="X113" s="39">
        <f>VLOOKUP($A113,Ejercicio!$1:$1048576,COLUMN(Ejercicio!BM:BM),0)</f>
        <v>4.3520833333333329</v>
      </c>
      <c r="Y113" s="39">
        <f>VLOOKUP($A113,Ejercicio!$1:$1048576,COLUMN(Ejercicio!BO:BO),0)</f>
        <v>113.64335886820813</v>
      </c>
      <c r="Z113" s="39">
        <f>VLOOKUP($A113,Ejercicio!$1:$1048576,COLUMN(Ejercicio!BS:BS),0)</f>
        <v>4.3620359281437127</v>
      </c>
      <c r="AA113" s="39">
        <f>VLOOKUP($A113,Ejercicio!$1:$1048576,COLUMN(Ejercicio!BU:BU),0)</f>
        <v>125.14369685994542</v>
      </c>
      <c r="AB113" s="39">
        <f>VLOOKUP($A113,Ejercicio!$1:$1048576,COLUMN(Ejercicio!BY:BY),0)</f>
        <v>4.358374429223745</v>
      </c>
      <c r="AC113" s="39">
        <f>VLOOKUP($A113,Ejercicio!$1:$1048576,COLUMN(Ejercicio!CA:CA),0)</f>
        <v>136.64403485168273</v>
      </c>
      <c r="AD113" s="39" t="str">
        <f t="shared" si="1"/>
        <v>No</v>
      </c>
    </row>
    <row r="114" spans="1:30" x14ac:dyDescent="0.25">
      <c r="A114" s="1" t="str">
        <f>Ejercicio!A118</f>
        <v>U009</v>
      </c>
      <c r="B114" s="1" t="str">
        <f>Ejercicio!$B$2</f>
        <v>Revisado I Aprobado 2018</v>
      </c>
      <c r="C114" s="1" t="s">
        <v>52</v>
      </c>
      <c r="D114" s="1" t="s">
        <v>53</v>
      </c>
      <c r="E114" s="1" t="s">
        <v>52</v>
      </c>
      <c r="F114" s="39">
        <f>VLOOKUP($A114,Ejercicio!$1:$1048576,COLUMN(Ejercicio!K:K),0)</f>
        <v>0</v>
      </c>
      <c r="G114" s="39">
        <f>VLOOKUP($A114,Ejercicio!$1:$1048576,COLUMN(Ejercicio!M:M),0)</f>
        <v>0</v>
      </c>
      <c r="H114" s="39">
        <f>VLOOKUP($A114,Ejercicio!$1:$1048576,COLUMN(Ejercicio!Q:Q),0)</f>
        <v>0</v>
      </c>
      <c r="I114" s="39">
        <f>VLOOKUP($A114,Ejercicio!$1:$1048576,COLUMN(Ejercicio!S:S),0)</f>
        <v>0</v>
      </c>
      <c r="J114" s="39">
        <f>VLOOKUP($A114,Ejercicio!$1:$1048576,COLUMN(Ejercicio!W:W),0)</f>
        <v>0</v>
      </c>
      <c r="K114" s="39">
        <f>VLOOKUP($A114,Ejercicio!$1:$1048576,COLUMN(Ejercicio!Y:Y),0)</f>
        <v>0</v>
      </c>
      <c r="L114" s="39">
        <f>VLOOKUP($A114,Ejercicio!$1:$1048576,COLUMN(Ejercicio!AC:AC),0)</f>
        <v>0</v>
      </c>
      <c r="M114" s="39">
        <f>VLOOKUP($A114,Ejercicio!$1:$1048576,COLUMN(Ejercicio!AE:AE),0)</f>
        <v>0</v>
      </c>
      <c r="N114" s="39">
        <f>VLOOKUP($A114,Ejercicio!$1:$1048576,COLUMN(Ejercicio!AI:AI),0)</f>
        <v>0</v>
      </c>
      <c r="O114" s="39">
        <f>VLOOKUP($A114,Ejercicio!$1:$1048576,COLUMN(Ejercicio!AK:AK),0)</f>
        <v>0</v>
      </c>
      <c r="P114" s="39">
        <f>VLOOKUP($A114,Ejercicio!$1:$1048576,COLUMN(Ejercicio!AO:AO),0)</f>
        <v>0</v>
      </c>
      <c r="Q114" s="39">
        <f>VLOOKUP($A114,Ejercicio!$1:$1048576,COLUMN(Ejercicio!AQ:AQ),0)</f>
        <v>0</v>
      </c>
      <c r="R114" s="39">
        <f>VLOOKUP($A114,Ejercicio!$1:$1048576,COLUMN(Ejercicio!AU:AU),0)</f>
        <v>0</v>
      </c>
      <c r="S114" s="39">
        <f>VLOOKUP($A114,Ejercicio!$1:$1048576,COLUMN(Ejercicio!AW:AW),0)</f>
        <v>0</v>
      </c>
      <c r="T114" s="39">
        <f>VLOOKUP($A114,Ejercicio!$1:$1048576,COLUMN(Ejercicio!BA:BA),0)</f>
        <v>0</v>
      </c>
      <c r="U114" s="39">
        <f>VLOOKUP($A114,Ejercicio!$1:$1048576,COLUMN(Ejercicio!BC:BC),0)</f>
        <v>0</v>
      </c>
      <c r="V114" s="39">
        <f>VLOOKUP($A114,Ejercicio!$1:$1048576,COLUMN(Ejercicio!BG:BG),0)</f>
        <v>0</v>
      </c>
      <c r="W114" s="39">
        <f>VLOOKUP($A114,Ejercicio!$1:$1048576,COLUMN(Ejercicio!BI:BI),0)</f>
        <v>0</v>
      </c>
      <c r="X114" s="39">
        <f>VLOOKUP($A114,Ejercicio!$1:$1048576,COLUMN(Ejercicio!BM:BM),0)</f>
        <v>0</v>
      </c>
      <c r="Y114" s="39">
        <f>VLOOKUP($A114,Ejercicio!$1:$1048576,COLUMN(Ejercicio!BO:BO),0)</f>
        <v>0</v>
      </c>
      <c r="Z114" s="39">
        <f>VLOOKUP($A114,Ejercicio!$1:$1048576,COLUMN(Ejercicio!BS:BS),0)</f>
        <v>0</v>
      </c>
      <c r="AA114" s="39">
        <f>VLOOKUP($A114,Ejercicio!$1:$1048576,COLUMN(Ejercicio!BU:BU),0)</f>
        <v>0</v>
      </c>
      <c r="AB114" s="39">
        <f>VLOOKUP($A114,Ejercicio!$1:$1048576,COLUMN(Ejercicio!BY:BY),0)</f>
        <v>0</v>
      </c>
      <c r="AC114" s="39">
        <f>VLOOKUP($A114,Ejercicio!$1:$1048576,COLUMN(Ejercicio!CA:CA),0)</f>
        <v>0</v>
      </c>
      <c r="AD114" s="39" t="str">
        <f t="shared" si="1"/>
        <v>Si</v>
      </c>
    </row>
    <row r="115" spans="1:30" x14ac:dyDescent="0.25">
      <c r="A115" s="1" t="str">
        <f>Ejercicio!A119</f>
        <v>U010</v>
      </c>
      <c r="B115" s="1" t="str">
        <f>Ejercicio!$B$2</f>
        <v>Revisado I Aprobado 2018</v>
      </c>
      <c r="C115" s="1" t="s">
        <v>52</v>
      </c>
      <c r="D115" s="1" t="s">
        <v>53</v>
      </c>
      <c r="E115" s="1" t="s">
        <v>52</v>
      </c>
      <c r="F115" s="39">
        <f>VLOOKUP($A115,Ejercicio!$1:$1048576,COLUMN(Ejercicio!K:K),0)</f>
        <v>0.11645161290322578</v>
      </c>
      <c r="G115" s="39">
        <f>VLOOKUP($A115,Ejercicio!$1:$1048576,COLUMN(Ejercicio!M:M),0)</f>
        <v>0.43432498132877262</v>
      </c>
      <c r="H115" s="39">
        <f>VLOOKUP($A115,Ejercicio!$1:$1048576,COLUMN(Ejercicio!Q:Q),0)</f>
        <v>6.4406779661016947E-2</v>
      </c>
      <c r="I115" s="39">
        <f>VLOOKUP($A115,Ejercicio!$1:$1048576,COLUMN(Ejercicio!S:S),0)</f>
        <v>0.45718419087239226</v>
      </c>
      <c r="J115" s="39">
        <f>VLOOKUP($A115,Ejercicio!$1:$1048576,COLUMN(Ejercicio!W:W),0)</f>
        <v>0.10766666666666665</v>
      </c>
      <c r="K115" s="39">
        <f>VLOOKUP($A115,Ejercicio!$1:$1048576,COLUMN(Ejercicio!Y:Y),0)</f>
        <v>1.1658196867246002</v>
      </c>
      <c r="L115" s="39">
        <f>VLOOKUP($A115,Ejercicio!$1:$1048576,COLUMN(Ejercicio!AC:AC),0)</f>
        <v>8.2333333333333342E-2</v>
      </c>
      <c r="M115" s="39">
        <f>VLOOKUP($A115,Ejercicio!$1:$1048576,COLUMN(Ejercicio!AE:AE),0)</f>
        <v>1.18867889626822</v>
      </c>
      <c r="N115" s="39">
        <f>VLOOKUP($A115,Ejercicio!$1:$1048576,COLUMN(Ejercicio!AI:AI),0)</f>
        <v>0.10443708609271522</v>
      </c>
      <c r="O115" s="39">
        <f>VLOOKUP($A115,Ejercicio!$1:$1048576,COLUMN(Ejercicio!AK:AK),0)</f>
        <v>1.8973143921204279</v>
      </c>
      <c r="P115" s="39">
        <f>VLOOKUP($A115,Ejercicio!$1:$1048576,COLUMN(Ejercicio!AO:AO),0)</f>
        <v>8.817679558011049E-2</v>
      </c>
      <c r="Q115" s="39">
        <f>VLOOKUP($A115,Ejercicio!$1:$1048576,COLUMN(Ejercicio!AQ:AQ),0)</f>
        <v>1.9201736016640474</v>
      </c>
      <c r="R115" s="39">
        <f>VLOOKUP($A115,Ejercicio!$1:$1048576,COLUMN(Ejercicio!AU:AU),0)</f>
        <v>9.2311320754716972E-2</v>
      </c>
      <c r="S115" s="39">
        <f>VLOOKUP($A115,Ejercicio!$1:$1048576,COLUMN(Ejercicio!AW:AW),0)</f>
        <v>2.3544985829928202</v>
      </c>
      <c r="T115" s="39">
        <f>VLOOKUP($A115,Ejercicio!$1:$1048576,COLUMN(Ejercicio!BA:BA),0)</f>
        <v>8.1316872427983536E-2</v>
      </c>
      <c r="U115" s="39">
        <f>VLOOKUP($A115,Ejercicio!$1:$1048576,COLUMN(Ejercicio!BC:BC),0)</f>
        <v>2.37735779253644</v>
      </c>
      <c r="V115" s="39">
        <f>VLOOKUP($A115,Ejercicio!$1:$1048576,COLUMN(Ejercicio!BG:BG),0)</f>
        <v>8.5604395604395603E-2</v>
      </c>
      <c r="W115" s="39">
        <f>VLOOKUP($A115,Ejercicio!$1:$1048576,COLUMN(Ejercicio!BI:BI),0)</f>
        <v>2.8116827738652121</v>
      </c>
      <c r="X115" s="39">
        <f>VLOOKUP($A115,Ejercicio!$1:$1048576,COLUMN(Ejercicio!BM:BM),0)</f>
        <v>8.8750000000000009E-2</v>
      </c>
      <c r="Y115" s="39">
        <f>VLOOKUP($A115,Ejercicio!$1:$1048576,COLUMN(Ejercicio!BO:BO),0)</f>
        <v>3.2460077551939852</v>
      </c>
      <c r="Z115" s="39">
        <f>VLOOKUP($A115,Ejercicio!$1:$1048576,COLUMN(Ejercicio!BS:BS),0)</f>
        <v>8.1347305389221553E-2</v>
      </c>
      <c r="AA115" s="39">
        <f>VLOOKUP($A115,Ejercicio!$1:$1048576,COLUMN(Ejercicio!BU:BU),0)</f>
        <v>3.2688669647376045</v>
      </c>
      <c r="AB115" s="39">
        <f>VLOOKUP($A115,Ejercicio!$1:$1048576,COLUMN(Ejercicio!BY:BY),0)</f>
        <v>8.4797260273972622E-2</v>
      </c>
      <c r="AC115" s="39">
        <f>VLOOKUP($A115,Ejercicio!$1:$1048576,COLUMN(Ejercicio!CA:CA),0)</f>
        <v>3.7237652346556356</v>
      </c>
      <c r="AD115" s="39" t="str">
        <f t="shared" si="1"/>
        <v>No</v>
      </c>
    </row>
    <row r="116" spans="1:30" x14ac:dyDescent="0.25">
      <c r="A116" s="1" t="str">
        <f>Ejercicio!A120</f>
        <v>U011</v>
      </c>
      <c r="B116" s="1" t="str">
        <f>Ejercicio!$B$2</f>
        <v>Revisado I Aprobado 2018</v>
      </c>
      <c r="C116" s="1" t="s">
        <v>52</v>
      </c>
      <c r="D116" s="1" t="s">
        <v>53</v>
      </c>
      <c r="E116" s="1" t="s">
        <v>52</v>
      </c>
      <c r="F116" s="39">
        <f>VLOOKUP($A116,Ejercicio!$1:$1048576,COLUMN(Ejercicio!K:K),0)</f>
        <v>14.386834248819245</v>
      </c>
      <c r="G116" s="39">
        <f>VLOOKUP($A116,Ejercicio!$1:$1048576,COLUMN(Ejercicio!M:M),0)</f>
        <v>35.907135960634506</v>
      </c>
      <c r="H116" s="39">
        <f>VLOOKUP($A116,Ejercicio!$1:$1048576,COLUMN(Ejercicio!Q:Q),0)</f>
        <v>15.255465995339142</v>
      </c>
      <c r="I116" s="39">
        <f>VLOOKUP($A116,Ejercicio!$1:$1048576,COLUMN(Ejercicio!S:S),0)</f>
        <v>72.465504824346155</v>
      </c>
      <c r="J116" s="39">
        <f>VLOOKUP($A116,Ejercicio!$1:$1048576,COLUMN(Ejercicio!W:W),0)</f>
        <v>14.876315819295803</v>
      </c>
      <c r="K116" s="39">
        <f>VLOOKUP($A116,Ejercicio!$1:$1048576,COLUMN(Ejercicio!Y:Y),0)</f>
        <v>107.79329098028528</v>
      </c>
      <c r="L116" s="39">
        <f>VLOOKUP($A116,Ejercicio!$1:$1048576,COLUMN(Ejercicio!AC:AC),0)</f>
        <v>15.048916714568627</v>
      </c>
      <c r="M116" s="39">
        <f>VLOOKUP($A116,Ejercicio!$1:$1048576,COLUMN(Ejercicio!AE:AE),0)</f>
        <v>145.39193512303041</v>
      </c>
      <c r="N116" s="39">
        <f>VLOOKUP($A116,Ejercicio!$1:$1048576,COLUMN(Ejercicio!AI:AI),0)</f>
        <v>14.812804210330119</v>
      </c>
      <c r="O116" s="39">
        <f>VLOOKUP($A116,Ejercicio!$1:$1048576,COLUMN(Ejercicio!AK:AK),0)</f>
        <v>180.08106981364128</v>
      </c>
      <c r="P116" s="39">
        <f>VLOOKUP($A116,Ejercicio!$1:$1048576,COLUMN(Ejercicio!AO:AO),0)</f>
        <v>14.870166224319453</v>
      </c>
      <c r="Q116" s="39">
        <f>VLOOKUP($A116,Ejercicio!$1:$1048576,COLUMN(Ejercicio!AQ:AQ),0)</f>
        <v>216.69467056279285</v>
      </c>
      <c r="R116" s="39">
        <f>VLOOKUP($A116,Ejercicio!$1:$1048576,COLUMN(Ejercicio!AU:AU),0)</f>
        <v>14.767863060269471</v>
      </c>
      <c r="S116" s="39">
        <f>VLOOKUP($A116,Ejercicio!$1:$1048576,COLUMN(Ejercicio!AW:AW),0)</f>
        <v>252.06198364199062</v>
      </c>
      <c r="T116" s="39">
        <f>VLOOKUP($A116,Ejercicio!$1:$1048576,COLUMN(Ejercicio!BA:BA),0)</f>
        <v>14.755928929845407</v>
      </c>
      <c r="U116" s="39">
        <f>VLOOKUP($A116,Ejercicio!$1:$1048576,COLUMN(Ejercicio!BC:BC),0)</f>
        <v>288.68662324589098</v>
      </c>
      <c r="V116" s="39">
        <f>VLOOKUP($A116,Ejercicio!$1:$1048576,COLUMN(Ejercicio!BG:BG),0)</f>
        <v>14.744170509625421</v>
      </c>
      <c r="W116" s="39">
        <f>VLOOKUP($A116,Ejercicio!$1:$1048576,COLUMN(Ejercicio!BI:BI),0)</f>
        <v>324.06850369731467</v>
      </c>
      <c r="X116" s="39">
        <f>VLOOKUP($A116,Ejercicio!$1:$1048576,COLUMN(Ejercicio!BM:BM),0)</f>
        <v>14.739495323365286</v>
      </c>
      <c r="Y116" s="39">
        <f>VLOOKUP($A116,Ejercicio!$1:$1048576,COLUMN(Ejercicio!BO:BO),0)</f>
        <v>360.75306487055599</v>
      </c>
      <c r="Z116" s="39">
        <f>VLOOKUP($A116,Ejercicio!$1:$1048576,COLUMN(Ejercicio!BS:BS),0)</f>
        <v>14.731219033368324</v>
      </c>
      <c r="AA116" s="39">
        <f>VLOOKUP($A116,Ejercicio!$1:$1048576,COLUMN(Ejercicio!BU:BU),0)</f>
        <v>396.13114196766441</v>
      </c>
      <c r="AB116" s="39">
        <f>VLOOKUP($A116,Ejercicio!$1:$1048576,COLUMN(Ejercicio!BY:BY),0)</f>
        <v>14.743718484895874</v>
      </c>
      <c r="AC116" s="39">
        <f>VLOOKUP($A116,Ejercicio!$1:$1048576,COLUMN(Ejercicio!CA:CA),0)</f>
        <v>433.26511899017373</v>
      </c>
      <c r="AD116" s="39" t="str">
        <f t="shared" si="1"/>
        <v>No</v>
      </c>
    </row>
    <row r="117" spans="1:30" x14ac:dyDescent="0.25">
      <c r="A117" s="1" t="str">
        <f>Ejercicio!A121</f>
        <v>U012</v>
      </c>
      <c r="B117" s="1" t="str">
        <f>Ejercicio!$B$2</f>
        <v>Revisado I Aprobado 2018</v>
      </c>
      <c r="C117" s="1" t="s">
        <v>52</v>
      </c>
      <c r="D117" s="1" t="s">
        <v>53</v>
      </c>
      <c r="E117" s="1" t="s">
        <v>52</v>
      </c>
      <c r="F117" s="39">
        <f>VLOOKUP($A117,Ejercicio!$1:$1048576,COLUMN(Ejercicio!K:K),0)</f>
        <v>0</v>
      </c>
      <c r="G117" s="39">
        <f>VLOOKUP($A117,Ejercicio!$1:$1048576,COLUMN(Ejercicio!M:M),0)</f>
        <v>0</v>
      </c>
      <c r="H117" s="39">
        <f>VLOOKUP($A117,Ejercicio!$1:$1048576,COLUMN(Ejercicio!Q:Q),0)</f>
        <v>0</v>
      </c>
      <c r="I117" s="39">
        <f>VLOOKUP($A117,Ejercicio!$1:$1048576,COLUMN(Ejercicio!S:S),0)</f>
        <v>0</v>
      </c>
      <c r="J117" s="39">
        <f>VLOOKUP($A117,Ejercicio!$1:$1048576,COLUMN(Ejercicio!W:W),0)</f>
        <v>0</v>
      </c>
      <c r="K117" s="39">
        <f>VLOOKUP($A117,Ejercicio!$1:$1048576,COLUMN(Ejercicio!Y:Y),0)</f>
        <v>0</v>
      </c>
      <c r="L117" s="39">
        <f>VLOOKUP($A117,Ejercicio!$1:$1048576,COLUMN(Ejercicio!AC:AC),0)</f>
        <v>0</v>
      </c>
      <c r="M117" s="39">
        <f>VLOOKUP($A117,Ejercicio!$1:$1048576,COLUMN(Ejercicio!AE:AE),0)</f>
        <v>0</v>
      </c>
      <c r="N117" s="39">
        <f>VLOOKUP($A117,Ejercicio!$1:$1048576,COLUMN(Ejercicio!AI:AI),0)</f>
        <v>0</v>
      </c>
      <c r="O117" s="39">
        <f>VLOOKUP($A117,Ejercicio!$1:$1048576,COLUMN(Ejercicio!AK:AK),0)</f>
        <v>0</v>
      </c>
      <c r="P117" s="39">
        <f>VLOOKUP($A117,Ejercicio!$1:$1048576,COLUMN(Ejercicio!AO:AO),0)</f>
        <v>0</v>
      </c>
      <c r="Q117" s="39">
        <f>VLOOKUP($A117,Ejercicio!$1:$1048576,COLUMN(Ejercicio!AQ:AQ),0)</f>
        <v>0</v>
      </c>
      <c r="R117" s="39">
        <f>VLOOKUP($A117,Ejercicio!$1:$1048576,COLUMN(Ejercicio!AU:AU),0)</f>
        <v>0</v>
      </c>
      <c r="S117" s="39">
        <f>VLOOKUP($A117,Ejercicio!$1:$1048576,COLUMN(Ejercicio!AW:AW),0)</f>
        <v>0</v>
      </c>
      <c r="T117" s="39">
        <f>VLOOKUP($A117,Ejercicio!$1:$1048576,COLUMN(Ejercicio!BA:BA),0)</f>
        <v>0</v>
      </c>
      <c r="U117" s="39">
        <f>VLOOKUP($A117,Ejercicio!$1:$1048576,COLUMN(Ejercicio!BC:BC),0)</f>
        <v>0</v>
      </c>
      <c r="V117" s="39">
        <f>VLOOKUP($A117,Ejercicio!$1:$1048576,COLUMN(Ejercicio!BG:BG),0)</f>
        <v>0</v>
      </c>
      <c r="W117" s="39">
        <f>VLOOKUP($A117,Ejercicio!$1:$1048576,COLUMN(Ejercicio!BI:BI),0)</f>
        <v>0</v>
      </c>
      <c r="X117" s="39">
        <f>VLOOKUP($A117,Ejercicio!$1:$1048576,COLUMN(Ejercicio!BM:BM),0)</f>
        <v>0</v>
      </c>
      <c r="Y117" s="39">
        <f>VLOOKUP($A117,Ejercicio!$1:$1048576,COLUMN(Ejercicio!BO:BO),0)</f>
        <v>0</v>
      </c>
      <c r="Z117" s="39">
        <f>VLOOKUP($A117,Ejercicio!$1:$1048576,COLUMN(Ejercicio!BS:BS),0)</f>
        <v>0</v>
      </c>
      <c r="AA117" s="39">
        <f>VLOOKUP($A117,Ejercicio!$1:$1048576,COLUMN(Ejercicio!BU:BU),0)</f>
        <v>0</v>
      </c>
      <c r="AB117" s="39">
        <f>VLOOKUP($A117,Ejercicio!$1:$1048576,COLUMN(Ejercicio!BY:BY),0)</f>
        <v>0</v>
      </c>
      <c r="AC117" s="39">
        <f>VLOOKUP($A117,Ejercicio!$1:$1048576,COLUMN(Ejercicio!CA:CA),0)</f>
        <v>0</v>
      </c>
      <c r="AD117" s="39" t="str">
        <f t="shared" si="1"/>
        <v>Si</v>
      </c>
    </row>
    <row r="118" spans="1:30" x14ac:dyDescent="0.25">
      <c r="A118" s="1" t="str">
        <f>Ejercicio!A122</f>
        <v>U013</v>
      </c>
      <c r="B118" s="1" t="str">
        <f>Ejercicio!$B$2</f>
        <v>Revisado I Aprobado 2018</v>
      </c>
      <c r="C118" s="1" t="s">
        <v>52</v>
      </c>
      <c r="D118" s="1" t="s">
        <v>53</v>
      </c>
      <c r="E118" s="1" t="s">
        <v>52</v>
      </c>
      <c r="F118" s="39">
        <f>VLOOKUP($A118,Ejercicio!$1:$1048576,COLUMN(Ejercicio!K:K),0)</f>
        <v>16.058064516129033</v>
      </c>
      <c r="G118" s="39">
        <f>VLOOKUP($A118,Ejercicio!$1:$1048576,COLUMN(Ejercicio!M:M),0)</f>
        <v>40.078247644551013</v>
      </c>
      <c r="H118" s="39">
        <f>VLOOKUP($A118,Ejercicio!$1:$1048576,COLUMN(Ejercicio!Q:Q),0)</f>
        <v>16.874576271186438</v>
      </c>
      <c r="I118" s="39">
        <f>VLOOKUP($A118,Ejercicio!$1:$1048576,COLUMN(Ejercicio!S:S),0)</f>
        <v>80.156495289102025</v>
      </c>
      <c r="J118" s="39">
        <f>VLOOKUP($A118,Ejercicio!$1:$1048576,COLUMN(Ejercicio!W:W),0)</f>
        <v>16.59333333333333</v>
      </c>
      <c r="K118" s="39">
        <f>VLOOKUP($A118,Ejercicio!$1:$1048576,COLUMN(Ejercicio!Y:Y),0)</f>
        <v>120.23474293365302</v>
      </c>
      <c r="L118" s="39">
        <f>VLOOKUP($A118,Ejercicio!$1:$1048576,COLUMN(Ejercicio!AC:AC),0)</f>
        <v>16.593333333333327</v>
      </c>
      <c r="M118" s="39">
        <f>VLOOKUP($A118,Ejercicio!$1:$1048576,COLUMN(Ejercicio!AE:AE),0)</f>
        <v>160.31299057820402</v>
      </c>
      <c r="N118" s="39">
        <f>VLOOKUP($A118,Ejercicio!$1:$1048576,COLUMN(Ejercicio!AI:AI),0)</f>
        <v>16.483443708609268</v>
      </c>
      <c r="O118" s="39">
        <f>VLOOKUP($A118,Ejercicio!$1:$1048576,COLUMN(Ejercicio!AK:AK),0)</f>
        <v>200.39123822275502</v>
      </c>
      <c r="P118" s="39">
        <f>VLOOKUP($A118,Ejercicio!$1:$1048576,COLUMN(Ejercicio!AO:AO),0)</f>
        <v>16.501657458563532</v>
      </c>
      <c r="Q118" s="39">
        <f>VLOOKUP($A118,Ejercicio!$1:$1048576,COLUMN(Ejercicio!AQ:AQ),0)</f>
        <v>240.46948586730605</v>
      </c>
      <c r="R118" s="39">
        <f>VLOOKUP($A118,Ejercicio!$1:$1048576,COLUMN(Ejercicio!AU:AU),0)</f>
        <v>16.436792452830186</v>
      </c>
      <c r="S118" s="39">
        <f>VLOOKUP($A118,Ejercicio!$1:$1048576,COLUMN(Ejercicio!AW:AW),0)</f>
        <v>280.54773351185707</v>
      </c>
      <c r="T118" s="39">
        <f>VLOOKUP($A118,Ejercicio!$1:$1048576,COLUMN(Ejercicio!BA:BA),0)</f>
        <v>16.388477366255142</v>
      </c>
      <c r="U118" s="39">
        <f>VLOOKUP($A118,Ejercicio!$1:$1048576,COLUMN(Ejercicio!BC:BC),0)</f>
        <v>320.6259811564081</v>
      </c>
      <c r="V118" s="39">
        <f>VLOOKUP($A118,Ejercicio!$1:$1048576,COLUMN(Ejercicio!BG:BG),0)</f>
        <v>16.41098901098901</v>
      </c>
      <c r="W118" s="39">
        <f>VLOOKUP($A118,Ejercicio!$1:$1048576,COLUMN(Ejercicio!BI:BI),0)</f>
        <v>360.70422880095907</v>
      </c>
      <c r="X118" s="39">
        <f>VLOOKUP($A118,Ejercicio!$1:$1048576,COLUMN(Ejercicio!BM:BM),0)</f>
        <v>16.374999999999996</v>
      </c>
      <c r="Y118" s="39">
        <f>VLOOKUP($A118,Ejercicio!$1:$1048576,COLUMN(Ejercicio!BO:BO),0)</f>
        <v>400.78247644551004</v>
      </c>
      <c r="Z118" s="39">
        <f>VLOOKUP($A118,Ejercicio!$1:$1048576,COLUMN(Ejercicio!BS:BS),0)</f>
        <v>16.394610778443113</v>
      </c>
      <c r="AA118" s="39">
        <f>VLOOKUP($A118,Ejercicio!$1:$1048576,COLUMN(Ejercicio!BU:BU),0)</f>
        <v>440.86072409006113</v>
      </c>
      <c r="AB118" s="39">
        <f>VLOOKUP($A118,Ejercicio!$1:$1048576,COLUMN(Ejercicio!BY:BY),0)</f>
        <v>16.366027397260275</v>
      </c>
      <c r="AC118" s="39">
        <f>VLOOKUP($A118,Ejercicio!$1:$1048576,COLUMN(Ejercicio!CA:CA),0)</f>
        <v>480.93897173461221</v>
      </c>
      <c r="AD118" s="39" t="str">
        <f t="shared" si="1"/>
        <v>No</v>
      </c>
    </row>
    <row r="119" spans="1:30" x14ac:dyDescent="0.25">
      <c r="A119" s="1" t="str">
        <f>Ejercicio!A123</f>
        <v>U014</v>
      </c>
      <c r="B119" s="1" t="str">
        <f>Ejercicio!$B$2</f>
        <v>Revisado I Aprobado 2018</v>
      </c>
      <c r="C119" s="1" t="s">
        <v>52</v>
      </c>
      <c r="D119" s="1" t="s">
        <v>53</v>
      </c>
      <c r="E119" s="1" t="s">
        <v>52</v>
      </c>
      <c r="F119" s="39">
        <f>VLOOKUP($A119,Ejercicio!$1:$1048576,COLUMN(Ejercicio!K:K),0)</f>
        <v>4.1268817204301085</v>
      </c>
      <c r="G119" s="39">
        <f>VLOOKUP($A119,Ejercicio!$1:$1048576,COLUMN(Ejercicio!M:M),0)</f>
        <v>7.7821216531456958</v>
      </c>
      <c r="H119" s="39">
        <f>VLOOKUP($A119,Ejercicio!$1:$1048576,COLUMN(Ejercicio!Q:Q),0)</f>
        <v>4.0468926553672322</v>
      </c>
      <c r="I119" s="39">
        <f>VLOOKUP($A119,Ejercicio!$1:$1048576,COLUMN(Ejercicio!S:S),0)</f>
        <v>14.524058728890727</v>
      </c>
      <c r="J119" s="39">
        <f>VLOOKUP($A119,Ejercicio!$1:$1048576,COLUMN(Ejercicio!W:W),0)</f>
        <v>4.0744444444444454</v>
      </c>
      <c r="K119" s="39">
        <f>VLOOKUP($A119,Ejercicio!$1:$1048576,COLUMN(Ejercicio!Y:Y),0)</f>
        <v>22.306180382036427</v>
      </c>
      <c r="L119" s="39">
        <f>VLOOKUP($A119,Ejercicio!$1:$1048576,COLUMN(Ejercicio!AC:AC),0)</f>
        <v>4.0322222222222237</v>
      </c>
      <c r="M119" s="39">
        <f>VLOOKUP($A119,Ejercicio!$1:$1048576,COLUMN(Ejercicio!AE:AE),0)</f>
        <v>29.433371004966894</v>
      </c>
      <c r="N119" s="39">
        <f>VLOOKUP($A119,Ejercicio!$1:$1048576,COLUMN(Ejercicio!AI:AI),0)</f>
        <v>4.0516556291390726</v>
      </c>
      <c r="O119" s="39">
        <f>VLOOKUP($A119,Ejercicio!$1:$1048576,COLUMN(Ejercicio!AK:AK),0)</f>
        <v>37.215492658112581</v>
      </c>
      <c r="P119" s="39">
        <f>VLOOKUP($A119,Ejercicio!$1:$1048576,COLUMN(Ejercicio!AO:AO),0)</f>
        <v>4.0274401473296511</v>
      </c>
      <c r="Q119" s="39">
        <f>VLOOKUP($A119,Ejercicio!$1:$1048576,COLUMN(Ejercicio!AQ:AQ),0)</f>
        <v>44.342683281043051</v>
      </c>
      <c r="R119" s="39">
        <f>VLOOKUP($A119,Ejercicio!$1:$1048576,COLUMN(Ejercicio!AU:AU),0)</f>
        <v>4.0419811320754722</v>
      </c>
      <c r="S119" s="39">
        <f>VLOOKUP($A119,Ejercicio!$1:$1048576,COLUMN(Ejercicio!AW:AW),0)</f>
        <v>52.124804934188745</v>
      </c>
      <c r="T119" s="39">
        <f>VLOOKUP($A119,Ejercicio!$1:$1048576,COLUMN(Ejercicio!BA:BA),0)</f>
        <v>4.0528120713305906</v>
      </c>
      <c r="U119" s="39">
        <f>VLOOKUP($A119,Ejercicio!$1:$1048576,COLUMN(Ejercicio!BC:BC),0)</f>
        <v>59.906926587334439</v>
      </c>
      <c r="V119" s="39">
        <f>VLOOKUP($A119,Ejercicio!$1:$1048576,COLUMN(Ejercicio!BG:BG),0)</f>
        <v>4.0366300366300374</v>
      </c>
      <c r="W119" s="39">
        <f>VLOOKUP($A119,Ejercicio!$1:$1048576,COLUMN(Ejercicio!BI:BI),0)</f>
        <v>67.03411721026491</v>
      </c>
      <c r="X119" s="39">
        <f>VLOOKUP($A119,Ejercicio!$1:$1048576,COLUMN(Ejercicio!BM:BM),0)</f>
        <v>4.0458333333333334</v>
      </c>
      <c r="Y119" s="39">
        <f>VLOOKUP($A119,Ejercicio!$1:$1048576,COLUMN(Ejercicio!BO:BO),0)</f>
        <v>74.816238863410604</v>
      </c>
      <c r="Z119" s="39">
        <f>VLOOKUP($A119,Ejercicio!$1:$1048576,COLUMN(Ejercicio!BS:BS),0)</f>
        <v>4.0332335329341324</v>
      </c>
      <c r="AA119" s="39">
        <f>VLOOKUP($A119,Ejercicio!$1:$1048576,COLUMN(Ejercicio!BU:BU),0)</f>
        <v>81.94342948634106</v>
      </c>
      <c r="AB119" s="39">
        <f>VLOOKUP($A119,Ejercicio!$1:$1048576,COLUMN(Ejercicio!BY:BY),0)</f>
        <v>4.0411872146118721</v>
      </c>
      <c r="AC119" s="39">
        <f>VLOOKUP($A119,Ejercicio!$1:$1048576,COLUMN(Ejercicio!CA:CA),0)</f>
        <v>89.725551139486768</v>
      </c>
      <c r="AD119" s="39" t="str">
        <f t="shared" si="1"/>
        <v>No</v>
      </c>
    </row>
    <row r="120" spans="1:30" x14ac:dyDescent="0.25">
      <c r="A120" s="1" t="str">
        <f>Ejercicio!A124</f>
        <v>U015</v>
      </c>
      <c r="B120" s="1" t="str">
        <f>Ejercicio!$B$2</f>
        <v>Revisado I Aprobado 2018</v>
      </c>
      <c r="C120" s="1" t="s">
        <v>52</v>
      </c>
      <c r="D120" s="1" t="s">
        <v>53</v>
      </c>
      <c r="E120" s="1" t="s">
        <v>52</v>
      </c>
      <c r="F120" s="39">
        <f>VLOOKUP($A120,Ejercicio!$1:$1048576,COLUMN(Ejercicio!K:K),0)</f>
        <v>30.645161290322587</v>
      </c>
      <c r="G120" s="39">
        <f>VLOOKUP($A120,Ejercicio!$1:$1048576,COLUMN(Ejercicio!M:M),0)</f>
        <v>57.788032077814577</v>
      </c>
      <c r="H120" s="39">
        <f>VLOOKUP($A120,Ejercicio!$1:$1048576,COLUMN(Ejercicio!Q:Q),0)</f>
        <v>32.203389830508478</v>
      </c>
      <c r="I120" s="39">
        <f>VLOOKUP($A120,Ejercicio!$1:$1048576,COLUMN(Ejercicio!S:S),0)</f>
        <v>115.57606415562915</v>
      </c>
      <c r="J120" s="39">
        <f>VLOOKUP($A120,Ejercicio!$1:$1048576,COLUMN(Ejercicio!W:W),0)</f>
        <v>31.666666666666668</v>
      </c>
      <c r="K120" s="39">
        <f>VLOOKUP($A120,Ejercicio!$1:$1048576,COLUMN(Ejercicio!Y:Y),0)</f>
        <v>173.36409623344372</v>
      </c>
      <c r="L120" s="39">
        <f>VLOOKUP($A120,Ejercicio!$1:$1048576,COLUMN(Ejercicio!AC:AC),0)</f>
        <v>31.666666666666671</v>
      </c>
      <c r="M120" s="39">
        <f>VLOOKUP($A120,Ejercicio!$1:$1048576,COLUMN(Ejercicio!AE:AE),0)</f>
        <v>231.15212831125831</v>
      </c>
      <c r="N120" s="39">
        <f>VLOOKUP($A120,Ejercicio!$1:$1048576,COLUMN(Ejercicio!AI:AI),0)</f>
        <v>31.456953642384114</v>
      </c>
      <c r="O120" s="39">
        <f>VLOOKUP($A120,Ejercicio!$1:$1048576,COLUMN(Ejercicio!AK:AK),0)</f>
        <v>288.9401603890729</v>
      </c>
      <c r="P120" s="39">
        <f>VLOOKUP($A120,Ejercicio!$1:$1048576,COLUMN(Ejercicio!AO:AO),0)</f>
        <v>31.491712707182323</v>
      </c>
      <c r="Q120" s="39">
        <f>VLOOKUP($A120,Ejercicio!$1:$1048576,COLUMN(Ejercicio!AQ:AQ),0)</f>
        <v>346.72819246688744</v>
      </c>
      <c r="R120" s="39">
        <f>VLOOKUP($A120,Ejercicio!$1:$1048576,COLUMN(Ejercicio!AU:AU),0)</f>
        <v>31.367924528301895</v>
      </c>
      <c r="S120" s="39">
        <f>VLOOKUP($A120,Ejercicio!$1:$1048576,COLUMN(Ejercicio!AW:AW),0)</f>
        <v>404.51622454470203</v>
      </c>
      <c r="T120" s="39">
        <f>VLOOKUP($A120,Ejercicio!$1:$1048576,COLUMN(Ejercicio!BA:BA),0)</f>
        <v>31.275720164609055</v>
      </c>
      <c r="U120" s="39">
        <f>VLOOKUP($A120,Ejercicio!$1:$1048576,COLUMN(Ejercicio!BC:BC),0)</f>
        <v>462.30425662251656</v>
      </c>
      <c r="V120" s="39">
        <f>VLOOKUP($A120,Ejercicio!$1:$1048576,COLUMN(Ejercicio!BG:BG),0)</f>
        <v>31.318681318681328</v>
      </c>
      <c r="W120" s="39">
        <f>VLOOKUP($A120,Ejercicio!$1:$1048576,COLUMN(Ejercicio!BI:BI),0)</f>
        <v>520.09228870033121</v>
      </c>
      <c r="X120" s="39">
        <f>VLOOKUP($A120,Ejercicio!$1:$1048576,COLUMN(Ejercicio!BM:BM),0)</f>
        <v>31.250000000000007</v>
      </c>
      <c r="Y120" s="39">
        <f>VLOOKUP($A120,Ejercicio!$1:$1048576,COLUMN(Ejercicio!BO:BO),0)</f>
        <v>577.8803207781458</v>
      </c>
      <c r="Z120" s="39">
        <f>VLOOKUP($A120,Ejercicio!$1:$1048576,COLUMN(Ejercicio!BS:BS),0)</f>
        <v>31.287425149700606</v>
      </c>
      <c r="AA120" s="39">
        <f>VLOOKUP($A120,Ejercicio!$1:$1048576,COLUMN(Ejercicio!BU:BU),0)</f>
        <v>635.66835285596039</v>
      </c>
      <c r="AB120" s="39">
        <f>VLOOKUP($A120,Ejercicio!$1:$1048576,COLUMN(Ejercicio!BY:BY),0)</f>
        <v>31.232876712328768</v>
      </c>
      <c r="AC120" s="39">
        <f>VLOOKUP($A120,Ejercicio!$1:$1048576,COLUMN(Ejercicio!CA:CA),0)</f>
        <v>693.45638493377487</v>
      </c>
      <c r="AD120" s="39" t="str">
        <f t="shared" si="1"/>
        <v>No</v>
      </c>
    </row>
    <row r="121" spans="1:30" x14ac:dyDescent="0.25">
      <c r="A121" s="1" t="str">
        <f>Ejercicio!A125</f>
        <v>U016</v>
      </c>
      <c r="B121" s="1" t="str">
        <f>Ejercicio!$B$2</f>
        <v>Revisado I Aprobado 2018</v>
      </c>
      <c r="C121" s="1" t="s">
        <v>52</v>
      </c>
      <c r="D121" s="1" t="s">
        <v>53</v>
      </c>
      <c r="E121" s="1" t="s">
        <v>52</v>
      </c>
      <c r="F121" s="39">
        <f>VLOOKUP($A121,Ejercicio!$1:$1048576,COLUMN(Ejercicio!K:K),0)</f>
        <v>0</v>
      </c>
      <c r="G121" s="39">
        <f>VLOOKUP($A121,Ejercicio!$1:$1048576,COLUMN(Ejercicio!M:M),0)</f>
        <v>0</v>
      </c>
      <c r="H121" s="39">
        <f>VLOOKUP($A121,Ejercicio!$1:$1048576,COLUMN(Ejercicio!Q:Q),0)</f>
        <v>0</v>
      </c>
      <c r="I121" s="39">
        <f>VLOOKUP($A121,Ejercicio!$1:$1048576,COLUMN(Ejercicio!S:S),0)</f>
        <v>0</v>
      </c>
      <c r="J121" s="39">
        <f>VLOOKUP($A121,Ejercicio!$1:$1048576,COLUMN(Ejercicio!W:W),0)</f>
        <v>0</v>
      </c>
      <c r="K121" s="39">
        <f>VLOOKUP($A121,Ejercicio!$1:$1048576,COLUMN(Ejercicio!Y:Y),0)</f>
        <v>0</v>
      </c>
      <c r="L121" s="39">
        <f>VLOOKUP($A121,Ejercicio!$1:$1048576,COLUMN(Ejercicio!AC:AC),0)</f>
        <v>0</v>
      </c>
      <c r="M121" s="39">
        <f>VLOOKUP($A121,Ejercicio!$1:$1048576,COLUMN(Ejercicio!AE:AE),0)</f>
        <v>0</v>
      </c>
      <c r="N121" s="39">
        <f>VLOOKUP($A121,Ejercicio!$1:$1048576,COLUMN(Ejercicio!AI:AI),0)</f>
        <v>0</v>
      </c>
      <c r="O121" s="39">
        <f>VLOOKUP($A121,Ejercicio!$1:$1048576,COLUMN(Ejercicio!AK:AK),0)</f>
        <v>0</v>
      </c>
      <c r="P121" s="39">
        <f>VLOOKUP($A121,Ejercicio!$1:$1048576,COLUMN(Ejercicio!AO:AO),0)</f>
        <v>0</v>
      </c>
      <c r="Q121" s="39">
        <f>VLOOKUP($A121,Ejercicio!$1:$1048576,COLUMN(Ejercicio!AQ:AQ),0)</f>
        <v>0</v>
      </c>
      <c r="R121" s="39">
        <f>VLOOKUP($A121,Ejercicio!$1:$1048576,COLUMN(Ejercicio!AU:AU),0)</f>
        <v>0</v>
      </c>
      <c r="S121" s="39">
        <f>VLOOKUP($A121,Ejercicio!$1:$1048576,COLUMN(Ejercicio!AW:AW),0)</f>
        <v>0</v>
      </c>
      <c r="T121" s="39">
        <f>VLOOKUP($A121,Ejercicio!$1:$1048576,COLUMN(Ejercicio!BA:BA),0)</f>
        <v>0</v>
      </c>
      <c r="U121" s="39">
        <f>VLOOKUP($A121,Ejercicio!$1:$1048576,COLUMN(Ejercicio!BC:BC),0)</f>
        <v>0</v>
      </c>
      <c r="V121" s="39">
        <f>VLOOKUP($A121,Ejercicio!$1:$1048576,COLUMN(Ejercicio!BG:BG),0)</f>
        <v>0</v>
      </c>
      <c r="W121" s="39">
        <f>VLOOKUP($A121,Ejercicio!$1:$1048576,COLUMN(Ejercicio!BI:BI),0)</f>
        <v>0</v>
      </c>
      <c r="X121" s="39">
        <f>VLOOKUP($A121,Ejercicio!$1:$1048576,COLUMN(Ejercicio!BM:BM),0)</f>
        <v>0</v>
      </c>
      <c r="Y121" s="39">
        <f>VLOOKUP($A121,Ejercicio!$1:$1048576,COLUMN(Ejercicio!BO:BO),0)</f>
        <v>0</v>
      </c>
      <c r="Z121" s="39">
        <f>VLOOKUP($A121,Ejercicio!$1:$1048576,COLUMN(Ejercicio!BS:BS),0)</f>
        <v>0</v>
      </c>
      <c r="AA121" s="39">
        <f>VLOOKUP($A121,Ejercicio!$1:$1048576,COLUMN(Ejercicio!BU:BU),0)</f>
        <v>0</v>
      </c>
      <c r="AB121" s="39">
        <f>VLOOKUP($A121,Ejercicio!$1:$1048576,COLUMN(Ejercicio!BY:BY),0)</f>
        <v>0</v>
      </c>
      <c r="AC121" s="39">
        <f>VLOOKUP($A121,Ejercicio!$1:$1048576,COLUMN(Ejercicio!CA:CA),0)</f>
        <v>0</v>
      </c>
      <c r="AD121" s="39" t="str">
        <f t="shared" si="1"/>
        <v>Si</v>
      </c>
    </row>
    <row r="122" spans="1:30" x14ac:dyDescent="0.25">
      <c r="A122" s="1" t="str">
        <f>Ejercicio!A126</f>
        <v>U017</v>
      </c>
      <c r="B122" s="1" t="str">
        <f>Ejercicio!$B$2</f>
        <v>Revisado I Aprobado 2018</v>
      </c>
      <c r="C122" s="1" t="s">
        <v>52</v>
      </c>
      <c r="D122" s="1" t="s">
        <v>53</v>
      </c>
      <c r="E122" s="1" t="s">
        <v>52</v>
      </c>
      <c r="F122" s="39">
        <f>VLOOKUP($A122,Ejercicio!$1:$1048576,COLUMN(Ejercicio!K:K),0)</f>
        <v>6.1290322580645169</v>
      </c>
      <c r="G122" s="39">
        <f>VLOOKUP($A122,Ejercicio!$1:$1048576,COLUMN(Ejercicio!M:M),0)</f>
        <v>11.557606415562914</v>
      </c>
      <c r="H122" s="39">
        <f>VLOOKUP($A122,Ejercicio!$1:$1048576,COLUMN(Ejercicio!Q:Q),0)</f>
        <v>6.4406779661016955</v>
      </c>
      <c r="I122" s="39">
        <f>VLOOKUP($A122,Ejercicio!$1:$1048576,COLUMN(Ejercicio!S:S),0)</f>
        <v>23.115212831125827</v>
      </c>
      <c r="J122" s="39">
        <f>VLOOKUP($A122,Ejercicio!$1:$1048576,COLUMN(Ejercicio!W:W),0)</f>
        <v>6.3333333333333339</v>
      </c>
      <c r="K122" s="39">
        <f>VLOOKUP($A122,Ejercicio!$1:$1048576,COLUMN(Ejercicio!Y:Y),0)</f>
        <v>34.672819246688739</v>
      </c>
      <c r="L122" s="39">
        <f>VLOOKUP($A122,Ejercicio!$1:$1048576,COLUMN(Ejercicio!AC:AC),0)</f>
        <v>6.3333333333333339</v>
      </c>
      <c r="M122" s="39">
        <f>VLOOKUP($A122,Ejercicio!$1:$1048576,COLUMN(Ejercicio!AE:AE),0)</f>
        <v>46.230425662251655</v>
      </c>
      <c r="N122" s="39">
        <f>VLOOKUP($A122,Ejercicio!$1:$1048576,COLUMN(Ejercicio!AI:AI),0)</f>
        <v>6.2913907284768218</v>
      </c>
      <c r="O122" s="39">
        <f>VLOOKUP($A122,Ejercicio!$1:$1048576,COLUMN(Ejercicio!AK:AK),0)</f>
        <v>57.788032077814577</v>
      </c>
      <c r="P122" s="39">
        <f>VLOOKUP($A122,Ejercicio!$1:$1048576,COLUMN(Ejercicio!AO:AO),0)</f>
        <v>6.2983425414364662</v>
      </c>
      <c r="Q122" s="39">
        <f>VLOOKUP($A122,Ejercicio!$1:$1048576,COLUMN(Ejercicio!AQ:AQ),0)</f>
        <v>69.345638493377493</v>
      </c>
      <c r="R122" s="39">
        <f>VLOOKUP($A122,Ejercicio!$1:$1048576,COLUMN(Ejercicio!AU:AU),0)</f>
        <v>6.2735849056603783</v>
      </c>
      <c r="S122" s="39">
        <f>VLOOKUP($A122,Ejercicio!$1:$1048576,COLUMN(Ejercicio!AW:AW),0)</f>
        <v>80.903244908940394</v>
      </c>
      <c r="T122" s="39">
        <f>VLOOKUP($A122,Ejercicio!$1:$1048576,COLUMN(Ejercicio!BA:BA),0)</f>
        <v>6.2551440329218106</v>
      </c>
      <c r="U122" s="39">
        <f>VLOOKUP($A122,Ejercicio!$1:$1048576,COLUMN(Ejercicio!BC:BC),0)</f>
        <v>92.460851324503309</v>
      </c>
      <c r="V122" s="39">
        <f>VLOOKUP($A122,Ejercicio!$1:$1048576,COLUMN(Ejercicio!BG:BG),0)</f>
        <v>6.2637362637362655</v>
      </c>
      <c r="W122" s="39">
        <f>VLOOKUP($A122,Ejercicio!$1:$1048576,COLUMN(Ejercicio!BI:BI),0)</f>
        <v>104.01845774006624</v>
      </c>
      <c r="X122" s="39">
        <f>VLOOKUP($A122,Ejercicio!$1:$1048576,COLUMN(Ejercicio!BM:BM),0)</f>
        <v>6.2500000000000009</v>
      </c>
      <c r="Y122" s="39">
        <f>VLOOKUP($A122,Ejercicio!$1:$1048576,COLUMN(Ejercicio!BO:BO),0)</f>
        <v>115.57606415562915</v>
      </c>
      <c r="Z122" s="39">
        <f>VLOOKUP($A122,Ejercicio!$1:$1048576,COLUMN(Ejercicio!BS:BS),0)</f>
        <v>6.2574850299401197</v>
      </c>
      <c r="AA122" s="39">
        <f>VLOOKUP($A122,Ejercicio!$1:$1048576,COLUMN(Ejercicio!BU:BU),0)</f>
        <v>127.13367057119206</v>
      </c>
      <c r="AB122" s="39">
        <f>VLOOKUP($A122,Ejercicio!$1:$1048576,COLUMN(Ejercicio!BY:BY),0)</f>
        <v>6.2465753424657535</v>
      </c>
      <c r="AC122" s="39">
        <f>VLOOKUP($A122,Ejercicio!$1:$1048576,COLUMN(Ejercicio!CA:CA),0)</f>
        <v>138.69127698675496</v>
      </c>
      <c r="AD122" s="39" t="str">
        <f t="shared" si="1"/>
        <v>No</v>
      </c>
    </row>
    <row r="123" spans="1:30" x14ac:dyDescent="0.25">
      <c r="A123" s="1" t="str">
        <f>Ejercicio!A127</f>
        <v>U018</v>
      </c>
      <c r="B123" s="1" t="str">
        <f>Ejercicio!$B$2</f>
        <v>Revisado I Aprobado 2018</v>
      </c>
      <c r="C123" s="1" t="s">
        <v>52</v>
      </c>
      <c r="D123" s="1" t="s">
        <v>53</v>
      </c>
      <c r="E123" s="1" t="s">
        <v>52</v>
      </c>
      <c r="F123" s="39">
        <f>VLOOKUP($A123,Ejercicio!$1:$1048576,COLUMN(Ejercicio!K:K),0)</f>
        <v>0.10215053763440859</v>
      </c>
      <c r="G123" s="39">
        <f>VLOOKUP($A123,Ejercicio!$1:$1048576,COLUMN(Ejercicio!M:M),0)</f>
        <v>0.25495068476177485</v>
      </c>
      <c r="H123" s="39">
        <f>VLOOKUP($A123,Ejercicio!$1:$1048576,COLUMN(Ejercicio!Q:Q),0)</f>
        <v>0.10734463276836158</v>
      </c>
      <c r="I123" s="39">
        <f>VLOOKUP($A123,Ejercicio!$1:$1048576,COLUMN(Ejercicio!S:S),0)</f>
        <v>0.50990136952354981</v>
      </c>
      <c r="J123" s="39">
        <f>VLOOKUP($A123,Ejercicio!$1:$1048576,COLUMN(Ejercicio!W:W),0)</f>
        <v>0.10555555555555554</v>
      </c>
      <c r="K123" s="39">
        <f>VLOOKUP($A123,Ejercicio!$1:$1048576,COLUMN(Ejercicio!Y:Y),0)</f>
        <v>0.76485205428532455</v>
      </c>
      <c r="L123" s="39">
        <f>VLOOKUP($A123,Ejercicio!$1:$1048576,COLUMN(Ejercicio!AC:AC),0)</f>
        <v>0.10555555555555553</v>
      </c>
      <c r="M123" s="39">
        <f>VLOOKUP($A123,Ejercicio!$1:$1048576,COLUMN(Ejercicio!AE:AE),0)</f>
        <v>1.0198027390470994</v>
      </c>
      <c r="N123" s="39">
        <f>VLOOKUP($A123,Ejercicio!$1:$1048576,COLUMN(Ejercicio!AI:AI),0)</f>
        <v>0.10485651214128035</v>
      </c>
      <c r="O123" s="39">
        <f>VLOOKUP($A123,Ejercicio!$1:$1048576,COLUMN(Ejercicio!AK:AK),0)</f>
        <v>1.2747534238088745</v>
      </c>
      <c r="P123" s="39">
        <f>VLOOKUP($A123,Ejercicio!$1:$1048576,COLUMN(Ejercicio!AO:AO),0)</f>
        <v>0.10497237569060773</v>
      </c>
      <c r="Q123" s="39">
        <f>VLOOKUP($A123,Ejercicio!$1:$1048576,COLUMN(Ejercicio!AQ:AQ),0)</f>
        <v>1.5297041085706493</v>
      </c>
      <c r="R123" s="39">
        <f>VLOOKUP($A123,Ejercicio!$1:$1048576,COLUMN(Ejercicio!AU:AU),0)</f>
        <v>0.10455974842767293</v>
      </c>
      <c r="S123" s="39">
        <f>VLOOKUP($A123,Ejercicio!$1:$1048576,COLUMN(Ejercicio!AW:AW),0)</f>
        <v>1.7846547933324239</v>
      </c>
      <c r="T123" s="39">
        <f>VLOOKUP($A123,Ejercicio!$1:$1048576,COLUMN(Ejercicio!BA:BA),0)</f>
        <v>0.10425240054869685</v>
      </c>
      <c r="U123" s="39">
        <f>VLOOKUP($A123,Ejercicio!$1:$1048576,COLUMN(Ejercicio!BC:BC),0)</f>
        <v>2.0396054780941992</v>
      </c>
      <c r="V123" s="39">
        <f>VLOOKUP($A123,Ejercicio!$1:$1048576,COLUMN(Ejercicio!BG:BG),0)</f>
        <v>0.10439560439560437</v>
      </c>
      <c r="W123" s="39">
        <f>VLOOKUP($A123,Ejercicio!$1:$1048576,COLUMN(Ejercicio!BI:BI),0)</f>
        <v>2.2945561628559736</v>
      </c>
      <c r="X123" s="39">
        <f>VLOOKUP($A123,Ejercicio!$1:$1048576,COLUMN(Ejercicio!BM:BM),0)</f>
        <v>0.10416666666666666</v>
      </c>
      <c r="Y123" s="39">
        <f>VLOOKUP($A123,Ejercicio!$1:$1048576,COLUMN(Ejercicio!BO:BO),0)</f>
        <v>2.5495068476177489</v>
      </c>
      <c r="Z123" s="39">
        <f>VLOOKUP($A123,Ejercicio!$1:$1048576,COLUMN(Ejercicio!BS:BS),0)</f>
        <v>0.10429141716566864</v>
      </c>
      <c r="AA123" s="39">
        <f>VLOOKUP($A123,Ejercicio!$1:$1048576,COLUMN(Ejercicio!BU:BU),0)</f>
        <v>2.8044575323795233</v>
      </c>
      <c r="AB123" s="39">
        <f>VLOOKUP($A123,Ejercicio!$1:$1048576,COLUMN(Ejercicio!BY:BY),0)</f>
        <v>0.10410958904109588</v>
      </c>
      <c r="AC123" s="39">
        <f>VLOOKUP($A123,Ejercicio!$1:$1048576,COLUMN(Ejercicio!CA:CA),0)</f>
        <v>3.0594082171412982</v>
      </c>
      <c r="AD123" s="39" t="str">
        <f t="shared" si="1"/>
        <v>No</v>
      </c>
    </row>
    <row r="124" spans="1:30" x14ac:dyDescent="0.25">
      <c r="A124" s="1" t="str">
        <f>Ejercicio!A128</f>
        <v>U019</v>
      </c>
      <c r="B124" s="1" t="str">
        <f>Ejercicio!$B$2</f>
        <v>Revisado I Aprobado 2018</v>
      </c>
      <c r="C124" s="1" t="s">
        <v>52</v>
      </c>
      <c r="D124" s="1" t="s">
        <v>53</v>
      </c>
      <c r="E124" s="1" t="s">
        <v>52</v>
      </c>
      <c r="F124" s="39">
        <f>VLOOKUP($A124,Ejercicio!$1:$1048576,COLUMN(Ejercicio!K:K),0)</f>
        <v>8.6827956989247307E-2</v>
      </c>
      <c r="G124" s="39">
        <f>VLOOKUP($A124,Ejercicio!$1:$1048576,COLUMN(Ejercicio!M:M),0)</f>
        <v>0.13015605192466884</v>
      </c>
      <c r="H124" s="39">
        <f>VLOOKUP($A124,Ejercicio!$1:$1048576,COLUMN(Ejercicio!Q:Q),0)</f>
        <v>8.8374245080849387E-2</v>
      </c>
      <c r="I124" s="39">
        <f>VLOOKUP($A124,Ejercicio!$1:$1048576,COLUMN(Ejercicio!S:S),0)</f>
        <v>0.25212784906299945</v>
      </c>
      <c r="J124" s="39">
        <f>VLOOKUP($A124,Ejercicio!$1:$1048576,COLUMN(Ejercicio!W:W),0)</f>
        <v>8.7841634738186458E-2</v>
      </c>
      <c r="K124" s="39">
        <f>VLOOKUP($A124,Ejercicio!$1:$1048576,COLUMN(Ejercicio!Y:Y),0)</f>
        <v>0.38228390098766835</v>
      </c>
      <c r="L124" s="39">
        <f>VLOOKUP($A124,Ejercicio!$1:$1048576,COLUMN(Ejercicio!AC:AC),0)</f>
        <v>8.6992337164750966E-2</v>
      </c>
      <c r="M124" s="39">
        <f>VLOOKUP($A124,Ejercicio!$1:$1048576,COLUMN(Ejercicio!AE:AE),0)</f>
        <v>0.50478371456382731</v>
      </c>
      <c r="N124" s="39">
        <f>VLOOKUP($A124,Ejercicio!$1:$1048576,COLUMN(Ejercicio!AI:AI),0)</f>
        <v>8.6958590241303202E-2</v>
      </c>
      <c r="O124" s="39">
        <f>VLOOKUP($A124,Ejercicio!$1:$1048576,COLUMN(Ejercicio!AK:AK),0)</f>
        <v>0.63493976648849615</v>
      </c>
      <c r="P124" s="39">
        <f>VLOOKUP($A124,Ejercicio!$1:$1048576,COLUMN(Ejercicio!AO:AO),0)</f>
        <v>8.6541880993205048E-2</v>
      </c>
      <c r="Q124" s="39">
        <f>VLOOKUP($A124,Ejercicio!$1:$1048576,COLUMN(Ejercicio!AQ:AQ),0)</f>
        <v>0.75743958006465506</v>
      </c>
      <c r="R124" s="39">
        <f>VLOOKUP($A124,Ejercicio!$1:$1048576,COLUMN(Ejercicio!AU:AU),0)</f>
        <v>8.658371286055086E-2</v>
      </c>
      <c r="S124" s="39">
        <f>VLOOKUP($A124,Ejercicio!$1:$1048576,COLUMN(Ejercicio!AW:AW),0)</f>
        <v>0.8875956319893239</v>
      </c>
      <c r="T124" s="39">
        <f>VLOOKUP($A124,Ejercicio!$1:$1048576,COLUMN(Ejercicio!BA:BA),0)</f>
        <v>8.5963294073128055E-2</v>
      </c>
      <c r="U124" s="39">
        <f>VLOOKUP($A124,Ejercicio!$1:$1048576,COLUMN(Ejercicio!BC:BC),0)</f>
        <v>1.0100954455654829</v>
      </c>
      <c r="V124" s="39">
        <f>VLOOKUP($A124,Ejercicio!$1:$1048576,COLUMN(Ejercicio!BG:BG),0)</f>
        <v>8.6376363100501036E-2</v>
      </c>
      <c r="W124" s="39">
        <f>VLOOKUP($A124,Ejercicio!$1:$1048576,COLUMN(Ejercicio!BI:BI),0)</f>
        <v>1.1402514974901516</v>
      </c>
      <c r="X124" s="39">
        <f>VLOOKUP($A124,Ejercicio!$1:$1048576,COLUMN(Ejercicio!BM:BM),0)</f>
        <v>8.5901580459770116E-2</v>
      </c>
      <c r="Y124" s="39">
        <f>VLOOKUP($A124,Ejercicio!$1:$1048576,COLUMN(Ejercicio!BO:BO),0)</f>
        <v>1.2627513110663107</v>
      </c>
      <c r="Z124" s="39">
        <f>VLOOKUP($A124,Ejercicio!$1:$1048576,COLUMN(Ejercicio!BS:BS),0)</f>
        <v>8.6244751875559231E-2</v>
      </c>
      <c r="AA124" s="39">
        <f>VLOOKUP($A124,Ejercicio!$1:$1048576,COLUMN(Ejercicio!BU:BU),0)</f>
        <v>1.3929073629909794</v>
      </c>
      <c r="AB124" s="39">
        <f>VLOOKUP($A124,Ejercicio!$1:$1048576,COLUMN(Ejercicio!BY:BY),0)</f>
        <v>8.5860494410329113E-2</v>
      </c>
      <c r="AC124" s="39">
        <f>VLOOKUP($A124,Ejercicio!$1:$1048576,COLUMN(Ejercicio!CA:CA),0)</f>
        <v>1.5154071765671389</v>
      </c>
      <c r="AD124" s="39" t="str">
        <f t="shared" si="1"/>
        <v>No</v>
      </c>
    </row>
    <row r="125" spans="1:30" x14ac:dyDescent="0.25">
      <c r="A125" s="1" t="str">
        <f>Ejercicio!A129</f>
        <v>U020</v>
      </c>
      <c r="B125" s="1" t="str">
        <f>Ejercicio!$B$2</f>
        <v>Revisado I Aprobado 2018</v>
      </c>
      <c r="C125" s="1" t="s">
        <v>52</v>
      </c>
      <c r="D125" s="1" t="s">
        <v>53</v>
      </c>
      <c r="E125" s="1" t="s">
        <v>52</v>
      </c>
      <c r="F125" s="39">
        <f>VLOOKUP($A125,Ejercicio!$1:$1048576,COLUMN(Ejercicio!K:K),0)</f>
        <v>1.2666666666666664</v>
      </c>
      <c r="G125" s="39">
        <f>VLOOKUP($A125,Ejercicio!$1:$1048576,COLUMN(Ejercicio!M:M),0)</f>
        <v>6.3811983296771508</v>
      </c>
      <c r="H125" s="39">
        <f>VLOOKUP($A125,Ejercicio!$1:$1048576,COLUMN(Ejercicio!Q:Q),0)</f>
        <v>0.66553672316384171</v>
      </c>
      <c r="I125" s="39">
        <f>VLOOKUP($A125,Ejercicio!$1:$1048576,COLUMN(Ejercicio!S:S),0)</f>
        <v>6.3811983296771517</v>
      </c>
      <c r="J125" s="39">
        <f>VLOOKUP($A125,Ejercicio!$1:$1048576,COLUMN(Ejercicio!W:W),0)</f>
        <v>0.43629629629629629</v>
      </c>
      <c r="K125" s="39">
        <f>VLOOKUP($A125,Ejercicio!$1:$1048576,COLUMN(Ejercicio!Y:Y),0)</f>
        <v>6.3811983296771517</v>
      </c>
      <c r="L125" s="39">
        <f>VLOOKUP($A125,Ejercicio!$1:$1048576,COLUMN(Ejercicio!AC:AC),0)</f>
        <v>0.59638888888888886</v>
      </c>
      <c r="M125" s="39">
        <f>VLOOKUP($A125,Ejercicio!$1:$1048576,COLUMN(Ejercicio!AE:AE),0)</f>
        <v>11.630248568605129</v>
      </c>
      <c r="N125" s="39">
        <f>VLOOKUP($A125,Ejercicio!$1:$1048576,COLUMN(Ejercicio!AI:AI),0)</f>
        <v>0.47395143487858715</v>
      </c>
      <c r="O125" s="39">
        <f>VLOOKUP($A125,Ejercicio!$1:$1048576,COLUMN(Ejercicio!AK:AK),0)</f>
        <v>11.630248568605129</v>
      </c>
      <c r="P125" s="39">
        <f>VLOOKUP($A125,Ejercicio!$1:$1048576,COLUMN(Ejercicio!AO:AO),0)</f>
        <v>0.77509852670349888</v>
      </c>
      <c r="Q125" s="39">
        <f>VLOOKUP($A125,Ejercicio!$1:$1048576,COLUMN(Ejercicio!AQ:AQ),0)</f>
        <v>22.798889483845709</v>
      </c>
      <c r="R125" s="39">
        <f>VLOOKUP($A125,Ejercicio!$1:$1048576,COLUMN(Ejercicio!AU:AU),0)</f>
        <v>0.66175864779874194</v>
      </c>
      <c r="S125" s="39">
        <f>VLOOKUP($A125,Ejercicio!$1:$1048576,COLUMN(Ejercicio!AW:AW),0)</f>
        <v>22.798889483845709</v>
      </c>
      <c r="T125" s="39">
        <f>VLOOKUP($A125,Ejercicio!$1:$1048576,COLUMN(Ejercicio!BA:BA),0)</f>
        <v>0.57733676268861445</v>
      </c>
      <c r="U125" s="39">
        <f>VLOOKUP($A125,Ejercicio!$1:$1048576,COLUMN(Ejercicio!BC:BC),0)</f>
        <v>22.798889483845709</v>
      </c>
      <c r="V125" s="39">
        <f>VLOOKUP($A125,Ejercicio!$1:$1048576,COLUMN(Ejercicio!BG:BG),0)</f>
        <v>0.51389316239316229</v>
      </c>
      <c r="W125" s="39">
        <f>VLOOKUP($A125,Ejercicio!$1:$1048576,COLUMN(Ejercicio!BI:BI),0)</f>
        <v>22.798889483845709</v>
      </c>
      <c r="X125" s="39">
        <f>VLOOKUP($A125,Ejercicio!$1:$1048576,COLUMN(Ejercicio!BM:BM),0)</f>
        <v>0.68756249999999985</v>
      </c>
      <c r="Y125" s="39">
        <f>VLOOKUP($A125,Ejercicio!$1:$1048576,COLUMN(Ejercicio!BO:BO),0)</f>
        <v>33.967530399086286</v>
      </c>
      <c r="Z125" s="39">
        <f>VLOOKUP($A125,Ejercicio!$1:$1048576,COLUMN(Ejercicio!BS:BS),0)</f>
        <v>0.62580538922155671</v>
      </c>
      <c r="AA125" s="39">
        <f>VLOOKUP($A125,Ejercicio!$1:$1048576,COLUMN(Ejercicio!BU:BU),0)</f>
        <v>33.967530399086286</v>
      </c>
      <c r="AB125" s="39">
        <f>VLOOKUP($A125,Ejercicio!$1:$1048576,COLUMN(Ejercicio!BY:BY),0)</f>
        <v>0.57265479452054779</v>
      </c>
      <c r="AC125" s="39">
        <f>VLOOKUP($A125,Ejercicio!$1:$1048576,COLUMN(Ejercicio!CA:CA),0)</f>
        <v>33.967530399086286</v>
      </c>
      <c r="AD125" s="39" t="str">
        <f t="shared" si="1"/>
        <v>No</v>
      </c>
    </row>
    <row r="126" spans="1:30" x14ac:dyDescent="0.25">
      <c r="A126" s="1" t="str">
        <f>Ejercicio!A130</f>
        <v>U021</v>
      </c>
      <c r="B126" s="1" t="str">
        <f>Ejercicio!$B$2</f>
        <v>Revisado I Aprobado 2018</v>
      </c>
      <c r="C126" s="1" t="s">
        <v>52</v>
      </c>
      <c r="D126" s="1" t="s">
        <v>53</v>
      </c>
      <c r="E126" s="1" t="s">
        <v>52</v>
      </c>
      <c r="F126" s="39">
        <f>VLOOKUP($A126,Ejercicio!$1:$1048576,COLUMN(Ejercicio!K:K),0)</f>
        <v>0</v>
      </c>
      <c r="G126" s="39">
        <f>VLOOKUP($A126,Ejercicio!$1:$1048576,COLUMN(Ejercicio!M:M),0)</f>
        <v>0</v>
      </c>
      <c r="H126" s="39">
        <f>VLOOKUP($A126,Ejercicio!$1:$1048576,COLUMN(Ejercicio!Q:Q),0)</f>
        <v>5.1757288135593223E-2</v>
      </c>
      <c r="I126" s="39">
        <f>VLOOKUP($A126,Ejercicio!$1:$1048576,COLUMN(Ejercicio!S:S),0)</f>
        <v>0.30541798568286427</v>
      </c>
      <c r="J126" s="39">
        <f>VLOOKUP($A126,Ejercicio!$1:$1048576,COLUMN(Ejercicio!W:W),0)</f>
        <v>5.135629629629631E-2</v>
      </c>
      <c r="K126" s="39">
        <f>VLOOKUP($A126,Ejercicio!$1:$1048576,COLUMN(Ejercicio!Y:Y),0)</f>
        <v>0.46228232526828095</v>
      </c>
      <c r="L126" s="39">
        <f>VLOOKUP($A126,Ejercicio!$1:$1048576,COLUMN(Ejercicio!AC:AC),0)</f>
        <v>9.3047222222222226E-2</v>
      </c>
      <c r="M126" s="39">
        <f>VLOOKUP($A126,Ejercicio!$1:$1048576,COLUMN(Ejercicio!AE:AE),0)</f>
        <v>1.1167494374458469</v>
      </c>
      <c r="N126" s="39">
        <f>VLOOKUP($A126,Ejercicio!$1:$1048576,COLUMN(Ejercicio!AI:AI),0)</f>
        <v>0.11872441501103752</v>
      </c>
      <c r="O126" s="39">
        <f>VLOOKUP($A126,Ejercicio!$1:$1048576,COLUMN(Ejercicio!AK:AK),0)</f>
        <v>1.793032120029332</v>
      </c>
      <c r="P126" s="39">
        <f>VLOOKUP($A126,Ejercicio!$1:$1048576,COLUMN(Ejercicio!AO:AO),0)</f>
        <v>0.10650637200736648</v>
      </c>
      <c r="Q126" s="39">
        <f>VLOOKUP($A126,Ejercicio!$1:$1048576,COLUMN(Ejercicio!AQ:AQ),0)</f>
        <v>1.9280808892088299</v>
      </c>
      <c r="R126" s="39">
        <f>VLOOKUP($A126,Ejercicio!$1:$1048576,COLUMN(Ejercicio!AU:AU),0)</f>
        <v>0.1228272327044025</v>
      </c>
      <c r="S126" s="39">
        <f>VLOOKUP($A126,Ejercicio!$1:$1048576,COLUMN(Ejercicio!AW:AW),0)</f>
        <v>2.604363571792315</v>
      </c>
      <c r="T126" s="39">
        <f>VLOOKUP($A126,Ejercicio!$1:$1048576,COLUMN(Ejercicio!BA:BA),0)</f>
        <v>0.13498392318244171</v>
      </c>
      <c r="U126" s="39">
        <f>VLOOKUP($A126,Ejercicio!$1:$1048576,COLUMN(Ejercicio!BC:BC),0)</f>
        <v>3.2806462543757999</v>
      </c>
      <c r="V126" s="39">
        <f>VLOOKUP($A126,Ejercicio!$1:$1048576,COLUMN(Ejercicio!BG:BG),0)</f>
        <v>0.12509655677655679</v>
      </c>
      <c r="W126" s="39">
        <f>VLOOKUP($A126,Ejercicio!$1:$1048576,COLUMN(Ejercicio!BI:BI),0)</f>
        <v>3.4156950235552976</v>
      </c>
      <c r="X126" s="39">
        <f>VLOOKUP($A126,Ejercicio!$1:$1048576,COLUMN(Ejercicio!BM:BM),0)</f>
        <v>0.13458250000000002</v>
      </c>
      <c r="Y126" s="39">
        <f>VLOOKUP($A126,Ejercicio!$1:$1048576,COLUMN(Ejercicio!BO:BO),0)</f>
        <v>4.091977706138783</v>
      </c>
      <c r="Z126" s="39">
        <f>VLOOKUP($A126,Ejercicio!$1:$1048576,COLUMN(Ejercicio!BS:BS),0)</f>
        <v>0.142085868263473</v>
      </c>
      <c r="AA126" s="39">
        <f>VLOOKUP($A126,Ejercicio!$1:$1048576,COLUMN(Ejercicio!BU:BU),0)</f>
        <v>4.7464448183163475</v>
      </c>
      <c r="AB126" s="39">
        <f>VLOOKUP($A126,Ejercicio!$1:$1048576,COLUMN(Ejercicio!BY:BY),0)</f>
        <v>0.13431525114155249</v>
      </c>
      <c r="AC126" s="39">
        <f>VLOOKUP($A126,Ejercicio!$1:$1048576,COLUMN(Ejercicio!CA:CA),0)</f>
        <v>4.9033091579017647</v>
      </c>
      <c r="AD126" s="39" t="str">
        <f t="shared" si="1"/>
        <v>No</v>
      </c>
    </row>
    <row r="127" spans="1:30" x14ac:dyDescent="0.25">
      <c r="A127" s="1" t="str">
        <f>Ejercicio!A131</f>
        <v>U022</v>
      </c>
      <c r="B127" s="1" t="str">
        <f>Ejercicio!$B$2</f>
        <v>Revisado I Aprobado 2018</v>
      </c>
      <c r="C127" s="1" t="s">
        <v>52</v>
      </c>
      <c r="D127" s="1" t="s">
        <v>53</v>
      </c>
      <c r="E127" s="1" t="s">
        <v>52</v>
      </c>
      <c r="F127" s="39">
        <f>VLOOKUP($A127,Ejercicio!$1:$1048576,COLUMN(Ejercicio!K:K),0)</f>
        <v>6.3333333333333339E-2</v>
      </c>
      <c r="G127" s="39">
        <f>VLOOKUP($A127,Ejercicio!$1:$1048576,COLUMN(Ejercicio!M:M),0)</f>
        <v>3.3035799472443603E-2</v>
      </c>
      <c r="H127" s="39">
        <f>VLOOKUP($A127,Ejercicio!$1:$1048576,COLUMN(Ejercicio!Q:Q),0)</f>
        <v>6.3333333333333339E-2</v>
      </c>
      <c r="I127" s="39">
        <f>VLOOKUP($A127,Ejercicio!$1:$1048576,COLUMN(Ejercicio!S:S),0)</f>
        <v>6.2874586092715234E-2</v>
      </c>
      <c r="J127" s="39">
        <f>VLOOKUP($A127,Ejercicio!$1:$1048576,COLUMN(Ejercicio!W:W),0)</f>
        <v>6.3333333333333339E-2</v>
      </c>
      <c r="K127" s="39">
        <f>VLOOKUP($A127,Ejercicio!$1:$1048576,COLUMN(Ejercicio!Y:Y),0)</f>
        <v>9.5910385565158837E-2</v>
      </c>
      <c r="L127" s="39">
        <f>VLOOKUP($A127,Ejercicio!$1:$1048576,COLUMN(Ejercicio!AC:AC),0)</f>
        <v>6.3333333333333325E-2</v>
      </c>
      <c r="M127" s="39">
        <f>VLOOKUP($A127,Ejercicio!$1:$1048576,COLUMN(Ejercicio!AE:AE),0)</f>
        <v>0.12788051408687842</v>
      </c>
      <c r="N127" s="39">
        <f>VLOOKUP($A127,Ejercicio!$1:$1048576,COLUMN(Ejercicio!AI:AI),0)</f>
        <v>6.3333333333333325E-2</v>
      </c>
      <c r="O127" s="39">
        <f>VLOOKUP($A127,Ejercicio!$1:$1048576,COLUMN(Ejercicio!AK:AK),0)</f>
        <v>0.16091631355932198</v>
      </c>
      <c r="P127" s="39">
        <f>VLOOKUP($A127,Ejercicio!$1:$1048576,COLUMN(Ejercicio!AO:AO),0)</f>
        <v>6.3333333333333325E-2</v>
      </c>
      <c r="Q127" s="39">
        <f>VLOOKUP($A127,Ejercicio!$1:$1048576,COLUMN(Ejercicio!AQ:AQ),0)</f>
        <v>0.19288644208104158</v>
      </c>
      <c r="R127" s="39">
        <f>VLOOKUP($A127,Ejercicio!$1:$1048576,COLUMN(Ejercicio!AU:AU),0)</f>
        <v>6.3333333333333325E-2</v>
      </c>
      <c r="S127" s="39">
        <f>VLOOKUP($A127,Ejercicio!$1:$1048576,COLUMN(Ejercicio!AW:AW),0)</f>
        <v>0.2259222415534852</v>
      </c>
      <c r="T127" s="39">
        <f>VLOOKUP($A127,Ejercicio!$1:$1048576,COLUMN(Ejercicio!BA:BA),0)</f>
        <v>6.3333333333333339E-2</v>
      </c>
      <c r="U127" s="39">
        <f>VLOOKUP($A127,Ejercicio!$1:$1048576,COLUMN(Ejercicio!BC:BC),0)</f>
        <v>0.25895804102592884</v>
      </c>
      <c r="V127" s="39">
        <f>VLOOKUP($A127,Ejercicio!$1:$1048576,COLUMN(Ejercicio!BG:BG),0)</f>
        <v>6.3333333333333339E-2</v>
      </c>
      <c r="W127" s="39">
        <f>VLOOKUP($A127,Ejercicio!$1:$1048576,COLUMN(Ejercicio!BI:BI),0)</f>
        <v>0.29092816954764844</v>
      </c>
      <c r="X127" s="39">
        <f>VLOOKUP($A127,Ejercicio!$1:$1048576,COLUMN(Ejercicio!BM:BM),0)</f>
        <v>6.3333333333333339E-2</v>
      </c>
      <c r="Y127" s="39">
        <f>VLOOKUP($A127,Ejercicio!$1:$1048576,COLUMN(Ejercicio!BO:BO),0)</f>
        <v>0.32396396902009206</v>
      </c>
      <c r="Z127" s="39">
        <f>VLOOKUP($A127,Ejercicio!$1:$1048576,COLUMN(Ejercicio!BS:BS),0)</f>
        <v>6.3333333333333353E-2</v>
      </c>
      <c r="AA127" s="39">
        <f>VLOOKUP($A127,Ejercicio!$1:$1048576,COLUMN(Ejercicio!BU:BU),0)</f>
        <v>0.35593409754181177</v>
      </c>
      <c r="AB127" s="39">
        <f>VLOOKUP($A127,Ejercicio!$1:$1048576,COLUMN(Ejercicio!BY:BY),0)</f>
        <v>6.3333333333333353E-2</v>
      </c>
      <c r="AC127" s="39">
        <f>VLOOKUP($A127,Ejercicio!$1:$1048576,COLUMN(Ejercicio!CA:CA),0)</f>
        <v>0.38896989701425533</v>
      </c>
      <c r="AD127" s="39" t="str">
        <f t="shared" si="1"/>
        <v>No</v>
      </c>
    </row>
    <row r="128" spans="1:30" x14ac:dyDescent="0.25">
      <c r="A128" s="1" t="str">
        <f>Ejercicio!A132</f>
        <v>U023</v>
      </c>
      <c r="B128" s="1" t="str">
        <f>Ejercicio!$B$2</f>
        <v>Revisado I Aprobado 2018</v>
      </c>
      <c r="C128" s="1" t="s">
        <v>52</v>
      </c>
      <c r="D128" s="1" t="s">
        <v>53</v>
      </c>
      <c r="E128" s="1" t="s">
        <v>52</v>
      </c>
      <c r="F128" s="39">
        <f>VLOOKUP($A128,Ejercicio!$1:$1048576,COLUMN(Ejercicio!K:K),0)</f>
        <v>1.9204301075268815</v>
      </c>
      <c r="G128" s="39">
        <f>VLOOKUP($A128,Ejercicio!$1:$1048576,COLUMN(Ejercicio!M:M),0)</f>
        <v>5.1136791448595327</v>
      </c>
      <c r="H128" s="39">
        <f>VLOOKUP($A128,Ejercicio!$1:$1048576,COLUMN(Ejercicio!Q:Q),0)</f>
        <v>2.0180790960451982</v>
      </c>
      <c r="I128" s="39">
        <f>VLOOKUP($A128,Ejercicio!$1:$1048576,COLUMN(Ejercicio!S:S),0)</f>
        <v>10.227358289719067</v>
      </c>
      <c r="J128" s="39">
        <f>VLOOKUP($A128,Ejercicio!$1:$1048576,COLUMN(Ejercicio!W:W),0)</f>
        <v>1.9844444444444445</v>
      </c>
      <c r="K128" s="39">
        <f>VLOOKUP($A128,Ejercicio!$1:$1048576,COLUMN(Ejercicio!Y:Y),0)</f>
        <v>15.341037434578599</v>
      </c>
      <c r="L128" s="39">
        <f>VLOOKUP($A128,Ejercicio!$1:$1048576,COLUMN(Ejercicio!AC:AC),0)</f>
        <v>1.9844444444444445</v>
      </c>
      <c r="M128" s="39">
        <f>VLOOKUP($A128,Ejercicio!$1:$1048576,COLUMN(Ejercicio!AE:AE),0)</f>
        <v>20.454716579438131</v>
      </c>
      <c r="N128" s="39">
        <f>VLOOKUP($A128,Ejercicio!$1:$1048576,COLUMN(Ejercicio!AI:AI),0)</f>
        <v>1.9713024282560703</v>
      </c>
      <c r="O128" s="39">
        <f>VLOOKUP($A128,Ejercicio!$1:$1048576,COLUMN(Ejercicio!AK:AK),0)</f>
        <v>25.568395724297662</v>
      </c>
      <c r="P128" s="39">
        <f>VLOOKUP($A128,Ejercicio!$1:$1048576,COLUMN(Ejercicio!AO:AO),0)</f>
        <v>1.9734806629834256</v>
      </c>
      <c r="Q128" s="39">
        <f>VLOOKUP($A128,Ejercicio!$1:$1048576,COLUMN(Ejercicio!AQ:AQ),0)</f>
        <v>30.682074869157201</v>
      </c>
      <c r="R128" s="39">
        <f>VLOOKUP($A128,Ejercicio!$1:$1048576,COLUMN(Ejercicio!AU:AU),0)</f>
        <v>1.9657232704402519</v>
      </c>
      <c r="S128" s="39">
        <f>VLOOKUP($A128,Ejercicio!$1:$1048576,COLUMN(Ejercicio!AW:AW),0)</f>
        <v>35.79575401401673</v>
      </c>
      <c r="T128" s="39">
        <f>VLOOKUP($A128,Ejercicio!$1:$1048576,COLUMN(Ejercicio!BA:BA),0)</f>
        <v>1.9599451303155007</v>
      </c>
      <c r="U128" s="39">
        <f>VLOOKUP($A128,Ejercicio!$1:$1048576,COLUMN(Ejercicio!BC:BC),0)</f>
        <v>40.909433158876269</v>
      </c>
      <c r="V128" s="39">
        <f>VLOOKUP($A128,Ejercicio!$1:$1048576,COLUMN(Ejercicio!BG:BG),0)</f>
        <v>1.9626373626373625</v>
      </c>
      <c r="W128" s="39">
        <f>VLOOKUP($A128,Ejercicio!$1:$1048576,COLUMN(Ejercicio!BI:BI),0)</f>
        <v>46.0231123037358</v>
      </c>
      <c r="X128" s="39">
        <f>VLOOKUP($A128,Ejercicio!$1:$1048576,COLUMN(Ejercicio!BM:BM),0)</f>
        <v>1.9583333333333333</v>
      </c>
      <c r="Y128" s="39">
        <f>VLOOKUP($A128,Ejercicio!$1:$1048576,COLUMN(Ejercicio!BO:BO),0)</f>
        <v>51.136791448595332</v>
      </c>
      <c r="Z128" s="39">
        <f>VLOOKUP($A128,Ejercicio!$1:$1048576,COLUMN(Ejercicio!BS:BS),0)</f>
        <v>1.9606786427145708</v>
      </c>
      <c r="AA128" s="39">
        <f>VLOOKUP($A128,Ejercicio!$1:$1048576,COLUMN(Ejercicio!BU:BU),0)</f>
        <v>56.250470593454864</v>
      </c>
      <c r="AB128" s="39">
        <f>VLOOKUP($A128,Ejercicio!$1:$1048576,COLUMN(Ejercicio!BY:BY),0)</f>
        <v>1.9572602739726026</v>
      </c>
      <c r="AC128" s="39">
        <f>VLOOKUP($A128,Ejercicio!$1:$1048576,COLUMN(Ejercicio!CA:CA),0)</f>
        <v>61.364149738314396</v>
      </c>
      <c r="AD128" s="39" t="str">
        <f t="shared" si="1"/>
        <v>No</v>
      </c>
    </row>
    <row r="129" spans="1:30" x14ac:dyDescent="0.25">
      <c r="A129" s="1" t="str">
        <f>Ejercicio!A133</f>
        <v>U024</v>
      </c>
      <c r="B129" s="1" t="str">
        <f>Ejercicio!$B$2</f>
        <v>Revisado I Aprobado 2018</v>
      </c>
      <c r="C129" s="1" t="s">
        <v>52</v>
      </c>
      <c r="D129" s="1" t="s">
        <v>53</v>
      </c>
      <c r="E129" s="1" t="s">
        <v>52</v>
      </c>
      <c r="F129" s="39">
        <f>VLOOKUP($A129,Ejercicio!$1:$1048576,COLUMN(Ejercicio!K:K),0)</f>
        <v>0</v>
      </c>
      <c r="G129" s="39">
        <f>VLOOKUP($A129,Ejercicio!$1:$1048576,COLUMN(Ejercicio!M:M),0)</f>
        <v>0</v>
      </c>
      <c r="H129" s="39">
        <f>VLOOKUP($A129,Ejercicio!$1:$1048576,COLUMN(Ejercicio!Q:Q),0)</f>
        <v>7.1029514124293786E-2</v>
      </c>
      <c r="I129" s="39">
        <f>VLOOKUP($A129,Ejercicio!$1:$1048576,COLUMN(Ejercicio!S:S),0)</f>
        <v>0.4424408943580353</v>
      </c>
      <c r="J129" s="39">
        <f>VLOOKUP($A129,Ejercicio!$1:$1048576,COLUMN(Ejercicio!W:W),0)</f>
        <v>0.14782816296296297</v>
      </c>
      <c r="K129" s="39">
        <f>VLOOKUP($A129,Ejercicio!$1:$1048576,COLUMN(Ejercicio!Y:Y),0)</f>
        <v>1.4046369720116707</v>
      </c>
      <c r="L129" s="39">
        <f>VLOOKUP($A129,Ejercicio!$1:$1048576,COLUMN(Ejercicio!AC:AC),0)</f>
        <v>0.18436945555555556</v>
      </c>
      <c r="M129" s="39">
        <f>VLOOKUP($A129,Ejercicio!$1:$1048576,COLUMN(Ejercicio!AE:AE),0)</f>
        <v>2.3357944665151891</v>
      </c>
      <c r="N129" s="39">
        <f>VLOOKUP($A129,Ejercicio!$1:$1048576,COLUMN(Ejercicio!AI:AI),0)</f>
        <v>0.20687501986754969</v>
      </c>
      <c r="O129" s="39">
        <f>VLOOKUP($A129,Ejercicio!$1:$1048576,COLUMN(Ejercicio!AK:AK),0)</f>
        <v>3.2979905441688242</v>
      </c>
      <c r="P129" s="39">
        <f>VLOOKUP($A129,Ejercicio!$1:$1048576,COLUMN(Ejercicio!AO:AO),0)</f>
        <v>0.22131451933701662</v>
      </c>
      <c r="Q129" s="39">
        <f>VLOOKUP($A129,Ejercicio!$1:$1048576,COLUMN(Ejercicio!AQ:AQ),0)</f>
        <v>4.229148038672343</v>
      </c>
      <c r="R129" s="39">
        <f>VLOOKUP($A129,Ejercicio!$1:$1048576,COLUMN(Ejercicio!AU:AU),0)</f>
        <v>0.23194208176100628</v>
      </c>
      <c r="S129" s="39">
        <f>VLOOKUP($A129,Ejercicio!$1:$1048576,COLUMN(Ejercicio!AW:AW),0)</f>
        <v>5.1913441163259773</v>
      </c>
      <c r="T129" s="39">
        <f>VLOOKUP($A129,Ejercicio!$1:$1048576,COLUMN(Ejercicio!BA:BA),0)</f>
        <v>0.23985808504801093</v>
      </c>
      <c r="U129" s="39">
        <f>VLOOKUP($A129,Ejercicio!$1:$1048576,COLUMN(Ejercicio!BC:BC),0)</f>
        <v>6.1535401939796124</v>
      </c>
      <c r="V129" s="39">
        <f>VLOOKUP($A129,Ejercicio!$1:$1048576,COLUMN(Ejercicio!BG:BG),0)</f>
        <v>0.24580701343101341</v>
      </c>
      <c r="W129" s="39">
        <f>VLOOKUP($A129,Ejercicio!$1:$1048576,COLUMN(Ejercicio!BI:BI),0)</f>
        <v>7.0846976884831312</v>
      </c>
      <c r="X129" s="39">
        <f>VLOOKUP($A129,Ejercicio!$1:$1048576,COLUMN(Ejercicio!BM:BM),0)</f>
        <v>0.25072074999999999</v>
      </c>
      <c r="Y129" s="39">
        <f>VLOOKUP($A129,Ejercicio!$1:$1048576,COLUMN(Ejercicio!BO:BO),0)</f>
        <v>8.0468937661367672</v>
      </c>
      <c r="Z129" s="39">
        <f>VLOOKUP($A129,Ejercicio!$1:$1048576,COLUMN(Ejercicio!BS:BS),0)</f>
        <v>0.25460750898203605</v>
      </c>
      <c r="AA129" s="39">
        <f>VLOOKUP($A129,Ejercicio!$1:$1048576,COLUMN(Ejercicio!BU:BU),0)</f>
        <v>8.9780512606402887</v>
      </c>
      <c r="AB129" s="39">
        <f>VLOOKUP($A129,Ejercicio!$1:$1048576,COLUMN(Ejercicio!BY:BY),0)</f>
        <v>0.25795260639269407</v>
      </c>
      <c r="AC129" s="39">
        <f>VLOOKUP($A129,Ejercicio!$1:$1048576,COLUMN(Ejercicio!CA:CA),0)</f>
        <v>9.9402473382939203</v>
      </c>
      <c r="AD129" s="39" t="str">
        <f t="shared" si="1"/>
        <v>No</v>
      </c>
    </row>
    <row r="130" spans="1:30" x14ac:dyDescent="0.25">
      <c r="A130" s="1" t="str">
        <f>Ejercicio!A134</f>
        <v>U025</v>
      </c>
      <c r="B130" s="1" t="str">
        <f>Ejercicio!$B$2</f>
        <v>Revisado I Aprobado 2018</v>
      </c>
      <c r="C130" s="1" t="s">
        <v>52</v>
      </c>
      <c r="D130" s="1" t="s">
        <v>53</v>
      </c>
      <c r="E130" s="1" t="s">
        <v>52</v>
      </c>
      <c r="F130" s="39">
        <f>VLOOKUP($A130,Ejercicio!$1:$1048576,COLUMN(Ejercicio!K:K),0)</f>
        <v>0</v>
      </c>
      <c r="G130" s="39">
        <f>VLOOKUP($A130,Ejercicio!$1:$1048576,COLUMN(Ejercicio!M:M),0)</f>
        <v>0</v>
      </c>
      <c r="H130" s="39">
        <f>VLOOKUP($A130,Ejercicio!$1:$1048576,COLUMN(Ejercicio!Q:Q),0)</f>
        <v>0</v>
      </c>
      <c r="I130" s="39">
        <f>VLOOKUP($A130,Ejercicio!$1:$1048576,COLUMN(Ejercicio!S:S),0)</f>
        <v>0</v>
      </c>
      <c r="J130" s="39">
        <f>VLOOKUP($A130,Ejercicio!$1:$1048576,COLUMN(Ejercicio!W:W),0)</f>
        <v>0</v>
      </c>
      <c r="K130" s="39">
        <f>VLOOKUP($A130,Ejercicio!$1:$1048576,COLUMN(Ejercicio!Y:Y),0)</f>
        <v>0</v>
      </c>
      <c r="L130" s="39">
        <f>VLOOKUP($A130,Ejercicio!$1:$1048576,COLUMN(Ejercicio!AC:AC),0)</f>
        <v>0</v>
      </c>
      <c r="M130" s="39">
        <f>VLOOKUP($A130,Ejercicio!$1:$1048576,COLUMN(Ejercicio!AE:AE),0)</f>
        <v>0</v>
      </c>
      <c r="N130" s="39">
        <f>VLOOKUP($A130,Ejercicio!$1:$1048576,COLUMN(Ejercicio!AI:AI),0)</f>
        <v>0</v>
      </c>
      <c r="O130" s="39">
        <f>VLOOKUP($A130,Ejercicio!$1:$1048576,COLUMN(Ejercicio!AK:AK),0)</f>
        <v>0</v>
      </c>
      <c r="P130" s="39">
        <f>VLOOKUP($A130,Ejercicio!$1:$1048576,COLUMN(Ejercicio!AO:AO),0)</f>
        <v>0</v>
      </c>
      <c r="Q130" s="39">
        <f>VLOOKUP($A130,Ejercicio!$1:$1048576,COLUMN(Ejercicio!AQ:AQ),0)</f>
        <v>0</v>
      </c>
      <c r="R130" s="39">
        <f>VLOOKUP($A130,Ejercicio!$1:$1048576,COLUMN(Ejercicio!AU:AU),0)</f>
        <v>0</v>
      </c>
      <c r="S130" s="39">
        <f>VLOOKUP($A130,Ejercicio!$1:$1048576,COLUMN(Ejercicio!AW:AW),0)</f>
        <v>0</v>
      </c>
      <c r="T130" s="39">
        <f>VLOOKUP($A130,Ejercicio!$1:$1048576,COLUMN(Ejercicio!BA:BA),0)</f>
        <v>0</v>
      </c>
      <c r="U130" s="39">
        <f>VLOOKUP($A130,Ejercicio!$1:$1048576,COLUMN(Ejercicio!BC:BC),0)</f>
        <v>0</v>
      </c>
      <c r="V130" s="39">
        <f>VLOOKUP($A130,Ejercicio!$1:$1048576,COLUMN(Ejercicio!BG:BG),0)</f>
        <v>0</v>
      </c>
      <c r="W130" s="39">
        <f>VLOOKUP($A130,Ejercicio!$1:$1048576,COLUMN(Ejercicio!BI:BI),0)</f>
        <v>0</v>
      </c>
      <c r="X130" s="39">
        <f>VLOOKUP($A130,Ejercicio!$1:$1048576,COLUMN(Ejercicio!BM:BM),0)</f>
        <v>0</v>
      </c>
      <c r="Y130" s="39">
        <f>VLOOKUP($A130,Ejercicio!$1:$1048576,COLUMN(Ejercicio!BO:BO),0)</f>
        <v>0</v>
      </c>
      <c r="Z130" s="39">
        <f>VLOOKUP($A130,Ejercicio!$1:$1048576,COLUMN(Ejercicio!BS:BS),0)</f>
        <v>0</v>
      </c>
      <c r="AA130" s="39">
        <f>VLOOKUP($A130,Ejercicio!$1:$1048576,COLUMN(Ejercicio!BU:BU),0)</f>
        <v>0</v>
      </c>
      <c r="AB130" s="39">
        <f>VLOOKUP($A130,Ejercicio!$1:$1048576,COLUMN(Ejercicio!BY:BY),0)</f>
        <v>0</v>
      </c>
      <c r="AC130" s="39">
        <f>VLOOKUP($A130,Ejercicio!$1:$1048576,COLUMN(Ejercicio!CA:CA),0)</f>
        <v>0</v>
      </c>
      <c r="AD130" s="39" t="str">
        <f t="shared" si="1"/>
        <v>Si</v>
      </c>
    </row>
    <row r="131" spans="1:30" x14ac:dyDescent="0.25">
      <c r="A131" s="1" t="str">
        <f>Ejercicio!A135</f>
        <v>U026</v>
      </c>
      <c r="B131" s="1" t="str">
        <f>Ejercicio!$B$2</f>
        <v>Revisado I Aprobado 2018</v>
      </c>
      <c r="C131" s="1" t="s">
        <v>52</v>
      </c>
      <c r="D131" s="1" t="s">
        <v>53</v>
      </c>
      <c r="E131" s="1" t="s">
        <v>52</v>
      </c>
      <c r="F131" s="39">
        <f>VLOOKUP($A131,Ejercicio!$1:$1048576,COLUMN(Ejercicio!K:K),0)</f>
        <v>0</v>
      </c>
      <c r="G131" s="39">
        <f>VLOOKUP($A131,Ejercicio!$1:$1048576,COLUMN(Ejercicio!M:M),0)</f>
        <v>0</v>
      </c>
      <c r="H131" s="39">
        <f>VLOOKUP($A131,Ejercicio!$1:$1048576,COLUMN(Ejercicio!Q:Q),0)</f>
        <v>0</v>
      </c>
      <c r="I131" s="39">
        <f>VLOOKUP($A131,Ejercicio!$1:$1048576,COLUMN(Ejercicio!S:S),0)</f>
        <v>0</v>
      </c>
      <c r="J131" s="39">
        <f>VLOOKUP($A131,Ejercicio!$1:$1048576,COLUMN(Ejercicio!W:W),0)</f>
        <v>0</v>
      </c>
      <c r="K131" s="39">
        <f>VLOOKUP($A131,Ejercicio!$1:$1048576,COLUMN(Ejercicio!Y:Y),0)</f>
        <v>0</v>
      </c>
      <c r="L131" s="39">
        <f>VLOOKUP($A131,Ejercicio!$1:$1048576,COLUMN(Ejercicio!AC:AC),0)</f>
        <v>0</v>
      </c>
      <c r="M131" s="39">
        <f>VLOOKUP($A131,Ejercicio!$1:$1048576,COLUMN(Ejercicio!AE:AE),0)</f>
        <v>0</v>
      </c>
      <c r="N131" s="39">
        <f>VLOOKUP($A131,Ejercicio!$1:$1048576,COLUMN(Ejercicio!AI:AI),0)</f>
        <v>0</v>
      </c>
      <c r="O131" s="39">
        <f>VLOOKUP($A131,Ejercicio!$1:$1048576,COLUMN(Ejercicio!AK:AK),0)</f>
        <v>0</v>
      </c>
      <c r="P131" s="39">
        <f>VLOOKUP($A131,Ejercicio!$1:$1048576,COLUMN(Ejercicio!AO:AO),0)</f>
        <v>0</v>
      </c>
      <c r="Q131" s="39">
        <f>VLOOKUP($A131,Ejercicio!$1:$1048576,COLUMN(Ejercicio!AQ:AQ),0)</f>
        <v>0</v>
      </c>
      <c r="R131" s="39">
        <f>VLOOKUP($A131,Ejercicio!$1:$1048576,COLUMN(Ejercicio!AU:AU),0)</f>
        <v>0</v>
      </c>
      <c r="S131" s="39">
        <f>VLOOKUP($A131,Ejercicio!$1:$1048576,COLUMN(Ejercicio!AW:AW),0)</f>
        <v>0</v>
      </c>
      <c r="T131" s="39">
        <f>VLOOKUP($A131,Ejercicio!$1:$1048576,COLUMN(Ejercicio!BA:BA),0)</f>
        <v>0</v>
      </c>
      <c r="U131" s="39">
        <f>VLOOKUP($A131,Ejercicio!$1:$1048576,COLUMN(Ejercicio!BC:BC),0)</f>
        <v>0</v>
      </c>
      <c r="V131" s="39">
        <f>VLOOKUP($A131,Ejercicio!$1:$1048576,COLUMN(Ejercicio!BG:BG),0)</f>
        <v>0</v>
      </c>
      <c r="W131" s="39">
        <f>VLOOKUP($A131,Ejercicio!$1:$1048576,COLUMN(Ejercicio!BI:BI),0)</f>
        <v>0</v>
      </c>
      <c r="X131" s="39">
        <f>VLOOKUP($A131,Ejercicio!$1:$1048576,COLUMN(Ejercicio!BM:BM),0)</f>
        <v>0</v>
      </c>
      <c r="Y131" s="39">
        <f>VLOOKUP($A131,Ejercicio!$1:$1048576,COLUMN(Ejercicio!BO:BO),0)</f>
        <v>0</v>
      </c>
      <c r="Z131" s="39">
        <f>VLOOKUP($A131,Ejercicio!$1:$1048576,COLUMN(Ejercicio!BS:BS),0)</f>
        <v>0</v>
      </c>
      <c r="AA131" s="39">
        <f>VLOOKUP($A131,Ejercicio!$1:$1048576,COLUMN(Ejercicio!BU:BU),0)</f>
        <v>0</v>
      </c>
      <c r="AB131" s="39">
        <f>VLOOKUP($A131,Ejercicio!$1:$1048576,COLUMN(Ejercicio!BY:BY),0)</f>
        <v>0</v>
      </c>
      <c r="AC131" s="39">
        <f>VLOOKUP($A131,Ejercicio!$1:$1048576,COLUMN(Ejercicio!CA:CA),0)</f>
        <v>0</v>
      </c>
      <c r="AD131" s="39" t="str">
        <f t="shared" si="1"/>
        <v>Si</v>
      </c>
    </row>
    <row r="132" spans="1:30" x14ac:dyDescent="0.25">
      <c r="A132" s="1" t="str">
        <f>Ejercicio!A136</f>
        <v>U027</v>
      </c>
      <c r="B132" s="1" t="str">
        <f>Ejercicio!$B$2</f>
        <v>Revisado I Aprobado 2018</v>
      </c>
      <c r="C132" s="1" t="s">
        <v>52</v>
      </c>
      <c r="D132" s="1" t="s">
        <v>53</v>
      </c>
      <c r="E132" s="1" t="s">
        <v>52</v>
      </c>
      <c r="F132" s="39">
        <f>VLOOKUP($A132,Ejercicio!$1:$1048576,COLUMN(Ejercicio!K:K),0)</f>
        <v>0</v>
      </c>
      <c r="G132" s="39">
        <f>VLOOKUP($A132,Ejercicio!$1:$1048576,COLUMN(Ejercicio!M:M),0)</f>
        <v>0</v>
      </c>
      <c r="H132" s="39">
        <f>VLOOKUP($A132,Ejercicio!$1:$1048576,COLUMN(Ejercicio!Q:Q),0)</f>
        <v>0</v>
      </c>
      <c r="I132" s="39">
        <f>VLOOKUP($A132,Ejercicio!$1:$1048576,COLUMN(Ejercicio!S:S),0)</f>
        <v>0</v>
      </c>
      <c r="J132" s="39">
        <f>VLOOKUP($A132,Ejercicio!$1:$1048576,COLUMN(Ejercicio!W:W),0)</f>
        <v>0</v>
      </c>
      <c r="K132" s="39">
        <f>VLOOKUP($A132,Ejercicio!$1:$1048576,COLUMN(Ejercicio!Y:Y),0)</f>
        <v>0</v>
      </c>
      <c r="L132" s="39">
        <f>VLOOKUP($A132,Ejercicio!$1:$1048576,COLUMN(Ejercicio!AC:AC),0)</f>
        <v>0</v>
      </c>
      <c r="M132" s="39">
        <f>VLOOKUP($A132,Ejercicio!$1:$1048576,COLUMN(Ejercicio!AE:AE),0)</f>
        <v>0</v>
      </c>
      <c r="N132" s="39">
        <f>VLOOKUP($A132,Ejercicio!$1:$1048576,COLUMN(Ejercicio!AI:AI),0)</f>
        <v>0</v>
      </c>
      <c r="O132" s="39">
        <f>VLOOKUP($A132,Ejercicio!$1:$1048576,COLUMN(Ejercicio!AK:AK),0)</f>
        <v>0</v>
      </c>
      <c r="P132" s="39">
        <f>VLOOKUP($A132,Ejercicio!$1:$1048576,COLUMN(Ejercicio!AO:AO),0)</f>
        <v>0</v>
      </c>
      <c r="Q132" s="39">
        <f>VLOOKUP($A132,Ejercicio!$1:$1048576,COLUMN(Ejercicio!AQ:AQ),0)</f>
        <v>0</v>
      </c>
      <c r="R132" s="39">
        <f>VLOOKUP($A132,Ejercicio!$1:$1048576,COLUMN(Ejercicio!AU:AU),0)</f>
        <v>0</v>
      </c>
      <c r="S132" s="39">
        <f>VLOOKUP($A132,Ejercicio!$1:$1048576,COLUMN(Ejercicio!AW:AW),0)</f>
        <v>0</v>
      </c>
      <c r="T132" s="39">
        <f>VLOOKUP($A132,Ejercicio!$1:$1048576,COLUMN(Ejercicio!BA:BA),0)</f>
        <v>0</v>
      </c>
      <c r="U132" s="39">
        <f>VLOOKUP($A132,Ejercicio!$1:$1048576,COLUMN(Ejercicio!BC:BC),0)</f>
        <v>0</v>
      </c>
      <c r="V132" s="39">
        <f>VLOOKUP($A132,Ejercicio!$1:$1048576,COLUMN(Ejercicio!BG:BG),0)</f>
        <v>0</v>
      </c>
      <c r="W132" s="39">
        <f>VLOOKUP($A132,Ejercicio!$1:$1048576,COLUMN(Ejercicio!BI:BI),0)</f>
        <v>0</v>
      </c>
      <c r="X132" s="39">
        <f>VLOOKUP($A132,Ejercicio!$1:$1048576,COLUMN(Ejercicio!BM:BM),0)</f>
        <v>0</v>
      </c>
      <c r="Y132" s="39">
        <f>VLOOKUP($A132,Ejercicio!$1:$1048576,COLUMN(Ejercicio!BO:BO),0)</f>
        <v>0</v>
      </c>
      <c r="Z132" s="39">
        <f>VLOOKUP($A132,Ejercicio!$1:$1048576,COLUMN(Ejercicio!BS:BS),0)</f>
        <v>0</v>
      </c>
      <c r="AA132" s="39">
        <f>VLOOKUP($A132,Ejercicio!$1:$1048576,COLUMN(Ejercicio!BU:BU),0)</f>
        <v>0</v>
      </c>
      <c r="AB132" s="39">
        <f>VLOOKUP($A132,Ejercicio!$1:$1048576,COLUMN(Ejercicio!BY:BY),0)</f>
        <v>0</v>
      </c>
      <c r="AC132" s="39">
        <f>VLOOKUP($A132,Ejercicio!$1:$1048576,COLUMN(Ejercicio!CA:CA),0)</f>
        <v>0</v>
      </c>
      <c r="AD132" s="39" t="str">
        <f t="shared" ref="AD132:AD135" si="2">IF(SUM(F132:AC132)=0,"Si","No")</f>
        <v>Si</v>
      </c>
    </row>
    <row r="133" spans="1:30" x14ac:dyDescent="0.25">
      <c r="A133" s="1" t="str">
        <f>Ejercicio!A137</f>
        <v>U028</v>
      </c>
      <c r="B133" s="1" t="str">
        <f>Ejercicio!$B$2</f>
        <v>Revisado I Aprobado 2018</v>
      </c>
      <c r="C133" s="1" t="s">
        <v>52</v>
      </c>
      <c r="D133" s="1" t="s">
        <v>53</v>
      </c>
      <c r="E133" s="1" t="s">
        <v>52</v>
      </c>
      <c r="F133" s="39">
        <f>VLOOKUP($A133,Ejercicio!$1:$1048576,COLUMN(Ejercicio!K:K),0)</f>
        <v>0</v>
      </c>
      <c r="G133" s="39">
        <f>VLOOKUP($A133,Ejercicio!$1:$1048576,COLUMN(Ejercicio!M:M),0)</f>
        <v>0</v>
      </c>
      <c r="H133" s="39">
        <f>VLOOKUP($A133,Ejercicio!$1:$1048576,COLUMN(Ejercicio!Q:Q),0)</f>
        <v>0</v>
      </c>
      <c r="I133" s="39">
        <f>VLOOKUP($A133,Ejercicio!$1:$1048576,COLUMN(Ejercicio!S:S),0)</f>
        <v>0</v>
      </c>
      <c r="J133" s="39">
        <f>VLOOKUP($A133,Ejercicio!$1:$1048576,COLUMN(Ejercicio!W:W),0)</f>
        <v>0</v>
      </c>
      <c r="K133" s="39">
        <f>VLOOKUP($A133,Ejercicio!$1:$1048576,COLUMN(Ejercicio!Y:Y),0)</f>
        <v>0</v>
      </c>
      <c r="L133" s="39">
        <f>VLOOKUP($A133,Ejercicio!$1:$1048576,COLUMN(Ejercicio!AC:AC),0)</f>
        <v>0</v>
      </c>
      <c r="M133" s="39">
        <f>VLOOKUP($A133,Ejercicio!$1:$1048576,COLUMN(Ejercicio!AE:AE),0)</f>
        <v>0</v>
      </c>
      <c r="N133" s="39">
        <f>VLOOKUP($A133,Ejercicio!$1:$1048576,COLUMN(Ejercicio!AI:AI),0)</f>
        <v>0</v>
      </c>
      <c r="O133" s="39">
        <f>VLOOKUP($A133,Ejercicio!$1:$1048576,COLUMN(Ejercicio!AK:AK),0)</f>
        <v>0</v>
      </c>
      <c r="P133" s="39">
        <f>VLOOKUP($A133,Ejercicio!$1:$1048576,COLUMN(Ejercicio!AO:AO),0)</f>
        <v>0</v>
      </c>
      <c r="Q133" s="39">
        <f>VLOOKUP($A133,Ejercicio!$1:$1048576,COLUMN(Ejercicio!AQ:AQ),0)</f>
        <v>0</v>
      </c>
      <c r="R133" s="39">
        <f>VLOOKUP($A133,Ejercicio!$1:$1048576,COLUMN(Ejercicio!AU:AU),0)</f>
        <v>0</v>
      </c>
      <c r="S133" s="39">
        <f>VLOOKUP($A133,Ejercicio!$1:$1048576,COLUMN(Ejercicio!AW:AW),0)</f>
        <v>0</v>
      </c>
      <c r="T133" s="39">
        <f>VLOOKUP($A133,Ejercicio!$1:$1048576,COLUMN(Ejercicio!BA:BA),0)</f>
        <v>0</v>
      </c>
      <c r="U133" s="39">
        <f>VLOOKUP($A133,Ejercicio!$1:$1048576,COLUMN(Ejercicio!BC:BC),0)</f>
        <v>0</v>
      </c>
      <c r="V133" s="39">
        <f>VLOOKUP($A133,Ejercicio!$1:$1048576,COLUMN(Ejercicio!BG:BG),0)</f>
        <v>0</v>
      </c>
      <c r="W133" s="39">
        <f>VLOOKUP($A133,Ejercicio!$1:$1048576,COLUMN(Ejercicio!BI:BI),0)</f>
        <v>0</v>
      </c>
      <c r="X133" s="39">
        <f>VLOOKUP($A133,Ejercicio!$1:$1048576,COLUMN(Ejercicio!BM:BM),0)</f>
        <v>0</v>
      </c>
      <c r="Y133" s="39">
        <f>VLOOKUP($A133,Ejercicio!$1:$1048576,COLUMN(Ejercicio!BO:BO),0)</f>
        <v>0</v>
      </c>
      <c r="Z133" s="39">
        <f>VLOOKUP($A133,Ejercicio!$1:$1048576,COLUMN(Ejercicio!BS:BS),0)</f>
        <v>0</v>
      </c>
      <c r="AA133" s="39">
        <f>VLOOKUP($A133,Ejercicio!$1:$1048576,COLUMN(Ejercicio!BU:BU),0)</f>
        <v>0</v>
      </c>
      <c r="AB133" s="39">
        <f>VLOOKUP($A133,Ejercicio!$1:$1048576,COLUMN(Ejercicio!BY:BY),0)</f>
        <v>0</v>
      </c>
      <c r="AC133" s="39">
        <f>VLOOKUP($A133,Ejercicio!$1:$1048576,COLUMN(Ejercicio!CA:CA),0)</f>
        <v>0</v>
      </c>
      <c r="AD133" s="39" t="str">
        <f t="shared" si="2"/>
        <v>Si</v>
      </c>
    </row>
    <row r="134" spans="1:30" x14ac:dyDescent="0.25">
      <c r="A134" s="1" t="str">
        <f>Ejercicio!A138</f>
        <v>U029</v>
      </c>
      <c r="B134" s="1" t="str">
        <f>Ejercicio!$B$2</f>
        <v>Revisado I Aprobado 2018</v>
      </c>
      <c r="C134" s="1" t="s">
        <v>52</v>
      </c>
      <c r="D134" s="1" t="s">
        <v>53</v>
      </c>
      <c r="E134" s="1" t="s">
        <v>52</v>
      </c>
      <c r="F134" s="39">
        <f>VLOOKUP($A134,Ejercicio!$1:$1048576,COLUMN(Ejercicio!K:K),0)</f>
        <v>0</v>
      </c>
      <c r="G134" s="39">
        <f>VLOOKUP($A134,Ejercicio!$1:$1048576,COLUMN(Ejercicio!M:M),0)</f>
        <v>0</v>
      </c>
      <c r="H134" s="39">
        <f>VLOOKUP($A134,Ejercicio!$1:$1048576,COLUMN(Ejercicio!Q:Q),0)</f>
        <v>0</v>
      </c>
      <c r="I134" s="39">
        <f>VLOOKUP($A134,Ejercicio!$1:$1048576,COLUMN(Ejercicio!S:S),0)</f>
        <v>0</v>
      </c>
      <c r="J134" s="39">
        <f>VLOOKUP($A134,Ejercicio!$1:$1048576,COLUMN(Ejercicio!W:W),0)</f>
        <v>0</v>
      </c>
      <c r="K134" s="39">
        <f>VLOOKUP($A134,Ejercicio!$1:$1048576,COLUMN(Ejercicio!Y:Y),0)</f>
        <v>0</v>
      </c>
      <c r="L134" s="39">
        <f>VLOOKUP($A134,Ejercicio!$1:$1048576,COLUMN(Ejercicio!AC:AC),0)</f>
        <v>0</v>
      </c>
      <c r="M134" s="39">
        <f>VLOOKUP($A134,Ejercicio!$1:$1048576,COLUMN(Ejercicio!AE:AE),0)</f>
        <v>0</v>
      </c>
      <c r="N134" s="39">
        <f>VLOOKUP($A134,Ejercicio!$1:$1048576,COLUMN(Ejercicio!AI:AI),0)</f>
        <v>0</v>
      </c>
      <c r="O134" s="39">
        <f>VLOOKUP($A134,Ejercicio!$1:$1048576,COLUMN(Ejercicio!AK:AK),0)</f>
        <v>0</v>
      </c>
      <c r="P134" s="39">
        <f>VLOOKUP($A134,Ejercicio!$1:$1048576,COLUMN(Ejercicio!AO:AO),0)</f>
        <v>0</v>
      </c>
      <c r="Q134" s="39">
        <f>VLOOKUP($A134,Ejercicio!$1:$1048576,COLUMN(Ejercicio!AQ:AQ),0)</f>
        <v>0</v>
      </c>
      <c r="R134" s="39">
        <f>VLOOKUP($A134,Ejercicio!$1:$1048576,COLUMN(Ejercicio!AU:AU),0)</f>
        <v>0</v>
      </c>
      <c r="S134" s="39">
        <f>VLOOKUP($A134,Ejercicio!$1:$1048576,COLUMN(Ejercicio!AW:AW),0)</f>
        <v>0</v>
      </c>
      <c r="T134" s="39">
        <f>VLOOKUP($A134,Ejercicio!$1:$1048576,COLUMN(Ejercicio!BA:BA),0)</f>
        <v>0</v>
      </c>
      <c r="U134" s="39">
        <f>VLOOKUP($A134,Ejercicio!$1:$1048576,COLUMN(Ejercicio!BC:BC),0)</f>
        <v>0</v>
      </c>
      <c r="V134" s="39">
        <f>VLOOKUP($A134,Ejercicio!$1:$1048576,COLUMN(Ejercicio!BG:BG),0)</f>
        <v>0</v>
      </c>
      <c r="W134" s="39">
        <f>VLOOKUP($A134,Ejercicio!$1:$1048576,COLUMN(Ejercicio!BI:BI),0)</f>
        <v>0</v>
      </c>
      <c r="X134" s="39">
        <f>VLOOKUP($A134,Ejercicio!$1:$1048576,COLUMN(Ejercicio!BM:BM),0)</f>
        <v>0</v>
      </c>
      <c r="Y134" s="39">
        <f>VLOOKUP($A134,Ejercicio!$1:$1048576,COLUMN(Ejercicio!BO:BO),0)</f>
        <v>0</v>
      </c>
      <c r="Z134" s="39">
        <f>VLOOKUP($A134,Ejercicio!$1:$1048576,COLUMN(Ejercicio!BS:BS),0)</f>
        <v>0</v>
      </c>
      <c r="AA134" s="39">
        <f>VLOOKUP($A134,Ejercicio!$1:$1048576,COLUMN(Ejercicio!BU:BU),0)</f>
        <v>0</v>
      </c>
      <c r="AB134" s="39">
        <f>VLOOKUP($A134,Ejercicio!$1:$1048576,COLUMN(Ejercicio!BY:BY),0)</f>
        <v>0</v>
      </c>
      <c r="AC134" s="39">
        <f>VLOOKUP($A134,Ejercicio!$1:$1048576,COLUMN(Ejercicio!CA:CA),0)</f>
        <v>0</v>
      </c>
      <c r="AD134" s="39" t="str">
        <f t="shared" si="2"/>
        <v>Si</v>
      </c>
    </row>
    <row r="135" spans="1:30" x14ac:dyDescent="0.25">
      <c r="A135" s="1" t="str">
        <f>Ejercicio!A139</f>
        <v>U030</v>
      </c>
      <c r="B135" s="1" t="str">
        <f>Ejercicio!$B$2</f>
        <v>Revisado I Aprobado 2018</v>
      </c>
      <c r="C135" s="1" t="s">
        <v>52</v>
      </c>
      <c r="D135" s="1" t="s">
        <v>53</v>
      </c>
      <c r="E135" s="1" t="s">
        <v>52</v>
      </c>
      <c r="F135" s="39">
        <f>VLOOKUP($A135,Ejercicio!$1:$1048576,COLUMN(Ejercicio!K:K),0)</f>
        <v>0</v>
      </c>
      <c r="G135" s="39">
        <f>VLOOKUP($A135,Ejercicio!$1:$1048576,COLUMN(Ejercicio!M:M),0)</f>
        <v>0</v>
      </c>
      <c r="H135" s="39">
        <f>VLOOKUP($A135,Ejercicio!$1:$1048576,COLUMN(Ejercicio!Q:Q),0)</f>
        <v>0</v>
      </c>
      <c r="I135" s="39">
        <f>VLOOKUP($A135,Ejercicio!$1:$1048576,COLUMN(Ejercicio!S:S),0)</f>
        <v>0</v>
      </c>
      <c r="J135" s="39">
        <f>VLOOKUP($A135,Ejercicio!$1:$1048576,COLUMN(Ejercicio!W:W),0)</f>
        <v>0</v>
      </c>
      <c r="K135" s="39">
        <f>VLOOKUP($A135,Ejercicio!$1:$1048576,COLUMN(Ejercicio!Y:Y),0)</f>
        <v>0</v>
      </c>
      <c r="L135" s="39">
        <f>VLOOKUP($A135,Ejercicio!$1:$1048576,COLUMN(Ejercicio!AC:AC),0)</f>
        <v>0</v>
      </c>
      <c r="M135" s="39">
        <f>VLOOKUP($A135,Ejercicio!$1:$1048576,COLUMN(Ejercicio!AE:AE),0)</f>
        <v>0</v>
      </c>
      <c r="N135" s="39">
        <f>VLOOKUP($A135,Ejercicio!$1:$1048576,COLUMN(Ejercicio!AI:AI),0)</f>
        <v>0</v>
      </c>
      <c r="O135" s="39">
        <f>VLOOKUP($A135,Ejercicio!$1:$1048576,COLUMN(Ejercicio!AK:AK),0)</f>
        <v>0</v>
      </c>
      <c r="P135" s="39">
        <f>VLOOKUP($A135,Ejercicio!$1:$1048576,COLUMN(Ejercicio!AO:AO),0)</f>
        <v>0</v>
      </c>
      <c r="Q135" s="39">
        <f>VLOOKUP($A135,Ejercicio!$1:$1048576,COLUMN(Ejercicio!AQ:AQ),0)</f>
        <v>0</v>
      </c>
      <c r="R135" s="39">
        <f>VLOOKUP($A135,Ejercicio!$1:$1048576,COLUMN(Ejercicio!AU:AU),0)</f>
        <v>0</v>
      </c>
      <c r="S135" s="39">
        <f>VLOOKUP($A135,Ejercicio!$1:$1048576,COLUMN(Ejercicio!AW:AW),0)</f>
        <v>0</v>
      </c>
      <c r="T135" s="39">
        <f>VLOOKUP($A135,Ejercicio!$1:$1048576,COLUMN(Ejercicio!BA:BA),0)</f>
        <v>0</v>
      </c>
      <c r="U135" s="39">
        <f>VLOOKUP($A135,Ejercicio!$1:$1048576,COLUMN(Ejercicio!BC:BC),0)</f>
        <v>0</v>
      </c>
      <c r="V135" s="39">
        <f>VLOOKUP($A135,Ejercicio!$1:$1048576,COLUMN(Ejercicio!BG:BG),0)</f>
        <v>0</v>
      </c>
      <c r="W135" s="39">
        <f>VLOOKUP($A135,Ejercicio!$1:$1048576,COLUMN(Ejercicio!BI:BI),0)</f>
        <v>0</v>
      </c>
      <c r="X135" s="39">
        <f>VLOOKUP($A135,Ejercicio!$1:$1048576,COLUMN(Ejercicio!BM:BM),0)</f>
        <v>0</v>
      </c>
      <c r="Y135" s="39">
        <f>VLOOKUP($A135,Ejercicio!$1:$1048576,COLUMN(Ejercicio!BO:BO),0)</f>
        <v>0</v>
      </c>
      <c r="Z135" s="39">
        <f>VLOOKUP($A135,Ejercicio!$1:$1048576,COLUMN(Ejercicio!BS:BS),0)</f>
        <v>0</v>
      </c>
      <c r="AA135" s="39">
        <f>VLOOKUP($A135,Ejercicio!$1:$1048576,COLUMN(Ejercicio!BU:BU),0)</f>
        <v>0</v>
      </c>
      <c r="AB135" s="39">
        <f>VLOOKUP($A135,Ejercicio!$1:$1048576,COLUMN(Ejercicio!BY:BY),0)</f>
        <v>0</v>
      </c>
      <c r="AC135" s="39">
        <f>VLOOKUP($A135,Ejercicio!$1:$1048576,COLUMN(Ejercicio!CA:CA),0)</f>
        <v>0</v>
      </c>
      <c r="AD135" s="39" t="str">
        <f t="shared" si="2"/>
        <v>Si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>
    <tabColor theme="2" tint="-0.499984740745262"/>
  </sheetPr>
  <dimension ref="A1:AF469"/>
  <sheetViews>
    <sheetView tabSelected="1" workbookViewId="0">
      <pane xSplit="3" ySplit="2" topLeftCell="S3" activePane="bottomRight" state="frozen"/>
      <selection activeCell="B40" sqref="B40"/>
      <selection pane="topRight" activeCell="B40" sqref="B40"/>
      <selection pane="bottomLeft" activeCell="B40" sqref="B40"/>
      <selection pane="bottomRight" activeCell="Y105" sqref="Y105"/>
    </sheetView>
  </sheetViews>
  <sheetFormatPr baseColWidth="10" defaultColWidth="9.140625" defaultRowHeight="11.25" x14ac:dyDescent="0.25"/>
  <cols>
    <col min="1" max="1" width="20.5703125" style="1" customWidth="1"/>
    <col min="2" max="2" width="9.140625" style="1"/>
    <col min="3" max="3" width="12.28515625" style="1" customWidth="1"/>
    <col min="4" max="4" width="10.140625" style="1" customWidth="1"/>
    <col min="5" max="5" width="9.42578125" style="1" customWidth="1"/>
    <col min="6" max="6" width="12" style="1" customWidth="1"/>
    <col min="7" max="16384" width="9.140625" style="1"/>
  </cols>
  <sheetData>
    <row r="1" spans="1:32" x14ac:dyDescent="0.25">
      <c r="F1" s="17" t="s">
        <v>39</v>
      </c>
      <c r="G1" s="18">
        <v>1</v>
      </c>
      <c r="H1" s="18"/>
      <c r="I1" s="19">
        <f>G1+1</f>
        <v>2</v>
      </c>
      <c r="J1" s="19"/>
      <c r="K1" s="18">
        <f>I1+1</f>
        <v>3</v>
      </c>
      <c r="L1" s="18"/>
      <c r="M1" s="19">
        <f>K1+1</f>
        <v>4</v>
      </c>
      <c r="N1" s="19"/>
      <c r="O1" s="18">
        <f>M1+1</f>
        <v>5</v>
      </c>
      <c r="P1" s="18"/>
      <c r="Q1" s="19">
        <f>O1+1</f>
        <v>6</v>
      </c>
      <c r="R1" s="19"/>
      <c r="S1" s="18">
        <f>Q1+1</f>
        <v>7</v>
      </c>
      <c r="T1" s="18"/>
      <c r="U1" s="19">
        <f>S1+1</f>
        <v>8</v>
      </c>
      <c r="V1" s="19"/>
      <c r="W1" s="18">
        <f>U1+1</f>
        <v>9</v>
      </c>
      <c r="X1" s="18"/>
      <c r="Y1" s="19">
        <f>W1+1</f>
        <v>10</v>
      </c>
      <c r="Z1" s="19"/>
      <c r="AA1" s="18">
        <f>Y1+1</f>
        <v>11</v>
      </c>
      <c r="AB1" s="18"/>
      <c r="AC1" s="19">
        <f>AA1+1</f>
        <v>12</v>
      </c>
      <c r="AD1" s="19"/>
    </row>
    <row r="2" spans="1:32" s="16" customFormat="1" ht="33.75" x14ac:dyDescent="0.25">
      <c r="A2" s="23" t="s">
        <v>42</v>
      </c>
      <c r="B2" s="20" t="s">
        <v>75</v>
      </c>
      <c r="C2" s="20" t="s">
        <v>68</v>
      </c>
      <c r="D2" s="20" t="s">
        <v>537</v>
      </c>
      <c r="E2" s="20" t="s">
        <v>80</v>
      </c>
      <c r="F2" s="20" t="s">
        <v>81</v>
      </c>
      <c r="G2" s="25" t="s">
        <v>538</v>
      </c>
      <c r="H2" s="25" t="s">
        <v>539</v>
      </c>
      <c r="I2" s="25" t="s">
        <v>540</v>
      </c>
      <c r="J2" s="25" t="s">
        <v>541</v>
      </c>
      <c r="K2" s="25" t="s">
        <v>542</v>
      </c>
      <c r="L2" s="25" t="s">
        <v>543</v>
      </c>
      <c r="M2" s="25" t="s">
        <v>544</v>
      </c>
      <c r="N2" s="25" t="s">
        <v>545</v>
      </c>
      <c r="O2" s="25" t="s">
        <v>546</v>
      </c>
      <c r="P2" s="25" t="s">
        <v>547</v>
      </c>
      <c r="Q2" s="25" t="s">
        <v>548</v>
      </c>
      <c r="R2" s="25" t="s">
        <v>549</v>
      </c>
      <c r="S2" s="25" t="s">
        <v>550</v>
      </c>
      <c r="T2" s="25" t="s">
        <v>551</v>
      </c>
      <c r="U2" s="25" t="s">
        <v>552</v>
      </c>
      <c r="V2" s="25" t="s">
        <v>553</v>
      </c>
      <c r="W2" s="25" t="s">
        <v>554</v>
      </c>
      <c r="X2" s="25" t="s">
        <v>555</v>
      </c>
      <c r="Y2" s="25" t="s">
        <v>556</v>
      </c>
      <c r="Z2" s="25" t="s">
        <v>557</v>
      </c>
      <c r="AA2" s="25" t="s">
        <v>558</v>
      </c>
      <c r="AB2" s="25" t="s">
        <v>559</v>
      </c>
      <c r="AC2" s="25" t="s">
        <v>560</v>
      </c>
      <c r="AD2" s="25" t="s">
        <v>561</v>
      </c>
    </row>
    <row r="3" spans="1:32" x14ac:dyDescent="0.25">
      <c r="A3" s="1" t="str">
        <f>B3&amp;"-"&amp;C3</f>
        <v>F001-Revisado I Aprobado 2018</v>
      </c>
      <c r="B3" s="1" t="s">
        <v>86</v>
      </c>
      <c r="C3" s="1" t="s">
        <v>64</v>
      </c>
      <c r="D3" s="1" t="s">
        <v>52</v>
      </c>
      <c r="E3" s="1" t="s">
        <v>54</v>
      </c>
      <c r="F3" s="1" t="s">
        <v>92</v>
      </c>
      <c r="G3" s="21">
        <v>19.648456706107197</v>
      </c>
      <c r="H3" s="21">
        <v>18.455537773731713</v>
      </c>
      <c r="I3" s="21">
        <v>19.487536708056123</v>
      </c>
      <c r="J3" s="21">
        <v>34.837383097851323</v>
      </c>
      <c r="K3" s="21">
        <v>19.142079474047197</v>
      </c>
      <c r="L3" s="21">
        <v>52.199722099608827</v>
      </c>
      <c r="M3" s="21">
        <v>19.362488706149044</v>
      </c>
      <c r="N3" s="21">
        <v>70.401026247827289</v>
      </c>
      <c r="O3" s="21">
        <v>19.380759330100521</v>
      </c>
      <c r="P3" s="21">
        <v>88.671550447462366</v>
      </c>
      <c r="Q3" s="21">
        <v>19.442225219604229</v>
      </c>
      <c r="R3" s="21">
        <v>106.62550744729377</v>
      </c>
      <c r="S3" s="21">
        <v>19.363996883354638</v>
      </c>
      <c r="T3" s="21">
        <v>124.38483416303303</v>
      </c>
      <c r="U3" s="21">
        <v>19.369292726549336</v>
      </c>
      <c r="V3" s="21">
        <v>142.61217477438544</v>
      </c>
      <c r="W3" s="21">
        <v>19.29216743753809</v>
      </c>
      <c r="X3" s="21">
        <v>159.58065233135642</v>
      </c>
      <c r="Y3" s="21">
        <v>19.316621559093839</v>
      </c>
      <c r="Z3" s="21">
        <v>177.92678092677573</v>
      </c>
      <c r="AA3" s="21">
        <v>19.356164190944018</v>
      </c>
      <c r="AB3" s="21">
        <v>195.88551859107653</v>
      </c>
      <c r="AC3" s="21">
        <v>19.403739412365919</v>
      </c>
      <c r="AD3" s="21">
        <v>214.59266065463035</v>
      </c>
    </row>
    <row r="4" spans="1:32" x14ac:dyDescent="0.25">
      <c r="A4" s="1" t="str">
        <f t="shared" ref="A4:A67" si="0">B4&amp;"-"&amp;C4</f>
        <v>F002-Revisado I Aprobado 2018</v>
      </c>
      <c r="B4" s="1" t="s">
        <v>95</v>
      </c>
      <c r="C4" s="1" t="s">
        <v>64</v>
      </c>
      <c r="D4" s="1" t="s">
        <v>52</v>
      </c>
      <c r="E4" s="1" t="s">
        <v>54</v>
      </c>
      <c r="F4" s="1" t="s">
        <v>92</v>
      </c>
      <c r="G4" s="21">
        <v>27.88308589319135</v>
      </c>
      <c r="H4" s="21">
        <v>38.431693002431857</v>
      </c>
      <c r="I4" s="21">
        <v>27.652099001771013</v>
      </c>
      <c r="J4" s="21">
        <v>72.538254498947396</v>
      </c>
      <c r="K4" s="21">
        <v>27.155501543095355</v>
      </c>
      <c r="L4" s="21">
        <v>108.66440938957754</v>
      </c>
      <c r="M4" s="21">
        <v>27.472200994343467</v>
      </c>
      <c r="N4" s="21">
        <v>146.57560229281972</v>
      </c>
      <c r="O4" s="21">
        <v>27.500725264188183</v>
      </c>
      <c r="P4" s="21">
        <v>184.63247049189084</v>
      </c>
      <c r="Q4" s="21">
        <v>27.590462233343732</v>
      </c>
      <c r="R4" s="21">
        <v>222.03658413955807</v>
      </c>
      <c r="S4" s="21">
        <v>27.480377033913204</v>
      </c>
      <c r="T4" s="21">
        <v>259.02729725207752</v>
      </c>
      <c r="U4" s="21">
        <v>27.489692291734126</v>
      </c>
      <c r="V4" s="21">
        <v>297.00457439879216</v>
      </c>
      <c r="W4" s="21">
        <v>27.380172652020907</v>
      </c>
      <c r="X4" s="21">
        <v>332.34244876681851</v>
      </c>
      <c r="Y4" s="21">
        <v>27.423825443333936</v>
      </c>
      <c r="Z4" s="21">
        <v>370.67099654564515</v>
      </c>
      <c r="AA4" s="21">
        <v>27.480008255835042</v>
      </c>
      <c r="AB4" s="21">
        <v>408.08469941668437</v>
      </c>
      <c r="AC4" s="21">
        <v>33.220458851891891</v>
      </c>
      <c r="AD4" s="21">
        <v>539.12004219186429</v>
      </c>
    </row>
    <row r="5" spans="1:32" x14ac:dyDescent="0.25">
      <c r="A5" s="1" t="str">
        <f t="shared" si="0"/>
        <v>F003-Revisado I Aprobado 2018</v>
      </c>
      <c r="B5" s="1" t="s">
        <v>99</v>
      </c>
      <c r="C5" s="1" t="s">
        <v>64</v>
      </c>
      <c r="D5" s="1" t="s">
        <v>52</v>
      </c>
      <c r="E5" s="1" t="s">
        <v>54</v>
      </c>
      <c r="F5" s="1" t="s">
        <v>92</v>
      </c>
      <c r="G5" s="21">
        <v>19.205106263241955</v>
      </c>
      <c r="H5" s="21">
        <v>36.082705667096604</v>
      </c>
      <c r="I5" s="21">
        <v>19.042713113564272</v>
      </c>
      <c r="J5" s="21">
        <v>68.092851864214367</v>
      </c>
      <c r="K5" s="21">
        <v>18.692687585816159</v>
      </c>
      <c r="L5" s="21">
        <v>101.96120148344609</v>
      </c>
      <c r="M5" s="21">
        <v>18.915738296890147</v>
      </c>
      <c r="N5" s="21">
        <v>137.57047293444037</v>
      </c>
      <c r="O5" s="21">
        <v>18.93864411097125</v>
      </c>
      <c r="P5" s="21">
        <v>173.31913691603407</v>
      </c>
      <c r="Q5" s="21">
        <v>19.003604091224638</v>
      </c>
      <c r="R5" s="21">
        <v>208.46600142663542</v>
      </c>
      <c r="S5" s="21">
        <v>18.928945842818642</v>
      </c>
      <c r="T5" s="21">
        <v>243.21086761436791</v>
      </c>
      <c r="U5" s="21">
        <v>18.937621216331227</v>
      </c>
      <c r="V5" s="21">
        <v>278.90248685190903</v>
      </c>
      <c r="W5" s="21">
        <v>18.862097596911898</v>
      </c>
      <c r="X5" s="21">
        <v>312.08530669750672</v>
      </c>
      <c r="Y5" s="21">
        <v>18.903398467995068</v>
      </c>
      <c r="Z5" s="21">
        <v>348.28451034356038</v>
      </c>
      <c r="AA5" s="21">
        <v>18.942180932161282</v>
      </c>
      <c r="AB5" s="21">
        <v>383.4397517505509</v>
      </c>
      <c r="AC5" s="21">
        <v>18.989286318042495</v>
      </c>
      <c r="AD5" s="21">
        <v>420.07051057050347</v>
      </c>
      <c r="AF5" s="1">
        <f>SUBTOTAL(9,AC3:AC41)</f>
        <v>8753.4282314999746</v>
      </c>
    </row>
    <row r="6" spans="1:32" x14ac:dyDescent="0.25">
      <c r="A6" s="1" t="str">
        <f t="shared" si="0"/>
        <v>F004-Revisado I Aprobado 2018</v>
      </c>
      <c r="B6" s="1" t="s">
        <v>104</v>
      </c>
      <c r="C6" s="1" t="s">
        <v>64</v>
      </c>
      <c r="D6" s="1" t="s">
        <v>52</v>
      </c>
      <c r="E6" s="1" t="s">
        <v>54</v>
      </c>
      <c r="F6" s="1" t="s">
        <v>92</v>
      </c>
      <c r="G6" s="21">
        <v>7.8802375526933934</v>
      </c>
      <c r="H6" s="21">
        <v>17.645933738945025</v>
      </c>
      <c r="I6" s="21">
        <v>7.9506482450318599</v>
      </c>
      <c r="J6" s="21">
        <v>33.884274547137963</v>
      </c>
      <c r="K6" s="21">
        <v>7.9977614148186413</v>
      </c>
      <c r="L6" s="21">
        <v>51.994163364828459</v>
      </c>
      <c r="M6" s="21">
        <v>8.0181484671677694</v>
      </c>
      <c r="N6" s="21">
        <v>69.502268557786365</v>
      </c>
      <c r="O6" s="21">
        <v>8.0616382686127928</v>
      </c>
      <c r="P6" s="21">
        <v>87.931381216547891</v>
      </c>
      <c r="Q6" s="21">
        <v>8.1212591800102985</v>
      </c>
      <c r="R6" s="21">
        <v>106.1807005019694</v>
      </c>
      <c r="S6" s="21">
        <v>8.1729692586186999</v>
      </c>
      <c r="T6" s="21">
        <v>125.15821681530885</v>
      </c>
      <c r="U6" s="21">
        <v>8.2176324756758667</v>
      </c>
      <c r="V6" s="21">
        <v>144.24362503187638</v>
      </c>
      <c r="W6" s="21">
        <v>8.2541493406322495</v>
      </c>
      <c r="X6" s="21">
        <v>162.77159151809698</v>
      </c>
      <c r="Y6" s="21">
        <v>8.2904634263542576</v>
      </c>
      <c r="Z6" s="21">
        <v>182.05224210787094</v>
      </c>
      <c r="AA6" s="21">
        <v>8.3312931300888167</v>
      </c>
      <c r="AB6" s="21">
        <v>201.00299217801941</v>
      </c>
      <c r="AC6" s="21">
        <v>8.3730684918816642</v>
      </c>
      <c r="AD6" s="21">
        <v>220.76038807028803</v>
      </c>
    </row>
    <row r="7" spans="1:32" hidden="1" x14ac:dyDescent="0.25">
      <c r="A7" s="1" t="str">
        <f t="shared" si="0"/>
        <v>I001-Revisado I Aprobado 2018</v>
      </c>
      <c r="B7" s="1" t="s">
        <v>109</v>
      </c>
      <c r="C7" s="1" t="s">
        <v>64</v>
      </c>
      <c r="D7" s="1" t="s">
        <v>52</v>
      </c>
      <c r="E7" s="1" t="s">
        <v>53</v>
      </c>
      <c r="F7" s="1" t="s">
        <v>52</v>
      </c>
      <c r="G7" s="21">
        <v>10.48181344760923</v>
      </c>
      <c r="H7" s="21">
        <v>22.251029600927403</v>
      </c>
      <c r="I7" s="21">
        <v>11.024793839911888</v>
      </c>
      <c r="J7" s="21">
        <v>44.54248889101958</v>
      </c>
      <c r="K7" s="21">
        <v>11.718221483980882</v>
      </c>
      <c r="L7" s="21">
        <v>72.219787026353103</v>
      </c>
      <c r="M7" s="21">
        <v>12.187795430465568</v>
      </c>
      <c r="N7" s="21">
        <v>100.15171574312588</v>
      </c>
      <c r="O7" s="21">
        <v>12.473990547983998</v>
      </c>
      <c r="P7" s="21">
        <v>128.98355706426412</v>
      </c>
      <c r="Q7" s="21">
        <v>12.808052478116108</v>
      </c>
      <c r="R7" s="21">
        <v>158.74997474432533</v>
      </c>
      <c r="S7" s="21">
        <v>13.469238406078082</v>
      </c>
      <c r="T7" s="21">
        <v>195.53787563512623</v>
      </c>
      <c r="U7" s="21">
        <v>13.900856807715508</v>
      </c>
      <c r="V7" s="21">
        <v>231.3128901579006</v>
      </c>
      <c r="W7" s="21">
        <v>14.374474595812718</v>
      </c>
      <c r="X7" s="21">
        <v>268.72410082692039</v>
      </c>
      <c r="Y7" s="21">
        <v>16.928724205248685</v>
      </c>
      <c r="Z7" s="21">
        <v>352.41128333935217</v>
      </c>
      <c r="AA7" s="21">
        <v>19.072177907821786</v>
      </c>
      <c r="AB7" s="21">
        <v>436.21314408490889</v>
      </c>
      <c r="AC7" s="21">
        <v>20.980274973792927</v>
      </c>
      <c r="AD7" s="21">
        <v>524.39196913023159</v>
      </c>
      <c r="AF7" s="1">
        <f>SUBTOTAL(9,AC7:AC92)</f>
        <v>8673.4416784257919</v>
      </c>
    </row>
    <row r="8" spans="1:32" hidden="1" x14ac:dyDescent="0.25">
      <c r="A8" s="1" t="str">
        <f t="shared" si="0"/>
        <v>I004-Revisado I Aprobado 2018</v>
      </c>
      <c r="B8" s="1" t="s">
        <v>123</v>
      </c>
      <c r="C8" s="1" t="s">
        <v>64</v>
      </c>
      <c r="D8" s="1" t="s">
        <v>52</v>
      </c>
      <c r="E8" s="1" t="s">
        <v>53</v>
      </c>
      <c r="F8" s="1" t="s">
        <v>92</v>
      </c>
      <c r="G8" s="21">
        <v>7.6</v>
      </c>
      <c r="H8" s="21">
        <v>18.509085301397597</v>
      </c>
      <c r="I8" s="21">
        <v>7.5999999999999988</v>
      </c>
      <c r="J8" s="21">
        <v>35.22696879943414</v>
      </c>
      <c r="K8" s="21">
        <v>7.6</v>
      </c>
      <c r="L8" s="21">
        <v>53.736054100831737</v>
      </c>
      <c r="M8" s="21">
        <v>7.6</v>
      </c>
      <c r="N8" s="21">
        <v>71.648072134442316</v>
      </c>
      <c r="O8" s="21">
        <v>7.6</v>
      </c>
      <c r="P8" s="21">
        <v>90.15715743583992</v>
      </c>
      <c r="Q8" s="21">
        <v>7.5999999999999988</v>
      </c>
      <c r="R8" s="21">
        <v>108.0691754694505</v>
      </c>
      <c r="S8" s="21">
        <v>7.5999999999999988</v>
      </c>
      <c r="T8" s="21">
        <v>126.57826077084809</v>
      </c>
      <c r="U8" s="21">
        <v>7.5999999999999988</v>
      </c>
      <c r="V8" s="21">
        <v>145.08734607224568</v>
      </c>
      <c r="W8" s="21">
        <v>7.6</v>
      </c>
      <c r="X8" s="21">
        <v>162.99936410585627</v>
      </c>
      <c r="Y8" s="21">
        <v>7.6000000000000005</v>
      </c>
      <c r="Z8" s="21">
        <v>181.50844940725389</v>
      </c>
      <c r="AA8" s="21">
        <v>7.6</v>
      </c>
      <c r="AB8" s="21">
        <v>199.42046744086446</v>
      </c>
      <c r="AC8" s="21">
        <v>7.6</v>
      </c>
      <c r="AD8" s="21">
        <v>217.92955274226205</v>
      </c>
    </row>
    <row r="9" spans="1:32" hidden="1" x14ac:dyDescent="0.25">
      <c r="A9" s="1" t="str">
        <f t="shared" si="0"/>
        <v>I005-Revisado I Aprobado 2018</v>
      </c>
      <c r="B9" s="1" t="s">
        <v>129</v>
      </c>
      <c r="C9" s="1" t="s">
        <v>64</v>
      </c>
      <c r="D9" s="1" t="s">
        <v>52</v>
      </c>
      <c r="E9" s="1" t="s">
        <v>53</v>
      </c>
      <c r="F9" s="1" t="s">
        <v>52</v>
      </c>
      <c r="G9" s="21">
        <v>5.0666666666666664</v>
      </c>
      <c r="H9" s="21">
        <v>12.339390200931732</v>
      </c>
      <c r="I9" s="21">
        <v>5.0666666666666655</v>
      </c>
      <c r="J9" s="21">
        <v>23.484645866289426</v>
      </c>
      <c r="K9" s="21">
        <v>5.0666666666666673</v>
      </c>
      <c r="L9" s="21">
        <v>35.824036067221158</v>
      </c>
      <c r="M9" s="21">
        <v>5.0666666666666664</v>
      </c>
      <c r="N9" s="21">
        <v>47.765381422961546</v>
      </c>
      <c r="O9" s="21">
        <v>5.0666666666666664</v>
      </c>
      <c r="P9" s="21">
        <v>60.104771623893278</v>
      </c>
      <c r="Q9" s="21">
        <v>5.0666666666666664</v>
      </c>
      <c r="R9" s="21">
        <v>72.046116979633666</v>
      </c>
      <c r="S9" s="21">
        <v>5.0666666666666664</v>
      </c>
      <c r="T9" s="21">
        <v>84.385507180565398</v>
      </c>
      <c r="U9" s="21">
        <v>5.0666666666666655</v>
      </c>
      <c r="V9" s="21">
        <v>96.724897381497129</v>
      </c>
      <c r="W9" s="21">
        <v>5.0666666666666664</v>
      </c>
      <c r="X9" s="21">
        <v>108.66624273723751</v>
      </c>
      <c r="Y9" s="21">
        <v>5.0666666666666664</v>
      </c>
      <c r="Z9" s="21">
        <v>121.00563293816924</v>
      </c>
      <c r="AA9" s="21">
        <v>5.0666666666666664</v>
      </c>
      <c r="AB9" s="21">
        <v>132.94697829390964</v>
      </c>
      <c r="AC9" s="21">
        <v>5.0666666666666664</v>
      </c>
      <c r="AD9" s="21">
        <v>145.28636849484135</v>
      </c>
    </row>
    <row r="10" spans="1:32" hidden="1" x14ac:dyDescent="0.25">
      <c r="A10" s="1" t="str">
        <f t="shared" si="0"/>
        <v>I006-Revisado I Aprobado 2018</v>
      </c>
      <c r="B10" s="1" t="s">
        <v>131</v>
      </c>
      <c r="C10" s="1" t="s">
        <v>64</v>
      </c>
      <c r="D10" s="1" t="s">
        <v>52</v>
      </c>
      <c r="E10" s="1" t="s">
        <v>53</v>
      </c>
      <c r="F10" s="1" t="s">
        <v>92</v>
      </c>
      <c r="G10" s="21">
        <v>4.903225806451613</v>
      </c>
      <c r="H10" s="21">
        <v>11.079807325715217</v>
      </c>
      <c r="I10" s="21">
        <v>5.1525423728813546</v>
      </c>
      <c r="J10" s="21">
        <v>22.159614651430434</v>
      </c>
      <c r="K10" s="21">
        <v>5.0666666666666664</v>
      </c>
      <c r="L10" s="21">
        <v>33.239421977145653</v>
      </c>
      <c r="M10" s="21">
        <v>5.0666666666666664</v>
      </c>
      <c r="N10" s="21">
        <v>44.319229302860869</v>
      </c>
      <c r="O10" s="21">
        <v>5.033112582781456</v>
      </c>
      <c r="P10" s="21">
        <v>55.399036628576084</v>
      </c>
      <c r="Q10" s="21">
        <v>5.0386740331491717</v>
      </c>
      <c r="R10" s="21">
        <v>66.478843954291307</v>
      </c>
      <c r="S10" s="21">
        <v>5.0188679245283021</v>
      </c>
      <c r="T10" s="21">
        <v>77.558651280006529</v>
      </c>
      <c r="U10" s="21">
        <v>5.004115226337448</v>
      </c>
      <c r="V10" s="21">
        <v>88.638458605721738</v>
      </c>
      <c r="W10" s="21">
        <v>5.0109890109890109</v>
      </c>
      <c r="X10" s="21">
        <v>99.71826593143696</v>
      </c>
      <c r="Y10" s="21">
        <v>4.9999999999999991</v>
      </c>
      <c r="Z10" s="21">
        <v>110.79807325715217</v>
      </c>
      <c r="AA10" s="21">
        <v>5.0059880239520957</v>
      </c>
      <c r="AB10" s="21">
        <v>121.87788058286739</v>
      </c>
      <c r="AC10" s="21">
        <v>4.9972602739726018</v>
      </c>
      <c r="AD10" s="21">
        <v>132.95768790858259</v>
      </c>
    </row>
    <row r="11" spans="1:32" hidden="1" x14ac:dyDescent="0.25">
      <c r="A11" s="1" t="str">
        <f t="shared" si="0"/>
        <v>I007-Revisado I Aprobado 2018</v>
      </c>
      <c r="B11" s="1" t="s">
        <v>133</v>
      </c>
      <c r="C11" s="1" t="s">
        <v>64</v>
      </c>
      <c r="D11" s="1" t="s">
        <v>52</v>
      </c>
      <c r="E11" s="1" t="s">
        <v>53</v>
      </c>
      <c r="F11" s="1" t="s">
        <v>52</v>
      </c>
      <c r="G11" s="21">
        <v>4.903225806451613</v>
      </c>
      <c r="H11" s="21">
        <v>14.463047310142663</v>
      </c>
      <c r="I11" s="21">
        <v>5.1525423728813564</v>
      </c>
      <c r="J11" s="21">
        <v>28.926094620285326</v>
      </c>
      <c r="K11" s="21">
        <v>5.0666666666666673</v>
      </c>
      <c r="L11" s="21">
        <v>43.389141930427989</v>
      </c>
      <c r="M11" s="21">
        <v>5.0666666666666673</v>
      </c>
      <c r="N11" s="21">
        <v>57.852189240570652</v>
      </c>
      <c r="O11" s="21">
        <v>5.0331125827814569</v>
      </c>
      <c r="P11" s="21">
        <v>72.315236550713308</v>
      </c>
      <c r="Q11" s="21">
        <v>5.0386740331491717</v>
      </c>
      <c r="R11" s="21">
        <v>86.778283860855979</v>
      </c>
      <c r="S11" s="21">
        <v>5.0188679245283021</v>
      </c>
      <c r="T11" s="21">
        <v>101.24133117099865</v>
      </c>
      <c r="U11" s="21">
        <v>5.004115226337448</v>
      </c>
      <c r="V11" s="21">
        <v>115.70437848114129</v>
      </c>
      <c r="W11" s="21">
        <v>5.0109890109890109</v>
      </c>
      <c r="X11" s="21">
        <v>130.16742579128396</v>
      </c>
      <c r="Y11" s="21">
        <v>5.0000000000000009</v>
      </c>
      <c r="Z11" s="21">
        <v>144.63047310142665</v>
      </c>
      <c r="AA11" s="21">
        <v>5.0059880239520966</v>
      </c>
      <c r="AB11" s="21">
        <v>159.0935204115693</v>
      </c>
      <c r="AC11" s="21">
        <v>4.9972602739726035</v>
      </c>
      <c r="AD11" s="21">
        <v>173.55656772171196</v>
      </c>
    </row>
    <row r="12" spans="1:32" hidden="1" x14ac:dyDescent="0.25">
      <c r="A12" s="1" t="str">
        <f t="shared" si="0"/>
        <v>I008-Revisado I Aprobado 2018</v>
      </c>
      <c r="B12" s="1" t="s">
        <v>138</v>
      </c>
      <c r="C12" s="1" t="s">
        <v>64</v>
      </c>
      <c r="D12" s="1" t="s">
        <v>52</v>
      </c>
      <c r="E12" s="1" t="s">
        <v>53</v>
      </c>
      <c r="F12" s="1" t="s">
        <v>92</v>
      </c>
      <c r="G12" s="21">
        <v>1.9</v>
      </c>
      <c r="H12" s="21">
        <v>6.2558783891243461</v>
      </c>
      <c r="I12" s="21">
        <v>1.9000000000000001</v>
      </c>
      <c r="J12" s="21">
        <v>11.9063491922044</v>
      </c>
      <c r="K12" s="21">
        <v>1.9</v>
      </c>
      <c r="L12" s="21">
        <v>18.16222758132875</v>
      </c>
      <c r="M12" s="21">
        <v>1.9000000000000001</v>
      </c>
      <c r="N12" s="21">
        <v>24.216303441771664</v>
      </c>
      <c r="O12" s="21">
        <v>1.9000000000000001</v>
      </c>
      <c r="P12" s="21">
        <v>30.472181830896012</v>
      </c>
      <c r="Q12" s="21">
        <v>1.9</v>
      </c>
      <c r="R12" s="21">
        <v>36.526257691338927</v>
      </c>
      <c r="S12" s="21">
        <v>1.9000000000000001</v>
      </c>
      <c r="T12" s="21">
        <v>42.782136080463282</v>
      </c>
      <c r="U12" s="21">
        <v>1.9000000000000001</v>
      </c>
      <c r="V12" s="21">
        <v>49.038014469587623</v>
      </c>
      <c r="W12" s="21">
        <v>1.9</v>
      </c>
      <c r="X12" s="21">
        <v>55.092090330030537</v>
      </c>
      <c r="Y12" s="21">
        <v>1.9000000000000001</v>
      </c>
      <c r="Z12" s="21">
        <v>61.347968719154885</v>
      </c>
      <c r="AA12" s="21">
        <v>1.9000000000000001</v>
      </c>
      <c r="AB12" s="21">
        <v>67.402044579597799</v>
      </c>
      <c r="AC12" s="21">
        <v>1.9</v>
      </c>
      <c r="AD12" s="21">
        <v>73.657922968722147</v>
      </c>
    </row>
    <row r="13" spans="1:32" hidden="1" x14ac:dyDescent="0.25">
      <c r="A13" s="1" t="str">
        <f t="shared" si="0"/>
        <v>I010-Revisado I Aprobado 2018</v>
      </c>
      <c r="B13" s="1" t="s">
        <v>144</v>
      </c>
      <c r="C13" s="1" t="s">
        <v>64</v>
      </c>
      <c r="D13" s="1" t="s">
        <v>52</v>
      </c>
      <c r="E13" s="1" t="s">
        <v>53</v>
      </c>
      <c r="F13" s="1" t="s">
        <v>52</v>
      </c>
      <c r="G13" s="21">
        <v>4.9032258064516121</v>
      </c>
      <c r="H13" s="21">
        <v>16.313413574734071</v>
      </c>
      <c r="I13" s="21">
        <v>5.1525423728813546</v>
      </c>
      <c r="J13" s="21">
        <v>32.626827149468141</v>
      </c>
      <c r="K13" s="21">
        <v>5.0666666666666664</v>
      </c>
      <c r="L13" s="21">
        <v>48.940240724202219</v>
      </c>
      <c r="M13" s="21">
        <v>5.0666666666666673</v>
      </c>
      <c r="N13" s="21">
        <v>65.253654298936297</v>
      </c>
      <c r="O13" s="21">
        <v>5.033112582781456</v>
      </c>
      <c r="P13" s="21">
        <v>81.567067873670354</v>
      </c>
      <c r="Q13" s="21">
        <v>5.0386740331491708</v>
      </c>
      <c r="R13" s="21">
        <v>97.880481448404439</v>
      </c>
      <c r="S13" s="21">
        <v>5.0188679245283012</v>
      </c>
      <c r="T13" s="21">
        <v>114.19389502313851</v>
      </c>
      <c r="U13" s="21">
        <v>5.004115226337448</v>
      </c>
      <c r="V13" s="21">
        <v>130.50730859787257</v>
      </c>
      <c r="W13" s="21">
        <v>5.0109890109890109</v>
      </c>
      <c r="X13" s="21">
        <v>146.82072217260668</v>
      </c>
      <c r="Y13" s="21">
        <v>5</v>
      </c>
      <c r="Z13" s="21">
        <v>163.13413574734074</v>
      </c>
      <c r="AA13" s="21">
        <v>5.0059880239520949</v>
      </c>
      <c r="AB13" s="21">
        <v>179.44754932207479</v>
      </c>
      <c r="AC13" s="21">
        <v>4.9972602739726018</v>
      </c>
      <c r="AD13" s="21">
        <v>195.76096289680885</v>
      </c>
    </row>
    <row r="14" spans="1:32" hidden="1" x14ac:dyDescent="0.25">
      <c r="A14" s="1" t="str">
        <f t="shared" si="0"/>
        <v>I011-Revisado I Aprobado 2018</v>
      </c>
      <c r="B14" s="1" t="s">
        <v>148</v>
      </c>
      <c r="C14" s="1" t="s">
        <v>64</v>
      </c>
      <c r="D14" s="1" t="s">
        <v>52</v>
      </c>
      <c r="E14" s="1" t="s">
        <v>53</v>
      </c>
      <c r="F14" s="1" t="s">
        <v>92</v>
      </c>
      <c r="G14" s="21">
        <v>0.14939595649387502</v>
      </c>
      <c r="H14" s="21">
        <v>0.55719619846501067</v>
      </c>
      <c r="I14" s="21">
        <v>0.14705711450028672</v>
      </c>
      <c r="J14" s="21">
        <v>1.0438681806278149</v>
      </c>
      <c r="K14" s="21">
        <v>0.14714073083342977</v>
      </c>
      <c r="L14" s="21">
        <v>1.5932466940370695</v>
      </c>
      <c r="M14" s="21">
        <v>0.1460873645236074</v>
      </c>
      <c r="N14" s="21">
        <v>2.109121059360179</v>
      </c>
      <c r="O14" s="21">
        <v>0.1446586604690247</v>
      </c>
      <c r="P14" s="21">
        <v>2.6280219864530245</v>
      </c>
      <c r="Q14" s="21">
        <v>0.14458218348650195</v>
      </c>
      <c r="R14" s="21">
        <v>3.1484801661850179</v>
      </c>
      <c r="S14" s="21">
        <v>0.14486379166886834</v>
      </c>
      <c r="T14" s="21">
        <v>3.6949053422994043</v>
      </c>
      <c r="U14" s="21">
        <v>0.14580873527094607</v>
      </c>
      <c r="V14" s="21">
        <v>4.262824216748621</v>
      </c>
      <c r="W14" s="21">
        <v>0.14746666012323079</v>
      </c>
      <c r="X14" s="21">
        <v>4.8435534771374948</v>
      </c>
      <c r="Y14" s="21">
        <v>0.14750570945586094</v>
      </c>
      <c r="Z14" s="21">
        <v>5.3949822741308768</v>
      </c>
      <c r="AA14" s="21">
        <v>0.14772160483352501</v>
      </c>
      <c r="AB14" s="21">
        <v>5.9360573986795409</v>
      </c>
      <c r="AC14" s="21">
        <v>0.14895388080782967</v>
      </c>
      <c r="AD14" s="21">
        <v>6.5411226863597589</v>
      </c>
    </row>
    <row r="15" spans="1:32" hidden="1" x14ac:dyDescent="0.25">
      <c r="A15" s="1" t="str">
        <f t="shared" si="0"/>
        <v>I012-Revisado I Aprobado 2018</v>
      </c>
      <c r="B15" s="1" t="s">
        <v>153</v>
      </c>
      <c r="C15" s="1" t="s">
        <v>64</v>
      </c>
      <c r="D15" s="1" t="s">
        <v>52</v>
      </c>
      <c r="E15" s="1" t="s">
        <v>53</v>
      </c>
      <c r="F15" s="1" t="s">
        <v>52</v>
      </c>
      <c r="G15" s="21">
        <v>10.133333333333335</v>
      </c>
      <c r="H15" s="21">
        <v>27.884521916247238</v>
      </c>
      <c r="I15" s="21">
        <v>10.133333333333333</v>
      </c>
      <c r="J15" s="21">
        <v>53.070541711567316</v>
      </c>
      <c r="K15" s="21">
        <v>10.133333333333333</v>
      </c>
      <c r="L15" s="21">
        <v>80.955063627814553</v>
      </c>
      <c r="M15" s="21">
        <v>10.133333333333335</v>
      </c>
      <c r="N15" s="21">
        <v>107.94008483708608</v>
      </c>
      <c r="O15" s="21">
        <v>10.133333333333335</v>
      </c>
      <c r="P15" s="21">
        <v>135.82460675333331</v>
      </c>
      <c r="Q15" s="21">
        <v>10.133333333333335</v>
      </c>
      <c r="R15" s="21">
        <v>162.80962796260482</v>
      </c>
      <c r="S15" s="21">
        <v>10.133333333333333</v>
      </c>
      <c r="T15" s="21">
        <v>190.69414987885207</v>
      </c>
      <c r="U15" s="21">
        <v>10.133333333333333</v>
      </c>
      <c r="V15" s="21">
        <v>218.5786717950993</v>
      </c>
      <c r="W15" s="21">
        <v>10.133333333333335</v>
      </c>
      <c r="X15" s="21">
        <v>245.56369300437083</v>
      </c>
      <c r="Y15" s="21">
        <v>10.133333333333333</v>
      </c>
      <c r="Z15" s="21">
        <v>273.44821492061806</v>
      </c>
      <c r="AA15" s="21">
        <v>10.133333333333335</v>
      </c>
      <c r="AB15" s="21">
        <v>300.43323612988962</v>
      </c>
      <c r="AC15" s="21">
        <v>10.133333333333333</v>
      </c>
      <c r="AD15" s="21">
        <v>328.31775804613682</v>
      </c>
    </row>
    <row r="16" spans="1:32" hidden="1" x14ac:dyDescent="0.25">
      <c r="A16" s="1" t="str">
        <f t="shared" si="0"/>
        <v>I013-Revisado I Aprobado 2018</v>
      </c>
      <c r="B16" s="1" t="s">
        <v>158</v>
      </c>
      <c r="C16" s="1" t="s">
        <v>64</v>
      </c>
      <c r="D16" s="1" t="s">
        <v>52</v>
      </c>
      <c r="E16" s="1" t="s">
        <v>53</v>
      </c>
      <c r="F16" s="1" t="s">
        <v>52</v>
      </c>
      <c r="G16" s="21">
        <v>10.215053763440862</v>
      </c>
      <c r="H16" s="21">
        <v>23.644949221499065</v>
      </c>
      <c r="I16" s="21">
        <v>10.734463276836161</v>
      </c>
      <c r="J16" s="21">
        <v>47.289898442998137</v>
      </c>
      <c r="K16" s="21">
        <v>10.555555555555557</v>
      </c>
      <c r="L16" s="21">
        <v>70.934847664497198</v>
      </c>
      <c r="M16" s="21">
        <v>10.555555555555557</v>
      </c>
      <c r="N16" s="21">
        <v>94.579796885996274</v>
      </c>
      <c r="O16" s="21">
        <v>10.485651214128037</v>
      </c>
      <c r="P16" s="21">
        <v>118.22474610749532</v>
      </c>
      <c r="Q16" s="21">
        <v>10.497237569060774</v>
      </c>
      <c r="R16" s="21">
        <v>141.86969532899437</v>
      </c>
      <c r="S16" s="21">
        <v>10.455974842767294</v>
      </c>
      <c r="T16" s="21">
        <v>165.51464455049339</v>
      </c>
      <c r="U16" s="21">
        <v>10.425240054869683</v>
      </c>
      <c r="V16" s="21">
        <v>189.15959377199246</v>
      </c>
      <c r="W16" s="21">
        <v>10.439560439560438</v>
      </c>
      <c r="X16" s="21">
        <v>212.80454299349154</v>
      </c>
      <c r="Y16" s="21">
        <v>10.416666666666666</v>
      </c>
      <c r="Z16" s="21">
        <v>236.44949221499061</v>
      </c>
      <c r="AA16" s="21">
        <v>10.429141716566868</v>
      </c>
      <c r="AB16" s="21">
        <v>260.09444143648972</v>
      </c>
      <c r="AC16" s="21">
        <v>10.410958904109588</v>
      </c>
      <c r="AD16" s="21">
        <v>283.73939065798874</v>
      </c>
    </row>
    <row r="17" spans="1:30" hidden="1" x14ac:dyDescent="0.25">
      <c r="A17" s="1" t="str">
        <f t="shared" si="0"/>
        <v>I015-Revisado I Aprobado 2018</v>
      </c>
      <c r="B17" s="1" t="s">
        <v>167</v>
      </c>
      <c r="C17" s="1" t="s">
        <v>64</v>
      </c>
      <c r="D17" s="1" t="s">
        <v>52</v>
      </c>
      <c r="E17" s="1" t="s">
        <v>53</v>
      </c>
      <c r="F17" s="1" t="s">
        <v>52</v>
      </c>
      <c r="G17" s="21">
        <v>2.3876666666666666</v>
      </c>
      <c r="H17" s="21">
        <v>12.02855885144143</v>
      </c>
      <c r="I17" s="21">
        <v>2.3515988700564967</v>
      </c>
      <c r="J17" s="21">
        <v>22.547243840038281</v>
      </c>
      <c r="K17" s="21">
        <v>2.204774074074074</v>
      </c>
      <c r="L17" s="21">
        <v>32.246665301147551</v>
      </c>
      <c r="M17" s="21">
        <v>2.1174972222222226</v>
      </c>
      <c r="N17" s="21">
        <v>41.293557771770487</v>
      </c>
      <c r="O17" s="21">
        <v>2.3367902869757176</v>
      </c>
      <c r="P17" s="21">
        <v>57.342271570908522</v>
      </c>
      <c r="Q17" s="21">
        <v>2.7682615101289132</v>
      </c>
      <c r="R17" s="21">
        <v>81.426149137754535</v>
      </c>
      <c r="S17" s="21">
        <v>3.0024779874213836</v>
      </c>
      <c r="T17" s="21">
        <v>103.44128337514071</v>
      </c>
      <c r="U17" s="21">
        <v>2.8499034449016909</v>
      </c>
      <c r="V17" s="21">
        <v>112.54199953829854</v>
      </c>
      <c r="W17" s="21">
        <v>2.8148385242165235</v>
      </c>
      <c r="X17" s="21">
        <v>124.88041702992265</v>
      </c>
      <c r="Y17" s="21">
        <v>2.9750173749999993</v>
      </c>
      <c r="Z17" s="21">
        <v>146.97426506408129</v>
      </c>
      <c r="AA17" s="21">
        <v>2.8700598662674643</v>
      </c>
      <c r="AB17" s="21">
        <v>155.78140973810503</v>
      </c>
      <c r="AC17" s="21">
        <v>2.7797293126331808</v>
      </c>
      <c r="AD17" s="21">
        <v>164.8821259012629</v>
      </c>
    </row>
    <row r="18" spans="1:30" hidden="1" x14ac:dyDescent="0.25">
      <c r="A18" s="1" t="str">
        <f t="shared" si="0"/>
        <v>I018-Revisado I Aprobado 2018</v>
      </c>
      <c r="B18" s="1" t="s">
        <v>177</v>
      </c>
      <c r="C18" s="1" t="s">
        <v>64</v>
      </c>
      <c r="D18" s="1" t="s">
        <v>52</v>
      </c>
      <c r="E18" s="1" t="s">
        <v>53</v>
      </c>
      <c r="F18" s="1" t="s">
        <v>92</v>
      </c>
      <c r="G18" s="21">
        <v>2.6600000000000002E-2</v>
      </c>
      <c r="H18" s="21">
        <v>8.2473497876034765E-2</v>
      </c>
      <c r="I18" s="21">
        <v>2.6600000000000002E-2</v>
      </c>
      <c r="J18" s="21">
        <v>0.15696568950600168</v>
      </c>
      <c r="K18" s="21">
        <v>2.6600000000000006E-2</v>
      </c>
      <c r="L18" s="21">
        <v>0.23943918738203643</v>
      </c>
      <c r="M18" s="21">
        <v>2.6600000000000002E-2</v>
      </c>
      <c r="N18" s="21">
        <v>0.31925224984271522</v>
      </c>
      <c r="O18" s="21">
        <v>2.6600000000000002E-2</v>
      </c>
      <c r="P18" s="21">
        <v>0.40172574771875003</v>
      </c>
      <c r="Q18" s="21">
        <v>2.6600000000000002E-2</v>
      </c>
      <c r="R18" s="21">
        <v>0.48153881017942884</v>
      </c>
      <c r="S18" s="21">
        <v>2.6599999999999999E-2</v>
      </c>
      <c r="T18" s="21">
        <v>0.56401230805546354</v>
      </c>
      <c r="U18" s="21">
        <v>2.6599999999999999E-2</v>
      </c>
      <c r="V18" s="21">
        <v>0.64648580593149829</v>
      </c>
      <c r="W18" s="21">
        <v>2.6599999999999999E-2</v>
      </c>
      <c r="X18" s="21">
        <v>0.72629886839217705</v>
      </c>
      <c r="Y18" s="21">
        <v>2.6599999999999999E-2</v>
      </c>
      <c r="Z18" s="21">
        <v>0.80877236626821181</v>
      </c>
      <c r="AA18" s="21">
        <v>2.6599999999999999E-2</v>
      </c>
      <c r="AB18" s="21">
        <v>0.88858542872889068</v>
      </c>
      <c r="AC18" s="21">
        <v>2.6600000000000002E-2</v>
      </c>
      <c r="AD18" s="21">
        <v>0.97105892660492543</v>
      </c>
    </row>
    <row r="19" spans="1:30" hidden="1" x14ac:dyDescent="0.25">
      <c r="A19" s="1" t="str">
        <f t="shared" si="0"/>
        <v>I019-Revisado I Aprobado 2018</v>
      </c>
      <c r="B19" s="1" t="s">
        <v>181</v>
      </c>
      <c r="C19" s="1" t="s">
        <v>64</v>
      </c>
      <c r="D19" s="1" t="s">
        <v>52</v>
      </c>
      <c r="E19" s="1" t="s">
        <v>53</v>
      </c>
      <c r="F19" s="1" t="s">
        <v>52</v>
      </c>
      <c r="G19" s="21">
        <v>82.045930060713502</v>
      </c>
      <c r="H19" s="21">
        <v>109.47038562927803</v>
      </c>
      <c r="I19" s="21">
        <v>83.439755538498787</v>
      </c>
      <c r="J19" s="21">
        <v>211.88633367578441</v>
      </c>
      <c r="K19" s="21">
        <v>84.063882170127854</v>
      </c>
      <c r="L19" s="21">
        <v>325.63408956750465</v>
      </c>
      <c r="M19" s="21">
        <v>87.568975227754706</v>
      </c>
      <c r="N19" s="21">
        <v>452.28212618811227</v>
      </c>
      <c r="O19" s="21">
        <v>92.038576477737607</v>
      </c>
      <c r="P19" s="21">
        <v>598.1701706011462</v>
      </c>
      <c r="Q19" s="21">
        <v>90.056256425983293</v>
      </c>
      <c r="R19" s="21">
        <v>701.5689765199387</v>
      </c>
      <c r="S19" s="21">
        <v>88.698800826953189</v>
      </c>
      <c r="T19" s="21">
        <v>809.34096144310945</v>
      </c>
      <c r="U19" s="21">
        <v>88.043148308044309</v>
      </c>
      <c r="V19" s="21">
        <v>920.83061351600941</v>
      </c>
      <c r="W19" s="21">
        <v>88.163401774698258</v>
      </c>
      <c r="X19" s="21">
        <v>1035.9263923000444</v>
      </c>
      <c r="Y19" s="21">
        <v>89.076639172021203</v>
      </c>
      <c r="Z19" s="21">
        <v>1165.5081592066488</v>
      </c>
      <c r="AA19" s="21">
        <v>90.947577548379542</v>
      </c>
      <c r="AB19" s="21">
        <v>1307.4211742969255</v>
      </c>
      <c r="AC19" s="21">
        <v>377.7021144414478</v>
      </c>
      <c r="AD19" s="21">
        <v>5933.6263169950498</v>
      </c>
    </row>
    <row r="20" spans="1:30" hidden="1" x14ac:dyDescent="0.25">
      <c r="A20" s="1" t="str">
        <f t="shared" si="0"/>
        <v>I026-Revisado I Aprobado 2018</v>
      </c>
      <c r="B20" s="1" t="s">
        <v>198</v>
      </c>
      <c r="C20" s="1" t="s">
        <v>64</v>
      </c>
      <c r="D20" s="1" t="s">
        <v>52</v>
      </c>
      <c r="E20" s="1" t="s">
        <v>53</v>
      </c>
      <c r="F20" s="1" t="s">
        <v>52</v>
      </c>
      <c r="G20" s="21">
        <v>4.903225806451613</v>
      </c>
      <c r="H20" s="21">
        <v>12.33891956850182</v>
      </c>
      <c r="I20" s="21">
        <v>5.1525423728813564</v>
      </c>
      <c r="J20" s="21">
        <v>24.677839137003641</v>
      </c>
      <c r="K20" s="21">
        <v>5.0666666666666673</v>
      </c>
      <c r="L20" s="21">
        <v>37.01675870550546</v>
      </c>
      <c r="M20" s="21">
        <v>5.0666666666666664</v>
      </c>
      <c r="N20" s="21">
        <v>49.355678274007282</v>
      </c>
      <c r="O20" s="21">
        <v>5.0331125827814578</v>
      </c>
      <c r="P20" s="21">
        <v>61.694597842509104</v>
      </c>
      <c r="Q20" s="21">
        <v>5.0386740331491717</v>
      </c>
      <c r="R20" s="21">
        <v>74.033517411010919</v>
      </c>
      <c r="S20" s="21">
        <v>5.0188679245283021</v>
      </c>
      <c r="T20" s="21">
        <v>86.372436979512742</v>
      </c>
      <c r="U20" s="21">
        <v>5.0041152263374489</v>
      </c>
      <c r="V20" s="21">
        <v>98.711356548014564</v>
      </c>
      <c r="W20" s="21">
        <v>5.0109890109890109</v>
      </c>
      <c r="X20" s="21">
        <v>111.05027611651639</v>
      </c>
      <c r="Y20" s="21">
        <v>4.9999999999999991</v>
      </c>
      <c r="Z20" s="21">
        <v>123.38919568501819</v>
      </c>
      <c r="AA20" s="21">
        <v>5.0059880239520966</v>
      </c>
      <c r="AB20" s="21">
        <v>135.72811525352003</v>
      </c>
      <c r="AC20" s="21">
        <v>4.9972602739726035</v>
      </c>
      <c r="AD20" s="21">
        <v>148.06703482202184</v>
      </c>
    </row>
    <row r="21" spans="1:30" hidden="1" x14ac:dyDescent="0.25">
      <c r="A21" s="1" t="str">
        <f t="shared" si="0"/>
        <v>I029-Revisado I Aprobado 2018</v>
      </c>
      <c r="B21" s="1" t="s">
        <v>211</v>
      </c>
      <c r="C21" s="1" t="s">
        <v>64</v>
      </c>
      <c r="D21" s="1" t="s">
        <v>52</v>
      </c>
      <c r="E21" s="1" t="s">
        <v>53</v>
      </c>
      <c r="F21" s="1" t="s">
        <v>52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0.31666666666666671</v>
      </c>
      <c r="N21" s="21">
        <v>1.837497203642384</v>
      </c>
      <c r="O21" s="21">
        <v>0.25165562913907286</v>
      </c>
      <c r="P21" s="21">
        <v>1.837497203642384</v>
      </c>
      <c r="Q21" s="21">
        <v>0.20994475138121549</v>
      </c>
      <c r="R21" s="21">
        <v>1.837497203642384</v>
      </c>
      <c r="S21" s="21">
        <v>0.17924528301886794</v>
      </c>
      <c r="T21" s="21">
        <v>1.8374972036423838</v>
      </c>
      <c r="U21" s="21">
        <v>0.15637860082304528</v>
      </c>
      <c r="V21" s="21">
        <v>1.837497203642384</v>
      </c>
      <c r="W21" s="21">
        <v>0.13919413919413923</v>
      </c>
      <c r="X21" s="21">
        <v>1.837497203642384</v>
      </c>
      <c r="Y21" s="21">
        <v>0.12500000000000003</v>
      </c>
      <c r="Z21" s="21">
        <v>1.837497203642384</v>
      </c>
      <c r="AA21" s="21">
        <v>0.22754491017964074</v>
      </c>
      <c r="AB21" s="21">
        <v>3.674994407284768</v>
      </c>
      <c r="AC21" s="21">
        <v>0.20821917808219181</v>
      </c>
      <c r="AD21" s="21">
        <v>3.674994407284768</v>
      </c>
    </row>
    <row r="22" spans="1:30" hidden="1" x14ac:dyDescent="0.25">
      <c r="A22" s="1" t="str">
        <f t="shared" si="0"/>
        <v>I036-Revisado I Aprobado 2018</v>
      </c>
      <c r="B22" s="1" t="s">
        <v>234</v>
      </c>
      <c r="C22" s="1" t="s">
        <v>64</v>
      </c>
      <c r="D22" s="1" t="s">
        <v>52</v>
      </c>
      <c r="E22" s="1" t="s">
        <v>53</v>
      </c>
      <c r="F22" s="1" t="s">
        <v>52</v>
      </c>
      <c r="G22" s="21">
        <v>4.903225806451613</v>
      </c>
      <c r="H22" s="21">
        <v>13.324972480587919</v>
      </c>
      <c r="I22" s="21">
        <v>5.1525423728813555</v>
      </c>
      <c r="J22" s="21">
        <v>26.64994496117583</v>
      </c>
      <c r="K22" s="21">
        <v>5.0666666666666655</v>
      </c>
      <c r="L22" s="21">
        <v>39.974917441763751</v>
      </c>
      <c r="M22" s="21">
        <v>5.0666666666666655</v>
      </c>
      <c r="N22" s="21">
        <v>53.29988992235166</v>
      </c>
      <c r="O22" s="21">
        <v>5.0331125827814569</v>
      </c>
      <c r="P22" s="21">
        <v>66.624862402939584</v>
      </c>
      <c r="Q22" s="21">
        <v>5.0386740331491717</v>
      </c>
      <c r="R22" s="21">
        <v>79.949834883527515</v>
      </c>
      <c r="S22" s="21">
        <v>5.0188679245283012</v>
      </c>
      <c r="T22" s="21">
        <v>93.274807364115418</v>
      </c>
      <c r="U22" s="21">
        <v>5.004115226337448</v>
      </c>
      <c r="V22" s="21">
        <v>106.59977984470332</v>
      </c>
      <c r="W22" s="21">
        <v>5.0109890109890109</v>
      </c>
      <c r="X22" s="21">
        <v>119.92475232529125</v>
      </c>
      <c r="Y22" s="21">
        <v>5</v>
      </c>
      <c r="Z22" s="21">
        <v>133.24972480587917</v>
      </c>
      <c r="AA22" s="21">
        <v>5.0059880239520957</v>
      </c>
      <c r="AB22" s="21">
        <v>146.57469728646709</v>
      </c>
      <c r="AC22" s="21">
        <v>4.9972602739726018</v>
      </c>
      <c r="AD22" s="21">
        <v>159.899669767055</v>
      </c>
    </row>
    <row r="23" spans="1:30" hidden="1" x14ac:dyDescent="0.25">
      <c r="A23" s="1" t="str">
        <f t="shared" si="0"/>
        <v>I037-Revisado I Aprobado 2018</v>
      </c>
      <c r="B23" s="1" t="s">
        <v>236</v>
      </c>
      <c r="C23" s="1" t="s">
        <v>64</v>
      </c>
      <c r="D23" s="1" t="s">
        <v>52</v>
      </c>
      <c r="E23" s="1" t="s">
        <v>53</v>
      </c>
      <c r="F23" s="1" t="s">
        <v>52</v>
      </c>
      <c r="G23" s="21">
        <v>0.4433333333333333</v>
      </c>
      <c r="H23" s="21">
        <v>0.23125059630710512</v>
      </c>
      <c r="I23" s="21">
        <v>0.44333333333333325</v>
      </c>
      <c r="J23" s="21">
        <v>0.44012210264900653</v>
      </c>
      <c r="K23" s="21">
        <v>0.44507851851851854</v>
      </c>
      <c r="L23" s="21">
        <v>0.6740155629139073</v>
      </c>
      <c r="M23" s="21">
        <v>0.44590888888888885</v>
      </c>
      <c r="N23" s="21">
        <v>0.90036407284768205</v>
      </c>
      <c r="O23" s="21">
        <v>0.44642030905077262</v>
      </c>
      <c r="P23" s="21">
        <v>1.1342575331125826</v>
      </c>
      <c r="Q23" s="21">
        <v>0.44674843462246783</v>
      </c>
      <c r="R23" s="21">
        <v>1.3606060430463576</v>
      </c>
      <c r="S23" s="21">
        <v>0.4469899371069182</v>
      </c>
      <c r="T23" s="21">
        <v>1.5944995033112581</v>
      </c>
      <c r="U23" s="21">
        <v>0.44716982167352542</v>
      </c>
      <c r="V23" s="21">
        <v>1.8283929635761589</v>
      </c>
      <c r="W23" s="21">
        <v>0.44730500610500612</v>
      </c>
      <c r="X23" s="21">
        <v>2.0547414735099339</v>
      </c>
      <c r="Y23" s="21">
        <v>0.44741666666666668</v>
      </c>
      <c r="Z23" s="21">
        <v>2.2886349337748344</v>
      </c>
      <c r="AA23" s="21">
        <v>0.44750499001996019</v>
      </c>
      <c r="AB23" s="21">
        <v>2.5149834437086098</v>
      </c>
      <c r="AC23" s="21">
        <v>0.44758100456621003</v>
      </c>
      <c r="AD23" s="21">
        <v>2.7488769039735099</v>
      </c>
    </row>
    <row r="24" spans="1:30" hidden="1" x14ac:dyDescent="0.25">
      <c r="A24" s="1" t="str">
        <f t="shared" si="0"/>
        <v>L001-Revisado I Aprobado 2018</v>
      </c>
      <c r="B24" s="1" t="s">
        <v>242</v>
      </c>
      <c r="C24" s="1" t="s">
        <v>64</v>
      </c>
      <c r="D24" s="1" t="s">
        <v>52</v>
      </c>
      <c r="E24" s="1" t="s">
        <v>53</v>
      </c>
      <c r="F24" s="1" t="s">
        <v>92</v>
      </c>
      <c r="G24" s="21">
        <v>1.994206289961751</v>
      </c>
      <c r="H24" s="21">
        <v>4.4148200390783749</v>
      </c>
      <c r="I24" s="21">
        <v>2.0047532284809004</v>
      </c>
      <c r="J24" s="21">
        <v>8.4468379562804845</v>
      </c>
      <c r="K24" s="21">
        <v>2.0221804377968389</v>
      </c>
      <c r="L24" s="21">
        <v>12.997015708052009</v>
      </c>
      <c r="M24" s="21">
        <v>2.0490958479767647</v>
      </c>
      <c r="N24" s="21">
        <v>17.560009598664571</v>
      </c>
      <c r="O24" s="21">
        <v>2.0701756820277861</v>
      </c>
      <c r="P24" s="21">
        <v>22.323658982597685</v>
      </c>
      <c r="Q24" s="21">
        <v>2.1085328562136749</v>
      </c>
      <c r="R24" s="21">
        <v>27.254622889608562</v>
      </c>
      <c r="S24" s="21">
        <v>2.1430545279253779</v>
      </c>
      <c r="T24" s="21">
        <v>32.445189264871495</v>
      </c>
      <c r="U24" s="21">
        <v>2.1678087520466423</v>
      </c>
      <c r="V24" s="21">
        <v>37.619105824883064</v>
      </c>
      <c r="W24" s="21">
        <v>2.1801847567772388</v>
      </c>
      <c r="X24" s="21">
        <v>42.504721554681034</v>
      </c>
      <c r="Y24" s="21">
        <v>2.1853123870214466</v>
      </c>
      <c r="Z24" s="21">
        <v>47.442584596275992</v>
      </c>
      <c r="AA24" s="21">
        <v>2.1837816681850062</v>
      </c>
      <c r="AB24" s="21">
        <v>52.087907653358521</v>
      </c>
      <c r="AC24" s="21">
        <v>2.1771449540637287</v>
      </c>
      <c r="AD24" s="21">
        <v>56.74942158029058</v>
      </c>
    </row>
    <row r="25" spans="1:30" hidden="1" x14ac:dyDescent="0.25">
      <c r="A25" s="1" t="str">
        <f t="shared" si="0"/>
        <v>L002-Revisado I Aprobado 2018</v>
      </c>
      <c r="B25" s="1" t="s">
        <v>248</v>
      </c>
      <c r="C25" s="1" t="s">
        <v>64</v>
      </c>
      <c r="D25" s="1" t="s">
        <v>52</v>
      </c>
      <c r="E25" s="1" t="s">
        <v>53</v>
      </c>
      <c r="F25" s="1" t="s">
        <v>92</v>
      </c>
      <c r="G25" s="21">
        <v>3.9627211838727363</v>
      </c>
      <c r="H25" s="21">
        <v>8.7727638709720885</v>
      </c>
      <c r="I25" s="21">
        <v>3.9434271540142101</v>
      </c>
      <c r="J25" s="21">
        <v>16.61525702472348</v>
      </c>
      <c r="K25" s="21">
        <v>3.9149146137806796</v>
      </c>
      <c r="L25" s="21">
        <v>25.162050715130999</v>
      </c>
      <c r="M25" s="21">
        <v>3.8560649655468602</v>
      </c>
      <c r="N25" s="21">
        <v>33.045080773032169</v>
      </c>
      <c r="O25" s="21">
        <v>3.8783876488722857</v>
      </c>
      <c r="P25" s="21">
        <v>41.822442427174465</v>
      </c>
      <c r="Q25" s="21">
        <v>3.9210095355550538</v>
      </c>
      <c r="R25" s="21">
        <v>50.68246194181318</v>
      </c>
      <c r="S25" s="21">
        <v>3.9479379652186903</v>
      </c>
      <c r="T25" s="21">
        <v>59.770571778914743</v>
      </c>
      <c r="U25" s="21">
        <v>3.9599869767848834</v>
      </c>
      <c r="V25" s="21">
        <v>68.719700944183685</v>
      </c>
      <c r="W25" s="21">
        <v>3.9503356500821192</v>
      </c>
      <c r="X25" s="21">
        <v>77.015453085945239</v>
      </c>
      <c r="Y25" s="21">
        <v>3.9162726449563339</v>
      </c>
      <c r="Z25" s="21">
        <v>85.021298265582459</v>
      </c>
      <c r="AA25" s="21">
        <v>3.8866872059635531</v>
      </c>
      <c r="AB25" s="21">
        <v>92.705881366785263</v>
      </c>
      <c r="AC25" s="21">
        <v>3.8895371915840036</v>
      </c>
      <c r="AD25" s="21">
        <v>101.3846071321161</v>
      </c>
    </row>
    <row r="26" spans="1:30" hidden="1" x14ac:dyDescent="0.25">
      <c r="A26" s="1" t="str">
        <f t="shared" si="0"/>
        <v>L003-Revisado I Aprobado 2018</v>
      </c>
      <c r="B26" s="1" t="s">
        <v>251</v>
      </c>
      <c r="C26" s="1" t="s">
        <v>64</v>
      </c>
      <c r="D26" s="1" t="s">
        <v>52</v>
      </c>
      <c r="E26" s="1" t="s">
        <v>53</v>
      </c>
      <c r="F26" s="1" t="s">
        <v>92</v>
      </c>
      <c r="G26" s="21">
        <v>13.02087841</v>
      </c>
      <c r="H26" s="21">
        <v>25.439430271929545</v>
      </c>
      <c r="I26" s="21">
        <v>13.186918946271188</v>
      </c>
      <c r="J26" s="21">
        <v>49.034387185725215</v>
      </c>
      <c r="K26" s="21">
        <v>13.404405785333338</v>
      </c>
      <c r="L26" s="21">
        <v>76.03183629961903</v>
      </c>
      <c r="M26" s="21">
        <v>13.634755097333336</v>
      </c>
      <c r="N26" s="21">
        <v>103.11788369165814</v>
      </c>
      <c r="O26" s="21">
        <v>13.898927333907285</v>
      </c>
      <c r="P26" s="21">
        <v>132.27069491765334</v>
      </c>
      <c r="Q26" s="21">
        <v>14.155665144861878</v>
      </c>
      <c r="R26" s="21">
        <v>161.47833367949872</v>
      </c>
      <c r="S26" s="21">
        <v>14.415144174606921</v>
      </c>
      <c r="T26" s="21">
        <v>192.60176154875199</v>
      </c>
      <c r="U26" s="21">
        <v>14.676374589602197</v>
      </c>
      <c r="V26" s="21">
        <v>224.76592144215576</v>
      </c>
      <c r="W26" s="21">
        <v>14.934691676092795</v>
      </c>
      <c r="X26" s="21">
        <v>256.95928296685196</v>
      </c>
      <c r="Y26" s="21">
        <v>15.215877859375</v>
      </c>
      <c r="Z26" s="21">
        <v>291.52513197542885</v>
      </c>
      <c r="AA26" s="21">
        <v>15.495767695359284</v>
      </c>
      <c r="AB26" s="21">
        <v>326.18573740320016</v>
      </c>
      <c r="AC26" s="21">
        <v>15.775468878100458</v>
      </c>
      <c r="AD26" s="21">
        <v>362.89463211804326</v>
      </c>
    </row>
    <row r="27" spans="1:30" hidden="1" x14ac:dyDescent="0.25">
      <c r="A27" s="1" t="str">
        <f t="shared" si="0"/>
        <v>L004-Revisado I Aprobado 2018</v>
      </c>
      <c r="B27" s="1" t="s">
        <v>256</v>
      </c>
      <c r="C27" s="1" t="s">
        <v>64</v>
      </c>
      <c r="D27" s="1" t="s">
        <v>52</v>
      </c>
      <c r="E27" s="1" t="s">
        <v>53</v>
      </c>
      <c r="F27" s="1" t="s">
        <v>92</v>
      </c>
      <c r="G27" s="21">
        <v>1.1577041936666665</v>
      </c>
      <c r="H27" s="21">
        <v>2.5577267699698831</v>
      </c>
      <c r="I27" s="21">
        <v>1.1724670824576271</v>
      </c>
      <c r="J27" s="21">
        <v>4.9300068060406117</v>
      </c>
      <c r="K27" s="21">
        <v>1.1918041369222221</v>
      </c>
      <c r="L27" s="21">
        <v>7.6443796321302315</v>
      </c>
      <c r="M27" s="21">
        <v>1.2122848107749999</v>
      </c>
      <c r="N27" s="21">
        <v>10.367660287717271</v>
      </c>
      <c r="O27" s="21">
        <v>1.2357727263090508</v>
      </c>
      <c r="P27" s="21">
        <v>13.29873714152331</v>
      </c>
      <c r="Q27" s="21">
        <v>1.2585996386887659</v>
      </c>
      <c r="R27" s="21">
        <v>16.235326475334567</v>
      </c>
      <c r="S27" s="21">
        <v>1.2816702762437107</v>
      </c>
      <c r="T27" s="21">
        <v>19.364532741901098</v>
      </c>
      <c r="U27" s="21">
        <v>1.3048966307818928</v>
      </c>
      <c r="V27" s="21">
        <v>22.598376089540043</v>
      </c>
      <c r="W27" s="21">
        <v>1.3278639580586082</v>
      </c>
      <c r="X27" s="21">
        <v>25.835155435040527</v>
      </c>
      <c r="Y27" s="21">
        <v>1.352864608</v>
      </c>
      <c r="Z27" s="21">
        <v>29.310469000983247</v>
      </c>
      <c r="AA27" s="21">
        <v>1.3777499977904193</v>
      </c>
      <c r="AB27" s="21">
        <v>32.795309547261212</v>
      </c>
      <c r="AC27" s="21">
        <v>1.4026186141424659</v>
      </c>
      <c r="AD27" s="21">
        <v>36.486088836987904</v>
      </c>
    </row>
    <row r="28" spans="1:30" hidden="1" x14ac:dyDescent="0.25">
      <c r="A28" s="1" t="str">
        <f t="shared" si="0"/>
        <v>L005-Revisado I Aprobado 2018</v>
      </c>
      <c r="B28" s="1" t="s">
        <v>259</v>
      </c>
      <c r="C28" s="1" t="s">
        <v>64</v>
      </c>
      <c r="D28" s="1" t="s">
        <v>52</v>
      </c>
      <c r="E28" s="1" t="s">
        <v>53</v>
      </c>
      <c r="F28" s="1" t="s">
        <v>92</v>
      </c>
      <c r="G28" s="21">
        <v>0.62411978366666654</v>
      </c>
      <c r="H28" s="21">
        <v>1.3443060910654789</v>
      </c>
      <c r="I28" s="21">
        <v>0.63207847661581906</v>
      </c>
      <c r="J28" s="21">
        <v>2.5911439280541035</v>
      </c>
      <c r="K28" s="21">
        <v>0.64250310531111088</v>
      </c>
      <c r="L28" s="21">
        <v>4.0177810286906084</v>
      </c>
      <c r="M28" s="21">
        <v>0.65354426223333306</v>
      </c>
      <c r="N28" s="21">
        <v>5.4490999685554931</v>
      </c>
      <c r="O28" s="21">
        <v>0.66620662675055153</v>
      </c>
      <c r="P28" s="21">
        <v>6.9896337366059447</v>
      </c>
      <c r="Q28" s="21">
        <v>0.67851264331123373</v>
      </c>
      <c r="R28" s="21">
        <v>8.5330647835055746</v>
      </c>
      <c r="S28" s="21">
        <v>0.69095005319811309</v>
      </c>
      <c r="T28" s="21">
        <v>10.177732656052015</v>
      </c>
      <c r="U28" s="21">
        <v>0.70347141043347028</v>
      </c>
      <c r="V28" s="21">
        <v>11.877396345629382</v>
      </c>
      <c r="W28" s="21">
        <v>0.71585312566056147</v>
      </c>
      <c r="X28" s="21">
        <v>13.578603155315147</v>
      </c>
      <c r="Y28" s="21">
        <v>0.72933100735416656</v>
      </c>
      <c r="Z28" s="21">
        <v>15.405180271958082</v>
      </c>
      <c r="AA28" s="21">
        <v>0.74274675235229526</v>
      </c>
      <c r="AB28" s="21">
        <v>17.236764643058269</v>
      </c>
      <c r="AC28" s="21">
        <v>0.7561534547022829</v>
      </c>
      <c r="AD28" s="21">
        <v>19.17658759049672</v>
      </c>
    </row>
    <row r="29" spans="1:30" hidden="1" x14ac:dyDescent="0.25">
      <c r="A29" s="1" t="str">
        <f t="shared" si="0"/>
        <v>L006-Revisado I Aprobado 2018</v>
      </c>
      <c r="B29" s="1" t="s">
        <v>262</v>
      </c>
      <c r="C29" s="1" t="s">
        <v>64</v>
      </c>
      <c r="D29" s="1" t="s">
        <v>52</v>
      </c>
      <c r="E29" s="1" t="s">
        <v>53</v>
      </c>
      <c r="F29" s="1" t="s">
        <v>92</v>
      </c>
      <c r="G29" s="21">
        <v>0.44532930866666676</v>
      </c>
      <c r="H29" s="21">
        <v>0.85014010138161844</v>
      </c>
      <c r="I29" s="21">
        <v>0.45100809006779657</v>
      </c>
      <c r="J29" s="21">
        <v>1.6386412149382461</v>
      </c>
      <c r="K29" s="21">
        <v>0.45844639503333329</v>
      </c>
      <c r="L29" s="21">
        <v>2.540847510791254</v>
      </c>
      <c r="M29" s="21">
        <v>0.4663246121916666</v>
      </c>
      <c r="N29" s="21">
        <v>3.4460146062710857</v>
      </c>
      <c r="O29" s="21">
        <v>0.47535961224503309</v>
      </c>
      <c r="P29" s="21">
        <v>4.4202492347312843</v>
      </c>
      <c r="Q29" s="21">
        <v>0.48414034690055247</v>
      </c>
      <c r="R29" s="21">
        <v>5.3963161078301782</v>
      </c>
      <c r="S29" s="21">
        <v>0.49301483428616355</v>
      </c>
      <c r="T29" s="21">
        <v>6.4364052142350365</v>
      </c>
      <c r="U29" s="21">
        <v>0.50194922054732516</v>
      </c>
      <c r="V29" s="21">
        <v>7.5112737099657716</v>
      </c>
      <c r="W29" s="21">
        <v>0.51078396784981683</v>
      </c>
      <c r="X29" s="21">
        <v>8.5871180757764876</v>
      </c>
      <c r="Y29" s="21">
        <v>0.52040086522916673</v>
      </c>
      <c r="Z29" s="21">
        <v>9.7422467183914048</v>
      </c>
      <c r="AA29" s="21">
        <v>0.52997342607684628</v>
      </c>
      <c r="AB29" s="21">
        <v>10.900541952538449</v>
      </c>
      <c r="AC29" s="21">
        <v>0.53953953448675784</v>
      </c>
      <c r="AD29" s="21">
        <v>12.127287333419577</v>
      </c>
    </row>
    <row r="30" spans="1:30" hidden="1" x14ac:dyDescent="0.25">
      <c r="A30" s="1" t="str">
        <f t="shared" si="0"/>
        <v>L007-Revisado I Aprobado 2018</v>
      </c>
      <c r="B30" s="1" t="s">
        <v>265</v>
      </c>
      <c r="C30" s="1" t="s">
        <v>64</v>
      </c>
      <c r="D30" s="1" t="s">
        <v>52</v>
      </c>
      <c r="E30" s="1" t="s">
        <v>53</v>
      </c>
      <c r="F30" s="1" t="s">
        <v>92</v>
      </c>
      <c r="G30" s="21">
        <v>0.70300041166666671</v>
      </c>
      <c r="H30" s="21">
        <v>1.3558844706440907</v>
      </c>
      <c r="I30" s="21">
        <v>0.71196498136158193</v>
      </c>
      <c r="J30" s="21">
        <v>2.6134612076466457</v>
      </c>
      <c r="K30" s="21">
        <v>0.72370714929629631</v>
      </c>
      <c r="L30" s="21">
        <v>4.0523858090693725</v>
      </c>
      <c r="M30" s="21">
        <v>0.73614376572222218</v>
      </c>
      <c r="N30" s="21">
        <v>5.4960325734855706</v>
      </c>
      <c r="O30" s="21">
        <v>0.75040648892052986</v>
      </c>
      <c r="P30" s="21">
        <v>7.0498348225137129</v>
      </c>
      <c r="Q30" s="21">
        <v>0.76426782650276237</v>
      </c>
      <c r="R30" s="21">
        <v>8.6065593066382959</v>
      </c>
      <c r="S30" s="21">
        <v>0.77827716340251563</v>
      </c>
      <c r="T30" s="21">
        <v>10.265392556138931</v>
      </c>
      <c r="U30" s="21">
        <v>0.79238105772702316</v>
      </c>
      <c r="V30" s="21">
        <v>11.97969530001569</v>
      </c>
      <c r="W30" s="21">
        <v>0.8063276607240536</v>
      </c>
      <c r="X30" s="21">
        <v>13.695554449012969</v>
      </c>
      <c r="Y30" s="21">
        <v>0.82150897181249993</v>
      </c>
      <c r="Z30" s="21">
        <v>15.537863715554206</v>
      </c>
      <c r="AA30" s="21">
        <v>0.83662029248802383</v>
      </c>
      <c r="AB30" s="21">
        <v>17.385223355232917</v>
      </c>
      <c r="AC30" s="21">
        <v>0.85172142793150674</v>
      </c>
      <c r="AD30" s="21">
        <v>19.341753826237372</v>
      </c>
    </row>
    <row r="31" spans="1:30" hidden="1" x14ac:dyDescent="0.25">
      <c r="A31" s="1" t="str">
        <f t="shared" si="0"/>
        <v>L008-Revisado I Aprobado 2018</v>
      </c>
      <c r="B31" s="1" t="s">
        <v>268</v>
      </c>
      <c r="C31" s="1" t="s">
        <v>64</v>
      </c>
      <c r="D31" s="1" t="s">
        <v>52</v>
      </c>
      <c r="E31" s="1" t="s">
        <v>53</v>
      </c>
      <c r="F31" s="1" t="s">
        <v>92</v>
      </c>
      <c r="G31" s="21">
        <v>4.9921981616666677</v>
      </c>
      <c r="H31" s="21">
        <v>10.80197540981082</v>
      </c>
      <c r="I31" s="21">
        <v>5.0558580120395478</v>
      </c>
      <c r="J31" s="21">
        <v>20.820758886518284</v>
      </c>
      <c r="K31" s="21">
        <v>5.1392423595777776</v>
      </c>
      <c r="L31" s="21">
        <v>32.284293195563258</v>
      </c>
      <c r="M31" s="21">
        <v>5.2275581707666667</v>
      </c>
      <c r="N31" s="21">
        <v>43.785447704463799</v>
      </c>
      <c r="O31" s="21">
        <v>5.3288416697969101</v>
      </c>
      <c r="P31" s="21">
        <v>56.164182055434011</v>
      </c>
      <c r="Q31" s="21">
        <v>5.4272748185046042</v>
      </c>
      <c r="R31" s="21">
        <v>68.566197075980895</v>
      </c>
      <c r="S31" s="21">
        <v>5.5267589473710688</v>
      </c>
      <c r="T31" s="21">
        <v>81.781685756478581</v>
      </c>
      <c r="U31" s="21">
        <v>5.6269145542592591</v>
      </c>
      <c r="V31" s="21">
        <v>95.439085311348165</v>
      </c>
      <c r="W31" s="21">
        <v>5.725953193717948</v>
      </c>
      <c r="X31" s="21">
        <v>109.10888434806628</v>
      </c>
      <c r="Y31" s="21">
        <v>5.8337598317708323</v>
      </c>
      <c r="Z31" s="21">
        <v>123.78607821892219</v>
      </c>
      <c r="AA31" s="21">
        <v>5.9410694519710576</v>
      </c>
      <c r="AB31" s="21">
        <v>138.50350714787768</v>
      </c>
      <c r="AC31" s="21">
        <v>6.0483067414018272</v>
      </c>
      <c r="AD31" s="21">
        <v>154.09067134284462</v>
      </c>
    </row>
    <row r="32" spans="1:30" hidden="1" x14ac:dyDescent="0.25">
      <c r="A32" s="1" t="str">
        <f t="shared" si="0"/>
        <v>L009-Revisado I Aprobado 2018</v>
      </c>
      <c r="B32" s="1" t="s">
        <v>271</v>
      </c>
      <c r="C32" s="1" t="s">
        <v>64</v>
      </c>
      <c r="D32" s="1" t="s">
        <v>52</v>
      </c>
      <c r="E32" s="1" t="s">
        <v>53</v>
      </c>
      <c r="F32" s="1" t="s">
        <v>92</v>
      </c>
      <c r="G32" s="21">
        <v>1.1088391893333334</v>
      </c>
      <c r="H32" s="21">
        <v>2.1663851202361557</v>
      </c>
      <c r="I32" s="21">
        <v>1.1229231709830509</v>
      </c>
      <c r="J32" s="21">
        <v>4.1754901027411604</v>
      </c>
      <c r="K32" s="21">
        <v>1.1413039858333336</v>
      </c>
      <c r="L32" s="21">
        <v>6.4736504704990034</v>
      </c>
      <c r="M32" s="21">
        <v>1.1608413192916671</v>
      </c>
      <c r="N32" s="21">
        <v>8.779292278641698</v>
      </c>
      <c r="O32" s="21">
        <v>1.1833978653134662</v>
      </c>
      <c r="P32" s="21">
        <v>11.261938007778339</v>
      </c>
      <c r="Q32" s="21">
        <v>1.2052483245432783</v>
      </c>
      <c r="R32" s="21">
        <v>13.748664518805645</v>
      </c>
      <c r="S32" s="21">
        <v>1.2274452284842767</v>
      </c>
      <c r="T32" s="21">
        <v>16.399982570214465</v>
      </c>
      <c r="U32" s="21">
        <v>1.2496576495349796</v>
      </c>
      <c r="V32" s="21">
        <v>19.138272287214871</v>
      </c>
      <c r="W32" s="21">
        <v>1.2716869457032967</v>
      </c>
      <c r="X32" s="21">
        <v>21.88004766441318</v>
      </c>
      <c r="Y32" s="21">
        <v>1.2956602773333337</v>
      </c>
      <c r="Z32" s="21">
        <v>24.823906766062578</v>
      </c>
      <c r="AA32" s="21">
        <v>1.3194696873033933</v>
      </c>
      <c r="AB32" s="21">
        <v>27.774822222142785</v>
      </c>
      <c r="AC32" s="21">
        <v>1.3472590197972605</v>
      </c>
      <c r="AD32" s="21">
        <v>30.991983194601122</v>
      </c>
    </row>
    <row r="33" spans="1:30" hidden="1" x14ac:dyDescent="0.25">
      <c r="A33" s="1" t="str">
        <f t="shared" si="0"/>
        <v>L010-Revisado I Aprobado 2018</v>
      </c>
      <c r="B33" s="1" t="s">
        <v>275</v>
      </c>
      <c r="C33" s="1" t="s">
        <v>64</v>
      </c>
      <c r="D33" s="1" t="s">
        <v>52</v>
      </c>
      <c r="E33" s="1" t="s">
        <v>53</v>
      </c>
      <c r="F33" s="1" t="s">
        <v>92</v>
      </c>
      <c r="G33" s="21">
        <v>2.8090984801352925</v>
      </c>
      <c r="H33" s="21">
        <v>4.4311566544414518</v>
      </c>
      <c r="I33" s="21">
        <v>1.4759669980371874</v>
      </c>
      <c r="J33" s="21">
        <v>4.4311566544414518</v>
      </c>
      <c r="K33" s="21">
        <v>0.96757836537993402</v>
      </c>
      <c r="L33" s="21">
        <v>4.4311566544414518</v>
      </c>
      <c r="M33" s="21">
        <v>0.72568377403495044</v>
      </c>
      <c r="N33" s="21">
        <v>4.4311566544414518</v>
      </c>
      <c r="O33" s="21">
        <v>0.5767023369814176</v>
      </c>
      <c r="P33" s="21">
        <v>4.4311566544414518</v>
      </c>
      <c r="Q33" s="21">
        <v>0.48111631427731527</v>
      </c>
      <c r="R33" s="21">
        <v>4.4311566544414518</v>
      </c>
      <c r="S33" s="21">
        <v>0.41076440039714179</v>
      </c>
      <c r="T33" s="21">
        <v>4.4311566544414518</v>
      </c>
      <c r="U33" s="21">
        <v>0.85126216212499983</v>
      </c>
      <c r="V33" s="21">
        <v>10.525871132734324</v>
      </c>
      <c r="W33" s="21">
        <v>0.82614829889936159</v>
      </c>
      <c r="X33" s="21">
        <v>11.476490599343492</v>
      </c>
      <c r="Y33" s="21">
        <v>1.1205453107043239</v>
      </c>
      <c r="Z33" s="21">
        <v>17.333707007195358</v>
      </c>
      <c r="AA33" s="21">
        <v>6.6755941360901669</v>
      </c>
      <c r="AB33" s="21">
        <v>113.4553125608237</v>
      </c>
      <c r="AC33" s="21">
        <v>61.630640129280451</v>
      </c>
      <c r="AD33" s="21">
        <v>1144.6639050146841</v>
      </c>
    </row>
    <row r="34" spans="1:30" hidden="1" x14ac:dyDescent="0.25">
      <c r="A34" s="1" t="str">
        <f t="shared" si="0"/>
        <v>L011-Revisado I Aprobado 2018</v>
      </c>
      <c r="B34" s="1" t="s">
        <v>278</v>
      </c>
      <c r="C34" s="1" t="s">
        <v>64</v>
      </c>
      <c r="D34" s="1" t="s">
        <v>52</v>
      </c>
      <c r="E34" s="1" t="s">
        <v>53</v>
      </c>
      <c r="F34" s="1" t="s">
        <v>92</v>
      </c>
      <c r="G34" s="21">
        <v>1.1088391893333334</v>
      </c>
      <c r="H34" s="21">
        <v>2.3642394499191464</v>
      </c>
      <c r="I34" s="21">
        <v>1.1229231709830507</v>
      </c>
      <c r="J34" s="21">
        <v>4.5568344849836659</v>
      </c>
      <c r="K34" s="21">
        <v>1.1413039858333334</v>
      </c>
      <c r="L34" s="21">
        <v>7.0648841170368515</v>
      </c>
      <c r="M34" s="21">
        <v>1.1608413192916667</v>
      </c>
      <c r="N34" s="21">
        <v>9.5810984638191297</v>
      </c>
      <c r="O34" s="21">
        <v>1.183397865313466</v>
      </c>
      <c r="P34" s="21">
        <v>12.290482367064502</v>
      </c>
      <c r="Q34" s="21">
        <v>1.2052483245432783</v>
      </c>
      <c r="R34" s="21">
        <v>15.00431974695274</v>
      </c>
      <c r="S34" s="21">
        <v>1.2274452284842767</v>
      </c>
      <c r="T34" s="21">
        <v>17.89778068927134</v>
      </c>
      <c r="U34" s="21">
        <v>1.2496576495349794</v>
      </c>
      <c r="V34" s="21">
        <v>20.886156354229087</v>
      </c>
      <c r="W34" s="21">
        <v>1.2716869457032967</v>
      </c>
      <c r="X34" s="21">
        <v>23.878336022118685</v>
      </c>
      <c r="Y34" s="21">
        <v>1.2956602773333337</v>
      </c>
      <c r="Z34" s="21">
        <v>27.091055569585084</v>
      </c>
      <c r="AA34" s="21">
        <v>1.3194696873033935</v>
      </c>
      <c r="AB34" s="21">
        <v>30.311475923044892</v>
      </c>
      <c r="AC34" s="21">
        <v>1.3472590197972605</v>
      </c>
      <c r="AD34" s="21">
        <v>33.822457796386551</v>
      </c>
    </row>
    <row r="35" spans="1:30" hidden="1" x14ac:dyDescent="0.25">
      <c r="A35" s="1" t="str">
        <f t="shared" si="0"/>
        <v>L012-Revisado I Aprobado 2018</v>
      </c>
      <c r="B35" s="1" t="s">
        <v>281</v>
      </c>
      <c r="C35" s="1" t="s">
        <v>64</v>
      </c>
      <c r="D35" s="1" t="s">
        <v>52</v>
      </c>
      <c r="E35" s="1" t="s">
        <v>53</v>
      </c>
      <c r="F35" s="1" t="s">
        <v>92</v>
      </c>
      <c r="G35" s="21">
        <v>4.6233333333333322</v>
      </c>
      <c r="H35" s="21">
        <v>8.9151756926281713</v>
      </c>
      <c r="I35" s="21">
        <v>4.6834463276836154</v>
      </c>
      <c r="J35" s="21">
        <v>17.188206604921216</v>
      </c>
      <c r="K35" s="21">
        <v>4.75</v>
      </c>
      <c r="L35" s="21">
        <v>26.591885075227644</v>
      </c>
      <c r="M35" s="21">
        <v>4.8291666666666666</v>
      </c>
      <c r="N35" s="21">
        <v>36.046777546419698</v>
      </c>
      <c r="O35" s="21">
        <v>4.8909271523178806</v>
      </c>
      <c r="P35" s="21">
        <v>45.938958794404378</v>
      </c>
      <c r="Q35" s="21">
        <v>4.9410497237569055</v>
      </c>
      <c r="R35" s="21">
        <v>55.630223577376228</v>
      </c>
      <c r="S35" s="21">
        <v>4.992438312465409</v>
      </c>
      <c r="T35" s="21">
        <v>65.83571770819097</v>
      </c>
      <c r="U35" s="21">
        <v>5.0447294468148147</v>
      </c>
      <c r="V35" s="21">
        <v>76.253039442179798</v>
      </c>
      <c r="W35" s="21">
        <v>5.090986284161171</v>
      </c>
      <c r="X35" s="21">
        <v>86.452504695478197</v>
      </c>
      <c r="Y35" s="21">
        <v>5.1291938231666672</v>
      </c>
      <c r="Z35" s="21">
        <v>96.991952123886605</v>
      </c>
      <c r="AA35" s="21">
        <v>5.1821704258762482</v>
      </c>
      <c r="AB35" s="21">
        <v>107.66416200074464</v>
      </c>
      <c r="AC35" s="21">
        <v>5.2385221613954354</v>
      </c>
      <c r="AD35" s="21">
        <v>118.93636359567041</v>
      </c>
    </row>
    <row r="36" spans="1:30" hidden="1" x14ac:dyDescent="0.25">
      <c r="A36" s="1" t="str">
        <f t="shared" si="0"/>
        <v>L013-Revisado I Aprobado 2018</v>
      </c>
      <c r="B36" s="1" t="s">
        <v>284</v>
      </c>
      <c r="C36" s="1" t="s">
        <v>64</v>
      </c>
      <c r="D36" s="1" t="s">
        <v>52</v>
      </c>
      <c r="E36" s="1" t="s">
        <v>53</v>
      </c>
      <c r="F36" s="1" t="s">
        <v>92</v>
      </c>
      <c r="G36" s="21">
        <v>0.33265175933333341</v>
      </c>
      <c r="H36" s="21">
        <v>0.71950934972642311</v>
      </c>
      <c r="I36" s="21">
        <v>0.33687695142372881</v>
      </c>
      <c r="J36" s="21">
        <v>1.3867821186632736</v>
      </c>
      <c r="K36" s="21">
        <v>0.32991563111851857</v>
      </c>
      <c r="L36" s="21">
        <v>2.0717165013041181</v>
      </c>
      <c r="M36" s="21">
        <v>0.32660339000555555</v>
      </c>
      <c r="N36" s="21">
        <v>2.7345562264404184</v>
      </c>
      <c r="O36" s="21">
        <v>0.32456340044591614</v>
      </c>
      <c r="P36" s="21">
        <v>3.4194906090812625</v>
      </c>
      <c r="Q36" s="21">
        <v>0.33375178711233888</v>
      </c>
      <c r="R36" s="21">
        <v>4.2148982792448235</v>
      </c>
      <c r="S36" s="21">
        <v>0.34051449748742135</v>
      </c>
      <c r="T36" s="21">
        <v>5.0368195384138357</v>
      </c>
      <c r="U36" s="21">
        <v>0.34555174266392313</v>
      </c>
      <c r="V36" s="21">
        <v>5.8587407975828478</v>
      </c>
      <c r="W36" s="21">
        <v>0.35538531760927955</v>
      </c>
      <c r="X36" s="21">
        <v>6.76935128462737</v>
      </c>
      <c r="Y36" s="21">
        <v>0.36952036745833328</v>
      </c>
      <c r="Z36" s="21">
        <v>7.8378489215470859</v>
      </c>
      <c r="AA36" s="21">
        <v>0.38183889732734522</v>
      </c>
      <c r="AB36" s="21">
        <v>8.8983924817651658</v>
      </c>
      <c r="AC36" s="21">
        <v>0.39997130148127841</v>
      </c>
      <c r="AD36" s="21">
        <v>10.186069121129952</v>
      </c>
    </row>
    <row r="37" spans="1:30" hidden="1" x14ac:dyDescent="0.25">
      <c r="A37" s="1" t="str">
        <f t="shared" si="0"/>
        <v>L014-Revisado I Aprobado 2018</v>
      </c>
      <c r="B37" s="1" t="s">
        <v>287</v>
      </c>
      <c r="C37" s="1" t="s">
        <v>64</v>
      </c>
      <c r="D37" s="1" t="s">
        <v>52</v>
      </c>
      <c r="E37" s="1" t="s">
        <v>53</v>
      </c>
      <c r="F37" s="1" t="s">
        <v>92</v>
      </c>
      <c r="G37" s="21">
        <v>13.927226163333335</v>
      </c>
      <c r="H37" s="21">
        <v>23.066485362066352</v>
      </c>
      <c r="I37" s="21">
        <v>14.104824294406779</v>
      </c>
      <c r="J37" s="21">
        <v>44.460546463376005</v>
      </c>
      <c r="K37" s="21">
        <v>14.337449800407409</v>
      </c>
      <c r="L37" s="21">
        <v>68.939721392394929</v>
      </c>
      <c r="M37" s="21">
        <v>14.583833102805555</v>
      </c>
      <c r="N37" s="21">
        <v>93.499230331466819</v>
      </c>
      <c r="O37" s="21">
        <v>14.866393643841059</v>
      </c>
      <c r="P37" s="21">
        <v>119.93271899638009</v>
      </c>
      <c r="Q37" s="21">
        <v>15.141002279116019</v>
      </c>
      <c r="R37" s="21">
        <v>146.41592107006429</v>
      </c>
      <c r="S37" s="21">
        <v>15.418542940597483</v>
      </c>
      <c r="T37" s="21">
        <v>174.63621084995333</v>
      </c>
      <c r="U37" s="21">
        <v>15.697956889176954</v>
      </c>
      <c r="V37" s="21">
        <v>203.80015494213774</v>
      </c>
      <c r="W37" s="21">
        <v>15.974254720769231</v>
      </c>
      <c r="X37" s="21">
        <v>232.99057679035207</v>
      </c>
      <c r="Y37" s="21">
        <v>16.27501350104167</v>
      </c>
      <c r="Z37" s="21">
        <v>264.3321846397975</v>
      </c>
      <c r="AA37" s="21">
        <v>16.57438570753493</v>
      </c>
      <c r="AB37" s="21">
        <v>295.75971033949719</v>
      </c>
      <c r="AC37" s="21">
        <v>16.873556122730598</v>
      </c>
      <c r="AD37" s="21">
        <v>329.04446442376872</v>
      </c>
    </row>
    <row r="38" spans="1:30" hidden="1" x14ac:dyDescent="0.25">
      <c r="A38" s="1" t="str">
        <f t="shared" si="0"/>
        <v>L015-Revisado I Aprobado 2018</v>
      </c>
      <c r="B38" s="1" t="s">
        <v>291</v>
      </c>
      <c r="C38" s="1" t="s">
        <v>64</v>
      </c>
      <c r="D38" s="1" t="s">
        <v>52</v>
      </c>
      <c r="E38" s="1" t="s">
        <v>53</v>
      </c>
      <c r="F38" s="1" t="s">
        <v>92</v>
      </c>
      <c r="G38" s="21">
        <v>6.016666666666666E-2</v>
      </c>
      <c r="H38" s="21">
        <v>0.11839061353302688</v>
      </c>
      <c r="I38" s="21">
        <v>5.8663841807909602E-2</v>
      </c>
      <c r="J38" s="21">
        <v>0.21969599421324004</v>
      </c>
      <c r="K38" s="21">
        <v>5.7218148148148143E-2</v>
      </c>
      <c r="L38" s="21">
        <v>0.32687065488524331</v>
      </c>
      <c r="M38" s="21">
        <v>8.5030277777777788E-2</v>
      </c>
      <c r="N38" s="21">
        <v>0.64767102703925172</v>
      </c>
      <c r="O38" s="21">
        <v>0.10137947019867551</v>
      </c>
      <c r="P38" s="21">
        <v>0.97168744302437804</v>
      </c>
      <c r="Q38" s="21">
        <v>0.12005690607734806</v>
      </c>
      <c r="R38" s="21">
        <v>1.3793209986185688</v>
      </c>
      <c r="S38" s="21">
        <v>0.14065676100628929</v>
      </c>
      <c r="T38" s="21">
        <v>1.8927623962565379</v>
      </c>
      <c r="U38" s="21">
        <v>0.16674650205761316</v>
      </c>
      <c r="V38" s="21">
        <v>2.5719506528407452</v>
      </c>
      <c r="W38" s="21">
        <v>0.19491355311355307</v>
      </c>
      <c r="X38" s="21">
        <v>3.3775696325357729</v>
      </c>
      <c r="Y38" s="21">
        <v>0.21688749999999998</v>
      </c>
      <c r="Z38" s="21">
        <v>4.1851182385294727</v>
      </c>
      <c r="AA38" s="21">
        <v>0.23318802395209581</v>
      </c>
      <c r="AB38" s="21">
        <v>4.9437025771944016</v>
      </c>
      <c r="AC38" s="21">
        <v>0.24624867579908677</v>
      </c>
      <c r="AD38" s="21">
        <v>5.7051411547594491</v>
      </c>
    </row>
    <row r="39" spans="1:30" hidden="1" x14ac:dyDescent="0.25">
      <c r="A39" s="1" t="str">
        <f t="shared" si="0"/>
        <v>L016-Revisado I Aprobado 2018</v>
      </c>
      <c r="B39" s="1" t="s">
        <v>294</v>
      </c>
      <c r="C39" s="1" t="s">
        <v>64</v>
      </c>
      <c r="D39" s="1" t="s">
        <v>52</v>
      </c>
      <c r="E39" s="1" t="s">
        <v>53</v>
      </c>
      <c r="F39" s="1" t="s">
        <v>92</v>
      </c>
      <c r="G39" s="21">
        <v>1.9529357606666671</v>
      </c>
      <c r="H39" s="21">
        <v>3.7738605480374026</v>
      </c>
      <c r="I39" s="21">
        <v>1.9778393419096048</v>
      </c>
      <c r="J39" s="21">
        <v>7.274099197038792</v>
      </c>
      <c r="K39" s="21">
        <v>2.0104590946962966</v>
      </c>
      <c r="L39" s="21">
        <v>11.279087010463572</v>
      </c>
      <c r="M39" s="21">
        <v>2.0450080254388894</v>
      </c>
      <c r="N39" s="21">
        <v>15.297218110941568</v>
      </c>
      <c r="O39" s="21">
        <v>2.0846298837880792</v>
      </c>
      <c r="P39" s="21">
        <v>19.621947200400445</v>
      </c>
      <c r="Q39" s="21">
        <v>2.123136691558011</v>
      </c>
      <c r="R39" s="21">
        <v>23.954809797578189</v>
      </c>
      <c r="S39" s="21">
        <v>2.1620546404103775</v>
      </c>
      <c r="T39" s="21">
        <v>28.57187376133875</v>
      </c>
      <c r="U39" s="21">
        <v>2.2012352698628259</v>
      </c>
      <c r="V39" s="21">
        <v>33.343327080322162</v>
      </c>
      <c r="W39" s="21">
        <v>2.2399789447130654</v>
      </c>
      <c r="X39" s="21">
        <v>38.119112382447902</v>
      </c>
      <c r="Y39" s="21">
        <v>2.2821526396041669</v>
      </c>
      <c r="Z39" s="21">
        <v>43.246848838282936</v>
      </c>
      <c r="AA39" s="21">
        <v>2.3241319020648707</v>
      </c>
      <c r="AB39" s="21">
        <v>48.388642118038973</v>
      </c>
      <c r="AC39" s="21">
        <v>2.3660828686913247</v>
      </c>
      <c r="AD39" s="21">
        <v>53.834292743404824</v>
      </c>
    </row>
    <row r="40" spans="1:30" hidden="1" x14ac:dyDescent="0.25">
      <c r="A40" s="1" t="str">
        <f t="shared" si="0"/>
        <v>L017-Revisado I Aprobado 2018</v>
      </c>
      <c r="B40" s="1" t="s">
        <v>297</v>
      </c>
      <c r="C40" s="1" t="s">
        <v>64</v>
      </c>
      <c r="D40" s="1" t="s">
        <v>52</v>
      </c>
      <c r="E40" s="1" t="s">
        <v>53</v>
      </c>
      <c r="F40" s="1" t="s">
        <v>92</v>
      </c>
      <c r="G40" s="21">
        <v>3.5106137296666673</v>
      </c>
      <c r="H40" s="21">
        <v>7.7718779251735999</v>
      </c>
      <c r="I40" s="21">
        <v>3.5553806099378531</v>
      </c>
      <c r="J40" s="21">
        <v>14.980259644127484</v>
      </c>
      <c r="K40" s="21">
        <v>3.6140181520185188</v>
      </c>
      <c r="L40" s="21">
        <v>23.228120405588076</v>
      </c>
      <c r="M40" s="21">
        <v>3.6761235991805563</v>
      </c>
      <c r="N40" s="21">
        <v>31.503048406069436</v>
      </c>
      <c r="O40" s="21">
        <v>3.7473481832604865</v>
      </c>
      <c r="P40" s="21">
        <v>40.409383444318351</v>
      </c>
      <c r="Q40" s="21">
        <v>3.816568344764272</v>
      </c>
      <c r="R40" s="21">
        <v>49.332468622640562</v>
      </c>
      <c r="S40" s="21">
        <v>3.8865275759842763</v>
      </c>
      <c r="T40" s="21">
        <v>58.8408372921918</v>
      </c>
      <c r="U40" s="21">
        <v>3.9569590043786005</v>
      </c>
      <c r="V40" s="21">
        <v>68.667154973844163</v>
      </c>
      <c r="W40" s="21">
        <v>4.0266049591721611</v>
      </c>
      <c r="X40" s="21">
        <v>78.502393922478817</v>
      </c>
      <c r="Y40" s="21">
        <v>4.1024167467083332</v>
      </c>
      <c r="Z40" s="21">
        <v>89.062440093595342</v>
      </c>
      <c r="AA40" s="21">
        <v>4.177879021315368</v>
      </c>
      <c r="AB40" s="21">
        <v>99.651434857059456</v>
      </c>
      <c r="AC40" s="21">
        <v>4.2532904316200915</v>
      </c>
      <c r="AD40" s="21">
        <v>110.86619260554724</v>
      </c>
    </row>
    <row r="41" spans="1:30" x14ac:dyDescent="0.25">
      <c r="A41" s="1" t="str">
        <f t="shared" si="0"/>
        <v>L018-Revisado I Aprobado 2018</v>
      </c>
      <c r="B41" s="1" t="s">
        <v>301</v>
      </c>
      <c r="C41" s="1" t="s">
        <v>64</v>
      </c>
      <c r="D41" s="1" t="s">
        <v>52</v>
      </c>
      <c r="E41" s="1" t="s">
        <v>54</v>
      </c>
      <c r="F41" s="1" t="s">
        <v>92</v>
      </c>
      <c r="G41" s="21">
        <v>1199.4951477095597</v>
      </c>
      <c r="H41" s="21">
        <v>137.72638857689464</v>
      </c>
      <c r="I41" s="21">
        <v>1202.359478872075</v>
      </c>
      <c r="J41" s="21">
        <v>262.75035625464716</v>
      </c>
      <c r="K41" s="21">
        <v>1210.6656842676739</v>
      </c>
      <c r="L41" s="21">
        <v>403.57449550794593</v>
      </c>
      <c r="M41" s="21">
        <v>1217.8307638146869</v>
      </c>
      <c r="N41" s="21">
        <v>541.28395918301862</v>
      </c>
      <c r="O41" s="21">
        <v>1121.0289713394491</v>
      </c>
      <c r="P41" s="21">
        <v>626.9757651423181</v>
      </c>
      <c r="Q41" s="21">
        <v>935.22306448760662</v>
      </c>
      <c r="R41" s="21">
        <v>626.9757651423181</v>
      </c>
      <c r="S41" s="21">
        <v>798.46874845404147</v>
      </c>
      <c r="T41" s="21">
        <v>626.9757651423181</v>
      </c>
      <c r="U41" s="21">
        <v>696.60648013274397</v>
      </c>
      <c r="V41" s="21">
        <v>626.9757651423181</v>
      </c>
      <c r="W41" s="21">
        <v>620.05631748079406</v>
      </c>
      <c r="X41" s="21">
        <v>626.9757651423181</v>
      </c>
      <c r="Y41" s="21">
        <v>556.82689036926581</v>
      </c>
      <c r="Z41" s="21">
        <v>626.9757651423181</v>
      </c>
      <c r="AA41" s="21">
        <v>506.81249901873292</v>
      </c>
      <c r="AB41" s="21">
        <v>626.9757651423181</v>
      </c>
      <c r="AC41" s="21">
        <v>8673.4416784257919</v>
      </c>
      <c r="AD41" s="21">
        <v>11725.7680055127</v>
      </c>
    </row>
    <row r="42" spans="1:30" hidden="1" x14ac:dyDescent="0.25">
      <c r="A42" s="1" t="str">
        <f t="shared" si="0"/>
        <v>L019-Revisado I Aprobado 2018</v>
      </c>
      <c r="B42" s="1" t="s">
        <v>306</v>
      </c>
      <c r="C42" s="1" t="s">
        <v>64</v>
      </c>
      <c r="D42" s="1" t="s">
        <v>52</v>
      </c>
      <c r="E42" s="1" t="s">
        <v>53</v>
      </c>
      <c r="F42" s="1" t="s">
        <v>92</v>
      </c>
      <c r="G42" s="21">
        <v>76.882655555555544</v>
      </c>
      <c r="H42" s="21">
        <v>132.69135957228059</v>
      </c>
      <c r="I42" s="21">
        <v>77.369861355932173</v>
      </c>
      <c r="J42" s="21">
        <v>254.1419774297062</v>
      </c>
      <c r="K42" s="21">
        <v>77.596835999999982</v>
      </c>
      <c r="L42" s="21">
        <v>388.81149602013937</v>
      </c>
      <c r="M42" s="21">
        <v>75.319632356181188</v>
      </c>
      <c r="N42" s="21">
        <v>503.20159851352196</v>
      </c>
      <c r="O42" s="21">
        <v>59.856661475110876</v>
      </c>
      <c r="P42" s="21">
        <v>503.20159851352196</v>
      </c>
      <c r="Q42" s="21">
        <v>49.935667860451609</v>
      </c>
      <c r="R42" s="21">
        <v>503.20159851352196</v>
      </c>
      <c r="S42" s="21">
        <v>42.633754163876141</v>
      </c>
      <c r="T42" s="21">
        <v>503.20159851352196</v>
      </c>
      <c r="U42" s="21">
        <v>37.194880175891939</v>
      </c>
      <c r="V42" s="21">
        <v>503.20159851352196</v>
      </c>
      <c r="W42" s="21">
        <v>33.107530706013705</v>
      </c>
      <c r="X42" s="21">
        <v>503.20159851352196</v>
      </c>
      <c r="Y42" s="21">
        <v>29.731433824808359</v>
      </c>
      <c r="Z42" s="21">
        <v>503.20159851352196</v>
      </c>
      <c r="AA42" s="21">
        <v>27.060945756711799</v>
      </c>
      <c r="AB42" s="21">
        <v>503.20159851352196</v>
      </c>
      <c r="AC42" s="21">
        <v>32.104947623949926</v>
      </c>
      <c r="AD42" s="21">
        <v>652.40518613849008</v>
      </c>
    </row>
    <row r="43" spans="1:30" hidden="1" x14ac:dyDescent="0.25">
      <c r="A43" s="1" t="str">
        <f t="shared" si="0"/>
        <v>L020-Revisado I Aprobado 2018</v>
      </c>
      <c r="B43" s="1" t="s">
        <v>310</v>
      </c>
      <c r="C43" s="1" t="s">
        <v>64</v>
      </c>
      <c r="D43" s="1" t="s">
        <v>52</v>
      </c>
      <c r="E43" s="1" t="s">
        <v>53</v>
      </c>
      <c r="F43" s="1" t="s">
        <v>92</v>
      </c>
      <c r="G43" s="21">
        <v>47.126016666666672</v>
      </c>
      <c r="H43" s="21">
        <v>81.334537387400346</v>
      </c>
      <c r="I43" s="21">
        <v>47.221446045197752</v>
      </c>
      <c r="J43" s="21">
        <v>155.11145379733304</v>
      </c>
      <c r="K43" s="21">
        <v>47.358229740740747</v>
      </c>
      <c r="L43" s="21">
        <v>237.29606906089407</v>
      </c>
      <c r="M43" s="21">
        <v>47.362005638888895</v>
      </c>
      <c r="N43" s="21">
        <v>316.41998507895642</v>
      </c>
      <c r="O43" s="21">
        <v>44.751723872617973</v>
      </c>
      <c r="P43" s="21">
        <v>376.21775812372755</v>
      </c>
      <c r="Q43" s="21">
        <v>37.334311076051456</v>
      </c>
      <c r="R43" s="21">
        <v>376.21775812372755</v>
      </c>
      <c r="S43" s="21">
        <v>31.875048607383555</v>
      </c>
      <c r="T43" s="21">
        <v>376.21775812372755</v>
      </c>
      <c r="U43" s="21">
        <v>27.808684381750261</v>
      </c>
      <c r="V43" s="21">
        <v>376.21775812372755</v>
      </c>
      <c r="W43" s="21">
        <v>24.752784999140342</v>
      </c>
      <c r="X43" s="21">
        <v>376.21775812372755</v>
      </c>
      <c r="Y43" s="21">
        <v>22.228652318306953</v>
      </c>
      <c r="Z43" s="21">
        <v>376.21775812372755</v>
      </c>
      <c r="AA43" s="21">
        <v>20.232066780734471</v>
      </c>
      <c r="AB43" s="21">
        <v>376.21775812372755</v>
      </c>
      <c r="AC43" s="21">
        <v>22.432689005612712</v>
      </c>
      <c r="AD43" s="21">
        <v>455.85505442083104</v>
      </c>
    </row>
    <row r="44" spans="1:30" hidden="1" x14ac:dyDescent="0.25">
      <c r="A44" s="1" t="str">
        <f t="shared" si="0"/>
        <v>L022-Revisado I Aprobado 2018</v>
      </c>
      <c r="B44" s="1" t="s">
        <v>317</v>
      </c>
      <c r="C44" s="1" t="s">
        <v>64</v>
      </c>
      <c r="D44" s="1" t="s">
        <v>52</v>
      </c>
      <c r="E44" s="1" t="s">
        <v>53</v>
      </c>
      <c r="F44" s="1" t="s">
        <v>92</v>
      </c>
      <c r="G44" s="21">
        <v>4.2433333333333332</v>
      </c>
      <c r="H44" s="21">
        <v>7.3235460592475707</v>
      </c>
      <c r="I44" s="21">
        <v>4.3793184471376785</v>
      </c>
      <c r="J44" s="21">
        <v>14.385041286682172</v>
      </c>
      <c r="K44" s="21">
        <v>4.4428148720802083</v>
      </c>
      <c r="L44" s="21">
        <v>22.261442424714719</v>
      </c>
      <c r="M44" s="21">
        <v>4.503780388222161</v>
      </c>
      <c r="N44" s="21">
        <v>30.089226670544878</v>
      </c>
      <c r="O44" s="21">
        <v>4.5413286862433626</v>
      </c>
      <c r="P44" s="21">
        <v>38.17793705790271</v>
      </c>
      <c r="Q44" s="21">
        <v>4.5654195564761801</v>
      </c>
      <c r="R44" s="21">
        <v>46.005721303732884</v>
      </c>
      <c r="S44" s="21">
        <v>4.5813016247965663</v>
      </c>
      <c r="T44" s="21">
        <v>54.072608572283293</v>
      </c>
      <c r="U44" s="21">
        <v>4.6041978458440997</v>
      </c>
      <c r="V44" s="21">
        <v>62.289210368338203</v>
      </c>
      <c r="W44" s="21">
        <v>4.6348378496582416</v>
      </c>
      <c r="X44" s="21">
        <v>70.444933979185791</v>
      </c>
      <c r="Y44" s="21">
        <v>4.6741163276538016</v>
      </c>
      <c r="Z44" s="21">
        <v>79.108959950360088</v>
      </c>
      <c r="AA44" s="21">
        <v>4.7165006496774486</v>
      </c>
      <c r="AB44" s="21">
        <v>87.703906864345484</v>
      </c>
      <c r="AC44" s="21">
        <v>4.7619776667089564</v>
      </c>
      <c r="AD44" s="21">
        <v>96.768229072549488</v>
      </c>
    </row>
    <row r="45" spans="1:30" hidden="1" x14ac:dyDescent="0.25">
      <c r="A45" s="1" t="str">
        <f t="shared" si="0"/>
        <v>L027-Revisado I Aprobado 2018</v>
      </c>
      <c r="B45" s="1" t="s">
        <v>333</v>
      </c>
      <c r="C45" s="1" t="s">
        <v>64</v>
      </c>
      <c r="D45" s="1" t="s">
        <v>52</v>
      </c>
      <c r="E45" s="1" t="s">
        <v>53</v>
      </c>
      <c r="F45" s="1" t="s">
        <v>92</v>
      </c>
      <c r="G45" s="21">
        <v>9.4831111111111124</v>
      </c>
      <c r="H45" s="21">
        <v>17.784310364301309</v>
      </c>
      <c r="I45" s="21">
        <v>9.7936949152542372</v>
      </c>
      <c r="J45" s="21">
        <v>34.956108502514731</v>
      </c>
      <c r="K45" s="21">
        <v>9.9106814814814772</v>
      </c>
      <c r="L45" s="21">
        <v>53.959823940770789</v>
      </c>
      <c r="M45" s="21">
        <v>9.9637055555555545</v>
      </c>
      <c r="N45" s="21">
        <v>72.331359329165522</v>
      </c>
      <c r="O45" s="21">
        <v>10.002863870493009</v>
      </c>
      <c r="P45" s="21">
        <v>91.374665841251286</v>
      </c>
      <c r="Q45" s="21">
        <v>10.076974831184774</v>
      </c>
      <c r="R45" s="21">
        <v>110.34006733709151</v>
      </c>
      <c r="S45" s="21">
        <v>10.15930398322851</v>
      </c>
      <c r="T45" s="21">
        <v>130.29396854726039</v>
      </c>
      <c r="U45" s="21">
        <v>10.220627343392778</v>
      </c>
      <c r="V45" s="21">
        <v>150.24786975742933</v>
      </c>
      <c r="W45" s="21">
        <v>10.287591371591374</v>
      </c>
      <c r="X45" s="21">
        <v>169.90292221675463</v>
      </c>
      <c r="Y45" s="21">
        <v>10.349361111111111</v>
      </c>
      <c r="Z45" s="21">
        <v>190.33191631287991</v>
      </c>
      <c r="AA45" s="21">
        <v>10.426664005322689</v>
      </c>
      <c r="AB45" s="21">
        <v>210.67661973569034</v>
      </c>
      <c r="AC45" s="21">
        <v>10.49319391171994</v>
      </c>
      <c r="AD45" s="21">
        <v>231.6994799392611</v>
      </c>
    </row>
    <row r="46" spans="1:30" hidden="1" x14ac:dyDescent="0.25">
      <c r="A46" s="1" t="str">
        <f t="shared" si="0"/>
        <v>L028-Revisado I Aprobado 2018</v>
      </c>
      <c r="B46" s="1" t="s">
        <v>336</v>
      </c>
      <c r="C46" s="1" t="s">
        <v>64</v>
      </c>
      <c r="D46" s="1" t="s">
        <v>52</v>
      </c>
      <c r="E46" s="1" t="s">
        <v>53</v>
      </c>
      <c r="F46" s="1" t="s">
        <v>92</v>
      </c>
      <c r="G46" s="21">
        <v>1.33</v>
      </c>
      <c r="H46" s="21">
        <v>2.2954398096149107</v>
      </c>
      <c r="I46" s="21">
        <v>1.45984406779661</v>
      </c>
      <c r="J46" s="21">
        <v>4.7952478087310189</v>
      </c>
      <c r="K46" s="21">
        <v>1.6018548148148146</v>
      </c>
      <c r="L46" s="21">
        <v>8.0263526074080076</v>
      </c>
      <c r="M46" s="21">
        <v>1.7397244444444442</v>
      </c>
      <c r="N46" s="21">
        <v>11.62289424459266</v>
      </c>
      <c r="O46" s="21">
        <v>1.9569999999999999</v>
      </c>
      <c r="P46" s="21">
        <v>16.452062377392028</v>
      </c>
      <c r="Q46" s="21">
        <v>2.314955801104972</v>
      </c>
      <c r="R46" s="21">
        <v>23.327803742597983</v>
      </c>
      <c r="S46" s="21">
        <v>2.7219591194968555</v>
      </c>
      <c r="T46" s="21">
        <v>32.126989679455143</v>
      </c>
      <c r="U46" s="21">
        <v>3.2488974043286252</v>
      </c>
      <c r="V46" s="21">
        <v>43.95363984326621</v>
      </c>
      <c r="W46" s="21">
        <v>3.8745863342558819</v>
      </c>
      <c r="X46" s="21">
        <v>58.889865701221296</v>
      </c>
      <c r="Y46" s="21">
        <v>4.547042990960052</v>
      </c>
      <c r="Z46" s="21">
        <v>76.958256202618671</v>
      </c>
      <c r="AA46" s="21">
        <v>5.1472187702151366</v>
      </c>
      <c r="AB46" s="21">
        <v>95.713163034172737</v>
      </c>
      <c r="AC46" s="21">
        <v>5.7743556829561387</v>
      </c>
      <c r="AD46" s="21">
        <v>117.3407799412993</v>
      </c>
    </row>
    <row r="47" spans="1:30" hidden="1" x14ac:dyDescent="0.25">
      <c r="A47" s="1" t="str">
        <f t="shared" si="0"/>
        <v>L029-Revisado I Aprobado 2018</v>
      </c>
      <c r="B47" s="1" t="s">
        <v>339</v>
      </c>
      <c r="C47" s="1" t="s">
        <v>64</v>
      </c>
      <c r="D47" s="1" t="s">
        <v>52</v>
      </c>
      <c r="E47" s="1" t="s">
        <v>53</v>
      </c>
      <c r="F47" s="1" t="s">
        <v>92</v>
      </c>
      <c r="G47" s="21">
        <v>0.25333333333333335</v>
      </c>
      <c r="H47" s="21">
        <v>0.56405772865645676</v>
      </c>
      <c r="I47" s="21">
        <v>0.2833898305084746</v>
      </c>
      <c r="J47" s="21">
        <v>1.2008970997201984</v>
      </c>
      <c r="K47" s="21">
        <v>0.29485185185185186</v>
      </c>
      <c r="L47" s="21">
        <v>1.9059692605407694</v>
      </c>
      <c r="M47" s="21">
        <v>0.3003055555555556</v>
      </c>
      <c r="N47" s="21">
        <v>2.5882971581090644</v>
      </c>
      <c r="O47" s="21">
        <v>0.30366445916114793</v>
      </c>
      <c r="P47" s="21">
        <v>3.2933693189296349</v>
      </c>
      <c r="Q47" s="21">
        <v>0.30581952117863725</v>
      </c>
      <c r="R47" s="21">
        <v>3.9756972164979301</v>
      </c>
      <c r="S47" s="21">
        <v>0.30740566037735856</v>
      </c>
      <c r="T47" s="21">
        <v>4.6807693773185006</v>
      </c>
      <c r="U47" s="21">
        <v>0.30858710562414277</v>
      </c>
      <c r="V47" s="21">
        <v>5.3858415381390721</v>
      </c>
      <c r="W47" s="21">
        <v>0.30947496947496955</v>
      </c>
      <c r="X47" s="21">
        <v>6.0681694357073672</v>
      </c>
      <c r="Y47" s="21">
        <v>0.31020833333333342</v>
      </c>
      <c r="Z47" s="21">
        <v>6.7732415965279378</v>
      </c>
      <c r="AA47" s="21">
        <v>0.31078842315369271</v>
      </c>
      <c r="AB47" s="21">
        <v>7.4555694940962329</v>
      </c>
      <c r="AC47" s="21">
        <v>0.31128767123287676</v>
      </c>
      <c r="AD47" s="21">
        <v>8.1606416549168035</v>
      </c>
    </row>
    <row r="48" spans="1:30" hidden="1" x14ac:dyDescent="0.25">
      <c r="A48" s="1" t="str">
        <f t="shared" si="0"/>
        <v>L030-Revisado I Aprobado 2018</v>
      </c>
      <c r="B48" s="1" t="s">
        <v>342</v>
      </c>
      <c r="C48" s="1" t="s">
        <v>64</v>
      </c>
      <c r="D48" s="1" t="s">
        <v>52</v>
      </c>
      <c r="E48" s="1" t="s">
        <v>53</v>
      </c>
      <c r="F48" s="1" t="s">
        <v>92</v>
      </c>
      <c r="G48" s="21">
        <v>14.819788888888889</v>
      </c>
      <c r="H48" s="21">
        <v>28.418895681698238</v>
      </c>
      <c r="I48" s="21">
        <v>14.938111299435025</v>
      </c>
      <c r="J48" s="21">
        <v>54.519415294499147</v>
      </c>
      <c r="K48" s="21">
        <v>15.079145925925921</v>
      </c>
      <c r="L48" s="21">
        <v>83.950394327872544</v>
      </c>
      <c r="M48" s="21">
        <v>15.290756666666665</v>
      </c>
      <c r="N48" s="21">
        <v>113.50466470219004</v>
      </c>
      <c r="O48" s="21">
        <v>15.68815180279617</v>
      </c>
      <c r="P48" s="21">
        <v>146.53866046752705</v>
      </c>
      <c r="Q48" s="21">
        <v>16.116148741559236</v>
      </c>
      <c r="R48" s="21">
        <v>180.44436688844692</v>
      </c>
      <c r="S48" s="21">
        <v>16.534858446936873</v>
      </c>
      <c r="T48" s="21">
        <v>216.84021498748689</v>
      </c>
      <c r="U48" s="21">
        <v>16.920549390377481</v>
      </c>
      <c r="V48" s="21">
        <v>254.3455950005249</v>
      </c>
      <c r="W48" s="21">
        <v>17.325553661825015</v>
      </c>
      <c r="X48" s="21">
        <v>292.58580753258616</v>
      </c>
      <c r="Y48" s="21">
        <v>17.741183334247854</v>
      </c>
      <c r="Z48" s="21">
        <v>333.62582012796673</v>
      </c>
      <c r="AA48" s="21">
        <v>18.135434331508414</v>
      </c>
      <c r="AB48" s="21">
        <v>374.69501469560691</v>
      </c>
      <c r="AC48" s="21">
        <v>18.546681030547806</v>
      </c>
      <c r="AD48" s="21">
        <v>418.75745754158288</v>
      </c>
    </row>
    <row r="49" spans="1:30" hidden="1" x14ac:dyDescent="0.25">
      <c r="A49" s="1" t="str">
        <f t="shared" si="0"/>
        <v>L031-Revisado I Aprobado 2018</v>
      </c>
      <c r="B49" s="1" t="s">
        <v>345</v>
      </c>
      <c r="C49" s="1" t="s">
        <v>64</v>
      </c>
      <c r="D49" s="1" t="s">
        <v>52</v>
      </c>
      <c r="E49" s="1" t="s">
        <v>53</v>
      </c>
      <c r="F49" s="1" t="s">
        <v>92</v>
      </c>
      <c r="G49" s="21">
        <v>0.25333333333333335</v>
      </c>
      <c r="H49" s="21">
        <v>0.54451706869545657</v>
      </c>
      <c r="I49" s="21">
        <v>0.31344632768361586</v>
      </c>
      <c r="J49" s="21">
        <v>1.2822498714441399</v>
      </c>
      <c r="K49" s="21">
        <v>0.33637037037037038</v>
      </c>
      <c r="L49" s="21">
        <v>2.0990254744873247</v>
      </c>
      <c r="M49" s="21">
        <v>0.3472777777777778</v>
      </c>
      <c r="N49" s="21">
        <v>2.8894534774323426</v>
      </c>
      <c r="O49" s="21">
        <v>0.35399558498896239</v>
      </c>
      <c r="P49" s="21">
        <v>3.7062290804755267</v>
      </c>
      <c r="Q49" s="21">
        <v>0.35830570902394104</v>
      </c>
      <c r="R49" s="21">
        <v>4.496657083420545</v>
      </c>
      <c r="S49" s="21">
        <v>0.36610849056603773</v>
      </c>
      <c r="T49" s="21">
        <v>5.3814973200506619</v>
      </c>
      <c r="U49" s="21">
        <v>0.37192043895747606</v>
      </c>
      <c r="V49" s="21">
        <v>6.2663375566807797</v>
      </c>
      <c r="W49" s="21">
        <v>0.37628815628815632</v>
      </c>
      <c r="X49" s="21">
        <v>7.1226345598712157</v>
      </c>
      <c r="Y49" s="21">
        <v>0.37989583333333343</v>
      </c>
      <c r="Z49" s="21">
        <v>8.0074747965013326</v>
      </c>
      <c r="AA49" s="21">
        <v>0.38274950099800409</v>
      </c>
      <c r="AB49" s="21">
        <v>8.8637717996917686</v>
      </c>
      <c r="AC49" s="21">
        <v>0.3852054794520548</v>
      </c>
      <c r="AD49" s="21">
        <v>9.7486120363218856</v>
      </c>
    </row>
    <row r="50" spans="1:30" hidden="1" x14ac:dyDescent="0.25">
      <c r="A50" s="1" t="str">
        <f t="shared" si="0"/>
        <v>L032-Revisado I Aprobado 2018</v>
      </c>
      <c r="B50" s="1" t="s">
        <v>348</v>
      </c>
      <c r="C50" s="1" t="s">
        <v>64</v>
      </c>
      <c r="D50" s="1" t="s">
        <v>52</v>
      </c>
      <c r="E50" s="1" t="s">
        <v>53</v>
      </c>
      <c r="F50" s="1" t="s">
        <v>92</v>
      </c>
      <c r="G50" s="21">
        <v>9.0197222222222415E-2</v>
      </c>
      <c r="H50" s="21">
        <v>0.19427789088525271</v>
      </c>
      <c r="I50" s="21">
        <v>7.744825800376659E-2</v>
      </c>
      <c r="J50" s="21">
        <v>0.31749156297692072</v>
      </c>
      <c r="K50" s="21">
        <v>9.4401265432098869E-2</v>
      </c>
      <c r="L50" s="21">
        <v>0.5903218368941856</v>
      </c>
      <c r="M50" s="21">
        <v>0.10246761574074081</v>
      </c>
      <c r="N50" s="21">
        <v>0.85435113423347409</v>
      </c>
      <c r="O50" s="21">
        <v>0.12043784032376752</v>
      </c>
      <c r="P50" s="21">
        <v>1.2635965451093711</v>
      </c>
      <c r="Q50" s="21">
        <v>0.14246471761817067</v>
      </c>
      <c r="R50" s="21">
        <v>1.7916551397879477</v>
      </c>
      <c r="S50" s="21">
        <v>0.15867663784067088</v>
      </c>
      <c r="T50" s="21">
        <v>2.3373156876224774</v>
      </c>
      <c r="U50" s="21">
        <v>0.17075218335619569</v>
      </c>
      <c r="V50" s="21">
        <v>2.8829762354570065</v>
      </c>
      <c r="W50" s="21">
        <v>0.17982703500203503</v>
      </c>
      <c r="X50" s="21">
        <v>3.4110348301355837</v>
      </c>
      <c r="Y50" s="21">
        <v>0.18732274305555555</v>
      </c>
      <c r="Z50" s="21">
        <v>3.9566953779701128</v>
      </c>
      <c r="AA50" s="21">
        <v>0.19325183799068529</v>
      </c>
      <c r="AB50" s="21">
        <v>4.48475397264869</v>
      </c>
      <c r="AC50" s="21">
        <v>0.19835464992389651</v>
      </c>
      <c r="AD50" s="21">
        <v>5.0304145204832196</v>
      </c>
    </row>
    <row r="51" spans="1:30" hidden="1" x14ac:dyDescent="0.25">
      <c r="A51" s="1" t="str">
        <f t="shared" si="0"/>
        <v>L033-Revisado I Aprobado 2018</v>
      </c>
      <c r="B51" s="1" t="s">
        <v>351</v>
      </c>
      <c r="C51" s="1" t="s">
        <v>64</v>
      </c>
      <c r="D51" s="1" t="s">
        <v>52</v>
      </c>
      <c r="E51" s="1" t="s">
        <v>53</v>
      </c>
      <c r="F51" s="1" t="s">
        <v>92</v>
      </c>
      <c r="G51" s="21">
        <v>2.2800000000000002</v>
      </c>
      <c r="H51" s="21">
        <v>4.2608667921506624</v>
      </c>
      <c r="I51" s="21">
        <v>2.4603389830508475</v>
      </c>
      <c r="J51" s="21">
        <v>8.75081244409437</v>
      </c>
      <c r="K51" s="21">
        <v>2.5509259259259283</v>
      </c>
      <c r="L51" s="21">
        <v>13.840181112496561</v>
      </c>
      <c r="M51" s="21">
        <v>2.7523611111111199</v>
      </c>
      <c r="N51" s="21">
        <v>19.910770897012341</v>
      </c>
      <c r="O51" s="21">
        <v>3.0324503311258302</v>
      </c>
      <c r="P51" s="21">
        <v>27.604002605062103</v>
      </c>
      <c r="Q51" s="21">
        <v>3.2121546961325982</v>
      </c>
      <c r="R51" s="21">
        <v>35.049065548336102</v>
      </c>
      <c r="S51" s="21">
        <v>3.3444182389937125</v>
      </c>
      <c r="T51" s="21">
        <v>42.742297256385918</v>
      </c>
      <c r="U51" s="21">
        <v>3.4429355281207146</v>
      </c>
      <c r="V51" s="21">
        <v>50.435528964435719</v>
      </c>
      <c r="W51" s="21">
        <v>3.5169719169719182</v>
      </c>
      <c r="X51" s="21">
        <v>57.880591907709722</v>
      </c>
      <c r="Y51" s="21">
        <v>3.5781250000000004</v>
      </c>
      <c r="Z51" s="21">
        <v>65.573823615759522</v>
      </c>
      <c r="AA51" s="21">
        <v>3.6264970059880244</v>
      </c>
      <c r="AB51" s="21">
        <v>73.018886559033533</v>
      </c>
      <c r="AC51" s="21">
        <v>3.6681278538812792</v>
      </c>
      <c r="AD51" s="21">
        <v>80.712118267083341</v>
      </c>
    </row>
    <row r="52" spans="1:30" hidden="1" x14ac:dyDescent="0.25">
      <c r="A52" s="1" t="str">
        <f t="shared" si="0"/>
        <v>L034-Revisado I Aprobado 2018</v>
      </c>
      <c r="B52" s="1" t="s">
        <v>354</v>
      </c>
      <c r="C52" s="1" t="s">
        <v>64</v>
      </c>
      <c r="D52" s="1" t="s">
        <v>52</v>
      </c>
      <c r="E52" s="1" t="s">
        <v>53</v>
      </c>
      <c r="F52" s="1" t="s">
        <v>92</v>
      </c>
      <c r="G52" s="21">
        <v>0.31666666666666671</v>
      </c>
      <c r="H52" s="21">
        <v>0.66596302419713538</v>
      </c>
      <c r="I52" s="21">
        <v>0.34672316384180785</v>
      </c>
      <c r="J52" s="21">
        <v>1.3877810117140301</v>
      </c>
      <c r="K52" s="21">
        <v>0.35818518518518516</v>
      </c>
      <c r="L52" s="21">
        <v>2.1869366407505928</v>
      </c>
      <c r="M52" s="21">
        <v>0.37947222222222227</v>
      </c>
      <c r="N52" s="21">
        <v>3.089209125146712</v>
      </c>
      <c r="O52" s="21">
        <v>0.40558498896247236</v>
      </c>
      <c r="P52" s="21">
        <v>4.1547499638621277</v>
      </c>
      <c r="Q52" s="21">
        <v>0.43780024467103312</v>
      </c>
      <c r="R52" s="21">
        <v>5.3757696023736594</v>
      </c>
      <c r="S52" s="21">
        <v>0.46151087548420511</v>
      </c>
      <c r="T52" s="21">
        <v>6.6374898955022443</v>
      </c>
      <c r="U52" s="21">
        <v>0.47917188032858404</v>
      </c>
      <c r="V52" s="21">
        <v>7.8992101886308266</v>
      </c>
      <c r="W52" s="21">
        <v>0.492444241289266</v>
      </c>
      <c r="X52" s="21">
        <v>9.1202298271423601</v>
      </c>
      <c r="Y52" s="21">
        <v>0.50340703680646082</v>
      </c>
      <c r="Z52" s="21">
        <v>10.381950120270943</v>
      </c>
      <c r="AA52" s="21">
        <v>0.51207859323738847</v>
      </c>
      <c r="AB52" s="21">
        <v>11.602969758782475</v>
      </c>
      <c r="AC52" s="21">
        <v>0.51954167522871841</v>
      </c>
      <c r="AD52" s="21">
        <v>12.864690051911058</v>
      </c>
    </row>
    <row r="53" spans="1:30" hidden="1" x14ac:dyDescent="0.25">
      <c r="A53" s="1" t="str">
        <f t="shared" si="0"/>
        <v>L035-Revisado I Aprobado 2018</v>
      </c>
      <c r="B53" s="1" t="s">
        <v>357</v>
      </c>
      <c r="C53" s="1" t="s">
        <v>64</v>
      </c>
      <c r="D53" s="1" t="s">
        <v>52</v>
      </c>
      <c r="E53" s="1" t="s">
        <v>53</v>
      </c>
      <c r="F53" s="1" t="s">
        <v>92</v>
      </c>
      <c r="G53" s="21">
        <v>0.19</v>
      </c>
      <c r="H53" s="21">
        <v>0.3761226441030629</v>
      </c>
      <c r="I53" s="21">
        <v>0.28016949152542375</v>
      </c>
      <c r="J53" s="21">
        <v>1.0555700011924669</v>
      </c>
      <c r="K53" s="21">
        <v>0.31455555555555559</v>
      </c>
      <c r="L53" s="21">
        <v>1.8078152893985926</v>
      </c>
      <c r="M53" s="21">
        <v>0.34675</v>
      </c>
      <c r="N53" s="21">
        <v>2.6571244857603475</v>
      </c>
      <c r="O53" s="21">
        <v>0.37958057395143491</v>
      </c>
      <c r="P53" s="21">
        <v>3.6601182033685151</v>
      </c>
      <c r="Q53" s="21">
        <v>0.40064456721915287</v>
      </c>
      <c r="R53" s="21">
        <v>4.6307572849248064</v>
      </c>
      <c r="S53" s="21">
        <v>0.41614779874213836</v>
      </c>
      <c r="T53" s="21">
        <v>5.633751002532974</v>
      </c>
      <c r="U53" s="21">
        <v>0.42769547325102875</v>
      </c>
      <c r="V53" s="21">
        <v>6.6367447201411416</v>
      </c>
      <c r="W53" s="21">
        <v>0.4433333333333333</v>
      </c>
      <c r="X53" s="21">
        <v>7.728713686891969</v>
      </c>
      <c r="Y53" s="21">
        <v>0.45947916666666661</v>
      </c>
      <c r="Z53" s="21">
        <v>8.9197687265516663</v>
      </c>
      <c r="AA53" s="21">
        <v>0.47225049900199595</v>
      </c>
      <c r="AB53" s="21">
        <v>10.072402635899763</v>
      </c>
      <c r="AC53" s="21">
        <v>0.4832420091324201</v>
      </c>
      <c r="AD53" s="21">
        <v>11.263457675559465</v>
      </c>
    </row>
    <row r="54" spans="1:30" hidden="1" x14ac:dyDescent="0.25">
      <c r="A54" s="1" t="str">
        <f t="shared" si="0"/>
        <v>L036-Revisado I Aprobado 2018</v>
      </c>
      <c r="B54" s="1" t="s">
        <v>360</v>
      </c>
      <c r="C54" s="1" t="s">
        <v>64</v>
      </c>
      <c r="D54" s="1" t="s">
        <v>52</v>
      </c>
      <c r="E54" s="1" t="s">
        <v>53</v>
      </c>
      <c r="F54" s="1" t="s">
        <v>92</v>
      </c>
      <c r="G54" s="21">
        <v>2.0939583333333336</v>
      </c>
      <c r="H54" s="21">
        <v>4.1056602272880189</v>
      </c>
      <c r="I54" s="21">
        <v>2.1822492937852944</v>
      </c>
      <c r="J54" s="21">
        <v>8.143472785718421</v>
      </c>
      <c r="K54" s="21">
        <v>2.3031782407407304</v>
      </c>
      <c r="L54" s="21">
        <v>13.110623155216214</v>
      </c>
      <c r="M54" s="21">
        <v>2.4715503472222138</v>
      </c>
      <c r="N54" s="21">
        <v>18.758753817306442</v>
      </c>
      <c r="O54" s="21">
        <v>2.5752497240618037</v>
      </c>
      <c r="P54" s="21">
        <v>24.595155501466351</v>
      </c>
      <c r="Q54" s="21">
        <v>2.641782918968687</v>
      </c>
      <c r="R54" s="21">
        <v>30.243286163556579</v>
      </c>
      <c r="S54" s="21">
        <v>2.6907517688679201</v>
      </c>
      <c r="T54" s="21">
        <v>36.079687847716485</v>
      </c>
      <c r="U54" s="21">
        <v>2.7272265089163197</v>
      </c>
      <c r="V54" s="21">
        <v>41.916089531876395</v>
      </c>
      <c r="W54" s="21">
        <v>2.7615972222222185</v>
      </c>
      <c r="X54" s="21">
        <v>47.684393186777051</v>
      </c>
      <c r="Y54" s="21">
        <v>2.7964453124999973</v>
      </c>
      <c r="Z54" s="21">
        <v>53.769152389411857</v>
      </c>
      <c r="AA54" s="21">
        <v>2.8240101047904167</v>
      </c>
      <c r="AB54" s="21">
        <v>59.657629037122945</v>
      </c>
      <c r="AC54" s="21">
        <v>2.8531124429223729</v>
      </c>
      <c r="AD54" s="21">
        <v>65.866566998995197</v>
      </c>
    </row>
    <row r="55" spans="1:30" hidden="1" x14ac:dyDescent="0.25">
      <c r="A55" s="1" t="str">
        <f t="shared" si="0"/>
        <v>L037-Revisado I Aprobado 2018</v>
      </c>
      <c r="B55" s="1" t="s">
        <v>363</v>
      </c>
      <c r="C55" s="1" t="s">
        <v>64</v>
      </c>
      <c r="D55" s="1" t="s">
        <v>52</v>
      </c>
      <c r="E55" s="1" t="s">
        <v>53</v>
      </c>
      <c r="F55" s="1" t="s">
        <v>92</v>
      </c>
      <c r="G55" s="21">
        <v>1.2666666666666666</v>
      </c>
      <c r="H55" s="21">
        <v>2.5022866615700883</v>
      </c>
      <c r="I55" s="21">
        <v>1.5741580338794128</v>
      </c>
      <c r="J55" s="21">
        <v>5.9185233726165825</v>
      </c>
      <c r="K55" s="21">
        <v>1.8024807345295282</v>
      </c>
      <c r="L55" s="21">
        <v>10.337753352568585</v>
      </c>
      <c r="M55" s="21">
        <v>2.0261835798866756</v>
      </c>
      <c r="N55" s="21">
        <v>15.494339325156142</v>
      </c>
      <c r="O55" s="21">
        <v>2.1716774585765379</v>
      </c>
      <c r="P55" s="21">
        <v>20.897065115758149</v>
      </c>
      <c r="Q55" s="21">
        <v>2.2681255127970812</v>
      </c>
      <c r="R55" s="21">
        <v>26.161261613491945</v>
      </c>
      <c r="S55" s="21">
        <v>2.3363303478361548</v>
      </c>
      <c r="T55" s="21">
        <v>31.563353288946644</v>
      </c>
      <c r="U55" s="21">
        <v>2.3893100976361663</v>
      </c>
      <c r="V55" s="21">
        <v>36.999155995001821</v>
      </c>
      <c r="W55" s="21">
        <v>2.4322135979930901</v>
      </c>
      <c r="X55" s="21">
        <v>42.313347476405802</v>
      </c>
      <c r="Y55" s="21">
        <v>2.4698766409093422</v>
      </c>
      <c r="Z55" s="21">
        <v>47.847788704033412</v>
      </c>
      <c r="AA55" s="21">
        <v>2.5005633232910016</v>
      </c>
      <c r="AB55" s="21">
        <v>53.222754692555277</v>
      </c>
      <c r="AC55" s="21">
        <v>2.5253818205158942</v>
      </c>
      <c r="AD55" s="21">
        <v>58.739864372742929</v>
      </c>
    </row>
    <row r="56" spans="1:30" hidden="1" x14ac:dyDescent="0.25">
      <c r="A56" s="1" t="str">
        <f t="shared" si="0"/>
        <v>L038-Revisado I Aprobado 2018</v>
      </c>
      <c r="B56" s="1" t="s">
        <v>366</v>
      </c>
      <c r="C56" s="1" t="s">
        <v>64</v>
      </c>
      <c r="D56" s="1" t="s">
        <v>52</v>
      </c>
      <c r="E56" s="1" t="s">
        <v>53</v>
      </c>
      <c r="F56" s="1" t="s">
        <v>92</v>
      </c>
      <c r="G56" s="21">
        <v>0.19</v>
      </c>
      <c r="H56" s="21">
        <v>0.35834674112293041</v>
      </c>
      <c r="I56" s="21">
        <v>0.25011299435028245</v>
      </c>
      <c r="J56" s="21">
        <v>0.8977934481897073</v>
      </c>
      <c r="K56" s="21">
        <v>0.27303703703703697</v>
      </c>
      <c r="L56" s="21">
        <v>1.4950380167279247</v>
      </c>
      <c r="M56" s="21">
        <v>0.28394444444444439</v>
      </c>
      <c r="N56" s="21">
        <v>2.0730166314423286</v>
      </c>
      <c r="O56" s="21">
        <v>0.29066225165562914</v>
      </c>
      <c r="P56" s="21">
        <v>2.6702611999805463</v>
      </c>
      <c r="Q56" s="21">
        <v>0.29497237569060769</v>
      </c>
      <c r="R56" s="21">
        <v>3.24823981469495</v>
      </c>
      <c r="S56" s="21">
        <v>0.29814465408805035</v>
      </c>
      <c r="T56" s="21">
        <v>3.8454843832331682</v>
      </c>
      <c r="U56" s="21">
        <v>0.30050754458161866</v>
      </c>
      <c r="V56" s="21">
        <v>4.442728951771385</v>
      </c>
      <c r="W56" s="21">
        <v>0.30228327228327229</v>
      </c>
      <c r="X56" s="21">
        <v>5.0207075664857896</v>
      </c>
      <c r="Y56" s="21">
        <v>0.30374999999999996</v>
      </c>
      <c r="Z56" s="21">
        <v>5.6179521350240069</v>
      </c>
      <c r="AA56" s="21">
        <v>0.30491017964071854</v>
      </c>
      <c r="AB56" s="21">
        <v>6.1959307497384106</v>
      </c>
      <c r="AC56" s="21">
        <v>0.30590867579908676</v>
      </c>
      <c r="AD56" s="21">
        <v>6.7931753182766279</v>
      </c>
    </row>
    <row r="57" spans="1:30" hidden="1" x14ac:dyDescent="0.25">
      <c r="A57" s="1" t="str">
        <f t="shared" si="0"/>
        <v>L039-Revisado I Aprobado 2018</v>
      </c>
      <c r="B57" s="1" t="s">
        <v>369</v>
      </c>
      <c r="C57" s="1" t="s">
        <v>64</v>
      </c>
      <c r="D57" s="1" t="s">
        <v>52</v>
      </c>
      <c r="E57" s="1" t="s">
        <v>53</v>
      </c>
      <c r="F57" s="1" t="s">
        <v>92</v>
      </c>
      <c r="G57" s="21">
        <v>0.45304444444444447</v>
      </c>
      <c r="H57" s="21">
        <v>1.0027743744868112</v>
      </c>
      <c r="I57" s="21">
        <v>0.45254350282485872</v>
      </c>
      <c r="J57" s="21">
        <v>1.9063957886968248</v>
      </c>
      <c r="K57" s="21">
        <v>0.45220703703703696</v>
      </c>
      <c r="L57" s="21">
        <v>2.9058992309276208</v>
      </c>
      <c r="M57" s="21">
        <v>0.45209972222222222</v>
      </c>
      <c r="N57" s="21">
        <v>3.8736128292508827</v>
      </c>
      <c r="O57" s="21">
        <v>0.45021331861662989</v>
      </c>
      <c r="P57" s="21">
        <v>4.8539579539821647</v>
      </c>
      <c r="Q57" s="21">
        <v>0.44728845917740945</v>
      </c>
      <c r="R57" s="21">
        <v>5.780521114245885</v>
      </c>
      <c r="S57" s="21">
        <v>0.44402442348008386</v>
      </c>
      <c r="T57" s="21">
        <v>6.7211477758684159</v>
      </c>
      <c r="U57" s="21">
        <v>0.44054284407864652</v>
      </c>
      <c r="V57" s="21">
        <v>7.6435506720645785</v>
      </c>
      <c r="W57" s="21">
        <v>0.43702165242165242</v>
      </c>
      <c r="X57" s="21">
        <v>8.5185627340998629</v>
      </c>
      <c r="Y57" s="21">
        <v>0.43327361111111101</v>
      </c>
      <c r="Z57" s="21">
        <v>9.4045180994432886</v>
      </c>
      <c r="AA57" s="21">
        <v>0.42962628077178966</v>
      </c>
      <c r="AB57" s="21">
        <v>10.245614965275657</v>
      </c>
      <c r="AC57" s="21">
        <v>0.42578797564687976</v>
      </c>
      <c r="AD57" s="21">
        <v>11.09652462787607</v>
      </c>
    </row>
    <row r="58" spans="1:30" hidden="1" x14ac:dyDescent="0.25">
      <c r="A58" s="1" t="str">
        <f t="shared" si="0"/>
        <v>L040-Revisado I Aprobado 2018</v>
      </c>
      <c r="B58" s="1" t="s">
        <v>372</v>
      </c>
      <c r="C58" s="1" t="s">
        <v>64</v>
      </c>
      <c r="D58" s="1" t="s">
        <v>52</v>
      </c>
      <c r="E58" s="1" t="s">
        <v>53</v>
      </c>
      <c r="F58" s="1" t="s">
        <v>92</v>
      </c>
      <c r="G58" s="21">
        <v>25.396877777777775</v>
      </c>
      <c r="H58" s="21">
        <v>56.109561078931918</v>
      </c>
      <c r="I58" s="21">
        <v>25.667185875706213</v>
      </c>
      <c r="J58" s="21">
        <v>107.92576009375021</v>
      </c>
      <c r="K58" s="21">
        <v>25.966673703703698</v>
      </c>
      <c r="L58" s="21">
        <v>166.55346749120943</v>
      </c>
      <c r="M58" s="21">
        <v>19.88036077038814</v>
      </c>
      <c r="N58" s="21">
        <v>170.020134734576</v>
      </c>
      <c r="O58" s="21">
        <v>15.798962201632959</v>
      </c>
      <c r="P58" s="21">
        <v>170.020134734576</v>
      </c>
      <c r="Q58" s="21">
        <v>13.180349682025287</v>
      </c>
      <c r="R58" s="21">
        <v>170.020134734576</v>
      </c>
      <c r="S58" s="21">
        <v>11.253034398332909</v>
      </c>
      <c r="T58" s="21">
        <v>170.020134734576</v>
      </c>
      <c r="U58" s="21">
        <v>9.8174621088336487</v>
      </c>
      <c r="V58" s="21">
        <v>170.020134734576</v>
      </c>
      <c r="W58" s="21">
        <v>8.7386201188519301</v>
      </c>
      <c r="X58" s="21">
        <v>170.020134734576</v>
      </c>
      <c r="Y58" s="21">
        <v>7.847510830416371</v>
      </c>
      <c r="Z58" s="21">
        <v>170.020134734576</v>
      </c>
      <c r="AA58" s="21">
        <v>7.142644588163404</v>
      </c>
      <c r="AB58" s="21">
        <v>170.020134734576</v>
      </c>
      <c r="AC58" s="21">
        <v>8.4518472014918942</v>
      </c>
      <c r="AD58" s="21">
        <v>219.85652031205598</v>
      </c>
    </row>
    <row r="59" spans="1:30" hidden="1" x14ac:dyDescent="0.25">
      <c r="A59" s="1" t="str">
        <f t="shared" si="0"/>
        <v>L041-Revisado I Aprobado 2018</v>
      </c>
      <c r="B59" s="1" t="s">
        <v>375</v>
      </c>
      <c r="C59" s="1" t="s">
        <v>64</v>
      </c>
      <c r="D59" s="1" t="s">
        <v>52</v>
      </c>
      <c r="E59" s="1" t="s">
        <v>53</v>
      </c>
      <c r="F59" s="1" t="s">
        <v>92</v>
      </c>
      <c r="G59" s="21">
        <v>15.462622222222222</v>
      </c>
      <c r="H59" s="21">
        <v>26.686856097688018</v>
      </c>
      <c r="I59" s="21">
        <v>15.572829378531072</v>
      </c>
      <c r="J59" s="21">
        <v>51.153118062707499</v>
      </c>
      <c r="K59" s="21">
        <v>16.00025185185185</v>
      </c>
      <c r="L59" s="21">
        <v>80.171849522543994</v>
      </c>
      <c r="M59" s="21">
        <v>16.103344444444446</v>
      </c>
      <c r="N59" s="21">
        <v>107.58454884031691</v>
      </c>
      <c r="O59" s="21">
        <v>16.351859970566593</v>
      </c>
      <c r="P59" s="21">
        <v>137.4664385396737</v>
      </c>
      <c r="Q59" s="21">
        <v>16.557004726826275</v>
      </c>
      <c r="R59" s="21">
        <v>166.84489468365291</v>
      </c>
      <c r="S59" s="21">
        <v>16.756118920335428</v>
      </c>
      <c r="T59" s="21">
        <v>197.77066296309644</v>
      </c>
      <c r="U59" s="21">
        <v>17.048785139460449</v>
      </c>
      <c r="V59" s="21">
        <v>230.64937685833937</v>
      </c>
      <c r="W59" s="21">
        <v>17.381519373219373</v>
      </c>
      <c r="X59" s="21">
        <v>264.18183859326683</v>
      </c>
      <c r="Y59" s="21">
        <v>17.701561805555556</v>
      </c>
      <c r="Z59" s="21">
        <v>299.59719565589688</v>
      </c>
      <c r="AA59" s="21">
        <v>18.005988389886895</v>
      </c>
      <c r="AB59" s="21">
        <v>334.82355798151411</v>
      </c>
      <c r="AC59" s="21">
        <v>18.341431080669711</v>
      </c>
      <c r="AD59" s="21">
        <v>372.71653261642695</v>
      </c>
    </row>
    <row r="60" spans="1:30" hidden="1" x14ac:dyDescent="0.25">
      <c r="A60" s="1" t="str">
        <f t="shared" si="0"/>
        <v>L043-Revisado I Aprobado 2018</v>
      </c>
      <c r="B60" s="1" t="s">
        <v>382</v>
      </c>
      <c r="C60" s="1" t="s">
        <v>64</v>
      </c>
      <c r="D60" s="1" t="s">
        <v>52</v>
      </c>
      <c r="E60" s="1" t="s">
        <v>53</v>
      </c>
      <c r="F60" s="1" t="s">
        <v>92</v>
      </c>
      <c r="G60" s="21">
        <v>12.658433333333335</v>
      </c>
      <c r="H60" s="21">
        <v>21.847121654653915</v>
      </c>
      <c r="I60" s="21">
        <v>12.808715819209041</v>
      </c>
      <c r="J60" s="21">
        <v>42.073648699634852</v>
      </c>
      <c r="K60" s="21">
        <v>13.204155555555555</v>
      </c>
      <c r="L60" s="21">
        <v>66.161556835103312</v>
      </c>
      <c r="M60" s="21">
        <v>13.417958333333331</v>
      </c>
      <c r="N60" s="21">
        <v>89.643800306827444</v>
      </c>
      <c r="O60" s="21">
        <v>13.652615673289183</v>
      </c>
      <c r="P60" s="21">
        <v>114.7744939558067</v>
      </c>
      <c r="Q60" s="21">
        <v>13.855237384898711</v>
      </c>
      <c r="R60" s="21">
        <v>139.61919202420552</v>
      </c>
      <c r="S60" s="21">
        <v>14.050655230625303</v>
      </c>
      <c r="T60" s="21">
        <v>165.83836706089917</v>
      </c>
      <c r="U60" s="21">
        <v>14.244706483782844</v>
      </c>
      <c r="V60" s="21">
        <v>192.71359496518579</v>
      </c>
      <c r="W60" s="21">
        <v>14.439262825734122</v>
      </c>
      <c r="X60" s="21">
        <v>219.46246006037842</v>
      </c>
      <c r="Y60" s="21">
        <v>14.658057615512165</v>
      </c>
      <c r="Z60" s="21">
        <v>248.08618604442864</v>
      </c>
      <c r="AA60" s="21">
        <v>14.869692860662074</v>
      </c>
      <c r="AB60" s="21">
        <v>276.50375874370258</v>
      </c>
      <c r="AC60" s="21">
        <v>15.122961137864591</v>
      </c>
      <c r="AD60" s="21">
        <v>307.31395022596314</v>
      </c>
    </row>
    <row r="61" spans="1:30" hidden="1" x14ac:dyDescent="0.25">
      <c r="A61" s="1" t="str">
        <f t="shared" si="0"/>
        <v>L044-Revisado I Aprobado 2018</v>
      </c>
      <c r="B61" s="1" t="s">
        <v>385</v>
      </c>
      <c r="C61" s="1" t="s">
        <v>64</v>
      </c>
      <c r="D61" s="1" t="s">
        <v>52</v>
      </c>
      <c r="E61" s="1" t="s">
        <v>53</v>
      </c>
      <c r="F61" s="1" t="s">
        <v>92</v>
      </c>
      <c r="G61" s="21">
        <v>10.1479</v>
      </c>
      <c r="H61" s="21">
        <v>17.514205747361768</v>
      </c>
      <c r="I61" s="21">
        <v>10.447262711864404</v>
      </c>
      <c r="J61" s="21">
        <v>34.316825153742904</v>
      </c>
      <c r="K61" s="21">
        <v>10.787207777777779</v>
      </c>
      <c r="L61" s="21">
        <v>54.051049116975101</v>
      </c>
      <c r="M61" s="21">
        <v>11.208939166666669</v>
      </c>
      <c r="N61" s="21">
        <v>74.885603259913026</v>
      </c>
      <c r="O61" s="21">
        <v>11.764611258278146</v>
      </c>
      <c r="P61" s="21">
        <v>98.90246206794103</v>
      </c>
      <c r="Q61" s="21">
        <v>12.235338674033148</v>
      </c>
      <c r="R61" s="21">
        <v>123.29547681896399</v>
      </c>
      <c r="S61" s="21">
        <v>12.761367924528303</v>
      </c>
      <c r="T61" s="21">
        <v>150.62104815256549</v>
      </c>
      <c r="U61" s="21">
        <v>13.213215089163237</v>
      </c>
      <c r="V61" s="21">
        <v>178.75876795214029</v>
      </c>
      <c r="W61" s="21">
        <v>13.610825152625152</v>
      </c>
      <c r="X61" s="21">
        <v>206.87102987855772</v>
      </c>
      <c r="Y61" s="21">
        <v>13.993495833333331</v>
      </c>
      <c r="Z61" s="21">
        <v>236.83854312636834</v>
      </c>
      <c r="AA61" s="21">
        <v>14.318942315369263</v>
      </c>
      <c r="AB61" s="21">
        <v>266.26248494399437</v>
      </c>
      <c r="AC61" s="21">
        <v>14.623239817351596</v>
      </c>
      <c r="AD61" s="21">
        <v>297.15910478141103</v>
      </c>
    </row>
    <row r="62" spans="1:30" hidden="1" x14ac:dyDescent="0.25">
      <c r="A62" s="1" t="str">
        <f t="shared" si="0"/>
        <v>L045-Revisado I Aprobado 2018</v>
      </c>
      <c r="B62" s="1" t="s">
        <v>388</v>
      </c>
      <c r="C62" s="1" t="s">
        <v>64</v>
      </c>
      <c r="D62" s="1" t="s">
        <v>52</v>
      </c>
      <c r="E62" s="1" t="s">
        <v>53</v>
      </c>
      <c r="F62" s="1" t="s">
        <v>92</v>
      </c>
      <c r="G62" s="21">
        <v>13.126895698924708</v>
      </c>
      <c r="H62" s="21">
        <v>25.361077071504091</v>
      </c>
      <c r="I62" s="21">
        <v>13.066782704574425</v>
      </c>
      <c r="J62" s="21">
        <v>48.046819687015194</v>
      </c>
      <c r="K62" s="21">
        <v>11.902613106332103</v>
      </c>
      <c r="L62" s="21">
        <v>66.761916007408914</v>
      </c>
      <c r="M62" s="21">
        <v>12.145350421146922</v>
      </c>
      <c r="N62" s="21">
        <v>90.831243800942588</v>
      </c>
      <c r="O62" s="21">
        <v>11.563669650359589</v>
      </c>
      <c r="P62" s="21">
        <v>108.82197136108785</v>
      </c>
      <c r="Q62" s="21">
        <v>11.759784465038891</v>
      </c>
      <c r="R62" s="21">
        <v>132.65447414582184</v>
      </c>
      <c r="S62" s="21">
        <v>11.885604189490749</v>
      </c>
      <c r="T62" s="21">
        <v>157.03667451428731</v>
      </c>
      <c r="U62" s="21">
        <v>12.08055866188767</v>
      </c>
      <c r="V62" s="21">
        <v>182.952040518887</v>
      </c>
      <c r="W62" s="21">
        <v>12.341111718329437</v>
      </c>
      <c r="X62" s="21">
        <v>209.97176376906862</v>
      </c>
      <c r="Y62" s="21">
        <v>12.688930589157675</v>
      </c>
      <c r="Z62" s="21">
        <v>240.40448787485232</v>
      </c>
      <c r="AA62" s="21">
        <v>13.005895094220124</v>
      </c>
      <c r="AB62" s="21">
        <v>270.72644408565998</v>
      </c>
      <c r="AC62" s="21">
        <v>13.268358250601423</v>
      </c>
      <c r="AD62" s="21">
        <v>301.82417281615312</v>
      </c>
    </row>
    <row r="63" spans="1:30" hidden="1" x14ac:dyDescent="0.25">
      <c r="A63" s="1" t="str">
        <f t="shared" si="0"/>
        <v>L046-Revisado I Aprobado 2018</v>
      </c>
      <c r="B63" s="1" t="s">
        <v>393</v>
      </c>
      <c r="C63" s="1" t="s">
        <v>64</v>
      </c>
      <c r="D63" s="1" t="s">
        <v>52</v>
      </c>
      <c r="E63" s="1" t="s">
        <v>53</v>
      </c>
      <c r="F63" s="1" t="s">
        <v>92</v>
      </c>
      <c r="G63" s="21">
        <v>0.88351959699428151</v>
      </c>
      <c r="H63" s="21">
        <v>1.8874440260861809</v>
      </c>
      <c r="I63" s="21">
        <v>0.90906728137876713</v>
      </c>
      <c r="J63" s="21">
        <v>3.6961044801536262</v>
      </c>
      <c r="K63" s="21">
        <v>1.0027966469739118</v>
      </c>
      <c r="L63" s="21">
        <v>6.2194443035970073</v>
      </c>
      <c r="M63" s="21">
        <v>1.1241853055425717</v>
      </c>
      <c r="N63" s="21">
        <v>9.2964117445519729</v>
      </c>
      <c r="O63" s="21">
        <v>1.2230018936395619</v>
      </c>
      <c r="P63" s="21">
        <v>12.726244921910146</v>
      </c>
      <c r="Q63" s="21">
        <v>1.2848276922899873</v>
      </c>
      <c r="R63" s="21">
        <v>16.025797980760515</v>
      </c>
      <c r="S63" s="21">
        <v>1.3289427008853143</v>
      </c>
      <c r="T63" s="21">
        <v>19.415041244716079</v>
      </c>
      <c r="U63" s="21">
        <v>1.3605900862986071</v>
      </c>
      <c r="V63" s="21">
        <v>22.783989730818838</v>
      </c>
      <c r="W63" s="21">
        <v>1.3833293472850827</v>
      </c>
      <c r="X63" s="21">
        <v>26.024622466210687</v>
      </c>
      <c r="Y63" s="21">
        <v>1.4010138951070772</v>
      </c>
      <c r="Z63" s="21">
        <v>29.350278502574817</v>
      </c>
      <c r="AA63" s="21">
        <v>1.4140354056459497</v>
      </c>
      <c r="AB63" s="21">
        <v>32.546399497838735</v>
      </c>
      <c r="AC63" s="21">
        <v>1.4244353930426286</v>
      </c>
      <c r="AD63" s="21">
        <v>35.828763549638161</v>
      </c>
    </row>
    <row r="64" spans="1:30" hidden="1" x14ac:dyDescent="0.25">
      <c r="A64" s="1" t="str">
        <f t="shared" si="0"/>
        <v>L047-Revisado I Aprobado 2018</v>
      </c>
      <c r="B64" s="1" t="s">
        <v>396</v>
      </c>
      <c r="C64" s="1" t="s">
        <v>64</v>
      </c>
      <c r="D64" s="1" t="s">
        <v>52</v>
      </c>
      <c r="E64" s="1" t="s">
        <v>53</v>
      </c>
      <c r="F64" s="1" t="s">
        <v>92</v>
      </c>
      <c r="G64" s="21">
        <v>10.133333333333335</v>
      </c>
      <c r="H64" s="21">
        <v>22.691210431026484</v>
      </c>
      <c r="I64" s="21">
        <v>10.133333333333333</v>
      </c>
      <c r="J64" s="21">
        <v>43.186497271953634</v>
      </c>
      <c r="K64" s="21">
        <v>10.133333333333335</v>
      </c>
      <c r="L64" s="21">
        <v>65.877707702980118</v>
      </c>
      <c r="M64" s="21">
        <v>10.133333333333335</v>
      </c>
      <c r="N64" s="21">
        <v>87.836943603973481</v>
      </c>
      <c r="O64" s="21">
        <v>10.133333333333335</v>
      </c>
      <c r="P64" s="21">
        <v>110.52815403499997</v>
      </c>
      <c r="Q64" s="21">
        <v>10.133333333333335</v>
      </c>
      <c r="R64" s="21">
        <v>132.48738993599335</v>
      </c>
      <c r="S64" s="21">
        <v>10.133333333333333</v>
      </c>
      <c r="T64" s="21">
        <v>155.17860036701984</v>
      </c>
      <c r="U64" s="21">
        <v>10.133333333333333</v>
      </c>
      <c r="V64" s="21">
        <v>177.8698107980463</v>
      </c>
      <c r="W64" s="21">
        <v>10.133333333333335</v>
      </c>
      <c r="X64" s="21">
        <v>199.82904669903971</v>
      </c>
      <c r="Y64" s="21">
        <v>10.133333333333333</v>
      </c>
      <c r="Z64" s="21">
        <v>222.52025713006617</v>
      </c>
      <c r="AA64" s="21">
        <v>10.133333333333333</v>
      </c>
      <c r="AB64" s="21">
        <v>244.47949303105955</v>
      </c>
      <c r="AC64" s="21">
        <v>10.133333333333335</v>
      </c>
      <c r="AD64" s="21">
        <v>267.17070346208601</v>
      </c>
    </row>
    <row r="65" spans="1:30" hidden="1" x14ac:dyDescent="0.25">
      <c r="A65" s="1" t="str">
        <f t="shared" si="0"/>
        <v>L048-Revisado I Aprobado 2018</v>
      </c>
      <c r="B65" s="1" t="s">
        <v>399</v>
      </c>
      <c r="C65" s="1" t="s">
        <v>64</v>
      </c>
      <c r="D65" s="1" t="s">
        <v>52</v>
      </c>
      <c r="E65" s="1" t="s">
        <v>53</v>
      </c>
      <c r="F65" s="1" t="s">
        <v>92</v>
      </c>
      <c r="G65" s="21">
        <v>44.681666666666665</v>
      </c>
      <c r="H65" s="21">
        <v>31.9048407225227</v>
      </c>
      <c r="I65" s="21">
        <v>44.681666666666665</v>
      </c>
      <c r="J65" s="21">
        <v>60.722116213833523</v>
      </c>
      <c r="K65" s="21">
        <v>44.681666666666665</v>
      </c>
      <c r="L65" s="21">
        <v>92.626956936356223</v>
      </c>
      <c r="M65" s="21">
        <v>44.681666666666665</v>
      </c>
      <c r="N65" s="21">
        <v>123.50260924847495</v>
      </c>
      <c r="O65" s="21">
        <v>44.681666666666672</v>
      </c>
      <c r="P65" s="21">
        <v>155.40744997099767</v>
      </c>
      <c r="Q65" s="21">
        <v>44.681666666666665</v>
      </c>
      <c r="R65" s="21">
        <v>186.28310228311639</v>
      </c>
      <c r="S65" s="21">
        <v>44.681666666666672</v>
      </c>
      <c r="T65" s="21">
        <v>218.18794300563911</v>
      </c>
      <c r="U65" s="21">
        <v>44.681666666666665</v>
      </c>
      <c r="V65" s="21">
        <v>250.09278372816181</v>
      </c>
      <c r="W65" s="21">
        <v>44.681666666666658</v>
      </c>
      <c r="X65" s="21">
        <v>280.96843604028049</v>
      </c>
      <c r="Y65" s="21">
        <v>44.681666666666658</v>
      </c>
      <c r="Z65" s="21">
        <v>312.87327676280319</v>
      </c>
      <c r="AA65" s="21">
        <v>44.681666666666658</v>
      </c>
      <c r="AB65" s="21">
        <v>343.74892907492193</v>
      </c>
      <c r="AC65" s="21">
        <v>44.681666666666665</v>
      </c>
      <c r="AD65" s="21">
        <v>375.65376979744462</v>
      </c>
    </row>
    <row r="66" spans="1:30" hidden="1" x14ac:dyDescent="0.25">
      <c r="A66" s="1" t="str">
        <f t="shared" si="0"/>
        <v>L049-Revisado I Aprobado 2018</v>
      </c>
      <c r="B66" s="1" t="s">
        <v>405</v>
      </c>
      <c r="C66" s="1" t="s">
        <v>64</v>
      </c>
      <c r="D66" s="1" t="s">
        <v>52</v>
      </c>
      <c r="E66" s="1" t="s">
        <v>53</v>
      </c>
      <c r="F66" s="1" t="s">
        <v>92</v>
      </c>
      <c r="G66" s="21">
        <v>26.163</v>
      </c>
      <c r="H66" s="21">
        <v>18.681629627886785</v>
      </c>
      <c r="I66" s="21">
        <v>26.163</v>
      </c>
      <c r="J66" s="21">
        <v>35.555359614365173</v>
      </c>
      <c r="K66" s="21">
        <v>26.163</v>
      </c>
      <c r="L66" s="21">
        <v>54.236989242251965</v>
      </c>
      <c r="M66" s="21">
        <v>26.163000000000007</v>
      </c>
      <c r="N66" s="21">
        <v>72.315985656335968</v>
      </c>
      <c r="O66" s="21">
        <v>26.163000000000007</v>
      </c>
      <c r="P66" s="21">
        <v>90.997615284222746</v>
      </c>
      <c r="Q66" s="21">
        <v>26.163000000000007</v>
      </c>
      <c r="R66" s="21">
        <v>109.07661169830675</v>
      </c>
      <c r="S66" s="21">
        <v>26.163000000000004</v>
      </c>
      <c r="T66" s="21">
        <v>127.7582413261935</v>
      </c>
      <c r="U66" s="21">
        <v>26.163000000000004</v>
      </c>
      <c r="V66" s="21">
        <v>146.43987095408031</v>
      </c>
      <c r="W66" s="21">
        <v>26.162999999999997</v>
      </c>
      <c r="X66" s="21">
        <v>164.51886736816428</v>
      </c>
      <c r="Y66" s="21">
        <v>26.163000000000004</v>
      </c>
      <c r="Z66" s="21">
        <v>183.20049699605107</v>
      </c>
      <c r="AA66" s="21">
        <v>26.163000000000004</v>
      </c>
      <c r="AB66" s="21">
        <v>201.27949341013507</v>
      </c>
      <c r="AC66" s="21">
        <v>26.163000000000007</v>
      </c>
      <c r="AD66" s="21">
        <v>219.96112303802184</v>
      </c>
    </row>
    <row r="67" spans="1:30" hidden="1" x14ac:dyDescent="0.25">
      <c r="A67" s="1" t="str">
        <f t="shared" si="0"/>
        <v>L050-Revisado I Aprobado 2018</v>
      </c>
      <c r="B67" s="1" t="s">
        <v>409</v>
      </c>
      <c r="C67" s="1" t="s">
        <v>64</v>
      </c>
      <c r="D67" s="1" t="s">
        <v>52</v>
      </c>
      <c r="E67" s="1" t="s">
        <v>53</v>
      </c>
      <c r="F67" s="1" t="s">
        <v>92</v>
      </c>
      <c r="G67" s="21">
        <v>3.6733333333333333</v>
      </c>
      <c r="H67" s="21">
        <v>1.2815553215486499</v>
      </c>
      <c r="I67" s="21">
        <v>5.7508985310734477</v>
      </c>
      <c r="J67" s="21">
        <v>3.8185900915182889</v>
      </c>
      <c r="K67" s="21">
        <v>5.6012957037037046</v>
      </c>
      <c r="L67" s="21">
        <v>5.6734382808244526</v>
      </c>
      <c r="M67" s="21">
        <v>6.1897207777777794</v>
      </c>
      <c r="N67" s="21">
        <v>8.3592560640421816</v>
      </c>
      <c r="O67" s="21">
        <v>6.5864334657836645</v>
      </c>
      <c r="P67" s="21">
        <v>11.192898901468975</v>
      </c>
      <c r="Q67" s="21">
        <v>6.8384855985267041</v>
      </c>
      <c r="R67" s="21">
        <v>13.930087238154254</v>
      </c>
      <c r="S67" s="21">
        <v>6.9043000628930828</v>
      </c>
      <c r="T67" s="21">
        <v>16.472929634797961</v>
      </c>
      <c r="U67" s="21">
        <v>7.0431931412894393</v>
      </c>
      <c r="V67" s="21">
        <v>19.261548397390733</v>
      </c>
      <c r="W67" s="21">
        <v>7.1613389499389521</v>
      </c>
      <c r="X67" s="21">
        <v>22.002508697792159</v>
      </c>
      <c r="Y67" s="21">
        <v>7.175345833333334</v>
      </c>
      <c r="Z67" s="21">
        <v>24.548883568392259</v>
      </c>
      <c r="AA67" s="21">
        <v>7.2607130938123774</v>
      </c>
      <c r="AB67" s="21">
        <v>27.292358511271118</v>
      </c>
      <c r="AC67" s="21">
        <v>7.2525703378995452</v>
      </c>
      <c r="AD67" s="21">
        <v>29.792032878718903</v>
      </c>
    </row>
    <row r="68" spans="1:30" hidden="1" x14ac:dyDescent="0.25">
      <c r="A68" s="1" t="str">
        <f t="shared" ref="A68:A92" si="1">B68&amp;"-"&amp;C68</f>
        <v>L051-Revisado I Aprobado 2018</v>
      </c>
      <c r="B68" s="1" t="s">
        <v>414</v>
      </c>
      <c r="C68" s="1" t="s">
        <v>64</v>
      </c>
      <c r="D68" s="1" t="s">
        <v>52</v>
      </c>
      <c r="E68" s="1" t="s">
        <v>53</v>
      </c>
      <c r="F68" s="1" t="s">
        <v>92</v>
      </c>
      <c r="G68" s="21">
        <v>1.3933333333333331</v>
      </c>
      <c r="H68" s="21">
        <v>2.2869582781456952</v>
      </c>
      <c r="I68" s="21">
        <v>1.3933333333333333</v>
      </c>
      <c r="J68" s="21">
        <v>4.352598013245033</v>
      </c>
      <c r="K68" s="21">
        <v>1.3933333333333333</v>
      </c>
      <c r="L68" s="21">
        <v>6.6395562913907291</v>
      </c>
      <c r="M68" s="21">
        <v>1.3933333333333333</v>
      </c>
      <c r="N68" s="21">
        <v>8.8527417218543043</v>
      </c>
      <c r="O68" s="21">
        <v>1.3933333333333329</v>
      </c>
      <c r="P68" s="21">
        <v>11.139699999999998</v>
      </c>
      <c r="Q68" s="21">
        <v>1.3933333333333331</v>
      </c>
      <c r="R68" s="21">
        <v>13.352885430463573</v>
      </c>
      <c r="S68" s="21">
        <v>1.3933333333333329</v>
      </c>
      <c r="T68" s="21">
        <v>15.63984370860927</v>
      </c>
      <c r="U68" s="21">
        <v>1.3933333333333329</v>
      </c>
      <c r="V68" s="21">
        <v>17.926801986754963</v>
      </c>
      <c r="W68" s="21">
        <v>1.3933333333333331</v>
      </c>
      <c r="X68" s="21">
        <v>20.139987417218542</v>
      </c>
      <c r="Y68" s="21">
        <v>1.3933333333333329</v>
      </c>
      <c r="Z68" s="21">
        <v>22.426945695364232</v>
      </c>
      <c r="AA68" s="21">
        <v>1.3933333333333331</v>
      </c>
      <c r="AB68" s="21">
        <v>24.640131125827811</v>
      </c>
      <c r="AC68" s="21">
        <v>1.3933333333333333</v>
      </c>
      <c r="AD68" s="21">
        <v>26.927089403973511</v>
      </c>
    </row>
    <row r="69" spans="1:30" hidden="1" x14ac:dyDescent="0.25">
      <c r="A69" s="1" t="str">
        <f t="shared" si="1"/>
        <v>L052-Revisado I Aprobado 2018</v>
      </c>
      <c r="B69" s="1" t="s">
        <v>418</v>
      </c>
      <c r="C69" s="1" t="s">
        <v>64</v>
      </c>
      <c r="D69" s="1" t="s">
        <v>52</v>
      </c>
      <c r="E69" s="1" t="s">
        <v>53</v>
      </c>
      <c r="F69" s="1" t="s">
        <v>92</v>
      </c>
      <c r="G69" s="21">
        <v>23.465411704666671</v>
      </c>
      <c r="H69" s="21">
        <v>43.725434029642805</v>
      </c>
      <c r="I69" s="21">
        <v>23.764639534994352</v>
      </c>
      <c r="J69" s="21">
        <v>84.280576913317688</v>
      </c>
      <c r="K69" s="21">
        <v>24.1565807074</v>
      </c>
      <c r="L69" s="21">
        <v>130.68394238560845</v>
      </c>
      <c r="M69" s="21">
        <v>24.571701815050005</v>
      </c>
      <c r="N69" s="21">
        <v>177.23959105027174</v>
      </c>
      <c r="O69" s="21">
        <v>25.04777647416115</v>
      </c>
      <c r="P69" s="21">
        <v>227.34760482966422</v>
      </c>
      <c r="Q69" s="21">
        <v>25.510453290543282</v>
      </c>
      <c r="R69" s="21">
        <v>277.54985661921023</v>
      </c>
      <c r="S69" s="21">
        <v>25.97807015439151</v>
      </c>
      <c r="T69" s="21">
        <v>331.04497733490734</v>
      </c>
      <c r="U69" s="21">
        <v>26.448843245984914</v>
      </c>
      <c r="V69" s="21">
        <v>386.3289139193746</v>
      </c>
      <c r="W69" s="21">
        <v>26.914366125253974</v>
      </c>
      <c r="X69" s="21">
        <v>441.66304251166395</v>
      </c>
      <c r="Y69" s="21">
        <v>27.421102256041671</v>
      </c>
      <c r="Z69" s="21">
        <v>501.07501572454004</v>
      </c>
      <c r="AA69" s="21">
        <v>27.925502192385235</v>
      </c>
      <c r="AB69" s="21">
        <v>560.6498568237738</v>
      </c>
      <c r="AC69" s="21">
        <v>28.429562152293155</v>
      </c>
      <c r="AD69" s="21">
        <v>623.74530898433375</v>
      </c>
    </row>
    <row r="70" spans="1:30" hidden="1" x14ac:dyDescent="0.25">
      <c r="A70" s="1" t="str">
        <f t="shared" si="1"/>
        <v>L053-Revisado I Aprobado 2018</v>
      </c>
      <c r="B70" s="1" t="s">
        <v>420</v>
      </c>
      <c r="C70" s="1" t="s">
        <v>64</v>
      </c>
      <c r="D70" s="1" t="s">
        <v>52</v>
      </c>
      <c r="E70" s="1" t="s">
        <v>53</v>
      </c>
      <c r="F70" s="1" t="s">
        <v>92</v>
      </c>
      <c r="G70" s="21">
        <v>22.660736390333334</v>
      </c>
      <c r="H70" s="21">
        <v>44.160109891145289</v>
      </c>
      <c r="I70" s="21">
        <v>22.949703088819202</v>
      </c>
      <c r="J70" s="21">
        <v>85.118412607479598</v>
      </c>
      <c r="K70" s="21">
        <v>23.328203825966664</v>
      </c>
      <c r="L70" s="21">
        <v>131.98307531205992</v>
      </c>
      <c r="M70" s="21">
        <v>23.729089601141659</v>
      </c>
      <c r="N70" s="21">
        <v>179.00153498190565</v>
      </c>
      <c r="O70" s="21">
        <v>24.188838702518762</v>
      </c>
      <c r="P70" s="21">
        <v>229.60767382425982</v>
      </c>
      <c r="Q70" s="21">
        <v>24.635649419228361</v>
      </c>
      <c r="R70" s="21">
        <v>280.30898765853141</v>
      </c>
      <c r="S70" s="21">
        <v>25.087230781275153</v>
      </c>
      <c r="T70" s="21">
        <v>334.33590495904514</v>
      </c>
      <c r="U70" s="21">
        <v>25.541860132964334</v>
      </c>
      <c r="V70" s="21">
        <v>390.16942074315466</v>
      </c>
      <c r="W70" s="21">
        <v>25.99141931102686</v>
      </c>
      <c r="X70" s="21">
        <v>446.05362746992637</v>
      </c>
      <c r="Y70" s="21">
        <v>26.480778457270826</v>
      </c>
      <c r="Z70" s="21">
        <v>506.05621679164528</v>
      </c>
      <c r="AA70" s="21">
        <v>26.967881522186627</v>
      </c>
      <c r="AB70" s="21">
        <v>566.22329307852101</v>
      </c>
      <c r="AC70" s="21">
        <v>27.454656265690407</v>
      </c>
      <c r="AD70" s="21">
        <v>629.94597884081111</v>
      </c>
    </row>
    <row r="71" spans="1:30" hidden="1" x14ac:dyDescent="0.25">
      <c r="A71" s="1" t="str">
        <f t="shared" si="1"/>
        <v>L054-Revisado I Aprobado 2018</v>
      </c>
      <c r="B71" s="1" t="s">
        <v>422</v>
      </c>
      <c r="C71" s="1" t="s">
        <v>64</v>
      </c>
      <c r="D71" s="1" t="s">
        <v>52</v>
      </c>
      <c r="E71" s="1" t="s">
        <v>53</v>
      </c>
      <c r="F71" s="1" t="s">
        <v>92</v>
      </c>
      <c r="G71" s="21">
        <v>10.113391440000003</v>
      </c>
      <c r="H71" s="21">
        <v>19.081833126609585</v>
      </c>
      <c r="I71" s="21">
        <v>10.242356084745763</v>
      </c>
      <c r="J71" s="21">
        <v>36.780147349359694</v>
      </c>
      <c r="K71" s="21">
        <v>10.411279368000002</v>
      </c>
      <c r="L71" s="21">
        <v>57.030633046321874</v>
      </c>
      <c r="M71" s="21">
        <v>10.590193016833336</v>
      </c>
      <c r="N71" s="21">
        <v>77.347575385606518</v>
      </c>
      <c r="O71" s="21">
        <v>10.795377109492277</v>
      </c>
      <c r="P71" s="21">
        <v>99.214774117945993</v>
      </c>
      <c r="Q71" s="21">
        <v>10.994786856537754</v>
      </c>
      <c r="R71" s="21">
        <v>121.12309851420819</v>
      </c>
      <c r="S71" s="21">
        <v>11.196325720613206</v>
      </c>
      <c r="T71" s="21">
        <v>144.46843495059059</v>
      </c>
      <c r="U71" s="21">
        <v>11.399224890438958</v>
      </c>
      <c r="V71" s="21">
        <v>168.59441281449551</v>
      </c>
      <c r="W71" s="21">
        <v>11.599861261452993</v>
      </c>
      <c r="X71" s="21">
        <v>192.74229449372658</v>
      </c>
      <c r="Y71" s="21">
        <v>11.818260193750003</v>
      </c>
      <c r="Z71" s="21">
        <v>218.66975262095121</v>
      </c>
      <c r="AA71" s="21">
        <v>12.035652247305393</v>
      </c>
      <c r="AB71" s="21">
        <v>244.66828651694152</v>
      </c>
      <c r="AC71" s="21">
        <v>12.252897767817354</v>
      </c>
      <c r="AD71" s="21">
        <v>272.2032192763225</v>
      </c>
    </row>
    <row r="72" spans="1:30" hidden="1" x14ac:dyDescent="0.25">
      <c r="A72" s="1" t="str">
        <f t="shared" si="1"/>
        <v>U001-Revisado I Aprobado 2018</v>
      </c>
      <c r="B72" s="1" t="s">
        <v>441</v>
      </c>
      <c r="C72" s="1" t="s">
        <v>64</v>
      </c>
      <c r="D72" s="1" t="s">
        <v>52</v>
      </c>
      <c r="E72" s="1" t="s">
        <v>53</v>
      </c>
      <c r="F72" s="1" t="s">
        <v>52</v>
      </c>
      <c r="G72" s="21">
        <v>30.256989247311825</v>
      </c>
      <c r="H72" s="21">
        <v>64.230218057395135</v>
      </c>
      <c r="I72" s="21">
        <v>30.228248587570622</v>
      </c>
      <c r="J72" s="21">
        <v>122.12849024282561</v>
      </c>
      <c r="K72" s="21">
        <v>30.238148148148156</v>
      </c>
      <c r="L72" s="21">
        <v>186.35870830022077</v>
      </c>
      <c r="M72" s="21">
        <v>30.495000000000001</v>
      </c>
      <c r="N72" s="21">
        <v>250.58892635761589</v>
      </c>
      <c r="O72" s="21">
        <v>30.446136865342169</v>
      </c>
      <c r="P72" s="21">
        <v>314.81914441501107</v>
      </c>
      <c r="Q72" s="21">
        <v>30.581952117863718</v>
      </c>
      <c r="R72" s="21">
        <v>379.04936247240613</v>
      </c>
      <c r="S72" s="21">
        <v>30.534433962264153</v>
      </c>
      <c r="T72" s="21">
        <v>443.27958052980131</v>
      </c>
      <c r="U72" s="21">
        <v>30.499039780521262</v>
      </c>
      <c r="V72" s="21">
        <v>507.50979858719643</v>
      </c>
      <c r="W72" s="21">
        <v>30.583272283272283</v>
      </c>
      <c r="X72" s="21">
        <v>571.74001664459161</v>
      </c>
      <c r="Y72" s="21">
        <v>30.550000000000004</v>
      </c>
      <c r="Z72" s="21">
        <v>635.97023470198678</v>
      </c>
      <c r="AA72" s="21">
        <v>30.614271457085831</v>
      </c>
      <c r="AB72" s="21">
        <v>700.20045275938185</v>
      </c>
      <c r="AC72" s="21">
        <v>30.583926940639273</v>
      </c>
      <c r="AD72" s="21">
        <v>764.43067081677702</v>
      </c>
    </row>
    <row r="73" spans="1:30" hidden="1" x14ac:dyDescent="0.25">
      <c r="A73" s="1" t="str">
        <f t="shared" si="1"/>
        <v>U002-Revisado I Aprobado 2018</v>
      </c>
      <c r="B73" s="1" t="s">
        <v>447</v>
      </c>
      <c r="C73" s="1" t="s">
        <v>64</v>
      </c>
      <c r="D73" s="1" t="s">
        <v>52</v>
      </c>
      <c r="E73" s="1" t="s">
        <v>53</v>
      </c>
      <c r="F73" s="1" t="s">
        <v>52</v>
      </c>
      <c r="G73" s="21">
        <v>450.39722128666727</v>
      </c>
      <c r="H73" s="21">
        <v>110.67630242825612</v>
      </c>
      <c r="I73" s="21">
        <v>236.64938745570655</v>
      </c>
      <c r="J73" s="21">
        <v>110.67630242825612</v>
      </c>
      <c r="K73" s="21">
        <v>155.13682066540761</v>
      </c>
      <c r="L73" s="21">
        <v>110.67630242825612</v>
      </c>
      <c r="M73" s="21">
        <v>116.35261549905573</v>
      </c>
      <c r="N73" s="21">
        <v>110.67630242825612</v>
      </c>
      <c r="O73" s="21">
        <v>92.465654701236332</v>
      </c>
      <c r="P73" s="21">
        <v>110.67630242825612</v>
      </c>
      <c r="Q73" s="21">
        <v>77.139855579484461</v>
      </c>
      <c r="R73" s="21">
        <v>110.67630242825612</v>
      </c>
      <c r="S73" s="21">
        <v>65.859971037201348</v>
      </c>
      <c r="T73" s="21">
        <v>110.67630242825612</v>
      </c>
      <c r="U73" s="21">
        <v>57.45808172792875</v>
      </c>
      <c r="V73" s="21">
        <v>110.67630242825612</v>
      </c>
      <c r="W73" s="21">
        <v>51.144006812771742</v>
      </c>
      <c r="X73" s="21">
        <v>110.67630242825612</v>
      </c>
      <c r="Y73" s="21">
        <v>45.928664012785156</v>
      </c>
      <c r="Z73" s="21">
        <v>110.67630242825612</v>
      </c>
      <c r="AA73" s="21">
        <v>41.803334909840373</v>
      </c>
      <c r="AB73" s="21">
        <v>110.67630242825612</v>
      </c>
      <c r="AC73" s="21">
        <v>97.21253498311718</v>
      </c>
      <c r="AD73" s="21">
        <v>281.26285304827843</v>
      </c>
    </row>
    <row r="74" spans="1:30" hidden="1" x14ac:dyDescent="0.25">
      <c r="A74" s="1" t="str">
        <f t="shared" si="1"/>
        <v>U003-Revisado I Aprobado 2018</v>
      </c>
      <c r="B74" s="1" t="s">
        <v>451</v>
      </c>
      <c r="C74" s="1" t="s">
        <v>64</v>
      </c>
      <c r="D74" s="1" t="s">
        <v>52</v>
      </c>
      <c r="E74" s="1" t="s">
        <v>53</v>
      </c>
      <c r="F74" s="1" t="s">
        <v>92</v>
      </c>
      <c r="G74" s="21">
        <v>2.9835364532864541</v>
      </c>
      <c r="H74" s="21">
        <v>4.0544949254134082</v>
      </c>
      <c r="I74" s="21">
        <v>2.3943574961965184</v>
      </c>
      <c r="J74" s="21">
        <v>6.1927667830223205</v>
      </c>
      <c r="K74" s="21">
        <v>2.5973581897285958</v>
      </c>
      <c r="L74" s="21">
        <v>10.247503460058798</v>
      </c>
      <c r="M74" s="21">
        <v>2.3545729500573187</v>
      </c>
      <c r="N74" s="21">
        <v>12.386172251528887</v>
      </c>
      <c r="O74" s="21">
        <v>2.4837321733030318</v>
      </c>
      <c r="P74" s="21">
        <v>16.440893995913509</v>
      </c>
      <c r="Q74" s="21">
        <v>2.3424830165825123</v>
      </c>
      <c r="R74" s="21">
        <v>18.586548299387609</v>
      </c>
      <c r="S74" s="21">
        <v>2.4370107761806157</v>
      </c>
      <c r="T74" s="21">
        <v>22.648374069264253</v>
      </c>
      <c r="U74" s="21">
        <v>2.327541212227453</v>
      </c>
      <c r="V74" s="21">
        <v>24.794044250092803</v>
      </c>
      <c r="W74" s="21">
        <v>2.4111713337520886</v>
      </c>
      <c r="X74" s="21">
        <v>28.855887598469018</v>
      </c>
      <c r="Y74" s="21">
        <v>2.3263054818697522</v>
      </c>
      <c r="Z74" s="21">
        <v>31.001595582522441</v>
      </c>
      <c r="AA74" s="21">
        <v>2.3947651771351026</v>
      </c>
      <c r="AB74" s="21">
        <v>35.063326844714922</v>
      </c>
      <c r="AC74" s="21">
        <v>2.3254851528106544</v>
      </c>
      <c r="AD74" s="21">
        <v>37.20918471893301</v>
      </c>
    </row>
    <row r="75" spans="1:30" hidden="1" x14ac:dyDescent="0.25">
      <c r="A75" s="1" t="str">
        <f t="shared" si="1"/>
        <v>U004-Revisado I Aprobado 2018</v>
      </c>
      <c r="B75" s="1" t="s">
        <v>455</v>
      </c>
      <c r="C75" s="1" t="s">
        <v>64</v>
      </c>
      <c r="D75" s="1" t="s">
        <v>52</v>
      </c>
      <c r="E75" s="1" t="s">
        <v>53</v>
      </c>
      <c r="F75" s="1" t="s">
        <v>92</v>
      </c>
      <c r="G75" s="21">
        <v>1.3933333333333335</v>
      </c>
      <c r="H75" s="21">
        <v>2.6178056957199294</v>
      </c>
      <c r="I75" s="21">
        <v>1.3933333333333335</v>
      </c>
      <c r="J75" s="21">
        <v>4.982275356370188</v>
      </c>
      <c r="K75" s="21">
        <v>1.6332962962962967</v>
      </c>
      <c r="L75" s="21">
        <v>8.9089838999500834</v>
      </c>
      <c r="M75" s="21">
        <v>1.7474722222222225</v>
      </c>
      <c r="N75" s="21">
        <v>12.709024425995141</v>
      </c>
      <c r="O75" s="21">
        <v>1.8177924944812363</v>
      </c>
      <c r="P75" s="21">
        <v>16.635732969575034</v>
      </c>
      <c r="Q75" s="21">
        <v>1.862909760589319</v>
      </c>
      <c r="R75" s="21">
        <v>20.435773495620094</v>
      </c>
      <c r="S75" s="21">
        <v>1.8961163522012583</v>
      </c>
      <c r="T75" s="21">
        <v>24.362482039199989</v>
      </c>
      <c r="U75" s="21">
        <v>1.9208504801097392</v>
      </c>
      <c r="V75" s="21">
        <v>28.289190582779877</v>
      </c>
      <c r="W75" s="21">
        <v>1.9394383394383399</v>
      </c>
      <c r="X75" s="21">
        <v>32.08923110882494</v>
      </c>
      <c r="Y75" s="21">
        <v>1.9547916666666667</v>
      </c>
      <c r="Z75" s="21">
        <v>36.015939652404825</v>
      </c>
      <c r="AA75" s="21">
        <v>1.9669361277445103</v>
      </c>
      <c r="AB75" s="21">
        <v>39.815980178449877</v>
      </c>
      <c r="AC75" s="21">
        <v>1.9773881278538805</v>
      </c>
      <c r="AD75" s="21">
        <v>43.742688722029762</v>
      </c>
    </row>
    <row r="76" spans="1:30" hidden="1" x14ac:dyDescent="0.25">
      <c r="A76" s="1" t="str">
        <f t="shared" si="1"/>
        <v>U005-Revisado I Aprobado 2018</v>
      </c>
      <c r="B76" s="1" t="s">
        <v>460</v>
      </c>
      <c r="C76" s="1" t="s">
        <v>64</v>
      </c>
      <c r="D76" s="1" t="s">
        <v>52</v>
      </c>
      <c r="E76" s="1" t="s">
        <v>53</v>
      </c>
      <c r="F76" s="1" t="s">
        <v>52</v>
      </c>
      <c r="G76" s="21">
        <v>1.4301075268817205</v>
      </c>
      <c r="H76" s="21">
        <v>3.4828923954242796</v>
      </c>
      <c r="I76" s="21">
        <v>1.5028248587570618</v>
      </c>
      <c r="J76" s="21">
        <v>6.9657847908485584</v>
      </c>
      <c r="K76" s="21">
        <v>1.4777777777777779</v>
      </c>
      <c r="L76" s="21">
        <v>10.448677186272839</v>
      </c>
      <c r="M76" s="21">
        <v>1.4777777777777776</v>
      </c>
      <c r="N76" s="21">
        <v>13.931569581697119</v>
      </c>
      <c r="O76" s="21">
        <v>1.4679911699779247</v>
      </c>
      <c r="P76" s="21">
        <v>17.414461977121395</v>
      </c>
      <c r="Q76" s="21">
        <v>1.4696132596685079</v>
      </c>
      <c r="R76" s="21">
        <v>20.897354372545674</v>
      </c>
      <c r="S76" s="21">
        <v>1.4638364779874211</v>
      </c>
      <c r="T76" s="21">
        <v>24.380246767969954</v>
      </c>
      <c r="U76" s="21">
        <v>1.4595336076817558</v>
      </c>
      <c r="V76" s="21">
        <v>27.863139163394237</v>
      </c>
      <c r="W76" s="21">
        <v>1.4615384615384615</v>
      </c>
      <c r="X76" s="21">
        <v>31.34603155881851</v>
      </c>
      <c r="Y76" s="21">
        <v>1.4583333333333335</v>
      </c>
      <c r="Z76" s="21">
        <v>34.828923954242796</v>
      </c>
      <c r="AA76" s="21">
        <v>1.4600798403193609</v>
      </c>
      <c r="AB76" s="21">
        <v>38.311816349667069</v>
      </c>
      <c r="AC76" s="21">
        <v>1.4575342465753425</v>
      </c>
      <c r="AD76" s="21">
        <v>41.794708745091356</v>
      </c>
    </row>
    <row r="77" spans="1:30" hidden="1" x14ac:dyDescent="0.25">
      <c r="A77" s="1" t="str">
        <f t="shared" si="1"/>
        <v>U006-Revisado I Aprobado 2018</v>
      </c>
      <c r="B77" s="1" t="s">
        <v>464</v>
      </c>
      <c r="C77" s="1" t="s">
        <v>64</v>
      </c>
      <c r="D77" s="1" t="s">
        <v>52</v>
      </c>
      <c r="E77" s="1" t="s">
        <v>53</v>
      </c>
      <c r="F77" s="1" t="s">
        <v>52</v>
      </c>
      <c r="G77" s="21">
        <v>1.0827956989247312</v>
      </c>
      <c r="H77" s="21">
        <v>2.6370470993926687</v>
      </c>
      <c r="I77" s="21">
        <v>1.1378531073446327</v>
      </c>
      <c r="J77" s="21">
        <v>5.2740941987853374</v>
      </c>
      <c r="K77" s="21">
        <v>1.1188888888888888</v>
      </c>
      <c r="L77" s="21">
        <v>7.9111412981780056</v>
      </c>
      <c r="M77" s="21">
        <v>1.1188888888888888</v>
      </c>
      <c r="N77" s="21">
        <v>10.548188397570675</v>
      </c>
      <c r="O77" s="21">
        <v>1.1114790286975718</v>
      </c>
      <c r="P77" s="21">
        <v>13.185235496963344</v>
      </c>
      <c r="Q77" s="21">
        <v>1.1127071823204417</v>
      </c>
      <c r="R77" s="21">
        <v>15.822282596356009</v>
      </c>
      <c r="S77" s="21">
        <v>1.1083333333333332</v>
      </c>
      <c r="T77" s="21">
        <v>18.459329695748682</v>
      </c>
      <c r="U77" s="21">
        <v>1.1050754458161864</v>
      </c>
      <c r="V77" s="21">
        <v>21.096376795141349</v>
      </c>
      <c r="W77" s="21">
        <v>1.1065934065934067</v>
      </c>
      <c r="X77" s="21">
        <v>23.733423894534017</v>
      </c>
      <c r="Y77" s="21">
        <v>1.1041666666666667</v>
      </c>
      <c r="Z77" s="21">
        <v>26.370470993926688</v>
      </c>
      <c r="AA77" s="21">
        <v>1.1054890219560878</v>
      </c>
      <c r="AB77" s="21">
        <v>29.007518093319359</v>
      </c>
      <c r="AC77" s="21">
        <v>1.1035616438356164</v>
      </c>
      <c r="AD77" s="21">
        <v>31.644565192712022</v>
      </c>
    </row>
    <row r="78" spans="1:30" hidden="1" x14ac:dyDescent="0.25">
      <c r="A78" s="1" t="str">
        <f t="shared" si="1"/>
        <v>U007-Revisado I Aprobado 2018</v>
      </c>
      <c r="B78" s="1" t="s">
        <v>467</v>
      </c>
      <c r="C78" s="1" t="s">
        <v>64</v>
      </c>
      <c r="D78" s="1" t="s">
        <v>52</v>
      </c>
      <c r="E78" s="1" t="s">
        <v>53</v>
      </c>
      <c r="F78" s="1" t="s">
        <v>92</v>
      </c>
      <c r="G78" s="21">
        <v>13.672543909160501</v>
      </c>
      <c r="H78" s="21">
        <v>33.298194934441561</v>
      </c>
      <c r="I78" s="21">
        <v>14.145817102160674</v>
      </c>
      <c r="J78" s="21">
        <v>65.567665486883683</v>
      </c>
      <c r="K78" s="21">
        <v>13.972298472546179</v>
      </c>
      <c r="L78" s="21">
        <v>98.791603504435543</v>
      </c>
      <c r="M78" s="21">
        <v>13.968682874940253</v>
      </c>
      <c r="N78" s="21">
        <v>131.68805240090376</v>
      </c>
      <c r="O78" s="21">
        <v>13.961749713660634</v>
      </c>
      <c r="P78" s="21">
        <v>165.62521934398615</v>
      </c>
      <c r="Q78" s="21">
        <v>13.980991949330479</v>
      </c>
      <c r="R78" s="21">
        <v>198.80450950120664</v>
      </c>
      <c r="S78" s="21">
        <v>13.974564723234572</v>
      </c>
      <c r="T78" s="21">
        <v>232.74685496008954</v>
      </c>
      <c r="U78" s="21">
        <v>13.986491663770938</v>
      </c>
      <c r="V78" s="21">
        <v>267.00828373133078</v>
      </c>
      <c r="W78" s="21">
        <v>14.011770421810938</v>
      </c>
      <c r="X78" s="21">
        <v>300.51443009900379</v>
      </c>
      <c r="Y78" s="21">
        <v>14.017759465884124</v>
      </c>
      <c r="Z78" s="21">
        <v>334.78181379164243</v>
      </c>
      <c r="AA78" s="21">
        <v>14.053030541299131</v>
      </c>
      <c r="AB78" s="21">
        <v>368.74498940876543</v>
      </c>
      <c r="AC78" s="21">
        <v>14.070525721295596</v>
      </c>
      <c r="AD78" s="21">
        <v>403.47149701190045</v>
      </c>
    </row>
    <row r="79" spans="1:30" hidden="1" x14ac:dyDescent="0.25">
      <c r="A79" s="1" t="str">
        <f t="shared" si="1"/>
        <v>U008-Revisado I Aprobado 2018</v>
      </c>
      <c r="B79" s="1" t="s">
        <v>469</v>
      </c>
      <c r="C79" s="1" t="s">
        <v>64</v>
      </c>
      <c r="D79" s="1" t="s">
        <v>52</v>
      </c>
      <c r="E79" s="1" t="s">
        <v>53</v>
      </c>
      <c r="F79" s="1" t="s">
        <v>52</v>
      </c>
      <c r="G79" s="21">
        <v>4.3189247311827961</v>
      </c>
      <c r="H79" s="21">
        <v>11.500337991737291</v>
      </c>
      <c r="I79" s="21">
        <v>4.4848587570621481</v>
      </c>
      <c r="J79" s="21">
        <v>22.728671773641629</v>
      </c>
      <c r="K79" s="21">
        <v>4.4277037037037044</v>
      </c>
      <c r="L79" s="21">
        <v>34.229009765378919</v>
      </c>
      <c r="M79" s="21">
        <v>4.4101111111111111</v>
      </c>
      <c r="N79" s="21">
        <v>45.457343547283251</v>
      </c>
      <c r="O79" s="21">
        <v>4.3913907284768214</v>
      </c>
      <c r="P79" s="21">
        <v>56.957681539020548</v>
      </c>
      <c r="Q79" s="21">
        <v>4.3857458563535916</v>
      </c>
      <c r="R79" s="21">
        <v>68.186015320924881</v>
      </c>
      <c r="S79" s="21">
        <v>4.3759748427672953</v>
      </c>
      <c r="T79" s="21">
        <v>79.686353312662163</v>
      </c>
      <c r="U79" s="21">
        <v>4.3556652949245533</v>
      </c>
      <c r="V79" s="21">
        <v>90.914687094566489</v>
      </c>
      <c r="W79" s="21">
        <v>4.3674481074481069</v>
      </c>
      <c r="X79" s="21">
        <v>102.41502508630379</v>
      </c>
      <c r="Y79" s="21">
        <v>4.3520833333333329</v>
      </c>
      <c r="Z79" s="21">
        <v>113.64335886820813</v>
      </c>
      <c r="AA79" s="21">
        <v>4.3620359281437127</v>
      </c>
      <c r="AB79" s="21">
        <v>125.14369685994542</v>
      </c>
      <c r="AC79" s="21">
        <v>4.358374429223745</v>
      </c>
      <c r="AD79" s="21">
        <v>136.64403485168273</v>
      </c>
    </row>
    <row r="80" spans="1:30" hidden="1" x14ac:dyDescent="0.25">
      <c r="A80" s="1" t="str">
        <f t="shared" si="1"/>
        <v>U010-Revisado I Aprobado 2018</v>
      </c>
      <c r="B80" s="1" t="s">
        <v>475</v>
      </c>
      <c r="C80" s="1" t="s">
        <v>64</v>
      </c>
      <c r="D80" s="1" t="s">
        <v>52</v>
      </c>
      <c r="E80" s="1" t="s">
        <v>53</v>
      </c>
      <c r="F80" s="1" t="s">
        <v>92</v>
      </c>
      <c r="G80" s="21">
        <v>0.11645161290322578</v>
      </c>
      <c r="H80" s="21">
        <v>0.43432498132877262</v>
      </c>
      <c r="I80" s="21">
        <v>6.4406779661016947E-2</v>
      </c>
      <c r="J80" s="21">
        <v>0.45718419087239226</v>
      </c>
      <c r="K80" s="21">
        <v>0.10766666666666665</v>
      </c>
      <c r="L80" s="21">
        <v>1.1658196867246002</v>
      </c>
      <c r="M80" s="21">
        <v>8.2333333333333342E-2</v>
      </c>
      <c r="N80" s="21">
        <v>1.18867889626822</v>
      </c>
      <c r="O80" s="21">
        <v>0.10443708609271522</v>
      </c>
      <c r="P80" s="21">
        <v>1.8973143921204279</v>
      </c>
      <c r="Q80" s="21">
        <v>8.817679558011049E-2</v>
      </c>
      <c r="R80" s="21">
        <v>1.9201736016640474</v>
      </c>
      <c r="S80" s="21">
        <v>9.2311320754716972E-2</v>
      </c>
      <c r="T80" s="21">
        <v>2.3544985829928202</v>
      </c>
      <c r="U80" s="21">
        <v>8.1316872427983536E-2</v>
      </c>
      <c r="V80" s="21">
        <v>2.37735779253644</v>
      </c>
      <c r="W80" s="21">
        <v>8.5604395604395603E-2</v>
      </c>
      <c r="X80" s="21">
        <v>2.8116827738652121</v>
      </c>
      <c r="Y80" s="21">
        <v>8.8750000000000009E-2</v>
      </c>
      <c r="Z80" s="21">
        <v>3.2460077551939852</v>
      </c>
      <c r="AA80" s="21">
        <v>8.1347305389221553E-2</v>
      </c>
      <c r="AB80" s="21">
        <v>3.2688669647376045</v>
      </c>
      <c r="AC80" s="21">
        <v>8.4797260273972622E-2</v>
      </c>
      <c r="AD80" s="21">
        <v>3.7237652346556356</v>
      </c>
    </row>
    <row r="81" spans="1:30" hidden="1" x14ac:dyDescent="0.25">
      <c r="A81" s="1" t="str">
        <f t="shared" si="1"/>
        <v>U011-Revisado I Aprobado 2018</v>
      </c>
      <c r="B81" s="1" t="s">
        <v>478</v>
      </c>
      <c r="C81" s="1" t="s">
        <v>64</v>
      </c>
      <c r="D81" s="1" t="s">
        <v>52</v>
      </c>
      <c r="E81" s="1" t="s">
        <v>53</v>
      </c>
      <c r="F81" s="1" t="s">
        <v>52</v>
      </c>
      <c r="G81" s="21">
        <v>14.386834248819245</v>
      </c>
      <c r="H81" s="21">
        <v>35.907135960634506</v>
      </c>
      <c r="I81" s="21">
        <v>15.255465995339142</v>
      </c>
      <c r="J81" s="21">
        <v>72.465504824346155</v>
      </c>
      <c r="K81" s="21">
        <v>14.876315819295803</v>
      </c>
      <c r="L81" s="21">
        <v>107.79329098028528</v>
      </c>
      <c r="M81" s="21">
        <v>15.048916714568627</v>
      </c>
      <c r="N81" s="21">
        <v>145.39193512303041</v>
      </c>
      <c r="O81" s="21">
        <v>14.812804210330119</v>
      </c>
      <c r="P81" s="21">
        <v>180.08106981364128</v>
      </c>
      <c r="Q81" s="21">
        <v>14.870166224319453</v>
      </c>
      <c r="R81" s="21">
        <v>216.69467056279285</v>
      </c>
      <c r="S81" s="21">
        <v>14.767863060269471</v>
      </c>
      <c r="T81" s="21">
        <v>252.06198364199062</v>
      </c>
      <c r="U81" s="21">
        <v>14.755928929845407</v>
      </c>
      <c r="V81" s="21">
        <v>288.68662324589098</v>
      </c>
      <c r="W81" s="21">
        <v>14.744170509625421</v>
      </c>
      <c r="X81" s="21">
        <v>324.06850369731467</v>
      </c>
      <c r="Y81" s="21">
        <v>14.739495323365286</v>
      </c>
      <c r="Z81" s="21">
        <v>360.75306487055599</v>
      </c>
      <c r="AA81" s="21">
        <v>14.731219033368324</v>
      </c>
      <c r="AB81" s="21">
        <v>396.13114196766441</v>
      </c>
      <c r="AC81" s="21">
        <v>14.743718484895874</v>
      </c>
      <c r="AD81" s="21">
        <v>433.26511899017373</v>
      </c>
    </row>
    <row r="82" spans="1:30" hidden="1" x14ac:dyDescent="0.25">
      <c r="A82" s="1" t="str">
        <f t="shared" si="1"/>
        <v>U013-Revisado I Aprobado 2018</v>
      </c>
      <c r="B82" s="1" t="s">
        <v>485</v>
      </c>
      <c r="C82" s="1" t="s">
        <v>64</v>
      </c>
      <c r="D82" s="1" t="s">
        <v>52</v>
      </c>
      <c r="E82" s="1" t="s">
        <v>53</v>
      </c>
      <c r="F82" s="1" t="s">
        <v>92</v>
      </c>
      <c r="G82" s="21">
        <v>16.058064516129033</v>
      </c>
      <c r="H82" s="21">
        <v>40.078247644551013</v>
      </c>
      <c r="I82" s="21">
        <v>16.874576271186438</v>
      </c>
      <c r="J82" s="21">
        <v>80.156495289102025</v>
      </c>
      <c r="K82" s="21">
        <v>16.59333333333333</v>
      </c>
      <c r="L82" s="21">
        <v>120.23474293365302</v>
      </c>
      <c r="M82" s="21">
        <v>16.593333333333327</v>
      </c>
      <c r="N82" s="21">
        <v>160.31299057820402</v>
      </c>
      <c r="O82" s="21">
        <v>16.483443708609268</v>
      </c>
      <c r="P82" s="21">
        <v>200.39123822275502</v>
      </c>
      <c r="Q82" s="21">
        <v>16.501657458563532</v>
      </c>
      <c r="R82" s="21">
        <v>240.46948586730605</v>
      </c>
      <c r="S82" s="21">
        <v>16.436792452830186</v>
      </c>
      <c r="T82" s="21">
        <v>280.54773351185707</v>
      </c>
      <c r="U82" s="21">
        <v>16.388477366255142</v>
      </c>
      <c r="V82" s="21">
        <v>320.6259811564081</v>
      </c>
      <c r="W82" s="21">
        <v>16.41098901098901</v>
      </c>
      <c r="X82" s="21">
        <v>360.70422880095907</v>
      </c>
      <c r="Y82" s="21">
        <v>16.374999999999996</v>
      </c>
      <c r="Z82" s="21">
        <v>400.78247644551004</v>
      </c>
      <c r="AA82" s="21">
        <v>16.394610778443113</v>
      </c>
      <c r="AB82" s="21">
        <v>440.86072409006113</v>
      </c>
      <c r="AC82" s="21">
        <v>16.366027397260275</v>
      </c>
      <c r="AD82" s="21">
        <v>480.93897173461221</v>
      </c>
    </row>
    <row r="83" spans="1:30" hidden="1" x14ac:dyDescent="0.25">
      <c r="A83" s="1" t="str">
        <f t="shared" si="1"/>
        <v>U014-Revisado I Aprobado 2018</v>
      </c>
      <c r="B83" s="1" t="s">
        <v>487</v>
      </c>
      <c r="C83" s="1" t="s">
        <v>64</v>
      </c>
      <c r="D83" s="1" t="s">
        <v>52</v>
      </c>
      <c r="E83" s="1" t="s">
        <v>53</v>
      </c>
      <c r="F83" s="1" t="s">
        <v>52</v>
      </c>
      <c r="G83" s="21">
        <v>4.1268817204301085</v>
      </c>
      <c r="H83" s="21">
        <v>7.7821216531456958</v>
      </c>
      <c r="I83" s="21">
        <v>4.0468926553672322</v>
      </c>
      <c r="J83" s="21">
        <v>14.524058728890727</v>
      </c>
      <c r="K83" s="21">
        <v>4.0744444444444454</v>
      </c>
      <c r="L83" s="21">
        <v>22.306180382036427</v>
      </c>
      <c r="M83" s="21">
        <v>4.0322222222222237</v>
      </c>
      <c r="N83" s="21">
        <v>29.433371004966894</v>
      </c>
      <c r="O83" s="21">
        <v>4.0516556291390726</v>
      </c>
      <c r="P83" s="21">
        <v>37.215492658112581</v>
      </c>
      <c r="Q83" s="21">
        <v>4.0274401473296511</v>
      </c>
      <c r="R83" s="21">
        <v>44.342683281043051</v>
      </c>
      <c r="S83" s="21">
        <v>4.0419811320754722</v>
      </c>
      <c r="T83" s="21">
        <v>52.124804934188745</v>
      </c>
      <c r="U83" s="21">
        <v>4.0528120713305906</v>
      </c>
      <c r="V83" s="21">
        <v>59.906926587334439</v>
      </c>
      <c r="W83" s="21">
        <v>4.0366300366300374</v>
      </c>
      <c r="X83" s="21">
        <v>67.03411721026491</v>
      </c>
      <c r="Y83" s="21">
        <v>4.0458333333333334</v>
      </c>
      <c r="Z83" s="21">
        <v>74.816238863410604</v>
      </c>
      <c r="AA83" s="21">
        <v>4.0332335329341324</v>
      </c>
      <c r="AB83" s="21">
        <v>81.94342948634106</v>
      </c>
      <c r="AC83" s="21">
        <v>4.0411872146118721</v>
      </c>
      <c r="AD83" s="21">
        <v>89.725551139486768</v>
      </c>
    </row>
    <row r="84" spans="1:30" hidden="1" x14ac:dyDescent="0.25">
      <c r="A84" s="1" t="str">
        <f t="shared" si="1"/>
        <v>U015-Revisado I Aprobado 2018</v>
      </c>
      <c r="B84" s="1" t="s">
        <v>490</v>
      </c>
      <c r="C84" s="1" t="s">
        <v>64</v>
      </c>
      <c r="D84" s="1" t="s">
        <v>52</v>
      </c>
      <c r="E84" s="1" t="s">
        <v>53</v>
      </c>
      <c r="F84" s="1" t="s">
        <v>92</v>
      </c>
      <c r="G84" s="21">
        <v>30.645161290322587</v>
      </c>
      <c r="H84" s="21">
        <v>57.788032077814577</v>
      </c>
      <c r="I84" s="21">
        <v>32.203389830508478</v>
      </c>
      <c r="J84" s="21">
        <v>115.57606415562915</v>
      </c>
      <c r="K84" s="21">
        <v>31.666666666666668</v>
      </c>
      <c r="L84" s="21">
        <v>173.36409623344372</v>
      </c>
      <c r="M84" s="21">
        <v>31.666666666666671</v>
      </c>
      <c r="N84" s="21">
        <v>231.15212831125831</v>
      </c>
      <c r="O84" s="21">
        <v>31.456953642384114</v>
      </c>
      <c r="P84" s="21">
        <v>288.9401603890729</v>
      </c>
      <c r="Q84" s="21">
        <v>31.491712707182323</v>
      </c>
      <c r="R84" s="21">
        <v>346.72819246688744</v>
      </c>
      <c r="S84" s="21">
        <v>31.367924528301895</v>
      </c>
      <c r="T84" s="21">
        <v>404.51622454470203</v>
      </c>
      <c r="U84" s="21">
        <v>31.275720164609055</v>
      </c>
      <c r="V84" s="21">
        <v>462.30425662251656</v>
      </c>
      <c r="W84" s="21">
        <v>31.318681318681328</v>
      </c>
      <c r="X84" s="21">
        <v>520.09228870033121</v>
      </c>
      <c r="Y84" s="21">
        <v>31.250000000000007</v>
      </c>
      <c r="Z84" s="21">
        <v>577.8803207781458</v>
      </c>
      <c r="AA84" s="21">
        <v>31.287425149700606</v>
      </c>
      <c r="AB84" s="21">
        <v>635.66835285596039</v>
      </c>
      <c r="AC84" s="21">
        <v>31.232876712328768</v>
      </c>
      <c r="AD84" s="21">
        <v>693.45638493377487</v>
      </c>
    </row>
    <row r="85" spans="1:30" hidden="1" x14ac:dyDescent="0.25">
      <c r="A85" s="1" t="str">
        <f t="shared" si="1"/>
        <v>U017-Revisado I Aprobado 2018</v>
      </c>
      <c r="B85" s="1" t="s">
        <v>495</v>
      </c>
      <c r="C85" s="1" t="s">
        <v>64</v>
      </c>
      <c r="D85" s="1" t="s">
        <v>52</v>
      </c>
      <c r="E85" s="1" t="s">
        <v>53</v>
      </c>
      <c r="F85" s="1" t="s">
        <v>52</v>
      </c>
      <c r="G85" s="21">
        <v>6.1290322580645169</v>
      </c>
      <c r="H85" s="21">
        <v>11.557606415562914</v>
      </c>
      <c r="I85" s="21">
        <v>6.4406779661016955</v>
      </c>
      <c r="J85" s="21">
        <v>23.115212831125827</v>
      </c>
      <c r="K85" s="21">
        <v>6.3333333333333339</v>
      </c>
      <c r="L85" s="21">
        <v>34.672819246688739</v>
      </c>
      <c r="M85" s="21">
        <v>6.3333333333333339</v>
      </c>
      <c r="N85" s="21">
        <v>46.230425662251655</v>
      </c>
      <c r="O85" s="21">
        <v>6.2913907284768218</v>
      </c>
      <c r="P85" s="21">
        <v>57.788032077814577</v>
      </c>
      <c r="Q85" s="21">
        <v>6.2983425414364662</v>
      </c>
      <c r="R85" s="21">
        <v>69.345638493377493</v>
      </c>
      <c r="S85" s="21">
        <v>6.2735849056603783</v>
      </c>
      <c r="T85" s="21">
        <v>80.903244908940394</v>
      </c>
      <c r="U85" s="21">
        <v>6.2551440329218106</v>
      </c>
      <c r="V85" s="21">
        <v>92.460851324503309</v>
      </c>
      <c r="W85" s="21">
        <v>6.2637362637362655</v>
      </c>
      <c r="X85" s="21">
        <v>104.01845774006624</v>
      </c>
      <c r="Y85" s="21">
        <v>6.2500000000000009</v>
      </c>
      <c r="Z85" s="21">
        <v>115.57606415562915</v>
      </c>
      <c r="AA85" s="21">
        <v>6.2574850299401197</v>
      </c>
      <c r="AB85" s="21">
        <v>127.13367057119206</v>
      </c>
      <c r="AC85" s="21">
        <v>6.2465753424657535</v>
      </c>
      <c r="AD85" s="21">
        <v>138.69127698675496</v>
      </c>
    </row>
    <row r="86" spans="1:30" hidden="1" x14ac:dyDescent="0.25">
      <c r="A86" s="1" t="str">
        <f t="shared" si="1"/>
        <v>U018-Revisado I Aprobado 2018</v>
      </c>
      <c r="B86" s="1" t="s">
        <v>500</v>
      </c>
      <c r="C86" s="1" t="s">
        <v>64</v>
      </c>
      <c r="D86" s="1" t="s">
        <v>52</v>
      </c>
      <c r="E86" s="1" t="s">
        <v>53</v>
      </c>
      <c r="F86" s="1" t="s">
        <v>52</v>
      </c>
      <c r="G86" s="21">
        <v>0.10215053763440859</v>
      </c>
      <c r="H86" s="21">
        <v>0.25495068476177485</v>
      </c>
      <c r="I86" s="21">
        <v>0.10734463276836158</v>
      </c>
      <c r="J86" s="21">
        <v>0.50990136952354981</v>
      </c>
      <c r="K86" s="21">
        <v>0.10555555555555554</v>
      </c>
      <c r="L86" s="21">
        <v>0.76485205428532455</v>
      </c>
      <c r="M86" s="21">
        <v>0.10555555555555553</v>
      </c>
      <c r="N86" s="21">
        <v>1.0198027390470994</v>
      </c>
      <c r="O86" s="21">
        <v>0.10485651214128035</v>
      </c>
      <c r="P86" s="21">
        <v>1.2747534238088745</v>
      </c>
      <c r="Q86" s="21">
        <v>0.10497237569060773</v>
      </c>
      <c r="R86" s="21">
        <v>1.5297041085706493</v>
      </c>
      <c r="S86" s="21">
        <v>0.10455974842767293</v>
      </c>
      <c r="T86" s="21">
        <v>1.7846547933324239</v>
      </c>
      <c r="U86" s="21">
        <v>0.10425240054869685</v>
      </c>
      <c r="V86" s="21">
        <v>2.0396054780941992</v>
      </c>
      <c r="W86" s="21">
        <v>0.10439560439560437</v>
      </c>
      <c r="X86" s="21">
        <v>2.2945561628559736</v>
      </c>
      <c r="Y86" s="21">
        <v>0.10416666666666666</v>
      </c>
      <c r="Z86" s="21">
        <v>2.5495068476177489</v>
      </c>
      <c r="AA86" s="21">
        <v>0.10429141716566864</v>
      </c>
      <c r="AB86" s="21">
        <v>2.8044575323795233</v>
      </c>
      <c r="AC86" s="21">
        <v>0.10410958904109588</v>
      </c>
      <c r="AD86" s="21">
        <v>3.0594082171412982</v>
      </c>
    </row>
    <row r="87" spans="1:30" hidden="1" x14ac:dyDescent="0.25">
      <c r="A87" s="1" t="str">
        <f t="shared" si="1"/>
        <v>U019-Revisado I Aprobado 2018</v>
      </c>
      <c r="B87" s="1" t="s">
        <v>503</v>
      </c>
      <c r="C87" s="1" t="s">
        <v>64</v>
      </c>
      <c r="D87" s="1" t="s">
        <v>52</v>
      </c>
      <c r="E87" s="1" t="s">
        <v>53</v>
      </c>
      <c r="F87" s="1" t="s">
        <v>92</v>
      </c>
      <c r="G87" s="21">
        <v>8.6827956989247307E-2</v>
      </c>
      <c r="H87" s="21">
        <v>0.13015605192466884</v>
      </c>
      <c r="I87" s="21">
        <v>8.8374245080849387E-2</v>
      </c>
      <c r="J87" s="21">
        <v>0.25212784906299945</v>
      </c>
      <c r="K87" s="21">
        <v>8.7841634738186458E-2</v>
      </c>
      <c r="L87" s="21">
        <v>0.38228390098766835</v>
      </c>
      <c r="M87" s="21">
        <v>8.6992337164750966E-2</v>
      </c>
      <c r="N87" s="21">
        <v>0.50478371456382731</v>
      </c>
      <c r="O87" s="21">
        <v>8.6958590241303202E-2</v>
      </c>
      <c r="P87" s="21">
        <v>0.63493976648849615</v>
      </c>
      <c r="Q87" s="21">
        <v>8.6541880993205048E-2</v>
      </c>
      <c r="R87" s="21">
        <v>0.75743958006465506</v>
      </c>
      <c r="S87" s="21">
        <v>8.658371286055086E-2</v>
      </c>
      <c r="T87" s="21">
        <v>0.8875956319893239</v>
      </c>
      <c r="U87" s="21">
        <v>8.5963294073128055E-2</v>
      </c>
      <c r="V87" s="21">
        <v>1.0100954455654829</v>
      </c>
      <c r="W87" s="21">
        <v>8.6376363100501036E-2</v>
      </c>
      <c r="X87" s="21">
        <v>1.1402514974901516</v>
      </c>
      <c r="Y87" s="21">
        <v>8.5901580459770116E-2</v>
      </c>
      <c r="Z87" s="21">
        <v>1.2627513110663107</v>
      </c>
      <c r="AA87" s="21">
        <v>8.6244751875559231E-2</v>
      </c>
      <c r="AB87" s="21">
        <v>1.3929073629909794</v>
      </c>
      <c r="AC87" s="21">
        <v>8.5860494410329113E-2</v>
      </c>
      <c r="AD87" s="21">
        <v>1.5154071765671389</v>
      </c>
    </row>
    <row r="88" spans="1:30" hidden="1" x14ac:dyDescent="0.25">
      <c r="A88" s="1" t="str">
        <f t="shared" si="1"/>
        <v>U020-Revisado I Aprobado 2018</v>
      </c>
      <c r="B88" s="1" t="s">
        <v>506</v>
      </c>
      <c r="C88" s="1" t="s">
        <v>64</v>
      </c>
      <c r="D88" s="1" t="s">
        <v>52</v>
      </c>
      <c r="E88" s="1" t="s">
        <v>53</v>
      </c>
      <c r="F88" s="1" t="s">
        <v>52</v>
      </c>
      <c r="G88" s="21">
        <v>1.2666666666666664</v>
      </c>
      <c r="H88" s="21">
        <v>6.3811983296771508</v>
      </c>
      <c r="I88" s="21">
        <v>0.66553672316384171</v>
      </c>
      <c r="J88" s="21">
        <v>6.3811983296771517</v>
      </c>
      <c r="K88" s="21">
        <v>0.43629629629629629</v>
      </c>
      <c r="L88" s="21">
        <v>6.3811983296771517</v>
      </c>
      <c r="M88" s="21">
        <v>0.59638888888888886</v>
      </c>
      <c r="N88" s="21">
        <v>11.630248568605129</v>
      </c>
      <c r="O88" s="21">
        <v>0.47395143487858715</v>
      </c>
      <c r="P88" s="21">
        <v>11.630248568605129</v>
      </c>
      <c r="Q88" s="21">
        <v>0.77509852670349888</v>
      </c>
      <c r="R88" s="21">
        <v>22.798889483845709</v>
      </c>
      <c r="S88" s="21">
        <v>0.66175864779874194</v>
      </c>
      <c r="T88" s="21">
        <v>22.798889483845709</v>
      </c>
      <c r="U88" s="21">
        <v>0.57733676268861445</v>
      </c>
      <c r="V88" s="21">
        <v>22.798889483845709</v>
      </c>
      <c r="W88" s="21">
        <v>0.51389316239316229</v>
      </c>
      <c r="X88" s="21">
        <v>22.798889483845709</v>
      </c>
      <c r="Y88" s="21">
        <v>0.68756249999999985</v>
      </c>
      <c r="Z88" s="21">
        <v>33.967530399086286</v>
      </c>
      <c r="AA88" s="21">
        <v>0.62580538922155671</v>
      </c>
      <c r="AB88" s="21">
        <v>33.967530399086286</v>
      </c>
      <c r="AC88" s="21">
        <v>0.57265479452054779</v>
      </c>
      <c r="AD88" s="21">
        <v>33.967530399086286</v>
      </c>
    </row>
    <row r="89" spans="1:30" hidden="1" x14ac:dyDescent="0.25">
      <c r="A89" s="1" t="str">
        <f t="shared" si="1"/>
        <v>U021-Revisado I Aprobado 2018</v>
      </c>
      <c r="B89" s="1" t="s">
        <v>510</v>
      </c>
      <c r="C89" s="1" t="s">
        <v>64</v>
      </c>
      <c r="D89" s="1" t="s">
        <v>52</v>
      </c>
      <c r="E89" s="1" t="s">
        <v>53</v>
      </c>
      <c r="F89" s="1" t="s">
        <v>52</v>
      </c>
      <c r="G89" s="21">
        <v>0</v>
      </c>
      <c r="H89" s="21">
        <v>0</v>
      </c>
      <c r="I89" s="21">
        <v>5.1757288135593223E-2</v>
      </c>
      <c r="J89" s="21">
        <v>0.30541798568286427</v>
      </c>
      <c r="K89" s="21">
        <v>5.135629629629631E-2</v>
      </c>
      <c r="L89" s="21">
        <v>0.46228232526828095</v>
      </c>
      <c r="M89" s="21">
        <v>9.3047222222222226E-2</v>
      </c>
      <c r="N89" s="21">
        <v>1.1167494374458469</v>
      </c>
      <c r="O89" s="21">
        <v>0.11872441501103752</v>
      </c>
      <c r="P89" s="21">
        <v>1.793032120029332</v>
      </c>
      <c r="Q89" s="21">
        <v>0.10650637200736648</v>
      </c>
      <c r="R89" s="21">
        <v>1.9280808892088299</v>
      </c>
      <c r="S89" s="21">
        <v>0.1228272327044025</v>
      </c>
      <c r="T89" s="21">
        <v>2.604363571792315</v>
      </c>
      <c r="U89" s="21">
        <v>0.13498392318244171</v>
      </c>
      <c r="V89" s="21">
        <v>3.2806462543757999</v>
      </c>
      <c r="W89" s="21">
        <v>0.12509655677655679</v>
      </c>
      <c r="X89" s="21">
        <v>3.4156950235552976</v>
      </c>
      <c r="Y89" s="21">
        <v>0.13458250000000002</v>
      </c>
      <c r="Z89" s="21">
        <v>4.091977706138783</v>
      </c>
      <c r="AA89" s="21">
        <v>0.142085868263473</v>
      </c>
      <c r="AB89" s="21">
        <v>4.7464448183163475</v>
      </c>
      <c r="AC89" s="21">
        <v>0.13431525114155249</v>
      </c>
      <c r="AD89" s="21">
        <v>4.9033091579017647</v>
      </c>
    </row>
    <row r="90" spans="1:30" hidden="1" x14ac:dyDescent="0.25">
      <c r="A90" s="1" t="str">
        <f t="shared" si="1"/>
        <v>U022-Revisado I Aprobado 2018</v>
      </c>
      <c r="B90" s="1" t="s">
        <v>513</v>
      </c>
      <c r="C90" s="1" t="s">
        <v>64</v>
      </c>
      <c r="D90" s="1" t="s">
        <v>52</v>
      </c>
      <c r="E90" s="1" t="s">
        <v>53</v>
      </c>
      <c r="F90" s="1" t="s">
        <v>52</v>
      </c>
      <c r="G90" s="21">
        <v>6.3333333333333339E-2</v>
      </c>
      <c r="H90" s="21">
        <v>3.3035799472443603E-2</v>
      </c>
      <c r="I90" s="21">
        <v>6.3333333333333339E-2</v>
      </c>
      <c r="J90" s="21">
        <v>6.2874586092715234E-2</v>
      </c>
      <c r="K90" s="21">
        <v>6.3333333333333339E-2</v>
      </c>
      <c r="L90" s="21">
        <v>9.5910385565158837E-2</v>
      </c>
      <c r="M90" s="21">
        <v>6.3333333333333325E-2</v>
      </c>
      <c r="N90" s="21">
        <v>0.12788051408687842</v>
      </c>
      <c r="O90" s="21">
        <v>6.3333333333333325E-2</v>
      </c>
      <c r="P90" s="21">
        <v>0.16091631355932198</v>
      </c>
      <c r="Q90" s="21">
        <v>6.3333333333333325E-2</v>
      </c>
      <c r="R90" s="21">
        <v>0.19288644208104158</v>
      </c>
      <c r="S90" s="21">
        <v>6.3333333333333325E-2</v>
      </c>
      <c r="T90" s="21">
        <v>0.2259222415534852</v>
      </c>
      <c r="U90" s="21">
        <v>6.3333333333333339E-2</v>
      </c>
      <c r="V90" s="21">
        <v>0.25895804102592884</v>
      </c>
      <c r="W90" s="21">
        <v>6.3333333333333339E-2</v>
      </c>
      <c r="X90" s="21">
        <v>0.29092816954764844</v>
      </c>
      <c r="Y90" s="21">
        <v>6.3333333333333339E-2</v>
      </c>
      <c r="Z90" s="21">
        <v>0.32396396902009206</v>
      </c>
      <c r="AA90" s="21">
        <v>6.3333333333333353E-2</v>
      </c>
      <c r="AB90" s="21">
        <v>0.35593409754181177</v>
      </c>
      <c r="AC90" s="21">
        <v>6.3333333333333353E-2</v>
      </c>
      <c r="AD90" s="21">
        <v>0.38896989701425533</v>
      </c>
    </row>
    <row r="91" spans="1:30" hidden="1" x14ac:dyDescent="0.25">
      <c r="A91" s="1" t="str">
        <f t="shared" si="1"/>
        <v>U023-Revisado I Aprobado 2018</v>
      </c>
      <c r="B91" s="1" t="s">
        <v>515</v>
      </c>
      <c r="C91" s="1" t="s">
        <v>64</v>
      </c>
      <c r="D91" s="1" t="s">
        <v>52</v>
      </c>
      <c r="E91" s="1" t="s">
        <v>53</v>
      </c>
      <c r="F91" s="1" t="s">
        <v>52</v>
      </c>
      <c r="G91" s="21">
        <v>1.9204301075268815</v>
      </c>
      <c r="H91" s="21">
        <v>5.1136791448595327</v>
      </c>
      <c r="I91" s="21">
        <v>2.0180790960451982</v>
      </c>
      <c r="J91" s="21">
        <v>10.227358289719067</v>
      </c>
      <c r="K91" s="21">
        <v>1.9844444444444445</v>
      </c>
      <c r="L91" s="21">
        <v>15.341037434578599</v>
      </c>
      <c r="M91" s="21">
        <v>1.9844444444444445</v>
      </c>
      <c r="N91" s="21">
        <v>20.454716579438131</v>
      </c>
      <c r="O91" s="21">
        <v>1.9713024282560703</v>
      </c>
      <c r="P91" s="21">
        <v>25.568395724297662</v>
      </c>
      <c r="Q91" s="21">
        <v>1.9734806629834256</v>
      </c>
      <c r="R91" s="21">
        <v>30.682074869157201</v>
      </c>
      <c r="S91" s="21">
        <v>1.9657232704402519</v>
      </c>
      <c r="T91" s="21">
        <v>35.79575401401673</v>
      </c>
      <c r="U91" s="21">
        <v>1.9599451303155007</v>
      </c>
      <c r="V91" s="21">
        <v>40.909433158876269</v>
      </c>
      <c r="W91" s="21">
        <v>1.9626373626373625</v>
      </c>
      <c r="X91" s="21">
        <v>46.0231123037358</v>
      </c>
      <c r="Y91" s="21">
        <v>1.9583333333333333</v>
      </c>
      <c r="Z91" s="21">
        <v>51.136791448595332</v>
      </c>
      <c r="AA91" s="21">
        <v>1.9606786427145708</v>
      </c>
      <c r="AB91" s="21">
        <v>56.250470593454864</v>
      </c>
      <c r="AC91" s="21">
        <v>1.9572602739726026</v>
      </c>
      <c r="AD91" s="21">
        <v>61.364149738314396</v>
      </c>
    </row>
    <row r="92" spans="1:30" hidden="1" x14ac:dyDescent="0.25">
      <c r="A92" s="1" t="str">
        <f t="shared" si="1"/>
        <v>U024-Revisado I Aprobado 2018</v>
      </c>
      <c r="B92" s="1" t="s">
        <v>517</v>
      </c>
      <c r="C92" s="1" t="s">
        <v>64</v>
      </c>
      <c r="D92" s="1" t="s">
        <v>52</v>
      </c>
      <c r="E92" s="1" t="s">
        <v>53</v>
      </c>
      <c r="F92" s="1" t="s">
        <v>52</v>
      </c>
      <c r="G92" s="21">
        <v>0</v>
      </c>
      <c r="H92" s="21">
        <v>0</v>
      </c>
      <c r="I92" s="21">
        <v>7.1029514124293786E-2</v>
      </c>
      <c r="J92" s="21">
        <v>0.4424408943580353</v>
      </c>
      <c r="K92" s="21">
        <v>0.14782816296296297</v>
      </c>
      <c r="L92" s="21">
        <v>1.4046369720116707</v>
      </c>
      <c r="M92" s="21">
        <v>0.18436945555555556</v>
      </c>
      <c r="N92" s="21">
        <v>2.3357944665151891</v>
      </c>
      <c r="O92" s="21">
        <v>0.20687501986754969</v>
      </c>
      <c r="P92" s="21">
        <v>3.2979905441688242</v>
      </c>
      <c r="Q92" s="21">
        <v>0.22131451933701662</v>
      </c>
      <c r="R92" s="21">
        <v>4.229148038672343</v>
      </c>
      <c r="S92" s="21">
        <v>0.23194208176100628</v>
      </c>
      <c r="T92" s="21">
        <v>5.1913441163259773</v>
      </c>
      <c r="U92" s="21">
        <v>0.23985808504801093</v>
      </c>
      <c r="V92" s="21">
        <v>6.1535401939796124</v>
      </c>
      <c r="W92" s="21">
        <v>0.24580701343101341</v>
      </c>
      <c r="X92" s="21">
        <v>7.0846976884831312</v>
      </c>
      <c r="Y92" s="21">
        <v>0.25072074999999999</v>
      </c>
      <c r="Z92" s="21">
        <v>8.0468937661367672</v>
      </c>
      <c r="AA92" s="21">
        <v>0.25460750898203605</v>
      </c>
      <c r="AB92" s="21">
        <v>8.9780512606402887</v>
      </c>
      <c r="AC92" s="21">
        <v>0.25795260639269407</v>
      </c>
      <c r="AD92" s="21">
        <v>9.9402473382939203</v>
      </c>
    </row>
    <row r="93" spans="1:30" x14ac:dyDescent="0.25"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x14ac:dyDescent="0.25"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x14ac:dyDescent="0.25"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x14ac:dyDescent="0.25"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7:30" x14ac:dyDescent="0.25"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7:30" x14ac:dyDescent="0.25"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7:30" x14ac:dyDescent="0.25"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7:30" x14ac:dyDescent="0.25"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7:30" x14ac:dyDescent="0.25"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7:30" x14ac:dyDescent="0.25"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7:30" x14ac:dyDescent="0.25"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7:30" x14ac:dyDescent="0.25"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7:30" x14ac:dyDescent="0.25"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7:30" x14ac:dyDescent="0.25"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7:30" x14ac:dyDescent="0.25"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7:30" x14ac:dyDescent="0.25"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7:30" x14ac:dyDescent="0.25"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7:30" x14ac:dyDescent="0.25"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7:30" x14ac:dyDescent="0.25"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7:30" x14ac:dyDescent="0.25"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7:30" x14ac:dyDescent="0.25"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7:30" x14ac:dyDescent="0.25"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7:30" x14ac:dyDescent="0.25"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7:30" x14ac:dyDescent="0.25"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7:30" x14ac:dyDescent="0.25"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7:30" x14ac:dyDescent="0.25"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7:30" x14ac:dyDescent="0.25"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7:30" x14ac:dyDescent="0.25"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7:30" x14ac:dyDescent="0.25"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7:30" x14ac:dyDescent="0.25"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7:30" x14ac:dyDescent="0.25"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7:30" x14ac:dyDescent="0.25"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7:30" x14ac:dyDescent="0.25"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7:30" x14ac:dyDescent="0.25"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7:30" x14ac:dyDescent="0.25"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7:30" x14ac:dyDescent="0.25"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7:30" x14ac:dyDescent="0.25"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7:30" x14ac:dyDescent="0.25"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7:30" x14ac:dyDescent="0.25"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7:30" x14ac:dyDescent="0.25"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7:30" x14ac:dyDescent="0.25"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7:30" x14ac:dyDescent="0.25"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7:30" x14ac:dyDescent="0.25"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7:30" x14ac:dyDescent="0.25"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7:30" x14ac:dyDescent="0.25"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7:30" x14ac:dyDescent="0.25"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7:30" x14ac:dyDescent="0.25"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7:30" x14ac:dyDescent="0.25"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7:30" x14ac:dyDescent="0.25"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7:30" x14ac:dyDescent="0.25"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7:30" x14ac:dyDescent="0.25"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7:30" x14ac:dyDescent="0.25"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7:30" x14ac:dyDescent="0.25"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7:30" x14ac:dyDescent="0.25"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7:30" x14ac:dyDescent="0.25"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7:30" x14ac:dyDescent="0.25"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7:30" x14ac:dyDescent="0.25"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7:30" x14ac:dyDescent="0.25"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7:30" x14ac:dyDescent="0.25"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7:30" x14ac:dyDescent="0.25"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7:30" x14ac:dyDescent="0.25"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7:30" x14ac:dyDescent="0.25"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7:30" x14ac:dyDescent="0.25"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7:30" x14ac:dyDescent="0.25"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7:30" x14ac:dyDescent="0.25"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7:30" x14ac:dyDescent="0.25"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7:30" x14ac:dyDescent="0.25"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7:30" x14ac:dyDescent="0.25"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7:30" x14ac:dyDescent="0.25"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7:30" x14ac:dyDescent="0.25"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7:30" x14ac:dyDescent="0.25"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7:30" x14ac:dyDescent="0.25"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7:30" x14ac:dyDescent="0.25"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7:30" x14ac:dyDescent="0.25"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7:30" x14ac:dyDescent="0.25"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7:30" x14ac:dyDescent="0.25"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7:30" x14ac:dyDescent="0.25"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7:30" x14ac:dyDescent="0.25"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7:30" x14ac:dyDescent="0.25"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7:30" x14ac:dyDescent="0.25"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7:30" x14ac:dyDescent="0.25"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7:30" x14ac:dyDescent="0.25"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7:30" x14ac:dyDescent="0.25"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7:30" x14ac:dyDescent="0.25"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7:30" x14ac:dyDescent="0.25"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7:30" x14ac:dyDescent="0.25"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7:30" x14ac:dyDescent="0.25"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7:30" x14ac:dyDescent="0.25"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7:30" x14ac:dyDescent="0.25"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7:30" x14ac:dyDescent="0.25"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7:30" x14ac:dyDescent="0.25"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7:30" x14ac:dyDescent="0.25"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7:30" x14ac:dyDescent="0.25"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7:30" x14ac:dyDescent="0.25"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7:30" x14ac:dyDescent="0.25"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7:30" x14ac:dyDescent="0.25"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7:30" x14ac:dyDescent="0.25"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7:30" x14ac:dyDescent="0.25"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7:30" x14ac:dyDescent="0.25"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7:30" x14ac:dyDescent="0.25"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7:30" x14ac:dyDescent="0.25"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7:30" x14ac:dyDescent="0.25"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7:30" x14ac:dyDescent="0.25"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7:30" x14ac:dyDescent="0.25"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7:30" x14ac:dyDescent="0.25"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7:30" x14ac:dyDescent="0.25"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7:30" x14ac:dyDescent="0.25"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7:30" x14ac:dyDescent="0.25"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7:30" x14ac:dyDescent="0.25"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7:30" x14ac:dyDescent="0.25"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7:30" x14ac:dyDescent="0.25"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7:30" x14ac:dyDescent="0.25"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7:30" x14ac:dyDescent="0.25"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7:30" x14ac:dyDescent="0.25"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7:30" x14ac:dyDescent="0.25"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7:30" x14ac:dyDescent="0.25"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7:30" x14ac:dyDescent="0.25"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7:30" x14ac:dyDescent="0.25"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7:30" x14ac:dyDescent="0.25"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7:30" x14ac:dyDescent="0.25"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7:30" x14ac:dyDescent="0.25"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7:30" x14ac:dyDescent="0.25"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7:30" x14ac:dyDescent="0.25"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7:30" x14ac:dyDescent="0.25"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7:30" x14ac:dyDescent="0.25"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7:30" x14ac:dyDescent="0.25"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7:30" x14ac:dyDescent="0.25"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7:30" x14ac:dyDescent="0.25"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7:30" x14ac:dyDescent="0.25"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7:30" x14ac:dyDescent="0.25"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7:30" x14ac:dyDescent="0.25"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7:30" x14ac:dyDescent="0.25"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7:30" x14ac:dyDescent="0.25"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7:30" x14ac:dyDescent="0.25"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7:30" x14ac:dyDescent="0.25"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7:30" x14ac:dyDescent="0.25"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7:30" x14ac:dyDescent="0.25"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7:30" x14ac:dyDescent="0.25"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7:30" x14ac:dyDescent="0.25"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7:30" x14ac:dyDescent="0.25"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7:30" x14ac:dyDescent="0.25"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7:30" x14ac:dyDescent="0.25"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7:30" x14ac:dyDescent="0.25"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7:30" x14ac:dyDescent="0.25"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7:30" x14ac:dyDescent="0.25"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7:30" x14ac:dyDescent="0.25"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7:30" x14ac:dyDescent="0.25"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7:30" x14ac:dyDescent="0.25"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7:30" x14ac:dyDescent="0.25"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7:30" x14ac:dyDescent="0.25"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7:30" x14ac:dyDescent="0.25"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7:30" x14ac:dyDescent="0.25"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7:30" x14ac:dyDescent="0.25"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7:30" x14ac:dyDescent="0.25"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7:30" x14ac:dyDescent="0.25"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7:30" x14ac:dyDescent="0.25"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7:30" x14ac:dyDescent="0.25"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7:30" x14ac:dyDescent="0.25"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7:30" x14ac:dyDescent="0.25"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7:30" x14ac:dyDescent="0.25"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7:30" x14ac:dyDescent="0.25"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7:30" x14ac:dyDescent="0.25"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7:30" x14ac:dyDescent="0.25"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7:30" x14ac:dyDescent="0.25"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7:30" x14ac:dyDescent="0.25"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7:30" x14ac:dyDescent="0.25"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7:30" x14ac:dyDescent="0.25"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7:30" x14ac:dyDescent="0.25"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7:30" x14ac:dyDescent="0.25"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7:30" x14ac:dyDescent="0.25"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7:30" x14ac:dyDescent="0.25"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7:30" x14ac:dyDescent="0.25"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7:30" x14ac:dyDescent="0.25"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7:30" x14ac:dyDescent="0.25"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7:30" x14ac:dyDescent="0.25"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7:30" x14ac:dyDescent="0.25"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7:30" x14ac:dyDescent="0.25"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7:30" x14ac:dyDescent="0.25"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7:30" x14ac:dyDescent="0.25"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7:30" x14ac:dyDescent="0.25"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7:30" x14ac:dyDescent="0.25"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7:30" x14ac:dyDescent="0.25"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7:30" x14ac:dyDescent="0.25"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7:30" x14ac:dyDescent="0.25"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7:30" x14ac:dyDescent="0.25"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7:30" x14ac:dyDescent="0.25"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7:30" x14ac:dyDescent="0.25"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7:30" x14ac:dyDescent="0.25"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7:30" x14ac:dyDescent="0.25"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7:30" x14ac:dyDescent="0.25"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7:30" x14ac:dyDescent="0.25"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7:30" x14ac:dyDescent="0.25"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7:30" x14ac:dyDescent="0.25"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7:30" x14ac:dyDescent="0.25"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7:30" x14ac:dyDescent="0.25"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7:30" x14ac:dyDescent="0.25"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7:30" x14ac:dyDescent="0.25"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7:30" x14ac:dyDescent="0.25"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7:30" x14ac:dyDescent="0.25"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7:30" x14ac:dyDescent="0.25"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7:30" x14ac:dyDescent="0.25"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7:30" x14ac:dyDescent="0.25"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7:30" x14ac:dyDescent="0.25"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7:30" x14ac:dyDescent="0.25"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7:30" x14ac:dyDescent="0.25"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7:30" x14ac:dyDescent="0.25"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7:30" x14ac:dyDescent="0.25"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7:30" x14ac:dyDescent="0.25"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7:30" x14ac:dyDescent="0.25"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7:30" x14ac:dyDescent="0.25"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7:30" x14ac:dyDescent="0.25"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7:30" x14ac:dyDescent="0.25"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7:30" x14ac:dyDescent="0.25"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7:30" x14ac:dyDescent="0.25"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7:30" x14ac:dyDescent="0.25"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7:30" x14ac:dyDescent="0.25"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7:30" x14ac:dyDescent="0.25"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7:30" x14ac:dyDescent="0.25"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7:30" x14ac:dyDescent="0.25"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7:30" x14ac:dyDescent="0.25"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7:30" x14ac:dyDescent="0.25"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7:30" x14ac:dyDescent="0.25"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7:30" x14ac:dyDescent="0.25"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7:30" x14ac:dyDescent="0.25"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7:30" x14ac:dyDescent="0.25"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7:30" x14ac:dyDescent="0.25"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7:30" x14ac:dyDescent="0.25"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7:30" x14ac:dyDescent="0.25"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7:30" x14ac:dyDescent="0.25"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7:30" x14ac:dyDescent="0.25"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7:30" x14ac:dyDescent="0.25"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7:30" x14ac:dyDescent="0.25"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7:30" x14ac:dyDescent="0.25"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7:30" x14ac:dyDescent="0.25"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7:30" x14ac:dyDescent="0.25"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7:30" x14ac:dyDescent="0.25"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7:30" x14ac:dyDescent="0.25"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7:30" x14ac:dyDescent="0.25"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7:30" x14ac:dyDescent="0.25"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7:30" x14ac:dyDescent="0.25"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7:30" x14ac:dyDescent="0.25"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7:30" x14ac:dyDescent="0.25"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7:30" x14ac:dyDescent="0.25"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7:30" x14ac:dyDescent="0.25"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7:30" x14ac:dyDescent="0.25"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7:30" x14ac:dyDescent="0.25"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7:30" x14ac:dyDescent="0.25"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7:30" x14ac:dyDescent="0.25"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7:30" x14ac:dyDescent="0.25"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7:30" x14ac:dyDescent="0.25"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7:30" x14ac:dyDescent="0.25"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7:30" x14ac:dyDescent="0.25"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7:30" x14ac:dyDescent="0.25"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7:30" x14ac:dyDescent="0.25"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7:30" x14ac:dyDescent="0.25"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7:30" x14ac:dyDescent="0.25"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7:30" x14ac:dyDescent="0.25"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7:30" x14ac:dyDescent="0.25"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7:30" x14ac:dyDescent="0.25"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7:30" x14ac:dyDescent="0.25"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7:30" x14ac:dyDescent="0.25"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7:30" x14ac:dyDescent="0.25"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7:30" x14ac:dyDescent="0.25"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7:30" x14ac:dyDescent="0.25"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7:30" x14ac:dyDescent="0.25"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7:30" x14ac:dyDescent="0.25"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7:30" x14ac:dyDescent="0.25"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7:30" x14ac:dyDescent="0.25"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7:30" x14ac:dyDescent="0.25"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7:30" x14ac:dyDescent="0.25"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7:30" x14ac:dyDescent="0.25"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7:30" x14ac:dyDescent="0.25"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7:30" x14ac:dyDescent="0.25"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7:30" x14ac:dyDescent="0.25"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7:30" x14ac:dyDescent="0.25"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7:30" x14ac:dyDescent="0.25"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7:30" x14ac:dyDescent="0.25"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7:30" x14ac:dyDescent="0.25"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7:30" x14ac:dyDescent="0.25"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7:30" x14ac:dyDescent="0.25"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7:30" x14ac:dyDescent="0.25"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7:30" x14ac:dyDescent="0.25"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7:30" x14ac:dyDescent="0.25"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7:30" x14ac:dyDescent="0.25"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7:30" x14ac:dyDescent="0.25"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7:30" x14ac:dyDescent="0.25"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7:30" x14ac:dyDescent="0.25"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7:30" x14ac:dyDescent="0.25"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7:30" x14ac:dyDescent="0.25"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7:30" x14ac:dyDescent="0.25"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7:30" x14ac:dyDescent="0.25"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7:30" x14ac:dyDescent="0.25"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7:30" x14ac:dyDescent="0.25"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7:30" x14ac:dyDescent="0.25"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7:30" x14ac:dyDescent="0.25"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7:30" x14ac:dyDescent="0.25"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7:30" x14ac:dyDescent="0.25"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7:30" x14ac:dyDescent="0.25"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7:30" x14ac:dyDescent="0.25"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7:30" x14ac:dyDescent="0.25"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7:30" x14ac:dyDescent="0.25"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7:30" x14ac:dyDescent="0.25"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7:30" x14ac:dyDescent="0.25"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7:30" x14ac:dyDescent="0.25"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7:30" x14ac:dyDescent="0.25"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7:30" x14ac:dyDescent="0.25"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7:30" x14ac:dyDescent="0.25"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7:30" x14ac:dyDescent="0.25"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7:30" x14ac:dyDescent="0.25"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7:30" x14ac:dyDescent="0.25"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7:30" x14ac:dyDescent="0.25"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7:30" x14ac:dyDescent="0.25"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7:30" x14ac:dyDescent="0.25"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7:30" x14ac:dyDescent="0.25"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7:30" x14ac:dyDescent="0.25"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7:30" x14ac:dyDescent="0.25"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7:30" x14ac:dyDescent="0.25"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7:30" x14ac:dyDescent="0.25"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7:30" x14ac:dyDescent="0.25"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7:30" x14ac:dyDescent="0.25"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7:30" x14ac:dyDescent="0.25"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7:30" x14ac:dyDescent="0.25"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7:30" x14ac:dyDescent="0.25"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7:30" x14ac:dyDescent="0.25"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7:30" x14ac:dyDescent="0.25"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7:30" x14ac:dyDescent="0.25"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7:30" x14ac:dyDescent="0.25"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7:30" x14ac:dyDescent="0.25"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7:30" x14ac:dyDescent="0.25"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7:30" x14ac:dyDescent="0.25"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7:30" x14ac:dyDescent="0.25"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7:30" x14ac:dyDescent="0.25"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7:30" x14ac:dyDescent="0.25"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7:30" x14ac:dyDescent="0.25"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7:30" x14ac:dyDescent="0.25"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7:30" x14ac:dyDescent="0.25"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7:30" x14ac:dyDescent="0.25"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7:30" x14ac:dyDescent="0.25"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7:30" x14ac:dyDescent="0.25"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7:30" x14ac:dyDescent="0.25"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7:30" x14ac:dyDescent="0.25"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7:30" x14ac:dyDescent="0.25"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7:30" x14ac:dyDescent="0.25"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7:30" x14ac:dyDescent="0.25"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7:30" x14ac:dyDescent="0.25"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7:30" x14ac:dyDescent="0.25"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7:30" x14ac:dyDescent="0.25"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7:30" x14ac:dyDescent="0.25"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7:30" x14ac:dyDescent="0.25"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7:30" x14ac:dyDescent="0.25"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7:30" x14ac:dyDescent="0.25"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7:30" x14ac:dyDescent="0.25"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7:30" x14ac:dyDescent="0.25"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7:30" x14ac:dyDescent="0.25"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7:30" x14ac:dyDescent="0.25"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7:30" x14ac:dyDescent="0.25"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7:30" x14ac:dyDescent="0.25"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7:30" x14ac:dyDescent="0.25"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7:30" x14ac:dyDescent="0.25"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7:30" x14ac:dyDescent="0.25"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7:30" x14ac:dyDescent="0.25"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7:30" x14ac:dyDescent="0.25"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7:30" x14ac:dyDescent="0.25"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7:30" x14ac:dyDescent="0.25"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7:30" x14ac:dyDescent="0.25"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7:30" x14ac:dyDescent="0.25"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7:30" x14ac:dyDescent="0.25"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7:30" x14ac:dyDescent="0.25"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7:30" x14ac:dyDescent="0.25"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7:30" x14ac:dyDescent="0.25"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7:30" x14ac:dyDescent="0.25"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7:30" x14ac:dyDescent="0.25"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7:30" x14ac:dyDescent="0.25"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7:30" x14ac:dyDescent="0.25"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7:30" x14ac:dyDescent="0.25"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7:30" x14ac:dyDescent="0.25"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7:30" x14ac:dyDescent="0.25"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</sheetData>
  <autoFilter ref="A2:AD92">
    <filterColumn colId="4">
      <filters>
        <filter val="VEF"/>
      </filters>
    </filterColumn>
  </autoFilter>
  <dataValidations count="3">
    <dataValidation type="list" allowBlank="1" showInputMessage="1" showErrorMessage="1" sqref="C3:C1048576">
      <formula1>Ejercicios</formula1>
    </dataValidation>
    <dataValidation type="list" allowBlank="1" showInputMessage="1" showErrorMessage="1" sqref="D3:D1048576 F3:F1048576">
      <formula1>"Si,No"</formula1>
    </dataValidation>
    <dataValidation type="list" allowBlank="1" showInputMessage="1" showErrorMessage="1" sqref="E3:E1048576">
      <formula1>Transaccion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2" tint="-0.499984740745262"/>
  </sheetPr>
  <dimension ref="A1:N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34"/>
    </sheetView>
  </sheetViews>
  <sheetFormatPr baseColWidth="10" defaultColWidth="9.140625" defaultRowHeight="11.25" x14ac:dyDescent="0.25"/>
  <cols>
    <col min="1" max="1" width="12" style="1" customWidth="1"/>
    <col min="2" max="2" width="10.5703125" style="1" customWidth="1"/>
    <col min="3" max="3" width="29.85546875" style="1" bestFit="1" customWidth="1"/>
    <col min="4" max="4" width="20.28515625" style="1" bestFit="1" customWidth="1"/>
    <col min="5" max="5" width="19.42578125" style="1" bestFit="1" customWidth="1"/>
    <col min="6" max="6" width="21.7109375" style="1" bestFit="1" customWidth="1"/>
    <col min="7" max="7" width="13.140625" style="1" customWidth="1"/>
    <col min="8" max="8" width="13.28515625" style="1" customWidth="1"/>
    <col min="9" max="9" width="13.42578125" style="1" customWidth="1"/>
    <col min="10" max="10" width="13.28515625" style="1" customWidth="1"/>
    <col min="11" max="11" width="31" style="1" customWidth="1"/>
    <col min="12" max="16384" width="9.140625" style="1"/>
  </cols>
  <sheetData>
    <row r="1" spans="1:14" x14ac:dyDescent="0.25">
      <c r="A1" s="20" t="s">
        <v>75</v>
      </c>
      <c r="B1" s="20" t="s">
        <v>76</v>
      </c>
      <c r="C1" s="20" t="s">
        <v>28</v>
      </c>
      <c r="D1" s="20" t="s">
        <v>29</v>
      </c>
      <c r="E1" s="20" t="s">
        <v>30</v>
      </c>
      <c r="F1" s="20" t="s">
        <v>77</v>
      </c>
      <c r="G1" s="20" t="s">
        <v>78</v>
      </c>
      <c r="H1" s="33" t="s">
        <v>79</v>
      </c>
      <c r="I1" s="33" t="s">
        <v>80</v>
      </c>
      <c r="J1" s="33" t="s">
        <v>81</v>
      </c>
      <c r="K1" s="34" t="s">
        <v>82</v>
      </c>
      <c r="L1" s="1" t="s">
        <v>83</v>
      </c>
      <c r="M1" s="1" t="s">
        <v>84</v>
      </c>
      <c r="N1" s="1" t="s">
        <v>85</v>
      </c>
    </row>
    <row r="2" spans="1:14" x14ac:dyDescent="0.25">
      <c r="A2" s="1" t="s">
        <v>86</v>
      </c>
      <c r="B2" s="1" t="s">
        <v>47</v>
      </c>
      <c r="C2" s="1" t="s">
        <v>87</v>
      </c>
      <c r="D2" s="1" t="s">
        <v>88</v>
      </c>
      <c r="E2" s="1" t="s">
        <v>89</v>
      </c>
      <c r="F2" s="1" t="s">
        <v>90</v>
      </c>
      <c r="G2" s="1" t="s">
        <v>91</v>
      </c>
      <c r="H2" s="1" t="s">
        <v>52</v>
      </c>
      <c r="I2" s="1" t="s">
        <v>54</v>
      </c>
      <c r="J2" s="1" t="s">
        <v>92</v>
      </c>
      <c r="K2" s="1" t="s">
        <v>93</v>
      </c>
      <c r="L2" s="1">
        <v>101190921</v>
      </c>
      <c r="M2" s="1">
        <v>60101130</v>
      </c>
      <c r="N2" s="1" t="s">
        <v>94</v>
      </c>
    </row>
    <row r="3" spans="1:14" x14ac:dyDescent="0.25">
      <c r="A3" s="1" t="s">
        <v>95</v>
      </c>
      <c r="B3" s="1" t="s">
        <v>47</v>
      </c>
      <c r="C3" s="1" t="s">
        <v>96</v>
      </c>
      <c r="D3" s="1" t="s">
        <v>96</v>
      </c>
      <c r="E3" s="1" t="s">
        <v>89</v>
      </c>
      <c r="F3" s="1" t="s">
        <v>90</v>
      </c>
      <c r="G3" s="1" t="s">
        <v>97</v>
      </c>
      <c r="H3" s="1" t="s">
        <v>52</v>
      </c>
      <c r="I3" s="1" t="s">
        <v>54</v>
      </c>
      <c r="J3" s="1" t="s">
        <v>92</v>
      </c>
      <c r="K3" s="1" t="s">
        <v>96</v>
      </c>
      <c r="L3" s="1">
        <v>101190921</v>
      </c>
      <c r="M3" s="1">
        <v>60101123</v>
      </c>
      <c r="N3" s="1" t="s">
        <v>98</v>
      </c>
    </row>
    <row r="4" spans="1:14" x14ac:dyDescent="0.25">
      <c r="A4" s="1" t="s">
        <v>99</v>
      </c>
      <c r="B4" s="1" t="s">
        <v>47</v>
      </c>
      <c r="C4" s="1" t="s">
        <v>100</v>
      </c>
      <c r="D4" s="1" t="s">
        <v>100</v>
      </c>
      <c r="E4" s="1" t="s">
        <v>89</v>
      </c>
      <c r="F4" s="1" t="s">
        <v>90</v>
      </c>
      <c r="G4" s="1" t="s">
        <v>101</v>
      </c>
      <c r="H4" s="1" t="s">
        <v>52</v>
      </c>
      <c r="I4" s="1" t="s">
        <v>54</v>
      </c>
      <c r="J4" s="1" t="s">
        <v>92</v>
      </c>
      <c r="K4" s="1" t="s">
        <v>102</v>
      </c>
      <c r="L4" s="1">
        <v>101190921</v>
      </c>
      <c r="M4" s="1">
        <v>60101121</v>
      </c>
      <c r="N4" s="1" t="s">
        <v>103</v>
      </c>
    </row>
    <row r="5" spans="1:14" x14ac:dyDescent="0.25">
      <c r="A5" s="1" t="s">
        <v>104</v>
      </c>
      <c r="B5" s="1" t="s">
        <v>47</v>
      </c>
      <c r="C5" s="1" t="s">
        <v>105</v>
      </c>
      <c r="D5" s="1" t="s">
        <v>106</v>
      </c>
      <c r="E5" s="1" t="s">
        <v>89</v>
      </c>
      <c r="F5" s="1" t="s">
        <v>90</v>
      </c>
      <c r="G5" s="1" t="s">
        <v>107</v>
      </c>
      <c r="H5" s="1" t="s">
        <v>52</v>
      </c>
      <c r="I5" s="1" t="s">
        <v>54</v>
      </c>
      <c r="J5" s="1" t="s">
        <v>92</v>
      </c>
      <c r="K5" s="1" t="s">
        <v>105</v>
      </c>
      <c r="L5" s="1">
        <v>101190911</v>
      </c>
      <c r="M5" s="1">
        <v>60101101</v>
      </c>
      <c r="N5" s="1" t="s">
        <v>108</v>
      </c>
    </row>
    <row r="6" spans="1:14" x14ac:dyDescent="0.25">
      <c r="A6" s="1" t="s">
        <v>109</v>
      </c>
      <c r="B6" s="1" t="s">
        <v>48</v>
      </c>
      <c r="C6" s="1" t="s">
        <v>110</v>
      </c>
      <c r="D6" s="1" t="s">
        <v>106</v>
      </c>
      <c r="E6" s="1" t="s">
        <v>89</v>
      </c>
      <c r="F6" s="1" t="s">
        <v>111</v>
      </c>
      <c r="G6" s="1" t="s">
        <v>112</v>
      </c>
      <c r="H6" s="1" t="s">
        <v>52</v>
      </c>
      <c r="I6" s="1" t="s">
        <v>53</v>
      </c>
      <c r="J6" s="1" t="s">
        <v>52</v>
      </c>
      <c r="K6" s="1" t="s">
        <v>113</v>
      </c>
      <c r="L6" s="1">
        <v>101190911</v>
      </c>
      <c r="M6" s="1">
        <v>60120101</v>
      </c>
      <c r="N6" s="1" t="s">
        <v>114</v>
      </c>
    </row>
    <row r="7" spans="1:14" x14ac:dyDescent="0.25">
      <c r="A7" s="1" t="s">
        <v>115</v>
      </c>
      <c r="B7" s="1" t="s">
        <v>48</v>
      </c>
      <c r="C7" s="1" t="s">
        <v>116</v>
      </c>
      <c r="D7" s="1" t="s">
        <v>96</v>
      </c>
      <c r="E7" s="1" t="s">
        <v>89</v>
      </c>
      <c r="F7" s="1" t="s">
        <v>111</v>
      </c>
      <c r="G7" s="1" t="s">
        <v>117</v>
      </c>
      <c r="H7" s="1" t="s">
        <v>92</v>
      </c>
      <c r="I7" s="1" t="s">
        <v>53</v>
      </c>
      <c r="J7" s="1" t="s">
        <v>52</v>
      </c>
      <c r="K7" s="1" t="s">
        <v>96</v>
      </c>
      <c r="L7" s="1">
        <v>101190921</v>
      </c>
      <c r="M7" s="1">
        <v>60120130</v>
      </c>
      <c r="N7" s="1" t="s">
        <v>118</v>
      </c>
    </row>
    <row r="8" spans="1:14" x14ac:dyDescent="0.25">
      <c r="A8" s="1" t="s">
        <v>119</v>
      </c>
      <c r="B8" s="1" t="s">
        <v>48</v>
      </c>
      <c r="C8" s="1" t="s">
        <v>120</v>
      </c>
      <c r="D8" s="1" t="s">
        <v>121</v>
      </c>
      <c r="E8" s="1" t="s">
        <v>89</v>
      </c>
      <c r="F8" s="1" t="s">
        <v>111</v>
      </c>
      <c r="G8" s="1" t="s">
        <v>122</v>
      </c>
      <c r="H8" s="1" t="s">
        <v>52</v>
      </c>
      <c r="I8" s="1" t="s">
        <v>53</v>
      </c>
      <c r="J8" s="1" t="s">
        <v>52</v>
      </c>
      <c r="K8" s="1" t="s">
        <v>120</v>
      </c>
      <c r="L8" s="1">
        <v>101190921</v>
      </c>
      <c r="M8" s="1">
        <v>60120130</v>
      </c>
      <c r="N8" s="1" t="s">
        <v>118</v>
      </c>
    </row>
    <row r="9" spans="1:14" x14ac:dyDescent="0.25">
      <c r="A9" s="1" t="s">
        <v>123</v>
      </c>
      <c r="B9" s="1" t="s">
        <v>48</v>
      </c>
      <c r="C9" s="1" t="s">
        <v>124</v>
      </c>
      <c r="D9" s="1" t="s">
        <v>121</v>
      </c>
      <c r="E9" s="1" t="s">
        <v>89</v>
      </c>
      <c r="F9" s="1" t="s">
        <v>125</v>
      </c>
      <c r="G9" s="1" t="s">
        <v>126</v>
      </c>
      <c r="H9" s="1" t="s">
        <v>52</v>
      </c>
      <c r="I9" s="1" t="s">
        <v>53</v>
      </c>
      <c r="J9" s="1" t="s">
        <v>92</v>
      </c>
      <c r="K9" s="1" t="s">
        <v>127</v>
      </c>
      <c r="L9" s="1">
        <v>101190951</v>
      </c>
      <c r="M9" s="1">
        <v>60105130</v>
      </c>
      <c r="N9" s="1" t="s">
        <v>128</v>
      </c>
    </row>
    <row r="10" spans="1:14" x14ac:dyDescent="0.25">
      <c r="A10" s="1" t="s">
        <v>129</v>
      </c>
      <c r="B10" s="1" t="s">
        <v>48</v>
      </c>
      <c r="C10" s="1" t="s">
        <v>130</v>
      </c>
      <c r="D10" s="1" t="s">
        <v>121</v>
      </c>
      <c r="E10" s="1" t="s">
        <v>89</v>
      </c>
      <c r="F10" s="1" t="s">
        <v>111</v>
      </c>
      <c r="G10" s="1" t="s">
        <v>126</v>
      </c>
      <c r="H10" s="1" t="s">
        <v>52</v>
      </c>
      <c r="I10" s="1" t="s">
        <v>53</v>
      </c>
      <c r="J10" s="1" t="s">
        <v>52</v>
      </c>
      <c r="K10" s="1" t="s">
        <v>127</v>
      </c>
      <c r="L10" s="1">
        <v>101190921</v>
      </c>
      <c r="M10" s="1">
        <v>60120130</v>
      </c>
      <c r="N10" s="1" t="s">
        <v>118</v>
      </c>
    </row>
    <row r="11" spans="1:14" x14ac:dyDescent="0.25">
      <c r="A11" s="1" t="s">
        <v>131</v>
      </c>
      <c r="B11" s="1" t="s">
        <v>48</v>
      </c>
      <c r="C11" s="1" t="s">
        <v>132</v>
      </c>
      <c r="D11" s="1" t="s">
        <v>121</v>
      </c>
      <c r="E11" s="1" t="s">
        <v>89</v>
      </c>
      <c r="F11" s="1" t="s">
        <v>125</v>
      </c>
      <c r="G11" s="1" t="s">
        <v>122</v>
      </c>
      <c r="H11" s="1" t="s">
        <v>52</v>
      </c>
      <c r="I11" s="1" t="s">
        <v>53</v>
      </c>
      <c r="J11" s="1" t="s">
        <v>92</v>
      </c>
      <c r="K11" s="1" t="s">
        <v>120</v>
      </c>
      <c r="L11" s="1">
        <v>101190951</v>
      </c>
      <c r="M11" s="1">
        <v>60105130</v>
      </c>
      <c r="N11" s="1" t="s">
        <v>128</v>
      </c>
    </row>
    <row r="12" spans="1:14" x14ac:dyDescent="0.25">
      <c r="A12" s="1" t="s">
        <v>133</v>
      </c>
      <c r="B12" s="1" t="s">
        <v>48</v>
      </c>
      <c r="C12" s="1" t="s">
        <v>134</v>
      </c>
      <c r="D12" s="1" t="s">
        <v>135</v>
      </c>
      <c r="E12" s="1" t="s">
        <v>89</v>
      </c>
      <c r="F12" s="1" t="s">
        <v>111</v>
      </c>
      <c r="G12" s="1" t="s">
        <v>136</v>
      </c>
      <c r="H12" s="1" t="s">
        <v>52</v>
      </c>
      <c r="I12" s="1" t="s">
        <v>53</v>
      </c>
      <c r="J12" s="1" t="s">
        <v>52</v>
      </c>
      <c r="K12" s="1" t="s">
        <v>137</v>
      </c>
      <c r="L12" s="1">
        <v>101190921</v>
      </c>
      <c r="M12" s="1">
        <v>60120130</v>
      </c>
      <c r="N12" s="1" t="s">
        <v>118</v>
      </c>
    </row>
    <row r="13" spans="1:14" x14ac:dyDescent="0.25">
      <c r="A13" s="1" t="s">
        <v>138</v>
      </c>
      <c r="B13" s="1" t="s">
        <v>48</v>
      </c>
      <c r="C13" s="1" t="s">
        <v>139</v>
      </c>
      <c r="D13" s="1" t="s">
        <v>135</v>
      </c>
      <c r="E13" s="1" t="s">
        <v>89</v>
      </c>
      <c r="F13" s="1" t="s">
        <v>125</v>
      </c>
      <c r="G13" s="1" t="s">
        <v>140</v>
      </c>
      <c r="H13" s="1" t="s">
        <v>52</v>
      </c>
      <c r="I13" s="1" t="s">
        <v>53</v>
      </c>
      <c r="J13" s="1" t="s">
        <v>92</v>
      </c>
      <c r="K13" s="1" t="s">
        <v>141</v>
      </c>
      <c r="L13" s="1">
        <v>101190951</v>
      </c>
      <c r="M13" s="1">
        <v>60105130</v>
      </c>
      <c r="N13" s="1" t="s">
        <v>128</v>
      </c>
    </row>
    <row r="14" spans="1:14" x14ac:dyDescent="0.25">
      <c r="A14" s="1" t="s">
        <v>142</v>
      </c>
      <c r="B14" s="1" t="s">
        <v>48</v>
      </c>
      <c r="C14" s="1" t="s">
        <v>143</v>
      </c>
      <c r="D14" s="1" t="s">
        <v>135</v>
      </c>
      <c r="E14" s="1" t="s">
        <v>89</v>
      </c>
      <c r="F14" s="1" t="s">
        <v>111</v>
      </c>
      <c r="G14" s="1" t="s">
        <v>140</v>
      </c>
      <c r="H14" s="1" t="s">
        <v>52</v>
      </c>
      <c r="I14" s="1" t="s">
        <v>53</v>
      </c>
      <c r="J14" s="1" t="s">
        <v>92</v>
      </c>
      <c r="K14" s="1" t="s">
        <v>141</v>
      </c>
      <c r="L14" s="1">
        <v>101190921</v>
      </c>
      <c r="M14" s="1">
        <v>60120130</v>
      </c>
      <c r="N14" s="1" t="s">
        <v>118</v>
      </c>
    </row>
    <row r="15" spans="1:14" x14ac:dyDescent="0.25">
      <c r="A15" s="1" t="s">
        <v>144</v>
      </c>
      <c r="B15" s="1" t="s">
        <v>48</v>
      </c>
      <c r="C15" s="1" t="s">
        <v>145</v>
      </c>
      <c r="D15" s="1" t="s">
        <v>135</v>
      </c>
      <c r="E15" s="1" t="s">
        <v>89</v>
      </c>
      <c r="F15" s="1" t="s">
        <v>111</v>
      </c>
      <c r="G15" s="1" t="s">
        <v>146</v>
      </c>
      <c r="H15" s="1" t="s">
        <v>52</v>
      </c>
      <c r="I15" s="1" t="s">
        <v>53</v>
      </c>
      <c r="J15" s="1" t="s">
        <v>52</v>
      </c>
      <c r="K15" s="1" t="s">
        <v>147</v>
      </c>
      <c r="L15" s="1">
        <v>101190921</v>
      </c>
      <c r="M15" s="1">
        <v>60120130</v>
      </c>
      <c r="N15" s="1" t="s">
        <v>118</v>
      </c>
    </row>
    <row r="16" spans="1:14" x14ac:dyDescent="0.25">
      <c r="A16" s="1" t="s">
        <v>148</v>
      </c>
      <c r="B16" s="1" t="s">
        <v>48</v>
      </c>
      <c r="C16" s="1" t="s">
        <v>149</v>
      </c>
      <c r="D16" s="1" t="s">
        <v>150</v>
      </c>
      <c r="E16" s="1" t="s">
        <v>89</v>
      </c>
      <c r="F16" s="1" t="s">
        <v>125</v>
      </c>
      <c r="G16" s="1" t="s">
        <v>151</v>
      </c>
      <c r="H16" s="1" t="s">
        <v>52</v>
      </c>
      <c r="I16" s="1" t="s">
        <v>53</v>
      </c>
      <c r="J16" s="1" t="s">
        <v>92</v>
      </c>
      <c r="K16" s="1" t="s">
        <v>152</v>
      </c>
      <c r="L16" s="1">
        <v>101190951</v>
      </c>
      <c r="M16" s="1">
        <v>60105130</v>
      </c>
      <c r="N16" s="1" t="s">
        <v>128</v>
      </c>
    </row>
    <row r="17" spans="1:14" x14ac:dyDescent="0.25">
      <c r="A17" s="1" t="s">
        <v>153</v>
      </c>
      <c r="B17" s="1" t="s">
        <v>48</v>
      </c>
      <c r="C17" s="1" t="s">
        <v>154</v>
      </c>
      <c r="D17" s="1" t="s">
        <v>155</v>
      </c>
      <c r="E17" s="1" t="s">
        <v>89</v>
      </c>
      <c r="F17" s="1" t="s">
        <v>111</v>
      </c>
      <c r="G17" s="1" t="s">
        <v>156</v>
      </c>
      <c r="H17" s="1" t="s">
        <v>52</v>
      </c>
      <c r="I17" s="1" t="s">
        <v>53</v>
      </c>
      <c r="J17" s="1" t="s">
        <v>52</v>
      </c>
      <c r="K17" s="1" t="s">
        <v>157</v>
      </c>
      <c r="L17" s="1">
        <v>101190921</v>
      </c>
      <c r="M17" s="1">
        <v>60120130</v>
      </c>
      <c r="N17" s="1" t="s">
        <v>118</v>
      </c>
    </row>
    <row r="18" spans="1:14" x14ac:dyDescent="0.25">
      <c r="A18" s="1" t="s">
        <v>158</v>
      </c>
      <c r="B18" s="1" t="s">
        <v>48</v>
      </c>
      <c r="C18" s="1" t="s">
        <v>159</v>
      </c>
      <c r="D18" s="1" t="s">
        <v>155</v>
      </c>
      <c r="E18" s="1" t="s">
        <v>89</v>
      </c>
      <c r="F18" s="1" t="s">
        <v>111</v>
      </c>
      <c r="G18" s="1" t="s">
        <v>160</v>
      </c>
      <c r="H18" s="1" t="s">
        <v>52</v>
      </c>
      <c r="I18" s="1" t="s">
        <v>53</v>
      </c>
      <c r="J18" s="1" t="s">
        <v>52</v>
      </c>
      <c r="K18" s="1" t="s">
        <v>161</v>
      </c>
      <c r="L18" s="1">
        <v>101190921</v>
      </c>
      <c r="M18" s="1">
        <v>60120130</v>
      </c>
      <c r="N18" s="1" t="s">
        <v>118</v>
      </c>
    </row>
    <row r="19" spans="1:14" x14ac:dyDescent="0.25">
      <c r="A19" s="1" t="s">
        <v>162</v>
      </c>
      <c r="B19" s="1" t="s">
        <v>48</v>
      </c>
      <c r="C19" s="1" t="s">
        <v>163</v>
      </c>
      <c r="D19" s="1" t="s">
        <v>164</v>
      </c>
      <c r="E19" s="1" t="s">
        <v>89</v>
      </c>
      <c r="F19" s="1" t="s">
        <v>111</v>
      </c>
      <c r="G19" s="1" t="s">
        <v>165</v>
      </c>
      <c r="H19" s="1" t="s">
        <v>52</v>
      </c>
      <c r="I19" s="1" t="s">
        <v>53</v>
      </c>
      <c r="J19" s="1" t="s">
        <v>52</v>
      </c>
      <c r="K19" s="1" t="s">
        <v>166</v>
      </c>
      <c r="L19" s="1">
        <v>101190921</v>
      </c>
      <c r="M19" s="1">
        <v>60120130</v>
      </c>
      <c r="N19" s="1" t="s">
        <v>118</v>
      </c>
    </row>
    <row r="20" spans="1:14" x14ac:dyDescent="0.25">
      <c r="A20" s="1" t="s">
        <v>167</v>
      </c>
      <c r="B20" s="1" t="s">
        <v>48</v>
      </c>
      <c r="C20" s="1" t="s">
        <v>168</v>
      </c>
      <c r="D20" s="1" t="s">
        <v>169</v>
      </c>
      <c r="E20" s="1" t="s">
        <v>89</v>
      </c>
      <c r="F20" s="1" t="s">
        <v>111</v>
      </c>
      <c r="G20" s="1" t="s">
        <v>170</v>
      </c>
      <c r="H20" s="1" t="s">
        <v>52</v>
      </c>
      <c r="I20" s="1" t="s">
        <v>53</v>
      </c>
      <c r="J20" s="1" t="s">
        <v>52</v>
      </c>
      <c r="K20" s="1" t="s">
        <v>171</v>
      </c>
      <c r="L20" s="1">
        <v>101190921</v>
      </c>
      <c r="M20" s="1">
        <v>60120130</v>
      </c>
      <c r="N20" s="1" t="s">
        <v>118</v>
      </c>
    </row>
    <row r="21" spans="1:14" x14ac:dyDescent="0.25">
      <c r="A21" s="1" t="s">
        <v>172</v>
      </c>
      <c r="B21" s="1" t="s">
        <v>48</v>
      </c>
      <c r="C21" s="1" t="s">
        <v>173</v>
      </c>
      <c r="D21" s="1" t="s">
        <v>169</v>
      </c>
      <c r="E21" s="1" t="s">
        <v>89</v>
      </c>
      <c r="F21" s="1" t="s">
        <v>125</v>
      </c>
      <c r="G21" s="1" t="s">
        <v>170</v>
      </c>
      <c r="H21" s="1" t="s">
        <v>52</v>
      </c>
      <c r="I21" s="1" t="s">
        <v>53</v>
      </c>
      <c r="J21" s="1" t="s">
        <v>92</v>
      </c>
      <c r="K21" s="1" t="s">
        <v>171</v>
      </c>
      <c r="L21" s="1">
        <v>101190951</v>
      </c>
      <c r="M21" s="1">
        <v>60105130</v>
      </c>
      <c r="N21" s="1" t="s">
        <v>128</v>
      </c>
    </row>
    <row r="22" spans="1:14" x14ac:dyDescent="0.25">
      <c r="A22" s="1" t="s">
        <v>174</v>
      </c>
      <c r="B22" s="1" t="s">
        <v>48</v>
      </c>
      <c r="C22" s="1" t="s">
        <v>175</v>
      </c>
      <c r="D22" s="1" t="s">
        <v>169</v>
      </c>
      <c r="E22" s="1" t="s">
        <v>89</v>
      </c>
      <c r="F22" s="1" t="s">
        <v>111</v>
      </c>
      <c r="G22" s="1" t="s">
        <v>176</v>
      </c>
      <c r="H22" s="1" t="s">
        <v>52</v>
      </c>
      <c r="I22" s="1" t="s">
        <v>53</v>
      </c>
      <c r="J22" s="1" t="s">
        <v>52</v>
      </c>
      <c r="K22" s="1" t="s">
        <v>175</v>
      </c>
      <c r="L22" s="1">
        <v>101190921</v>
      </c>
      <c r="M22" s="1">
        <v>60120130</v>
      </c>
      <c r="N22" s="1" t="s">
        <v>118</v>
      </c>
    </row>
    <row r="23" spans="1:14" x14ac:dyDescent="0.25">
      <c r="A23" s="1" t="s">
        <v>177</v>
      </c>
      <c r="B23" s="1" t="s">
        <v>48</v>
      </c>
      <c r="C23" s="1" t="s">
        <v>178</v>
      </c>
      <c r="D23" s="1" t="s">
        <v>169</v>
      </c>
      <c r="E23" s="1" t="s">
        <v>89</v>
      </c>
      <c r="F23" s="1" t="s">
        <v>125</v>
      </c>
      <c r="G23" s="1" t="s">
        <v>179</v>
      </c>
      <c r="H23" s="1" t="s">
        <v>52</v>
      </c>
      <c r="I23" s="1" t="s">
        <v>53</v>
      </c>
      <c r="J23" s="1" t="s">
        <v>92</v>
      </c>
      <c r="K23" s="1" t="s">
        <v>180</v>
      </c>
      <c r="L23" s="1">
        <v>101190951</v>
      </c>
      <c r="M23" s="1">
        <v>60105130</v>
      </c>
      <c r="N23" s="1" t="s">
        <v>128</v>
      </c>
    </row>
    <row r="24" spans="1:14" x14ac:dyDescent="0.25">
      <c r="A24" s="1" t="s">
        <v>181</v>
      </c>
      <c r="B24" s="1" t="s">
        <v>48</v>
      </c>
      <c r="C24" s="1" t="s">
        <v>182</v>
      </c>
      <c r="D24" s="1" t="s">
        <v>121</v>
      </c>
      <c r="E24" s="1" t="s">
        <v>89</v>
      </c>
      <c r="F24" s="1" t="s">
        <v>111</v>
      </c>
      <c r="G24" s="1" t="s">
        <v>165</v>
      </c>
      <c r="H24" s="1" t="s">
        <v>52</v>
      </c>
      <c r="I24" s="1" t="s">
        <v>53</v>
      </c>
      <c r="J24" s="1" t="s">
        <v>52</v>
      </c>
      <c r="K24" s="1" t="s">
        <v>183</v>
      </c>
      <c r="L24" s="1">
        <v>101190921</v>
      </c>
      <c r="M24" s="1">
        <v>60120130</v>
      </c>
      <c r="N24" s="1" t="s">
        <v>118</v>
      </c>
    </row>
    <row r="25" spans="1:14" x14ac:dyDescent="0.25">
      <c r="A25" s="1" t="s">
        <v>184</v>
      </c>
      <c r="B25" s="1" t="s">
        <v>48</v>
      </c>
      <c r="C25" s="1" t="s">
        <v>185</v>
      </c>
      <c r="D25" s="1" t="s">
        <v>135</v>
      </c>
      <c r="E25" s="1" t="s">
        <v>89</v>
      </c>
      <c r="F25" s="1" t="s">
        <v>111</v>
      </c>
      <c r="G25" s="1" t="s">
        <v>186</v>
      </c>
      <c r="H25" s="1" t="s">
        <v>52</v>
      </c>
      <c r="I25" s="1" t="s">
        <v>53</v>
      </c>
      <c r="J25" s="1" t="s">
        <v>52</v>
      </c>
      <c r="K25" s="1" t="s">
        <v>187</v>
      </c>
      <c r="L25" s="1">
        <v>101190921</v>
      </c>
      <c r="M25" s="1">
        <v>60120130</v>
      </c>
      <c r="N25" s="1" t="s">
        <v>118</v>
      </c>
    </row>
    <row r="26" spans="1:14" x14ac:dyDescent="0.25">
      <c r="A26" s="1" t="s">
        <v>188</v>
      </c>
      <c r="B26" s="1" t="s">
        <v>48</v>
      </c>
      <c r="C26" s="1" t="s">
        <v>189</v>
      </c>
      <c r="D26" s="1" t="s">
        <v>135</v>
      </c>
      <c r="E26" s="1" t="s">
        <v>89</v>
      </c>
      <c r="F26" s="1" t="s">
        <v>111</v>
      </c>
      <c r="G26" s="1" t="s">
        <v>186</v>
      </c>
      <c r="H26" s="1" t="s">
        <v>52</v>
      </c>
      <c r="I26" s="1" t="s">
        <v>53</v>
      </c>
      <c r="J26" s="1" t="s">
        <v>52</v>
      </c>
      <c r="K26" s="1" t="s">
        <v>187</v>
      </c>
      <c r="L26" s="1">
        <v>101190921</v>
      </c>
      <c r="M26" s="1">
        <v>60120130</v>
      </c>
      <c r="N26" s="1" t="s">
        <v>118</v>
      </c>
    </row>
    <row r="27" spans="1:14" x14ac:dyDescent="0.25">
      <c r="A27" s="1" t="s">
        <v>190</v>
      </c>
      <c r="B27" s="1" t="s">
        <v>48</v>
      </c>
      <c r="C27" s="1" t="s">
        <v>191</v>
      </c>
      <c r="D27" s="1" t="s">
        <v>135</v>
      </c>
      <c r="E27" s="1" t="s">
        <v>89</v>
      </c>
      <c r="F27" s="1" t="s">
        <v>125</v>
      </c>
      <c r="G27" s="1" t="s">
        <v>136</v>
      </c>
      <c r="H27" s="1" t="s">
        <v>52</v>
      </c>
      <c r="I27" s="1" t="s">
        <v>53</v>
      </c>
      <c r="J27" s="1" t="s">
        <v>92</v>
      </c>
      <c r="K27" s="1" t="s">
        <v>137</v>
      </c>
      <c r="L27" s="1">
        <v>101190951</v>
      </c>
      <c r="M27" s="1">
        <v>60105130</v>
      </c>
      <c r="N27" s="1" t="s">
        <v>128</v>
      </c>
    </row>
    <row r="28" spans="1:14" x14ac:dyDescent="0.25">
      <c r="A28" s="1" t="s">
        <v>192</v>
      </c>
      <c r="B28" s="1" t="s">
        <v>48</v>
      </c>
      <c r="C28" s="1" t="s">
        <v>193</v>
      </c>
      <c r="D28" s="1" t="s">
        <v>155</v>
      </c>
      <c r="E28" s="1" t="s">
        <v>89</v>
      </c>
      <c r="F28" s="1" t="s">
        <v>111</v>
      </c>
      <c r="G28" s="1" t="s">
        <v>156</v>
      </c>
      <c r="H28" s="1" t="s">
        <v>52</v>
      </c>
      <c r="I28" s="1" t="s">
        <v>53</v>
      </c>
      <c r="J28" s="1" t="s">
        <v>52</v>
      </c>
      <c r="K28" s="1" t="s">
        <v>157</v>
      </c>
      <c r="L28" s="1">
        <v>101190921</v>
      </c>
      <c r="M28" s="1">
        <v>60120130</v>
      </c>
      <c r="N28" s="1" t="s">
        <v>118</v>
      </c>
    </row>
    <row r="29" spans="1:14" x14ac:dyDescent="0.25">
      <c r="A29" s="1" t="s">
        <v>194</v>
      </c>
      <c r="B29" s="1" t="s">
        <v>48</v>
      </c>
      <c r="C29" s="1" t="s">
        <v>195</v>
      </c>
      <c r="D29" s="1" t="s">
        <v>155</v>
      </c>
      <c r="E29" s="1" t="s">
        <v>89</v>
      </c>
      <c r="F29" s="1" t="s">
        <v>125</v>
      </c>
      <c r="G29" s="1" t="s">
        <v>156</v>
      </c>
      <c r="H29" s="1" t="s">
        <v>52</v>
      </c>
      <c r="I29" s="1" t="s">
        <v>53</v>
      </c>
      <c r="J29" s="1" t="s">
        <v>92</v>
      </c>
      <c r="K29" s="1" t="s">
        <v>157</v>
      </c>
      <c r="L29" s="1">
        <v>101190951</v>
      </c>
      <c r="M29" s="1">
        <v>60105130</v>
      </c>
      <c r="N29" s="1" t="s">
        <v>128</v>
      </c>
    </row>
    <row r="30" spans="1:14" x14ac:dyDescent="0.25">
      <c r="A30" s="1" t="s">
        <v>196</v>
      </c>
      <c r="B30" s="1" t="s">
        <v>48</v>
      </c>
      <c r="C30" s="1" t="s">
        <v>197</v>
      </c>
      <c r="D30" s="1" t="s">
        <v>106</v>
      </c>
      <c r="E30" s="1" t="s">
        <v>89</v>
      </c>
      <c r="F30" s="1" t="s">
        <v>111</v>
      </c>
      <c r="G30" s="1" t="s">
        <v>112</v>
      </c>
      <c r="H30" s="1" t="s">
        <v>52</v>
      </c>
      <c r="I30" s="1" t="s">
        <v>53</v>
      </c>
      <c r="J30" s="1" t="s">
        <v>52</v>
      </c>
      <c r="K30" s="1" t="s">
        <v>113</v>
      </c>
      <c r="L30" s="1">
        <v>101190911</v>
      </c>
      <c r="M30" s="1">
        <v>60120101</v>
      </c>
      <c r="N30" s="1" t="s">
        <v>114</v>
      </c>
    </row>
    <row r="31" spans="1:14" x14ac:dyDescent="0.25">
      <c r="A31" s="1" t="s">
        <v>198</v>
      </c>
      <c r="B31" s="1" t="s">
        <v>48</v>
      </c>
      <c r="C31" s="1" t="s">
        <v>199</v>
      </c>
      <c r="D31" s="1" t="s">
        <v>200</v>
      </c>
      <c r="E31" s="1" t="s">
        <v>89</v>
      </c>
      <c r="F31" s="1" t="s">
        <v>111</v>
      </c>
      <c r="G31" s="1" t="s">
        <v>201</v>
      </c>
      <c r="H31" s="1" t="s">
        <v>52</v>
      </c>
      <c r="I31" s="1" t="s">
        <v>53</v>
      </c>
      <c r="J31" s="1" t="s">
        <v>52</v>
      </c>
      <c r="K31" s="1" t="s">
        <v>200</v>
      </c>
      <c r="L31" s="1">
        <v>101190921</v>
      </c>
      <c r="M31" s="1">
        <v>60120130</v>
      </c>
      <c r="N31" s="1" t="s">
        <v>118</v>
      </c>
    </row>
    <row r="32" spans="1:14" x14ac:dyDescent="0.25">
      <c r="A32" s="1" t="s">
        <v>202</v>
      </c>
      <c r="B32" s="1" t="s">
        <v>48</v>
      </c>
      <c r="C32" s="1" t="s">
        <v>203</v>
      </c>
      <c r="D32" s="1" t="s">
        <v>204</v>
      </c>
      <c r="E32" s="1" t="s">
        <v>89</v>
      </c>
      <c r="F32" s="1" t="s">
        <v>111</v>
      </c>
      <c r="G32" s="1" t="s">
        <v>205</v>
      </c>
      <c r="H32" s="1" t="s">
        <v>52</v>
      </c>
      <c r="I32" s="1" t="s">
        <v>53</v>
      </c>
      <c r="J32" s="1" t="s">
        <v>52</v>
      </c>
      <c r="K32" s="1" t="s">
        <v>206</v>
      </c>
      <c r="L32" s="1">
        <v>101190921</v>
      </c>
      <c r="M32" s="1">
        <v>60120130</v>
      </c>
      <c r="N32" s="1" t="s">
        <v>118</v>
      </c>
    </row>
    <row r="33" spans="1:14" x14ac:dyDescent="0.25">
      <c r="A33" s="1" t="s">
        <v>207</v>
      </c>
      <c r="B33" s="1" t="s">
        <v>48</v>
      </c>
      <c r="C33" s="1" t="s">
        <v>208</v>
      </c>
      <c r="D33" s="1" t="s">
        <v>169</v>
      </c>
      <c r="E33" s="1" t="s">
        <v>89</v>
      </c>
      <c r="F33" s="1" t="s">
        <v>111</v>
      </c>
      <c r="G33" s="1" t="s">
        <v>209</v>
      </c>
      <c r="H33" s="1" t="s">
        <v>52</v>
      </c>
      <c r="I33" s="1" t="s">
        <v>53</v>
      </c>
      <c r="J33" s="1" t="s">
        <v>52</v>
      </c>
      <c r="K33" s="1" t="s">
        <v>210</v>
      </c>
      <c r="L33" s="1">
        <v>101190921</v>
      </c>
      <c r="M33" s="1">
        <v>60120130</v>
      </c>
      <c r="N33" s="1" t="s">
        <v>118</v>
      </c>
    </row>
    <row r="34" spans="1:14" x14ac:dyDescent="0.25">
      <c r="A34" s="1" t="s">
        <v>211</v>
      </c>
      <c r="B34" s="1" t="s">
        <v>48</v>
      </c>
      <c r="C34" s="1" t="s">
        <v>212</v>
      </c>
      <c r="D34" s="1" t="s">
        <v>135</v>
      </c>
      <c r="E34" s="1" t="s">
        <v>89</v>
      </c>
      <c r="F34" s="1" t="s">
        <v>111</v>
      </c>
      <c r="G34" s="1" t="s">
        <v>213</v>
      </c>
      <c r="H34" s="1" t="s">
        <v>52</v>
      </c>
      <c r="I34" s="1" t="s">
        <v>53</v>
      </c>
      <c r="J34" s="1" t="s">
        <v>52</v>
      </c>
      <c r="K34" s="1" t="s">
        <v>214</v>
      </c>
      <c r="L34" s="1">
        <v>101190921</v>
      </c>
      <c r="M34" s="1">
        <v>60120130</v>
      </c>
      <c r="N34" s="1" t="s">
        <v>118</v>
      </c>
    </row>
    <row r="35" spans="1:14" x14ac:dyDescent="0.25">
      <c r="A35" s="1" t="s">
        <v>215</v>
      </c>
      <c r="B35" s="1" t="s">
        <v>48</v>
      </c>
      <c r="C35" s="1" t="s">
        <v>216</v>
      </c>
      <c r="D35" s="1" t="s">
        <v>106</v>
      </c>
      <c r="E35" s="1" t="s">
        <v>89</v>
      </c>
      <c r="F35" s="1" t="s">
        <v>111</v>
      </c>
      <c r="G35" s="1" t="s">
        <v>156</v>
      </c>
      <c r="H35" s="1" t="s">
        <v>52</v>
      </c>
      <c r="I35" s="1" t="s">
        <v>53</v>
      </c>
      <c r="J35" s="1" t="s">
        <v>52</v>
      </c>
      <c r="K35" s="1" t="s">
        <v>113</v>
      </c>
      <c r="L35" s="1">
        <v>101190911</v>
      </c>
      <c r="M35" s="1">
        <v>60120101</v>
      </c>
      <c r="N35" s="1" t="s">
        <v>114</v>
      </c>
    </row>
    <row r="36" spans="1:14" x14ac:dyDescent="0.25">
      <c r="A36" s="1" t="s">
        <v>217</v>
      </c>
      <c r="B36" s="1" t="s">
        <v>48</v>
      </c>
      <c r="C36" s="1" t="s">
        <v>218</v>
      </c>
      <c r="D36" s="1" t="s">
        <v>218</v>
      </c>
      <c r="E36" s="1" t="s">
        <v>89</v>
      </c>
      <c r="F36" s="1" t="s">
        <v>111</v>
      </c>
      <c r="G36" s="1" t="s">
        <v>219</v>
      </c>
      <c r="H36" s="1" t="s">
        <v>52</v>
      </c>
      <c r="I36" s="1" t="s">
        <v>53</v>
      </c>
      <c r="J36" s="1" t="s">
        <v>52</v>
      </c>
      <c r="K36" s="1" t="s">
        <v>183</v>
      </c>
      <c r="L36" s="1">
        <v>101190921</v>
      </c>
      <c r="M36" s="1">
        <v>60120130</v>
      </c>
      <c r="N36" s="1" t="s">
        <v>118</v>
      </c>
    </row>
    <row r="37" spans="1:14" x14ac:dyDescent="0.25">
      <c r="A37" s="1" t="s">
        <v>220</v>
      </c>
      <c r="B37" s="1" t="s">
        <v>48</v>
      </c>
      <c r="C37" s="1" t="s">
        <v>221</v>
      </c>
      <c r="D37" s="1" t="s">
        <v>106</v>
      </c>
      <c r="E37" s="1" t="s">
        <v>89</v>
      </c>
      <c r="F37" s="1" t="s">
        <v>111</v>
      </c>
      <c r="G37" s="1" t="s">
        <v>222</v>
      </c>
      <c r="H37" s="1" t="s">
        <v>52</v>
      </c>
      <c r="I37" s="1" t="s">
        <v>53</v>
      </c>
      <c r="J37" s="1" t="s">
        <v>52</v>
      </c>
      <c r="K37" s="1" t="s">
        <v>221</v>
      </c>
      <c r="L37" s="1">
        <v>101190911</v>
      </c>
      <c r="M37" s="1">
        <v>60120101</v>
      </c>
      <c r="N37" s="1" t="s">
        <v>114</v>
      </c>
    </row>
    <row r="38" spans="1:14" x14ac:dyDescent="0.25">
      <c r="A38" s="1" t="s">
        <v>223</v>
      </c>
      <c r="B38" s="1" t="s">
        <v>48</v>
      </c>
      <c r="C38" s="1" t="s">
        <v>224</v>
      </c>
      <c r="D38" s="1" t="s">
        <v>169</v>
      </c>
      <c r="E38" s="1" t="s">
        <v>89</v>
      </c>
      <c r="F38" s="1" t="s">
        <v>111</v>
      </c>
      <c r="G38" s="1" t="s">
        <v>225</v>
      </c>
      <c r="H38" s="1" t="s">
        <v>52</v>
      </c>
      <c r="I38" s="1" t="s">
        <v>53</v>
      </c>
      <c r="J38" s="1" t="s">
        <v>52</v>
      </c>
      <c r="K38" s="1" t="s">
        <v>226</v>
      </c>
      <c r="L38" s="1">
        <v>101190921</v>
      </c>
      <c r="M38" s="1">
        <v>60120130</v>
      </c>
      <c r="N38" s="1" t="s">
        <v>118</v>
      </c>
    </row>
    <row r="39" spans="1:14" x14ac:dyDescent="0.25">
      <c r="A39" s="1" t="s">
        <v>227</v>
      </c>
      <c r="B39" s="1" t="s">
        <v>48</v>
      </c>
      <c r="C39" s="1" t="s">
        <v>228</v>
      </c>
      <c r="D39" s="1" t="s">
        <v>121</v>
      </c>
      <c r="E39" s="1" t="s">
        <v>89</v>
      </c>
      <c r="F39" s="1" t="s">
        <v>111</v>
      </c>
      <c r="G39" s="1" t="s">
        <v>229</v>
      </c>
      <c r="H39" s="1" t="s">
        <v>52</v>
      </c>
      <c r="I39" s="1" t="s">
        <v>53</v>
      </c>
      <c r="J39" s="1" t="s">
        <v>52</v>
      </c>
      <c r="K39" s="1" t="s">
        <v>210</v>
      </c>
      <c r="L39" s="1">
        <v>101190921</v>
      </c>
      <c r="M39" s="1">
        <v>60120130</v>
      </c>
      <c r="N39" s="1" t="s">
        <v>118</v>
      </c>
    </row>
    <row r="40" spans="1:14" x14ac:dyDescent="0.25">
      <c r="A40" s="1" t="s">
        <v>230</v>
      </c>
      <c r="B40" s="1" t="s">
        <v>48</v>
      </c>
      <c r="C40" s="1" t="s">
        <v>231</v>
      </c>
      <c r="D40" s="1" t="s">
        <v>232</v>
      </c>
      <c r="E40" s="1" t="s">
        <v>89</v>
      </c>
      <c r="F40" s="1" t="s">
        <v>111</v>
      </c>
      <c r="G40" s="1" t="s">
        <v>233</v>
      </c>
      <c r="H40" s="1" t="s">
        <v>52</v>
      </c>
      <c r="I40" s="1" t="s">
        <v>53</v>
      </c>
      <c r="J40" s="1" t="s">
        <v>52</v>
      </c>
      <c r="K40" s="1" t="s">
        <v>210</v>
      </c>
      <c r="L40" s="1">
        <v>101190921</v>
      </c>
      <c r="M40" s="1">
        <v>60120130</v>
      </c>
      <c r="N40" s="1" t="s">
        <v>118</v>
      </c>
    </row>
    <row r="41" spans="1:14" x14ac:dyDescent="0.25">
      <c r="A41" s="1" t="s">
        <v>234</v>
      </c>
      <c r="B41" s="1" t="s">
        <v>48</v>
      </c>
      <c r="C41" s="1" t="s">
        <v>235</v>
      </c>
      <c r="D41" s="1" t="s">
        <v>200</v>
      </c>
      <c r="E41" s="1" t="s">
        <v>89</v>
      </c>
      <c r="F41" s="1" t="s">
        <v>111</v>
      </c>
      <c r="G41" s="1" t="s">
        <v>201</v>
      </c>
      <c r="H41" s="1" t="s">
        <v>52</v>
      </c>
      <c r="I41" s="1" t="s">
        <v>53</v>
      </c>
      <c r="J41" s="1" t="s">
        <v>52</v>
      </c>
      <c r="K41" s="1" t="s">
        <v>200</v>
      </c>
      <c r="L41" s="1">
        <v>101190921</v>
      </c>
      <c r="M41" s="1">
        <v>60120130</v>
      </c>
      <c r="N41" s="1" t="s">
        <v>118</v>
      </c>
    </row>
    <row r="42" spans="1:14" x14ac:dyDescent="0.25">
      <c r="A42" s="1" t="s">
        <v>236</v>
      </c>
      <c r="B42" s="1" t="s">
        <v>48</v>
      </c>
      <c r="C42" s="1" t="s">
        <v>237</v>
      </c>
      <c r="D42" s="1" t="s">
        <v>169</v>
      </c>
      <c r="E42" s="1" t="s">
        <v>89</v>
      </c>
      <c r="F42" s="1" t="s">
        <v>125</v>
      </c>
      <c r="G42" s="1" t="s">
        <v>170</v>
      </c>
      <c r="H42" s="1" t="s">
        <v>52</v>
      </c>
      <c r="I42" s="1" t="s">
        <v>53</v>
      </c>
      <c r="J42" s="1" t="s">
        <v>92</v>
      </c>
      <c r="K42" s="1" t="s">
        <v>237</v>
      </c>
      <c r="L42" s="1">
        <v>101190951</v>
      </c>
      <c r="M42" s="1">
        <v>60105130</v>
      </c>
      <c r="N42" s="1" t="s">
        <v>128</v>
      </c>
    </row>
    <row r="43" spans="1:14" x14ac:dyDescent="0.25">
      <c r="A43" s="1" t="s">
        <v>238</v>
      </c>
      <c r="B43" s="1" t="s">
        <v>48</v>
      </c>
      <c r="C43" s="1" t="s">
        <v>106</v>
      </c>
      <c r="D43" s="1" t="s">
        <v>239</v>
      </c>
      <c r="E43" s="1" t="s">
        <v>89</v>
      </c>
      <c r="F43" s="1" t="s">
        <v>111</v>
      </c>
      <c r="G43" s="1" t="s">
        <v>156</v>
      </c>
      <c r="H43" s="1" t="s">
        <v>52</v>
      </c>
      <c r="I43" s="1" t="s">
        <v>53</v>
      </c>
      <c r="J43" s="1" t="s">
        <v>92</v>
      </c>
      <c r="K43" s="1" t="s">
        <v>221</v>
      </c>
      <c r="L43" s="1">
        <v>101190911</v>
      </c>
      <c r="M43" s="1">
        <v>60120101</v>
      </c>
      <c r="N43" s="1" t="s">
        <v>114</v>
      </c>
    </row>
    <row r="44" spans="1:14" x14ac:dyDescent="0.25">
      <c r="A44" s="1" t="s">
        <v>240</v>
      </c>
      <c r="B44" s="1" t="s">
        <v>48</v>
      </c>
      <c r="C44" s="1" t="s">
        <v>241</v>
      </c>
      <c r="D44" s="1" t="s">
        <v>169</v>
      </c>
      <c r="E44" s="1" t="s">
        <v>89</v>
      </c>
      <c r="F44" s="1" t="s">
        <v>111</v>
      </c>
      <c r="G44" s="1" t="s">
        <v>233</v>
      </c>
      <c r="H44" s="1" t="s">
        <v>52</v>
      </c>
      <c r="I44" s="1" t="s">
        <v>53</v>
      </c>
      <c r="J44" s="1" t="s">
        <v>92</v>
      </c>
      <c r="K44" s="1" t="s">
        <v>241</v>
      </c>
      <c r="L44" s="1">
        <v>101190921</v>
      </c>
      <c r="M44" s="1">
        <v>60120130</v>
      </c>
      <c r="N44" s="1" t="s">
        <v>118</v>
      </c>
    </row>
    <row r="45" spans="1:14" x14ac:dyDescent="0.25">
      <c r="A45" s="1" t="s">
        <v>242</v>
      </c>
      <c r="B45" s="1" t="s">
        <v>49</v>
      </c>
      <c r="C45" s="1" t="s">
        <v>243</v>
      </c>
      <c r="D45" s="1" t="s">
        <v>244</v>
      </c>
      <c r="E45" s="1" t="s">
        <v>89</v>
      </c>
      <c r="F45" s="1" t="s">
        <v>244</v>
      </c>
      <c r="G45" s="1" t="s">
        <v>245</v>
      </c>
      <c r="H45" s="1" t="s">
        <v>52</v>
      </c>
      <c r="I45" s="1" t="s">
        <v>53</v>
      </c>
      <c r="J45" s="1" t="s">
        <v>92</v>
      </c>
      <c r="K45" s="1" t="s">
        <v>246</v>
      </c>
      <c r="L45" s="1">
        <v>101190911</v>
      </c>
      <c r="M45" s="1">
        <v>60115101</v>
      </c>
      <c r="N45" s="1" t="s">
        <v>247</v>
      </c>
    </row>
    <row r="46" spans="1:14" x14ac:dyDescent="0.25">
      <c r="A46" s="1" t="s">
        <v>248</v>
      </c>
      <c r="B46" s="1" t="s">
        <v>49</v>
      </c>
      <c r="C46" s="1" t="s">
        <v>249</v>
      </c>
      <c r="D46" s="1" t="s">
        <v>244</v>
      </c>
      <c r="E46" s="1" t="s">
        <v>89</v>
      </c>
      <c r="F46" s="1" t="s">
        <v>244</v>
      </c>
      <c r="G46" s="1" t="s">
        <v>250</v>
      </c>
      <c r="H46" s="1" t="s">
        <v>52</v>
      </c>
      <c r="I46" s="1" t="s">
        <v>53</v>
      </c>
      <c r="J46" s="1" t="s">
        <v>92</v>
      </c>
      <c r="K46" s="1" t="s">
        <v>246</v>
      </c>
      <c r="L46" s="1">
        <v>101190911</v>
      </c>
      <c r="M46" s="1">
        <v>60115101</v>
      </c>
      <c r="N46" s="1" t="s">
        <v>247</v>
      </c>
    </row>
    <row r="47" spans="1:14" x14ac:dyDescent="0.25">
      <c r="A47" s="1" t="s">
        <v>251</v>
      </c>
      <c r="B47" s="1" t="s">
        <v>49</v>
      </c>
      <c r="C47" s="1" t="s">
        <v>252</v>
      </c>
      <c r="D47" s="1" t="s">
        <v>253</v>
      </c>
      <c r="E47" s="1" t="s">
        <v>89</v>
      </c>
      <c r="F47" s="1" t="s">
        <v>253</v>
      </c>
      <c r="G47" s="1" t="s">
        <v>254</v>
      </c>
      <c r="H47" s="1" t="s">
        <v>52</v>
      </c>
      <c r="I47" s="1" t="s">
        <v>53</v>
      </c>
      <c r="J47" s="1" t="s">
        <v>92</v>
      </c>
      <c r="K47" s="1" t="s">
        <v>255</v>
      </c>
      <c r="L47" s="1">
        <v>101190911</v>
      </c>
      <c r="M47" s="1">
        <v>60115101</v>
      </c>
      <c r="N47" s="1" t="s">
        <v>247</v>
      </c>
    </row>
    <row r="48" spans="1:14" x14ac:dyDescent="0.25">
      <c r="A48" s="1" t="s">
        <v>256</v>
      </c>
      <c r="B48" s="1" t="s">
        <v>49</v>
      </c>
      <c r="C48" s="1" t="s">
        <v>257</v>
      </c>
      <c r="D48" s="1" t="s">
        <v>253</v>
      </c>
      <c r="E48" s="1" t="s">
        <v>89</v>
      </c>
      <c r="F48" s="1" t="s">
        <v>253</v>
      </c>
      <c r="G48" s="1" t="s">
        <v>258</v>
      </c>
      <c r="H48" s="1" t="s">
        <v>52</v>
      </c>
      <c r="I48" s="1" t="s">
        <v>53</v>
      </c>
      <c r="J48" s="1" t="s">
        <v>92</v>
      </c>
      <c r="K48" s="1" t="s">
        <v>255</v>
      </c>
      <c r="L48" s="1">
        <v>101190911</v>
      </c>
      <c r="M48" s="1">
        <v>60115101</v>
      </c>
      <c r="N48" s="1" t="s">
        <v>247</v>
      </c>
    </row>
    <row r="49" spans="1:14" x14ac:dyDescent="0.25">
      <c r="A49" s="1" t="s">
        <v>259</v>
      </c>
      <c r="B49" s="1" t="s">
        <v>49</v>
      </c>
      <c r="C49" s="1" t="s">
        <v>260</v>
      </c>
      <c r="D49" s="1" t="s">
        <v>253</v>
      </c>
      <c r="E49" s="1" t="s">
        <v>89</v>
      </c>
      <c r="F49" s="1" t="s">
        <v>253</v>
      </c>
      <c r="G49" s="1" t="s">
        <v>261</v>
      </c>
      <c r="H49" s="1" t="s">
        <v>52</v>
      </c>
      <c r="I49" s="1" t="s">
        <v>53</v>
      </c>
      <c r="J49" s="1" t="s">
        <v>92</v>
      </c>
      <c r="K49" s="1" t="s">
        <v>246</v>
      </c>
      <c r="L49" s="1">
        <v>101190911</v>
      </c>
      <c r="M49" s="1">
        <v>60115101</v>
      </c>
      <c r="N49" s="1" t="s">
        <v>247</v>
      </c>
    </row>
    <row r="50" spans="1:14" x14ac:dyDescent="0.25">
      <c r="A50" s="1" t="s">
        <v>262</v>
      </c>
      <c r="B50" s="1" t="s">
        <v>49</v>
      </c>
      <c r="C50" s="1" t="s">
        <v>263</v>
      </c>
      <c r="D50" s="1" t="s">
        <v>253</v>
      </c>
      <c r="E50" s="1" t="s">
        <v>89</v>
      </c>
      <c r="F50" s="1" t="s">
        <v>253</v>
      </c>
      <c r="G50" s="1" t="s">
        <v>264</v>
      </c>
      <c r="H50" s="1" t="s">
        <v>52</v>
      </c>
      <c r="I50" s="1" t="s">
        <v>53</v>
      </c>
      <c r="J50" s="1" t="s">
        <v>92</v>
      </c>
      <c r="K50" s="1" t="s">
        <v>255</v>
      </c>
      <c r="L50" s="1">
        <v>101190911</v>
      </c>
      <c r="M50" s="1">
        <v>60115101</v>
      </c>
      <c r="N50" s="1" t="s">
        <v>247</v>
      </c>
    </row>
    <row r="51" spans="1:14" x14ac:dyDescent="0.25">
      <c r="A51" s="1" t="s">
        <v>265</v>
      </c>
      <c r="B51" s="1" t="s">
        <v>49</v>
      </c>
      <c r="C51" s="1" t="s">
        <v>266</v>
      </c>
      <c r="D51" s="1" t="s">
        <v>253</v>
      </c>
      <c r="E51" s="1" t="s">
        <v>89</v>
      </c>
      <c r="F51" s="1" t="s">
        <v>253</v>
      </c>
      <c r="G51" s="1" t="s">
        <v>267</v>
      </c>
      <c r="H51" s="1" t="s">
        <v>52</v>
      </c>
      <c r="I51" s="1" t="s">
        <v>53</v>
      </c>
      <c r="J51" s="1" t="s">
        <v>92</v>
      </c>
      <c r="K51" s="1" t="s">
        <v>255</v>
      </c>
      <c r="L51" s="1">
        <v>101190911</v>
      </c>
      <c r="M51" s="1">
        <v>60115101</v>
      </c>
      <c r="N51" s="1" t="s">
        <v>247</v>
      </c>
    </row>
    <row r="52" spans="1:14" x14ac:dyDescent="0.25">
      <c r="A52" s="1" t="s">
        <v>268</v>
      </c>
      <c r="B52" s="1" t="s">
        <v>49</v>
      </c>
      <c r="C52" s="1" t="s">
        <v>269</v>
      </c>
      <c r="D52" s="1" t="s">
        <v>253</v>
      </c>
      <c r="E52" s="1" t="s">
        <v>89</v>
      </c>
      <c r="F52" s="1" t="s">
        <v>253</v>
      </c>
      <c r="G52" s="1" t="s">
        <v>270</v>
      </c>
      <c r="H52" s="1" t="s">
        <v>52</v>
      </c>
      <c r="I52" s="1" t="s">
        <v>53</v>
      </c>
      <c r="J52" s="1" t="s">
        <v>92</v>
      </c>
      <c r="K52" s="1" t="s">
        <v>255</v>
      </c>
      <c r="L52" s="1">
        <v>101190911</v>
      </c>
      <c r="M52" s="1">
        <v>60115101</v>
      </c>
      <c r="N52" s="1" t="s">
        <v>247</v>
      </c>
    </row>
    <row r="53" spans="1:14" x14ac:dyDescent="0.25">
      <c r="A53" s="1" t="s">
        <v>271</v>
      </c>
      <c r="B53" s="1" t="s">
        <v>49</v>
      </c>
      <c r="C53" s="1" t="s">
        <v>272</v>
      </c>
      <c r="D53" s="1" t="s">
        <v>273</v>
      </c>
      <c r="E53" s="1" t="s">
        <v>89</v>
      </c>
      <c r="F53" s="1" t="s">
        <v>273</v>
      </c>
      <c r="G53" s="1" t="s">
        <v>274</v>
      </c>
      <c r="H53" s="1" t="s">
        <v>52</v>
      </c>
      <c r="I53" s="1" t="s">
        <v>53</v>
      </c>
      <c r="J53" s="1" t="s">
        <v>92</v>
      </c>
      <c r="K53" s="1" t="s">
        <v>255</v>
      </c>
      <c r="L53" s="1">
        <v>101190911</v>
      </c>
      <c r="M53" s="1">
        <v>60115101</v>
      </c>
      <c r="N53" s="1" t="s">
        <v>247</v>
      </c>
    </row>
    <row r="54" spans="1:14" x14ac:dyDescent="0.25">
      <c r="A54" s="1" t="s">
        <v>275</v>
      </c>
      <c r="B54" s="1" t="s">
        <v>49</v>
      </c>
      <c r="C54" s="1" t="s">
        <v>276</v>
      </c>
      <c r="D54" s="1" t="s">
        <v>273</v>
      </c>
      <c r="E54" s="1" t="s">
        <v>89</v>
      </c>
      <c r="F54" s="1" t="s">
        <v>273</v>
      </c>
      <c r="G54" s="1" t="s">
        <v>277</v>
      </c>
      <c r="H54" s="1" t="s">
        <v>52</v>
      </c>
      <c r="I54" s="1" t="s">
        <v>53</v>
      </c>
      <c r="J54" s="1" t="s">
        <v>92</v>
      </c>
      <c r="K54" s="1" t="s">
        <v>255</v>
      </c>
      <c r="L54" s="1">
        <v>101190911</v>
      </c>
      <c r="M54" s="1">
        <v>60115101</v>
      </c>
      <c r="N54" s="1" t="s">
        <v>247</v>
      </c>
    </row>
    <row r="55" spans="1:14" x14ac:dyDescent="0.25">
      <c r="A55" s="1" t="s">
        <v>278</v>
      </c>
      <c r="B55" s="1" t="s">
        <v>49</v>
      </c>
      <c r="C55" s="1" t="s">
        <v>279</v>
      </c>
      <c r="D55" s="1" t="s">
        <v>273</v>
      </c>
      <c r="E55" s="1" t="s">
        <v>89</v>
      </c>
      <c r="F55" s="1" t="s">
        <v>273</v>
      </c>
      <c r="G55" s="1" t="s">
        <v>280</v>
      </c>
      <c r="H55" s="1" t="s">
        <v>52</v>
      </c>
      <c r="I55" s="1" t="s">
        <v>53</v>
      </c>
      <c r="J55" s="1" t="s">
        <v>92</v>
      </c>
      <c r="K55" s="1" t="s">
        <v>255</v>
      </c>
      <c r="L55" s="1">
        <v>101190911</v>
      </c>
      <c r="M55" s="1">
        <v>60115101</v>
      </c>
      <c r="N55" s="1" t="s">
        <v>247</v>
      </c>
    </row>
    <row r="56" spans="1:14" x14ac:dyDescent="0.25">
      <c r="A56" s="1" t="s">
        <v>281</v>
      </c>
      <c r="B56" s="1" t="s">
        <v>49</v>
      </c>
      <c r="C56" s="1" t="s">
        <v>282</v>
      </c>
      <c r="D56" s="1" t="s">
        <v>273</v>
      </c>
      <c r="E56" s="1" t="s">
        <v>89</v>
      </c>
      <c r="F56" s="1" t="s">
        <v>273</v>
      </c>
      <c r="G56" s="1" t="s">
        <v>283</v>
      </c>
      <c r="H56" s="1" t="s">
        <v>52</v>
      </c>
      <c r="I56" s="1" t="s">
        <v>53</v>
      </c>
      <c r="J56" s="1" t="s">
        <v>92</v>
      </c>
      <c r="K56" s="1" t="s">
        <v>255</v>
      </c>
      <c r="L56" s="1">
        <v>101190911</v>
      </c>
      <c r="M56" s="1">
        <v>60115101</v>
      </c>
      <c r="N56" s="1" t="s">
        <v>247</v>
      </c>
    </row>
    <row r="57" spans="1:14" x14ac:dyDescent="0.25">
      <c r="A57" s="1" t="s">
        <v>284</v>
      </c>
      <c r="B57" s="1" t="s">
        <v>49</v>
      </c>
      <c r="C57" s="1" t="s">
        <v>285</v>
      </c>
      <c r="D57" s="1" t="s">
        <v>273</v>
      </c>
      <c r="E57" s="1" t="s">
        <v>89</v>
      </c>
      <c r="F57" s="1" t="s">
        <v>273</v>
      </c>
      <c r="G57" s="1" t="s">
        <v>286</v>
      </c>
      <c r="H57" s="1" t="s">
        <v>52</v>
      </c>
      <c r="I57" s="1" t="s">
        <v>53</v>
      </c>
      <c r="J57" s="1" t="s">
        <v>92</v>
      </c>
      <c r="K57" s="1" t="s">
        <v>255</v>
      </c>
      <c r="L57" s="1">
        <v>101190911</v>
      </c>
      <c r="M57" s="1">
        <v>60115101</v>
      </c>
      <c r="N57" s="1" t="s">
        <v>247</v>
      </c>
    </row>
    <row r="58" spans="1:14" x14ac:dyDescent="0.25">
      <c r="A58" s="1" t="s">
        <v>287</v>
      </c>
      <c r="B58" s="1" t="s">
        <v>49</v>
      </c>
      <c r="C58" s="1" t="s">
        <v>288</v>
      </c>
      <c r="D58" s="1" t="s">
        <v>289</v>
      </c>
      <c r="E58" s="1" t="s">
        <v>89</v>
      </c>
      <c r="F58" s="1" t="s">
        <v>289</v>
      </c>
      <c r="G58" s="1" t="s">
        <v>290</v>
      </c>
      <c r="H58" s="1" t="s">
        <v>52</v>
      </c>
      <c r="I58" s="1" t="s">
        <v>53</v>
      </c>
      <c r="J58" s="1" t="s">
        <v>92</v>
      </c>
      <c r="K58" s="1" t="s">
        <v>255</v>
      </c>
      <c r="L58" s="1">
        <v>101190911</v>
      </c>
      <c r="M58" s="1">
        <v>60115101</v>
      </c>
      <c r="N58" s="1" t="s">
        <v>247</v>
      </c>
    </row>
    <row r="59" spans="1:14" x14ac:dyDescent="0.25">
      <c r="A59" s="1" t="s">
        <v>291</v>
      </c>
      <c r="B59" s="1" t="s">
        <v>49</v>
      </c>
      <c r="C59" s="1" t="s">
        <v>292</v>
      </c>
      <c r="D59" s="1" t="s">
        <v>289</v>
      </c>
      <c r="E59" s="1" t="s">
        <v>89</v>
      </c>
      <c r="F59" s="1" t="s">
        <v>289</v>
      </c>
      <c r="G59" s="1" t="s">
        <v>293</v>
      </c>
      <c r="H59" s="1" t="s">
        <v>52</v>
      </c>
      <c r="I59" s="1" t="s">
        <v>53</v>
      </c>
      <c r="J59" s="1" t="s">
        <v>92</v>
      </c>
      <c r="K59" s="1" t="s">
        <v>255</v>
      </c>
      <c r="L59" s="1">
        <v>101190911</v>
      </c>
      <c r="M59" s="1">
        <v>60115101</v>
      </c>
      <c r="N59" s="1" t="s">
        <v>247</v>
      </c>
    </row>
    <row r="60" spans="1:14" x14ac:dyDescent="0.25">
      <c r="A60" s="1" t="s">
        <v>294</v>
      </c>
      <c r="B60" s="1" t="s">
        <v>49</v>
      </c>
      <c r="C60" s="1" t="s">
        <v>295</v>
      </c>
      <c r="D60" s="1" t="s">
        <v>289</v>
      </c>
      <c r="E60" s="1" t="s">
        <v>89</v>
      </c>
      <c r="F60" s="1" t="s">
        <v>289</v>
      </c>
      <c r="G60" s="1" t="s">
        <v>296</v>
      </c>
      <c r="H60" s="1" t="s">
        <v>52</v>
      </c>
      <c r="I60" s="1" t="s">
        <v>53</v>
      </c>
      <c r="J60" s="1" t="s">
        <v>92</v>
      </c>
      <c r="K60" s="1" t="s">
        <v>255</v>
      </c>
      <c r="L60" s="1">
        <v>101190911</v>
      </c>
      <c r="M60" s="1">
        <v>60115101</v>
      </c>
      <c r="N60" s="1" t="s">
        <v>247</v>
      </c>
    </row>
    <row r="61" spans="1:14" x14ac:dyDescent="0.25">
      <c r="A61" s="1" t="s">
        <v>297</v>
      </c>
      <c r="B61" s="1" t="s">
        <v>49</v>
      </c>
      <c r="C61" s="1" t="s">
        <v>298</v>
      </c>
      <c r="D61" s="1" t="s">
        <v>299</v>
      </c>
      <c r="E61" s="1" t="s">
        <v>89</v>
      </c>
      <c r="F61" s="1" t="s">
        <v>299</v>
      </c>
      <c r="G61" s="1" t="s">
        <v>300</v>
      </c>
      <c r="H61" s="1" t="s">
        <v>52</v>
      </c>
      <c r="I61" s="1" t="s">
        <v>53</v>
      </c>
      <c r="J61" s="1" t="s">
        <v>92</v>
      </c>
      <c r="K61" s="1" t="s">
        <v>255</v>
      </c>
      <c r="L61" s="1">
        <v>101190911</v>
      </c>
      <c r="M61" s="1">
        <v>60115101</v>
      </c>
      <c r="N61" s="1" t="s">
        <v>247</v>
      </c>
    </row>
    <row r="62" spans="1:14" x14ac:dyDescent="0.25">
      <c r="A62" s="1" t="s">
        <v>301</v>
      </c>
      <c r="B62" s="1" t="s">
        <v>49</v>
      </c>
      <c r="C62" s="1" t="s">
        <v>302</v>
      </c>
      <c r="D62" s="1" t="s">
        <v>303</v>
      </c>
      <c r="E62" s="1" t="s">
        <v>89</v>
      </c>
      <c r="F62" s="1" t="s">
        <v>303</v>
      </c>
      <c r="G62" s="1" t="s">
        <v>304</v>
      </c>
      <c r="H62" s="1" t="s">
        <v>52</v>
      </c>
      <c r="I62" s="1" t="s">
        <v>53</v>
      </c>
      <c r="J62" s="1" t="s">
        <v>92</v>
      </c>
      <c r="K62" s="1" t="s">
        <v>305</v>
      </c>
      <c r="L62" s="1">
        <v>101190911</v>
      </c>
      <c r="M62" s="1">
        <v>60115101</v>
      </c>
      <c r="N62" s="1" t="s">
        <v>247</v>
      </c>
    </row>
    <row r="63" spans="1:14" x14ac:dyDescent="0.25">
      <c r="A63" s="1" t="s">
        <v>306</v>
      </c>
      <c r="B63" s="1" t="s">
        <v>49</v>
      </c>
      <c r="C63" s="1" t="s">
        <v>307</v>
      </c>
      <c r="D63" s="1" t="s">
        <v>303</v>
      </c>
      <c r="E63" s="1" t="s">
        <v>89</v>
      </c>
      <c r="F63" s="1" t="s">
        <v>303</v>
      </c>
      <c r="G63" s="1" t="s">
        <v>308</v>
      </c>
      <c r="H63" s="1" t="s">
        <v>52</v>
      </c>
      <c r="I63" s="1" t="s">
        <v>53</v>
      </c>
      <c r="J63" s="1" t="s">
        <v>92</v>
      </c>
      <c r="K63" s="1" t="s">
        <v>309</v>
      </c>
      <c r="L63" s="1">
        <v>101190911</v>
      </c>
      <c r="M63" s="1">
        <v>60115101</v>
      </c>
      <c r="N63" s="1" t="s">
        <v>247</v>
      </c>
    </row>
    <row r="64" spans="1:14" x14ac:dyDescent="0.25">
      <c r="A64" s="1" t="s">
        <v>310</v>
      </c>
      <c r="B64" s="1" t="s">
        <v>49</v>
      </c>
      <c r="C64" s="1" t="s">
        <v>311</v>
      </c>
      <c r="D64" s="1" t="s">
        <v>303</v>
      </c>
      <c r="E64" s="1" t="s">
        <v>89</v>
      </c>
      <c r="F64" s="1" t="s">
        <v>303</v>
      </c>
      <c r="G64" s="1" t="s">
        <v>312</v>
      </c>
      <c r="H64" s="1" t="s">
        <v>52</v>
      </c>
      <c r="I64" s="1" t="s">
        <v>53</v>
      </c>
      <c r="J64" s="1" t="s">
        <v>92</v>
      </c>
      <c r="K64" s="1" t="s">
        <v>313</v>
      </c>
      <c r="L64" s="1">
        <v>101190911</v>
      </c>
      <c r="M64" s="1">
        <v>60115101</v>
      </c>
      <c r="N64" s="1" t="s">
        <v>247</v>
      </c>
    </row>
    <row r="65" spans="1:14" x14ac:dyDescent="0.25">
      <c r="A65" s="1" t="s">
        <v>314</v>
      </c>
      <c r="B65" s="1" t="s">
        <v>49</v>
      </c>
      <c r="C65" s="1" t="s">
        <v>315</v>
      </c>
      <c r="D65" s="1" t="s">
        <v>303</v>
      </c>
      <c r="E65" s="1" t="s">
        <v>89</v>
      </c>
      <c r="F65" s="1" t="s">
        <v>303</v>
      </c>
      <c r="G65" s="1" t="s">
        <v>316</v>
      </c>
      <c r="H65" s="1" t="s">
        <v>52</v>
      </c>
      <c r="I65" s="1" t="s">
        <v>53</v>
      </c>
      <c r="J65" s="1" t="s">
        <v>92</v>
      </c>
      <c r="K65" s="1" t="s">
        <v>309</v>
      </c>
      <c r="L65" s="1">
        <v>101190911</v>
      </c>
      <c r="M65" s="1">
        <v>60115101</v>
      </c>
      <c r="N65" s="1" t="s">
        <v>247</v>
      </c>
    </row>
    <row r="66" spans="1:14" x14ac:dyDescent="0.25">
      <c r="A66" s="1" t="s">
        <v>317</v>
      </c>
      <c r="B66" s="1" t="s">
        <v>49</v>
      </c>
      <c r="C66" s="1" t="s">
        <v>318</v>
      </c>
      <c r="D66" s="1" t="s">
        <v>303</v>
      </c>
      <c r="E66" s="1" t="s">
        <v>89</v>
      </c>
      <c r="F66" s="1" t="s">
        <v>303</v>
      </c>
      <c r="G66" s="1" t="s">
        <v>319</v>
      </c>
      <c r="H66" s="1" t="s">
        <v>52</v>
      </c>
      <c r="I66" s="1" t="s">
        <v>53</v>
      </c>
      <c r="J66" s="1" t="s">
        <v>92</v>
      </c>
      <c r="K66" s="1" t="s">
        <v>313</v>
      </c>
      <c r="L66" s="1">
        <v>101190911</v>
      </c>
      <c r="M66" s="1">
        <v>60115101</v>
      </c>
      <c r="N66" s="1" t="s">
        <v>247</v>
      </c>
    </row>
    <row r="67" spans="1:14" x14ac:dyDescent="0.25">
      <c r="A67" s="1" t="s">
        <v>320</v>
      </c>
      <c r="B67" s="1" t="s">
        <v>49</v>
      </c>
      <c r="C67" s="1" t="s">
        <v>321</v>
      </c>
      <c r="D67" s="1" t="s">
        <v>303</v>
      </c>
      <c r="E67" s="1" t="s">
        <v>89</v>
      </c>
      <c r="F67" s="1" t="s">
        <v>303</v>
      </c>
      <c r="G67" s="1" t="s">
        <v>322</v>
      </c>
      <c r="H67" s="1" t="s">
        <v>52</v>
      </c>
      <c r="I67" s="1" t="s">
        <v>53</v>
      </c>
      <c r="J67" s="1" t="s">
        <v>92</v>
      </c>
      <c r="K67" s="1" t="s">
        <v>313</v>
      </c>
      <c r="L67" s="1">
        <v>101190911</v>
      </c>
      <c r="M67" s="1">
        <v>60115101</v>
      </c>
      <c r="N67" s="1" t="s">
        <v>247</v>
      </c>
    </row>
    <row r="68" spans="1:14" x14ac:dyDescent="0.25">
      <c r="A68" s="1" t="s">
        <v>323</v>
      </c>
      <c r="B68" s="1" t="s">
        <v>49</v>
      </c>
      <c r="C68" s="1" t="s">
        <v>324</v>
      </c>
      <c r="D68" s="1" t="s">
        <v>303</v>
      </c>
      <c r="E68" s="1" t="s">
        <v>89</v>
      </c>
      <c r="F68" s="1" t="s">
        <v>303</v>
      </c>
      <c r="G68" s="1" t="s">
        <v>325</v>
      </c>
      <c r="H68" s="1" t="s">
        <v>52</v>
      </c>
      <c r="I68" s="1" t="s">
        <v>53</v>
      </c>
      <c r="J68" s="1" t="s">
        <v>92</v>
      </c>
      <c r="K68" s="1" t="s">
        <v>313</v>
      </c>
      <c r="L68" s="1">
        <v>101190911</v>
      </c>
      <c r="M68" s="1">
        <v>60115101</v>
      </c>
      <c r="N68" s="1" t="s">
        <v>247</v>
      </c>
    </row>
    <row r="69" spans="1:14" x14ac:dyDescent="0.25">
      <c r="A69" s="1" t="s">
        <v>326</v>
      </c>
      <c r="B69" s="1" t="s">
        <v>49</v>
      </c>
      <c r="C69" s="1" t="s">
        <v>327</v>
      </c>
      <c r="D69" s="1" t="s">
        <v>303</v>
      </c>
      <c r="E69" s="1" t="s">
        <v>89</v>
      </c>
      <c r="F69" s="1" t="s">
        <v>303</v>
      </c>
      <c r="G69" s="1" t="s">
        <v>328</v>
      </c>
      <c r="H69" s="1" t="s">
        <v>52</v>
      </c>
      <c r="I69" s="1" t="s">
        <v>53</v>
      </c>
      <c r="J69" s="1" t="s">
        <v>92</v>
      </c>
      <c r="K69" s="1" t="s">
        <v>313</v>
      </c>
      <c r="L69" s="1">
        <v>101190911</v>
      </c>
      <c r="M69" s="1">
        <v>60115101</v>
      </c>
      <c r="N69" s="1" t="s">
        <v>247</v>
      </c>
    </row>
    <row r="70" spans="1:14" x14ac:dyDescent="0.25">
      <c r="A70" s="1" t="s">
        <v>329</v>
      </c>
      <c r="B70" s="1" t="s">
        <v>49</v>
      </c>
      <c r="C70" s="1" t="s">
        <v>330</v>
      </c>
      <c r="D70" s="1" t="s">
        <v>331</v>
      </c>
      <c r="E70" s="1" t="s">
        <v>89</v>
      </c>
      <c r="F70" s="1" t="s">
        <v>331</v>
      </c>
      <c r="G70" s="1" t="s">
        <v>332</v>
      </c>
      <c r="H70" s="1" t="s">
        <v>52</v>
      </c>
      <c r="I70" s="1" t="s">
        <v>53</v>
      </c>
      <c r="J70" s="1" t="s">
        <v>92</v>
      </c>
      <c r="K70" s="1" t="s">
        <v>246</v>
      </c>
      <c r="L70" s="1">
        <v>101190911</v>
      </c>
      <c r="M70" s="1">
        <v>60115101</v>
      </c>
      <c r="N70" s="1" t="s">
        <v>247</v>
      </c>
    </row>
    <row r="71" spans="1:14" x14ac:dyDescent="0.25">
      <c r="A71" s="1" t="s">
        <v>333</v>
      </c>
      <c r="B71" s="1" t="s">
        <v>49</v>
      </c>
      <c r="C71" s="1" t="s">
        <v>334</v>
      </c>
      <c r="D71" s="1" t="s">
        <v>331</v>
      </c>
      <c r="E71" s="1" t="s">
        <v>89</v>
      </c>
      <c r="F71" s="1" t="s">
        <v>331</v>
      </c>
      <c r="G71" s="1" t="s">
        <v>335</v>
      </c>
      <c r="H71" s="1" t="s">
        <v>52</v>
      </c>
      <c r="I71" s="1" t="s">
        <v>53</v>
      </c>
      <c r="J71" s="1" t="s">
        <v>92</v>
      </c>
      <c r="K71" s="1" t="s">
        <v>246</v>
      </c>
      <c r="L71" s="1">
        <v>101190911</v>
      </c>
      <c r="M71" s="1">
        <v>60115101</v>
      </c>
      <c r="N71" s="1" t="s">
        <v>247</v>
      </c>
    </row>
    <row r="72" spans="1:14" x14ac:dyDescent="0.25">
      <c r="A72" s="1" t="s">
        <v>336</v>
      </c>
      <c r="B72" s="1" t="s">
        <v>49</v>
      </c>
      <c r="C72" s="1" t="s">
        <v>337</v>
      </c>
      <c r="D72" s="1" t="s">
        <v>331</v>
      </c>
      <c r="E72" s="1" t="s">
        <v>89</v>
      </c>
      <c r="F72" s="1" t="s">
        <v>331</v>
      </c>
      <c r="G72" s="1" t="s">
        <v>338</v>
      </c>
      <c r="H72" s="1" t="s">
        <v>52</v>
      </c>
      <c r="I72" s="1" t="s">
        <v>53</v>
      </c>
      <c r="J72" s="1" t="s">
        <v>92</v>
      </c>
      <c r="K72" s="1" t="s">
        <v>246</v>
      </c>
      <c r="L72" s="1">
        <v>101190911</v>
      </c>
      <c r="M72" s="1">
        <v>60115101</v>
      </c>
      <c r="N72" s="1" t="s">
        <v>247</v>
      </c>
    </row>
    <row r="73" spans="1:14" x14ac:dyDescent="0.25">
      <c r="A73" s="1" t="s">
        <v>339</v>
      </c>
      <c r="B73" s="1" t="s">
        <v>49</v>
      </c>
      <c r="C73" s="1" t="s">
        <v>340</v>
      </c>
      <c r="D73" s="1" t="s">
        <v>331</v>
      </c>
      <c r="E73" s="1" t="s">
        <v>89</v>
      </c>
      <c r="F73" s="1" t="s">
        <v>331</v>
      </c>
      <c r="G73" s="1" t="s">
        <v>341</v>
      </c>
      <c r="H73" s="1" t="s">
        <v>52</v>
      </c>
      <c r="I73" s="1" t="s">
        <v>53</v>
      </c>
      <c r="J73" s="1" t="s">
        <v>92</v>
      </c>
      <c r="K73" s="1" t="s">
        <v>246</v>
      </c>
      <c r="L73" s="1">
        <v>101190911</v>
      </c>
      <c r="M73" s="1">
        <v>60115101</v>
      </c>
      <c r="N73" s="1" t="s">
        <v>247</v>
      </c>
    </row>
    <row r="74" spans="1:14" x14ac:dyDescent="0.25">
      <c r="A74" s="1" t="s">
        <v>342</v>
      </c>
      <c r="B74" s="1" t="s">
        <v>49</v>
      </c>
      <c r="C74" s="1" t="s">
        <v>343</v>
      </c>
      <c r="D74" s="1" t="s">
        <v>331</v>
      </c>
      <c r="E74" s="1" t="s">
        <v>89</v>
      </c>
      <c r="F74" s="1" t="s">
        <v>331</v>
      </c>
      <c r="G74" s="1" t="s">
        <v>344</v>
      </c>
      <c r="H74" s="1" t="s">
        <v>52</v>
      </c>
      <c r="I74" s="1" t="s">
        <v>53</v>
      </c>
      <c r="J74" s="1" t="s">
        <v>92</v>
      </c>
      <c r="K74" s="1" t="s">
        <v>246</v>
      </c>
      <c r="L74" s="1">
        <v>101190911</v>
      </c>
      <c r="M74" s="1">
        <v>60115101</v>
      </c>
      <c r="N74" s="1" t="s">
        <v>247</v>
      </c>
    </row>
    <row r="75" spans="1:14" x14ac:dyDescent="0.25">
      <c r="A75" s="1" t="s">
        <v>345</v>
      </c>
      <c r="B75" s="1" t="s">
        <v>49</v>
      </c>
      <c r="C75" s="1" t="s">
        <v>346</v>
      </c>
      <c r="D75" s="1" t="s">
        <v>331</v>
      </c>
      <c r="E75" s="1" t="s">
        <v>89</v>
      </c>
      <c r="F75" s="1" t="s">
        <v>331</v>
      </c>
      <c r="G75" s="1" t="s">
        <v>347</v>
      </c>
      <c r="H75" s="1" t="s">
        <v>52</v>
      </c>
      <c r="I75" s="1" t="s">
        <v>53</v>
      </c>
      <c r="J75" s="1" t="s">
        <v>92</v>
      </c>
      <c r="K75" s="1" t="s">
        <v>246</v>
      </c>
      <c r="L75" s="1">
        <v>101190911</v>
      </c>
      <c r="M75" s="1">
        <v>60115101</v>
      </c>
      <c r="N75" s="1" t="s">
        <v>247</v>
      </c>
    </row>
    <row r="76" spans="1:14" x14ac:dyDescent="0.25">
      <c r="A76" s="1" t="s">
        <v>348</v>
      </c>
      <c r="B76" s="1" t="s">
        <v>49</v>
      </c>
      <c r="C76" s="1" t="s">
        <v>349</v>
      </c>
      <c r="D76" s="1" t="s">
        <v>331</v>
      </c>
      <c r="E76" s="1" t="s">
        <v>89</v>
      </c>
      <c r="F76" s="1" t="s">
        <v>331</v>
      </c>
      <c r="G76" s="1" t="s">
        <v>350</v>
      </c>
      <c r="H76" s="1" t="s">
        <v>52</v>
      </c>
      <c r="I76" s="1" t="s">
        <v>53</v>
      </c>
      <c r="J76" s="1" t="s">
        <v>92</v>
      </c>
      <c r="K76" s="1" t="s">
        <v>246</v>
      </c>
      <c r="L76" s="1">
        <v>101190911</v>
      </c>
      <c r="M76" s="1">
        <v>60115101</v>
      </c>
      <c r="N76" s="1" t="s">
        <v>247</v>
      </c>
    </row>
    <row r="77" spans="1:14" x14ac:dyDescent="0.25">
      <c r="A77" s="1" t="s">
        <v>351</v>
      </c>
      <c r="B77" s="1" t="s">
        <v>49</v>
      </c>
      <c r="C77" s="1" t="s">
        <v>352</v>
      </c>
      <c r="D77" s="1" t="s">
        <v>331</v>
      </c>
      <c r="E77" s="1" t="s">
        <v>89</v>
      </c>
      <c r="F77" s="1" t="s">
        <v>331</v>
      </c>
      <c r="G77" s="1" t="s">
        <v>353</v>
      </c>
      <c r="H77" s="1" t="s">
        <v>52</v>
      </c>
      <c r="I77" s="1" t="s">
        <v>53</v>
      </c>
      <c r="J77" s="1" t="s">
        <v>92</v>
      </c>
      <c r="K77" s="1" t="s">
        <v>246</v>
      </c>
      <c r="L77" s="1">
        <v>101190911</v>
      </c>
      <c r="M77" s="1">
        <v>60115101</v>
      </c>
      <c r="N77" s="1" t="s">
        <v>247</v>
      </c>
    </row>
    <row r="78" spans="1:14" x14ac:dyDescent="0.25">
      <c r="A78" s="1" t="s">
        <v>354</v>
      </c>
      <c r="B78" s="1" t="s">
        <v>49</v>
      </c>
      <c r="C78" s="1" t="s">
        <v>355</v>
      </c>
      <c r="D78" s="1" t="s">
        <v>331</v>
      </c>
      <c r="E78" s="1" t="s">
        <v>89</v>
      </c>
      <c r="F78" s="1" t="s">
        <v>331</v>
      </c>
      <c r="G78" s="1" t="s">
        <v>356</v>
      </c>
      <c r="H78" s="1" t="s">
        <v>52</v>
      </c>
      <c r="I78" s="1" t="s">
        <v>53</v>
      </c>
      <c r="J78" s="1" t="s">
        <v>92</v>
      </c>
      <c r="K78" s="1" t="s">
        <v>246</v>
      </c>
      <c r="L78" s="1">
        <v>101190911</v>
      </c>
      <c r="M78" s="1">
        <v>60115101</v>
      </c>
      <c r="N78" s="1" t="s">
        <v>247</v>
      </c>
    </row>
    <row r="79" spans="1:14" x14ac:dyDescent="0.25">
      <c r="A79" s="1" t="s">
        <v>357</v>
      </c>
      <c r="B79" s="1" t="s">
        <v>49</v>
      </c>
      <c r="C79" s="1" t="s">
        <v>358</v>
      </c>
      <c r="D79" s="1" t="s">
        <v>331</v>
      </c>
      <c r="E79" s="1" t="s">
        <v>89</v>
      </c>
      <c r="F79" s="1" t="s">
        <v>331</v>
      </c>
      <c r="G79" s="1" t="s">
        <v>359</v>
      </c>
      <c r="H79" s="1" t="s">
        <v>52</v>
      </c>
      <c r="I79" s="1" t="s">
        <v>53</v>
      </c>
      <c r="J79" s="1" t="s">
        <v>92</v>
      </c>
      <c r="K79" s="1" t="s">
        <v>246</v>
      </c>
      <c r="L79" s="1">
        <v>101190911</v>
      </c>
      <c r="M79" s="1">
        <v>60115101</v>
      </c>
      <c r="N79" s="1" t="s">
        <v>247</v>
      </c>
    </row>
    <row r="80" spans="1:14" x14ac:dyDescent="0.25">
      <c r="A80" s="1" t="s">
        <v>360</v>
      </c>
      <c r="B80" s="1" t="s">
        <v>49</v>
      </c>
      <c r="C80" s="1" t="s">
        <v>361</v>
      </c>
      <c r="D80" s="1" t="s">
        <v>331</v>
      </c>
      <c r="E80" s="1" t="s">
        <v>89</v>
      </c>
      <c r="F80" s="1" t="s">
        <v>331</v>
      </c>
      <c r="G80" s="1" t="s">
        <v>362</v>
      </c>
      <c r="H80" s="1" t="s">
        <v>52</v>
      </c>
      <c r="I80" s="1" t="s">
        <v>53</v>
      </c>
      <c r="J80" s="1" t="s">
        <v>92</v>
      </c>
      <c r="K80" s="1" t="s">
        <v>246</v>
      </c>
      <c r="L80" s="1">
        <v>101190911</v>
      </c>
      <c r="M80" s="1">
        <v>60115101</v>
      </c>
      <c r="N80" s="1" t="s">
        <v>247</v>
      </c>
    </row>
    <row r="81" spans="1:14" x14ac:dyDescent="0.25">
      <c r="A81" s="1" t="s">
        <v>363</v>
      </c>
      <c r="B81" s="1" t="s">
        <v>49</v>
      </c>
      <c r="C81" s="1" t="s">
        <v>364</v>
      </c>
      <c r="D81" s="1" t="s">
        <v>331</v>
      </c>
      <c r="E81" s="1" t="s">
        <v>89</v>
      </c>
      <c r="F81" s="1" t="s">
        <v>331</v>
      </c>
      <c r="G81" s="1" t="s">
        <v>365</v>
      </c>
      <c r="H81" s="1" t="s">
        <v>52</v>
      </c>
      <c r="I81" s="1" t="s">
        <v>53</v>
      </c>
      <c r="J81" s="1" t="s">
        <v>92</v>
      </c>
      <c r="K81" s="1" t="s">
        <v>246</v>
      </c>
      <c r="L81" s="1">
        <v>101190911</v>
      </c>
      <c r="M81" s="1">
        <v>60115101</v>
      </c>
      <c r="N81" s="1" t="s">
        <v>247</v>
      </c>
    </row>
    <row r="82" spans="1:14" x14ac:dyDescent="0.25">
      <c r="A82" s="1" t="s">
        <v>366</v>
      </c>
      <c r="B82" s="1" t="s">
        <v>49</v>
      </c>
      <c r="C82" s="1" t="s">
        <v>367</v>
      </c>
      <c r="D82" s="1" t="s">
        <v>331</v>
      </c>
      <c r="E82" s="1" t="s">
        <v>89</v>
      </c>
      <c r="F82" s="1" t="s">
        <v>331</v>
      </c>
      <c r="G82" s="1" t="s">
        <v>368</v>
      </c>
      <c r="H82" s="1" t="s">
        <v>52</v>
      </c>
      <c r="I82" s="1" t="s">
        <v>53</v>
      </c>
      <c r="J82" s="1" t="s">
        <v>92</v>
      </c>
      <c r="K82" s="1" t="s">
        <v>246</v>
      </c>
      <c r="L82" s="1">
        <v>101190911</v>
      </c>
      <c r="M82" s="1">
        <v>60115101</v>
      </c>
      <c r="N82" s="1" t="s">
        <v>247</v>
      </c>
    </row>
    <row r="83" spans="1:14" x14ac:dyDescent="0.25">
      <c r="A83" s="1" t="s">
        <v>369</v>
      </c>
      <c r="B83" s="1" t="s">
        <v>49</v>
      </c>
      <c r="C83" s="1" t="s">
        <v>370</v>
      </c>
      <c r="D83" s="1" t="s">
        <v>331</v>
      </c>
      <c r="E83" s="1" t="s">
        <v>89</v>
      </c>
      <c r="F83" s="1" t="s">
        <v>331</v>
      </c>
      <c r="G83" s="1" t="s">
        <v>371</v>
      </c>
      <c r="H83" s="1" t="s">
        <v>52</v>
      </c>
      <c r="I83" s="1" t="s">
        <v>53</v>
      </c>
      <c r="J83" s="1" t="s">
        <v>92</v>
      </c>
      <c r="K83" s="1" t="s">
        <v>246</v>
      </c>
      <c r="L83" s="1">
        <v>101190911</v>
      </c>
      <c r="M83" s="1">
        <v>60115101</v>
      </c>
      <c r="N83" s="1" t="s">
        <v>247</v>
      </c>
    </row>
    <row r="84" spans="1:14" x14ac:dyDescent="0.25">
      <c r="A84" s="1" t="s">
        <v>372</v>
      </c>
      <c r="B84" s="1" t="s">
        <v>49</v>
      </c>
      <c r="C84" s="1" t="s">
        <v>373</v>
      </c>
      <c r="D84" s="1" t="s">
        <v>331</v>
      </c>
      <c r="E84" s="1" t="s">
        <v>89</v>
      </c>
      <c r="F84" s="1" t="s">
        <v>331</v>
      </c>
      <c r="G84" s="1" t="s">
        <v>374</v>
      </c>
      <c r="H84" s="1" t="s">
        <v>52</v>
      </c>
      <c r="I84" s="1" t="s">
        <v>53</v>
      </c>
      <c r="J84" s="1" t="s">
        <v>92</v>
      </c>
      <c r="K84" s="1" t="s">
        <v>246</v>
      </c>
      <c r="L84" s="1">
        <v>101190911</v>
      </c>
      <c r="M84" s="1">
        <v>60115101</v>
      </c>
      <c r="N84" s="1" t="s">
        <v>247</v>
      </c>
    </row>
    <row r="85" spans="1:14" x14ac:dyDescent="0.25">
      <c r="A85" s="1" t="s">
        <v>375</v>
      </c>
      <c r="B85" s="1" t="s">
        <v>49</v>
      </c>
      <c r="C85" s="1" t="s">
        <v>376</v>
      </c>
      <c r="D85" s="1" t="s">
        <v>377</v>
      </c>
      <c r="E85" s="1" t="s">
        <v>89</v>
      </c>
      <c r="F85" s="1" t="s">
        <v>377</v>
      </c>
      <c r="G85" s="1" t="s">
        <v>378</v>
      </c>
      <c r="H85" s="1" t="s">
        <v>52</v>
      </c>
      <c r="I85" s="1" t="s">
        <v>53</v>
      </c>
      <c r="J85" s="1" t="s">
        <v>92</v>
      </c>
      <c r="K85" s="1" t="s">
        <v>313</v>
      </c>
      <c r="L85" s="1">
        <v>101190911</v>
      </c>
      <c r="M85" s="1">
        <v>60115101</v>
      </c>
      <c r="N85" s="1" t="s">
        <v>247</v>
      </c>
    </row>
    <row r="86" spans="1:14" x14ac:dyDescent="0.25">
      <c r="A86" s="1" t="s">
        <v>379</v>
      </c>
      <c r="B86" s="1" t="s">
        <v>49</v>
      </c>
      <c r="C86" s="1" t="s">
        <v>380</v>
      </c>
      <c r="D86" s="1" t="s">
        <v>377</v>
      </c>
      <c r="E86" s="1" t="s">
        <v>89</v>
      </c>
      <c r="F86" s="1" t="s">
        <v>377</v>
      </c>
      <c r="G86" s="1" t="s">
        <v>381</v>
      </c>
      <c r="H86" s="1" t="s">
        <v>52</v>
      </c>
      <c r="I86" s="1" t="s">
        <v>53</v>
      </c>
      <c r="J86" s="1" t="s">
        <v>92</v>
      </c>
      <c r="K86" s="1" t="s">
        <v>313</v>
      </c>
      <c r="L86" s="1">
        <v>101190911</v>
      </c>
      <c r="M86" s="1">
        <v>60115101</v>
      </c>
      <c r="N86" s="1" t="s">
        <v>247</v>
      </c>
    </row>
    <row r="87" spans="1:14" x14ac:dyDescent="0.25">
      <c r="A87" s="1" t="s">
        <v>382</v>
      </c>
      <c r="B87" s="1" t="s">
        <v>49</v>
      </c>
      <c r="C87" s="1" t="s">
        <v>383</v>
      </c>
      <c r="D87" s="1" t="s">
        <v>377</v>
      </c>
      <c r="E87" s="1" t="s">
        <v>89</v>
      </c>
      <c r="F87" s="1" t="s">
        <v>377</v>
      </c>
      <c r="G87" s="1" t="s">
        <v>384</v>
      </c>
      <c r="H87" s="1" t="s">
        <v>52</v>
      </c>
      <c r="I87" s="1" t="s">
        <v>53</v>
      </c>
      <c r="J87" s="1" t="s">
        <v>92</v>
      </c>
      <c r="K87" s="1" t="s">
        <v>313</v>
      </c>
      <c r="L87" s="1">
        <v>101190911</v>
      </c>
      <c r="M87" s="1">
        <v>60115101</v>
      </c>
      <c r="N87" s="1" t="s">
        <v>247</v>
      </c>
    </row>
    <row r="88" spans="1:14" x14ac:dyDescent="0.25">
      <c r="A88" s="1" t="s">
        <v>385</v>
      </c>
      <c r="B88" s="1" t="s">
        <v>49</v>
      </c>
      <c r="C88" s="1" t="s">
        <v>386</v>
      </c>
      <c r="D88" s="1" t="s">
        <v>377</v>
      </c>
      <c r="E88" s="1" t="s">
        <v>89</v>
      </c>
      <c r="F88" s="1" t="s">
        <v>377</v>
      </c>
      <c r="G88" s="1" t="s">
        <v>387</v>
      </c>
      <c r="H88" s="1" t="s">
        <v>52</v>
      </c>
      <c r="I88" s="1" t="s">
        <v>53</v>
      </c>
      <c r="J88" s="1" t="s">
        <v>92</v>
      </c>
      <c r="K88" s="1" t="s">
        <v>313</v>
      </c>
      <c r="L88" s="1">
        <v>101190911</v>
      </c>
      <c r="M88" s="1">
        <v>60115101</v>
      </c>
      <c r="N88" s="1" t="s">
        <v>247</v>
      </c>
    </row>
    <row r="89" spans="1:14" x14ac:dyDescent="0.25">
      <c r="A89" s="1" t="s">
        <v>388</v>
      </c>
      <c r="B89" s="1" t="s">
        <v>49</v>
      </c>
      <c r="C89" s="1" t="s">
        <v>389</v>
      </c>
      <c r="D89" s="1" t="s">
        <v>390</v>
      </c>
      <c r="E89" s="1" t="s">
        <v>89</v>
      </c>
      <c r="F89" s="1" t="s">
        <v>390</v>
      </c>
      <c r="G89" s="1" t="s">
        <v>391</v>
      </c>
      <c r="H89" s="1" t="s">
        <v>52</v>
      </c>
      <c r="I89" s="1" t="s">
        <v>53</v>
      </c>
      <c r="J89" s="1" t="s">
        <v>92</v>
      </c>
      <c r="K89" s="1" t="s">
        <v>392</v>
      </c>
      <c r="L89" s="1">
        <v>101190911</v>
      </c>
      <c r="M89" s="1">
        <v>60115101</v>
      </c>
      <c r="N89" s="1" t="s">
        <v>247</v>
      </c>
    </row>
    <row r="90" spans="1:14" x14ac:dyDescent="0.25">
      <c r="A90" s="1" t="s">
        <v>393</v>
      </c>
      <c r="B90" s="1" t="s">
        <v>49</v>
      </c>
      <c r="C90" s="1" t="s">
        <v>394</v>
      </c>
      <c r="D90" s="1" t="s">
        <v>390</v>
      </c>
      <c r="E90" s="1" t="s">
        <v>89</v>
      </c>
      <c r="F90" s="1" t="s">
        <v>390</v>
      </c>
      <c r="G90" s="1" t="s">
        <v>395</v>
      </c>
      <c r="H90" s="1" t="s">
        <v>52</v>
      </c>
      <c r="I90" s="1" t="s">
        <v>53</v>
      </c>
      <c r="J90" s="1" t="s">
        <v>92</v>
      </c>
      <c r="K90" s="1" t="s">
        <v>392</v>
      </c>
      <c r="L90" s="1">
        <v>101190911</v>
      </c>
      <c r="M90" s="1">
        <v>60115101</v>
      </c>
      <c r="N90" s="1" t="s">
        <v>247</v>
      </c>
    </row>
    <row r="91" spans="1:14" x14ac:dyDescent="0.25">
      <c r="A91" s="1" t="s">
        <v>396</v>
      </c>
      <c r="B91" s="1" t="s">
        <v>49</v>
      </c>
      <c r="C91" s="1" t="s">
        <v>397</v>
      </c>
      <c r="D91" s="1" t="s">
        <v>390</v>
      </c>
      <c r="E91" s="1" t="s">
        <v>89</v>
      </c>
      <c r="F91" s="1" t="s">
        <v>390</v>
      </c>
      <c r="G91" s="1" t="s">
        <v>398</v>
      </c>
      <c r="H91" s="1" t="s">
        <v>52</v>
      </c>
      <c r="I91" s="1" t="s">
        <v>53</v>
      </c>
      <c r="J91" s="1" t="s">
        <v>92</v>
      </c>
      <c r="K91" s="1" t="s">
        <v>392</v>
      </c>
      <c r="L91" s="1">
        <v>101190911</v>
      </c>
      <c r="M91" s="1">
        <v>60115101</v>
      </c>
      <c r="N91" s="1" t="s">
        <v>247</v>
      </c>
    </row>
    <row r="92" spans="1:14" x14ac:dyDescent="0.25">
      <c r="A92" s="1" t="s">
        <v>399</v>
      </c>
      <c r="B92" s="1" t="s">
        <v>49</v>
      </c>
      <c r="C92" s="1" t="s">
        <v>400</v>
      </c>
      <c r="D92" s="1" t="s">
        <v>401</v>
      </c>
      <c r="E92" s="1" t="s">
        <v>89</v>
      </c>
      <c r="F92" s="1" t="s">
        <v>401</v>
      </c>
      <c r="G92" s="1" t="s">
        <v>402</v>
      </c>
      <c r="H92" s="1" t="s">
        <v>52</v>
      </c>
      <c r="I92" s="1" t="s">
        <v>53</v>
      </c>
      <c r="J92" s="1" t="s">
        <v>92</v>
      </c>
      <c r="K92" s="1" t="s">
        <v>403</v>
      </c>
      <c r="L92" s="1">
        <v>101190921</v>
      </c>
      <c r="M92" s="1">
        <v>60115121</v>
      </c>
      <c r="N92" s="1" t="s">
        <v>404</v>
      </c>
    </row>
    <row r="93" spans="1:14" x14ac:dyDescent="0.25">
      <c r="A93" s="1" t="s">
        <v>405</v>
      </c>
      <c r="B93" s="1" t="s">
        <v>49</v>
      </c>
      <c r="C93" s="1" t="s">
        <v>406</v>
      </c>
      <c r="D93" s="1" t="s">
        <v>401</v>
      </c>
      <c r="E93" s="1" t="s">
        <v>89</v>
      </c>
      <c r="F93" s="1" t="s">
        <v>401</v>
      </c>
      <c r="G93" s="1" t="s">
        <v>407</v>
      </c>
      <c r="H93" s="1" t="s">
        <v>52</v>
      </c>
      <c r="I93" s="1" t="s">
        <v>53</v>
      </c>
      <c r="J93" s="1" t="s">
        <v>92</v>
      </c>
      <c r="K93" s="1" t="s">
        <v>408</v>
      </c>
      <c r="L93" s="1">
        <v>101190921</v>
      </c>
      <c r="M93" s="1">
        <v>60115121</v>
      </c>
      <c r="N93" s="1" t="s">
        <v>404</v>
      </c>
    </row>
    <row r="94" spans="1:14" x14ac:dyDescent="0.25">
      <c r="A94" s="1" t="s">
        <v>409</v>
      </c>
      <c r="B94" s="1" t="s">
        <v>49</v>
      </c>
      <c r="C94" s="1" t="s">
        <v>410</v>
      </c>
      <c r="D94" s="1" t="s">
        <v>411</v>
      </c>
      <c r="E94" s="1" t="s">
        <v>89</v>
      </c>
      <c r="F94" s="1" t="s">
        <v>411</v>
      </c>
      <c r="G94" s="1" t="s">
        <v>412</v>
      </c>
      <c r="H94" s="1" t="s">
        <v>52</v>
      </c>
      <c r="I94" s="1" t="s">
        <v>53</v>
      </c>
      <c r="J94" s="1" t="s">
        <v>92</v>
      </c>
      <c r="K94" s="1" t="s">
        <v>147</v>
      </c>
      <c r="L94" s="1">
        <v>101190921</v>
      </c>
      <c r="M94" s="1">
        <v>60115550</v>
      </c>
      <c r="N94" s="1" t="s">
        <v>413</v>
      </c>
    </row>
    <row r="95" spans="1:14" x14ac:dyDescent="0.25">
      <c r="A95" s="1" t="s">
        <v>414</v>
      </c>
      <c r="B95" s="1" t="s">
        <v>49</v>
      </c>
      <c r="C95" s="1" t="s">
        <v>415</v>
      </c>
      <c r="D95" s="1" t="s">
        <v>416</v>
      </c>
      <c r="E95" s="1" t="s">
        <v>89</v>
      </c>
      <c r="F95" s="1" t="s">
        <v>416</v>
      </c>
      <c r="G95" s="1" t="s">
        <v>417</v>
      </c>
      <c r="H95" s="1" t="s">
        <v>52</v>
      </c>
      <c r="I95" s="1" t="s">
        <v>53</v>
      </c>
      <c r="J95" s="1" t="s">
        <v>92</v>
      </c>
      <c r="K95" s="1" t="s">
        <v>415</v>
      </c>
      <c r="L95" s="1">
        <v>101190921</v>
      </c>
      <c r="M95" s="1">
        <v>60115550</v>
      </c>
      <c r="N95" s="1" t="s">
        <v>413</v>
      </c>
    </row>
    <row r="96" spans="1:14" x14ac:dyDescent="0.25">
      <c r="A96" s="1" t="s">
        <v>418</v>
      </c>
      <c r="B96" s="1" t="s">
        <v>49</v>
      </c>
      <c r="C96" s="1" t="s">
        <v>419</v>
      </c>
      <c r="D96" s="1" t="s">
        <v>289</v>
      </c>
      <c r="E96" s="1" t="s">
        <v>89</v>
      </c>
      <c r="F96" s="1" t="s">
        <v>289</v>
      </c>
      <c r="G96" s="1" t="s">
        <v>290</v>
      </c>
      <c r="H96" s="1" t="s">
        <v>52</v>
      </c>
      <c r="I96" s="1" t="s">
        <v>53</v>
      </c>
      <c r="J96" s="1" t="s">
        <v>92</v>
      </c>
      <c r="K96" s="1" t="s">
        <v>255</v>
      </c>
      <c r="L96" s="1">
        <v>101190911</v>
      </c>
      <c r="M96" s="1">
        <v>60115101</v>
      </c>
      <c r="N96" s="1" t="s">
        <v>247</v>
      </c>
    </row>
    <row r="97" spans="1:14" x14ac:dyDescent="0.25">
      <c r="A97" s="1" t="s">
        <v>420</v>
      </c>
      <c r="B97" s="1" t="s">
        <v>49</v>
      </c>
      <c r="C97" s="1" t="s">
        <v>421</v>
      </c>
      <c r="D97" s="1" t="s">
        <v>289</v>
      </c>
      <c r="E97" s="1" t="s">
        <v>89</v>
      </c>
      <c r="F97" s="1" t="s">
        <v>289</v>
      </c>
      <c r="G97" s="1" t="s">
        <v>296</v>
      </c>
      <c r="H97" s="1" t="s">
        <v>52</v>
      </c>
      <c r="I97" s="1" t="s">
        <v>53</v>
      </c>
      <c r="J97" s="1" t="s">
        <v>92</v>
      </c>
      <c r="K97" s="1" t="s">
        <v>255</v>
      </c>
      <c r="L97" s="1">
        <v>101190911</v>
      </c>
      <c r="M97" s="1">
        <v>60115101</v>
      </c>
      <c r="N97" s="1" t="s">
        <v>247</v>
      </c>
    </row>
    <row r="98" spans="1:14" x14ac:dyDescent="0.25">
      <c r="A98" s="1" t="s">
        <v>422</v>
      </c>
      <c r="B98" s="1" t="s">
        <v>49</v>
      </c>
      <c r="C98" s="1" t="s">
        <v>423</v>
      </c>
      <c r="D98" s="1" t="s">
        <v>299</v>
      </c>
      <c r="E98" s="1" t="s">
        <v>89</v>
      </c>
      <c r="F98" s="1" t="s">
        <v>299</v>
      </c>
      <c r="G98" s="1" t="s">
        <v>300</v>
      </c>
      <c r="H98" s="1" t="s">
        <v>52</v>
      </c>
      <c r="I98" s="1" t="s">
        <v>53</v>
      </c>
      <c r="J98" s="1" t="s">
        <v>92</v>
      </c>
      <c r="K98" s="1" t="s">
        <v>255</v>
      </c>
      <c r="L98" s="1">
        <v>101190911</v>
      </c>
      <c r="M98" s="1">
        <v>60115101</v>
      </c>
      <c r="N98" s="1" t="s">
        <v>247</v>
      </c>
    </row>
    <row r="99" spans="1:14" x14ac:dyDescent="0.25">
      <c r="A99" s="1" t="s">
        <v>424</v>
      </c>
      <c r="B99" s="1" t="s">
        <v>49</v>
      </c>
      <c r="C99" s="1" t="s">
        <v>425</v>
      </c>
      <c r="D99" s="1" t="s">
        <v>426</v>
      </c>
      <c r="E99" s="1" t="s">
        <v>89</v>
      </c>
      <c r="F99" s="1" t="s">
        <v>427</v>
      </c>
      <c r="G99" s="1" t="s">
        <v>428</v>
      </c>
      <c r="H99" s="1" t="s">
        <v>52</v>
      </c>
      <c r="I99" s="1" t="s">
        <v>53</v>
      </c>
      <c r="J99" s="1" t="s">
        <v>92</v>
      </c>
      <c r="K99" s="1" t="s">
        <v>309</v>
      </c>
      <c r="L99" s="1">
        <v>101190911</v>
      </c>
      <c r="M99" s="1">
        <v>60115101</v>
      </c>
      <c r="N99" s="1" t="s">
        <v>247</v>
      </c>
    </row>
    <row r="100" spans="1:14" x14ac:dyDescent="0.25">
      <c r="A100" s="1" t="s">
        <v>429</v>
      </c>
      <c r="B100" s="1" t="s">
        <v>49</v>
      </c>
      <c r="C100" s="1" t="s">
        <v>430</v>
      </c>
      <c r="D100" s="1" t="s">
        <v>303</v>
      </c>
      <c r="E100" s="1" t="s">
        <v>89</v>
      </c>
      <c r="F100" s="1" t="s">
        <v>303</v>
      </c>
      <c r="G100" s="1" t="s">
        <v>312</v>
      </c>
      <c r="H100" s="1" t="s">
        <v>52</v>
      </c>
      <c r="I100" s="1" t="s">
        <v>53</v>
      </c>
      <c r="J100" s="1" t="s">
        <v>92</v>
      </c>
      <c r="K100" s="1" t="s">
        <v>431</v>
      </c>
      <c r="L100" s="1">
        <v>101190911</v>
      </c>
      <c r="M100" s="1">
        <v>60115101</v>
      </c>
      <c r="N100" s="1" t="s">
        <v>247</v>
      </c>
    </row>
    <row r="101" spans="1:14" x14ac:dyDescent="0.25">
      <c r="A101" s="1" t="s">
        <v>432</v>
      </c>
      <c r="B101" s="1" t="s">
        <v>49</v>
      </c>
      <c r="C101" s="1" t="s">
        <v>425</v>
      </c>
      <c r="D101" s="1" t="s">
        <v>303</v>
      </c>
      <c r="E101" s="1" t="s">
        <v>89</v>
      </c>
      <c r="F101" s="1" t="s">
        <v>303</v>
      </c>
      <c r="G101" s="1" t="s">
        <v>428</v>
      </c>
      <c r="H101" s="1" t="s">
        <v>52</v>
      </c>
      <c r="I101" s="1" t="s">
        <v>53</v>
      </c>
      <c r="J101" s="1" t="s">
        <v>92</v>
      </c>
      <c r="K101" s="1" t="s">
        <v>309</v>
      </c>
      <c r="L101" s="1">
        <v>101190911</v>
      </c>
      <c r="M101" s="1">
        <v>60115101</v>
      </c>
      <c r="N101" s="1" t="s">
        <v>247</v>
      </c>
    </row>
    <row r="102" spans="1:14" x14ac:dyDescent="0.25">
      <c r="A102" s="1" t="s">
        <v>433</v>
      </c>
      <c r="B102" s="1" t="s">
        <v>49</v>
      </c>
      <c r="C102" s="1" t="s">
        <v>434</v>
      </c>
      <c r="D102" s="1" t="s">
        <v>377</v>
      </c>
      <c r="E102" s="1" t="s">
        <v>89</v>
      </c>
      <c r="F102" s="1" t="s">
        <v>377</v>
      </c>
      <c r="G102" s="1" t="s">
        <v>435</v>
      </c>
      <c r="H102" s="1" t="s">
        <v>52</v>
      </c>
      <c r="I102" s="1" t="s">
        <v>53</v>
      </c>
      <c r="J102" s="1" t="s">
        <v>92</v>
      </c>
      <c r="K102" s="1" t="s">
        <v>313</v>
      </c>
      <c r="L102" s="1">
        <v>101190911</v>
      </c>
      <c r="M102" s="1">
        <v>60115101</v>
      </c>
      <c r="N102" s="1" t="s">
        <v>247</v>
      </c>
    </row>
    <row r="103" spans="1:14" x14ac:dyDescent="0.25">
      <c r="A103" s="1" t="s">
        <v>436</v>
      </c>
      <c r="B103" s="1" t="s">
        <v>49</v>
      </c>
      <c r="C103" s="1" t="s">
        <v>437</v>
      </c>
      <c r="D103" s="1" t="s">
        <v>437</v>
      </c>
      <c r="E103" s="1" t="s">
        <v>89</v>
      </c>
      <c r="F103" s="1" t="s">
        <v>437</v>
      </c>
      <c r="G103" s="1" t="s">
        <v>438</v>
      </c>
      <c r="H103" s="1" t="s">
        <v>52</v>
      </c>
      <c r="I103" s="1" t="s">
        <v>53</v>
      </c>
      <c r="J103" s="1" t="s">
        <v>92</v>
      </c>
      <c r="K103" s="1" t="s">
        <v>437</v>
      </c>
      <c r="L103" s="1">
        <v>101190911</v>
      </c>
      <c r="M103" s="1">
        <v>60115101</v>
      </c>
      <c r="N103" s="1" t="s">
        <v>247</v>
      </c>
    </row>
    <row r="104" spans="1:14" x14ac:dyDescent="0.25">
      <c r="A104" s="1" t="s">
        <v>439</v>
      </c>
      <c r="B104" s="1" t="s">
        <v>49</v>
      </c>
      <c r="C104" s="1" t="s">
        <v>440</v>
      </c>
      <c r="D104" s="1" t="s">
        <v>303</v>
      </c>
      <c r="E104" s="1" t="s">
        <v>89</v>
      </c>
      <c r="F104" s="1" t="s">
        <v>303</v>
      </c>
      <c r="G104" s="1" t="s">
        <v>312</v>
      </c>
      <c r="H104" s="1" t="s">
        <v>52</v>
      </c>
      <c r="I104" s="1" t="s">
        <v>53</v>
      </c>
      <c r="J104" s="1" t="s">
        <v>92</v>
      </c>
      <c r="K104" s="1" t="s">
        <v>246</v>
      </c>
      <c r="L104" s="1">
        <v>101190911</v>
      </c>
      <c r="M104" s="1">
        <v>60115101</v>
      </c>
      <c r="N104" s="1" t="s">
        <v>247</v>
      </c>
    </row>
    <row r="105" spans="1:14" x14ac:dyDescent="0.25">
      <c r="A105" s="1" t="s">
        <v>441</v>
      </c>
      <c r="B105" s="1" t="s">
        <v>50</v>
      </c>
      <c r="C105" s="1" t="s">
        <v>442</v>
      </c>
      <c r="D105" s="1" t="s">
        <v>106</v>
      </c>
      <c r="E105" s="1" t="s">
        <v>443</v>
      </c>
      <c r="F105" s="1" t="s">
        <v>111</v>
      </c>
      <c r="G105" s="1" t="s">
        <v>444</v>
      </c>
      <c r="H105" s="1" t="s">
        <v>52</v>
      </c>
      <c r="I105" s="1" t="s">
        <v>53</v>
      </c>
      <c r="J105" s="1" t="s">
        <v>52</v>
      </c>
      <c r="K105" s="1" t="s">
        <v>445</v>
      </c>
      <c r="L105" s="1">
        <v>101190911</v>
      </c>
      <c r="M105" s="1">
        <v>60130101</v>
      </c>
      <c r="N105" s="1" t="s">
        <v>446</v>
      </c>
    </row>
    <row r="106" spans="1:14" x14ac:dyDescent="0.25">
      <c r="A106" s="1" t="s">
        <v>447</v>
      </c>
      <c r="B106" s="1" t="s">
        <v>50</v>
      </c>
      <c r="C106" s="1" t="s">
        <v>448</v>
      </c>
      <c r="D106" s="1" t="s">
        <v>106</v>
      </c>
      <c r="E106" s="1" t="s">
        <v>443</v>
      </c>
      <c r="F106" s="1" t="s">
        <v>111</v>
      </c>
      <c r="G106" s="1" t="s">
        <v>449</v>
      </c>
      <c r="H106" s="1" t="s">
        <v>52</v>
      </c>
      <c r="I106" s="1" t="s">
        <v>53</v>
      </c>
      <c r="J106" s="1" t="s">
        <v>52</v>
      </c>
      <c r="K106" s="1" t="s">
        <v>450</v>
      </c>
      <c r="L106" s="1">
        <v>101190911</v>
      </c>
      <c r="M106" s="1">
        <v>60130101</v>
      </c>
      <c r="N106" s="1" t="s">
        <v>446</v>
      </c>
    </row>
    <row r="107" spans="1:14" x14ac:dyDescent="0.25">
      <c r="A107" s="1" t="s">
        <v>451</v>
      </c>
      <c r="B107" s="1" t="s">
        <v>50</v>
      </c>
      <c r="C107" s="1" t="s">
        <v>452</v>
      </c>
      <c r="D107" s="1" t="s">
        <v>96</v>
      </c>
      <c r="E107" s="1" t="s">
        <v>111</v>
      </c>
      <c r="F107" s="1" t="s">
        <v>125</v>
      </c>
      <c r="G107" s="1" t="s">
        <v>453</v>
      </c>
      <c r="H107" s="1" t="s">
        <v>52</v>
      </c>
      <c r="I107" s="1" t="s">
        <v>53</v>
      </c>
      <c r="J107" s="1" t="s">
        <v>92</v>
      </c>
      <c r="K107" s="1" t="s">
        <v>96</v>
      </c>
      <c r="L107" s="1">
        <v>101190921</v>
      </c>
      <c r="M107" s="1">
        <v>60125130</v>
      </c>
      <c r="N107" s="1" t="s">
        <v>454</v>
      </c>
    </row>
    <row r="108" spans="1:14" x14ac:dyDescent="0.25">
      <c r="A108" s="1" t="s">
        <v>455</v>
      </c>
      <c r="B108" s="1" t="s">
        <v>50</v>
      </c>
      <c r="C108" s="1" t="s">
        <v>456</v>
      </c>
      <c r="D108" s="1" t="s">
        <v>121</v>
      </c>
      <c r="E108" s="1" t="s">
        <v>457</v>
      </c>
      <c r="F108" s="1" t="s">
        <v>125</v>
      </c>
      <c r="G108" s="1" t="s">
        <v>458</v>
      </c>
      <c r="H108" s="1" t="s">
        <v>52</v>
      </c>
      <c r="I108" s="1" t="s">
        <v>53</v>
      </c>
      <c r="J108" s="1" t="s">
        <v>92</v>
      </c>
      <c r="K108" s="1" t="s">
        <v>459</v>
      </c>
      <c r="L108" s="1">
        <v>101190921</v>
      </c>
      <c r="M108" s="1">
        <v>60125130</v>
      </c>
      <c r="N108" s="1" t="s">
        <v>454</v>
      </c>
    </row>
    <row r="109" spans="1:14" x14ac:dyDescent="0.25">
      <c r="A109" s="1" t="s">
        <v>460</v>
      </c>
      <c r="B109" s="1" t="s">
        <v>50</v>
      </c>
      <c r="C109" s="1" t="s">
        <v>461</v>
      </c>
      <c r="D109" s="1" t="s">
        <v>200</v>
      </c>
      <c r="E109" s="1" t="s">
        <v>111</v>
      </c>
      <c r="F109" s="1" t="s">
        <v>111</v>
      </c>
      <c r="G109" s="1" t="s">
        <v>462</v>
      </c>
      <c r="H109" s="1" t="s">
        <v>52</v>
      </c>
      <c r="I109" s="1" t="s">
        <v>53</v>
      </c>
      <c r="J109" s="1" t="s">
        <v>52</v>
      </c>
      <c r="K109" s="1" t="s">
        <v>200</v>
      </c>
      <c r="L109" s="1">
        <v>101190921</v>
      </c>
      <c r="M109" s="1">
        <v>60130130</v>
      </c>
      <c r="N109" s="1" t="s">
        <v>463</v>
      </c>
    </row>
    <row r="110" spans="1:14" x14ac:dyDescent="0.25">
      <c r="A110" s="1" t="s">
        <v>464</v>
      </c>
      <c r="B110" s="1" t="s">
        <v>50</v>
      </c>
      <c r="C110" s="1" t="s">
        <v>465</v>
      </c>
      <c r="D110" s="1" t="s">
        <v>200</v>
      </c>
      <c r="E110" s="1" t="s">
        <v>443</v>
      </c>
      <c r="F110" s="1" t="s">
        <v>466</v>
      </c>
      <c r="G110" s="1" t="s">
        <v>462</v>
      </c>
      <c r="H110" s="1" t="s">
        <v>52</v>
      </c>
      <c r="I110" s="1" t="s">
        <v>53</v>
      </c>
      <c r="J110" s="1" t="s">
        <v>52</v>
      </c>
      <c r="K110" s="1" t="s">
        <v>200</v>
      </c>
      <c r="L110" s="1">
        <v>101190921</v>
      </c>
      <c r="M110" s="1">
        <v>60125130</v>
      </c>
      <c r="N110" s="1" t="s">
        <v>454</v>
      </c>
    </row>
    <row r="111" spans="1:14" x14ac:dyDescent="0.25">
      <c r="A111" s="1" t="s">
        <v>467</v>
      </c>
      <c r="B111" s="1" t="s">
        <v>50</v>
      </c>
      <c r="C111" s="1" t="s">
        <v>468</v>
      </c>
      <c r="D111" s="1" t="s">
        <v>200</v>
      </c>
      <c r="E111" s="1" t="s">
        <v>466</v>
      </c>
      <c r="F111" s="1" t="s">
        <v>125</v>
      </c>
      <c r="G111" s="1" t="s">
        <v>462</v>
      </c>
      <c r="H111" s="1" t="s">
        <v>52</v>
      </c>
      <c r="I111" s="1" t="s">
        <v>53</v>
      </c>
      <c r="J111" s="1" t="s">
        <v>92</v>
      </c>
      <c r="K111" s="1" t="s">
        <v>200</v>
      </c>
      <c r="L111" s="1">
        <v>101190921</v>
      </c>
      <c r="M111" s="1">
        <v>60125130</v>
      </c>
      <c r="N111" s="1" t="s">
        <v>454</v>
      </c>
    </row>
    <row r="112" spans="1:14" x14ac:dyDescent="0.25">
      <c r="A112" s="1" t="s">
        <v>469</v>
      </c>
      <c r="B112" s="1" t="s">
        <v>50</v>
      </c>
      <c r="C112" s="1" t="s">
        <v>470</v>
      </c>
      <c r="D112" s="1" t="s">
        <v>204</v>
      </c>
      <c r="E112" s="1" t="s">
        <v>111</v>
      </c>
      <c r="F112" s="1" t="s">
        <v>111</v>
      </c>
      <c r="G112" s="1" t="s">
        <v>471</v>
      </c>
      <c r="H112" s="1" t="s">
        <v>52</v>
      </c>
      <c r="I112" s="1" t="s">
        <v>53</v>
      </c>
      <c r="J112" s="1" t="s">
        <v>52</v>
      </c>
      <c r="K112" s="1" t="s">
        <v>472</v>
      </c>
      <c r="L112" s="1">
        <v>101190921</v>
      </c>
      <c r="M112" s="1">
        <v>60130130</v>
      </c>
      <c r="N112" s="1" t="s">
        <v>463</v>
      </c>
    </row>
    <row r="113" spans="1:14" x14ac:dyDescent="0.25">
      <c r="A113" s="1" t="s">
        <v>473</v>
      </c>
      <c r="B113" s="1" t="s">
        <v>50</v>
      </c>
      <c r="C113" s="1" t="s">
        <v>474</v>
      </c>
      <c r="D113" s="1" t="s">
        <v>204</v>
      </c>
      <c r="E113" s="1" t="s">
        <v>111</v>
      </c>
      <c r="F113" s="1" t="s">
        <v>125</v>
      </c>
      <c r="G113" s="1" t="s">
        <v>471</v>
      </c>
      <c r="H113" s="1" t="s">
        <v>52</v>
      </c>
      <c r="I113" s="1" t="s">
        <v>53</v>
      </c>
      <c r="J113" s="1" t="s">
        <v>92</v>
      </c>
      <c r="K113" s="1" t="s">
        <v>472</v>
      </c>
      <c r="L113" s="1">
        <v>101190921</v>
      </c>
      <c r="M113" s="1">
        <v>60125130</v>
      </c>
      <c r="N113" s="1" t="s">
        <v>454</v>
      </c>
    </row>
    <row r="114" spans="1:14" x14ac:dyDescent="0.25">
      <c r="A114" s="1" t="s">
        <v>475</v>
      </c>
      <c r="B114" s="1" t="s">
        <v>50</v>
      </c>
      <c r="C114" s="1" t="s">
        <v>149</v>
      </c>
      <c r="D114" s="1" t="s">
        <v>150</v>
      </c>
      <c r="E114" s="1" t="s">
        <v>466</v>
      </c>
      <c r="F114" s="1" t="s">
        <v>125</v>
      </c>
      <c r="G114" s="1" t="s">
        <v>476</v>
      </c>
      <c r="H114" s="1" t="s">
        <v>52</v>
      </c>
      <c r="I114" s="1" t="s">
        <v>53</v>
      </c>
      <c r="J114" s="1" t="s">
        <v>92</v>
      </c>
      <c r="K114" s="1" t="s">
        <v>477</v>
      </c>
      <c r="L114" s="1">
        <v>101190921</v>
      </c>
      <c r="M114" s="1">
        <v>60125130</v>
      </c>
      <c r="N114" s="1" t="s">
        <v>454</v>
      </c>
    </row>
    <row r="115" spans="1:14" x14ac:dyDescent="0.25">
      <c r="A115" s="1" t="s">
        <v>478</v>
      </c>
      <c r="B115" s="1" t="s">
        <v>50</v>
      </c>
      <c r="C115" s="1" t="s">
        <v>479</v>
      </c>
      <c r="D115" s="1" t="s">
        <v>232</v>
      </c>
      <c r="E115" s="1" t="s">
        <v>480</v>
      </c>
      <c r="F115" s="1" t="s">
        <v>111</v>
      </c>
      <c r="G115" s="1" t="s">
        <v>481</v>
      </c>
      <c r="H115" s="1" t="s">
        <v>52</v>
      </c>
      <c r="I115" s="1" t="s">
        <v>53</v>
      </c>
      <c r="J115" s="1" t="s">
        <v>52</v>
      </c>
      <c r="K115" s="1" t="s">
        <v>482</v>
      </c>
      <c r="L115" s="1">
        <v>101190921</v>
      </c>
      <c r="M115" s="1">
        <v>60130130</v>
      </c>
      <c r="N115" s="1" t="s">
        <v>463</v>
      </c>
    </row>
    <row r="116" spans="1:14" x14ac:dyDescent="0.25">
      <c r="A116" s="1" t="s">
        <v>483</v>
      </c>
      <c r="B116" s="1" t="s">
        <v>50</v>
      </c>
      <c r="C116" s="1" t="s">
        <v>484</v>
      </c>
      <c r="D116" s="1" t="s">
        <v>232</v>
      </c>
      <c r="E116" s="1" t="s">
        <v>111</v>
      </c>
      <c r="F116" s="1" t="s">
        <v>466</v>
      </c>
      <c r="G116" s="1" t="s">
        <v>481</v>
      </c>
      <c r="H116" s="1" t="s">
        <v>52</v>
      </c>
      <c r="I116" s="1" t="s">
        <v>53</v>
      </c>
      <c r="J116" s="1" t="s">
        <v>52</v>
      </c>
      <c r="K116" s="1" t="s">
        <v>482</v>
      </c>
      <c r="L116" s="1">
        <v>101190921</v>
      </c>
      <c r="M116" s="1">
        <v>60125130</v>
      </c>
      <c r="N116" s="1" t="s">
        <v>454</v>
      </c>
    </row>
    <row r="117" spans="1:14" x14ac:dyDescent="0.25">
      <c r="A117" s="1" t="s">
        <v>485</v>
      </c>
      <c r="B117" s="1" t="s">
        <v>50</v>
      </c>
      <c r="C117" s="1" t="s">
        <v>486</v>
      </c>
      <c r="D117" s="1" t="s">
        <v>232</v>
      </c>
      <c r="E117" s="1" t="s">
        <v>111</v>
      </c>
      <c r="F117" s="1" t="s">
        <v>125</v>
      </c>
      <c r="G117" s="1" t="s">
        <v>481</v>
      </c>
      <c r="H117" s="1" t="s">
        <v>52</v>
      </c>
      <c r="I117" s="1" t="s">
        <v>53</v>
      </c>
      <c r="J117" s="1" t="s">
        <v>92</v>
      </c>
      <c r="K117" s="1" t="s">
        <v>482</v>
      </c>
      <c r="L117" s="1">
        <v>101190921</v>
      </c>
      <c r="M117" s="1">
        <v>60125130</v>
      </c>
      <c r="N117" s="1" t="s">
        <v>454</v>
      </c>
    </row>
    <row r="118" spans="1:14" x14ac:dyDescent="0.25">
      <c r="A118" s="1" t="s">
        <v>487</v>
      </c>
      <c r="B118" s="1" t="s">
        <v>50</v>
      </c>
      <c r="C118" s="1" t="s">
        <v>488</v>
      </c>
      <c r="D118" s="1" t="s">
        <v>164</v>
      </c>
      <c r="E118" s="1" t="s">
        <v>111</v>
      </c>
      <c r="F118" s="1" t="s">
        <v>111</v>
      </c>
      <c r="G118" s="1" t="s">
        <v>489</v>
      </c>
      <c r="H118" s="1" t="s">
        <v>52</v>
      </c>
      <c r="I118" s="1" t="s">
        <v>53</v>
      </c>
      <c r="J118" s="1" t="s">
        <v>52</v>
      </c>
      <c r="K118" s="1" t="s">
        <v>166</v>
      </c>
      <c r="L118" s="1">
        <v>101190921</v>
      </c>
      <c r="M118" s="1">
        <v>60130130</v>
      </c>
      <c r="N118" s="1" t="s">
        <v>463</v>
      </c>
    </row>
    <row r="119" spans="1:14" x14ac:dyDescent="0.25">
      <c r="A119" s="1" t="s">
        <v>490</v>
      </c>
      <c r="B119" s="1" t="s">
        <v>50</v>
      </c>
      <c r="C119" s="1" t="s">
        <v>491</v>
      </c>
      <c r="D119" s="1" t="s">
        <v>164</v>
      </c>
      <c r="E119" s="1" t="s">
        <v>480</v>
      </c>
      <c r="F119" s="1" t="s">
        <v>125</v>
      </c>
      <c r="G119" s="1" t="s">
        <v>489</v>
      </c>
      <c r="H119" s="1" t="s">
        <v>52</v>
      </c>
      <c r="I119" s="1" t="s">
        <v>53</v>
      </c>
      <c r="J119" s="1" t="s">
        <v>92</v>
      </c>
      <c r="K119" s="1" t="s">
        <v>166</v>
      </c>
      <c r="L119" s="1">
        <v>101190921</v>
      </c>
      <c r="M119" s="1">
        <v>60125130</v>
      </c>
      <c r="N119" s="1" t="s">
        <v>454</v>
      </c>
    </row>
    <row r="120" spans="1:14" x14ac:dyDescent="0.25">
      <c r="A120" s="1" t="s">
        <v>492</v>
      </c>
      <c r="B120" s="1" t="s">
        <v>50</v>
      </c>
      <c r="C120" s="1" t="s">
        <v>493</v>
      </c>
      <c r="D120" s="1" t="s">
        <v>218</v>
      </c>
      <c r="E120" s="1" t="s">
        <v>111</v>
      </c>
      <c r="F120" s="1" t="s">
        <v>111</v>
      </c>
      <c r="G120" s="1" t="s">
        <v>494</v>
      </c>
      <c r="H120" s="1" t="s">
        <v>52</v>
      </c>
      <c r="I120" s="1" t="s">
        <v>53</v>
      </c>
      <c r="J120" s="1" t="s">
        <v>52</v>
      </c>
      <c r="K120" s="1" t="s">
        <v>218</v>
      </c>
      <c r="L120" s="1">
        <v>101190921</v>
      </c>
      <c r="M120" s="1">
        <v>60130130</v>
      </c>
      <c r="N120" s="1" t="s">
        <v>463</v>
      </c>
    </row>
    <row r="121" spans="1:14" x14ac:dyDescent="0.25">
      <c r="A121" s="1" t="s">
        <v>495</v>
      </c>
      <c r="B121" s="1" t="s">
        <v>50</v>
      </c>
      <c r="C121" s="1" t="s">
        <v>496</v>
      </c>
      <c r="D121" s="1" t="s">
        <v>497</v>
      </c>
      <c r="E121" s="1" t="s">
        <v>111</v>
      </c>
      <c r="F121" s="1" t="s">
        <v>111</v>
      </c>
      <c r="G121" s="1" t="s">
        <v>498</v>
      </c>
      <c r="H121" s="1" t="s">
        <v>52</v>
      </c>
      <c r="I121" s="1" t="s">
        <v>53</v>
      </c>
      <c r="J121" s="1" t="s">
        <v>52</v>
      </c>
      <c r="K121" s="1" t="s">
        <v>499</v>
      </c>
      <c r="L121" s="1">
        <v>101190921</v>
      </c>
      <c r="M121" s="1">
        <v>60130130</v>
      </c>
      <c r="N121" s="1" t="s">
        <v>463</v>
      </c>
    </row>
    <row r="122" spans="1:14" x14ac:dyDescent="0.25">
      <c r="A122" s="1" t="s">
        <v>500</v>
      </c>
      <c r="B122" s="1" t="s">
        <v>50</v>
      </c>
      <c r="C122" s="1" t="s">
        <v>501</v>
      </c>
      <c r="D122" s="1" t="s">
        <v>497</v>
      </c>
      <c r="E122" s="1" t="s">
        <v>111</v>
      </c>
      <c r="F122" s="1" t="s">
        <v>111</v>
      </c>
      <c r="G122" s="1" t="s">
        <v>502</v>
      </c>
      <c r="H122" s="1" t="s">
        <v>52</v>
      </c>
      <c r="I122" s="1" t="s">
        <v>53</v>
      </c>
      <c r="J122" s="1" t="s">
        <v>52</v>
      </c>
      <c r="K122" s="1" t="s">
        <v>499</v>
      </c>
      <c r="L122" s="1">
        <v>101190921</v>
      </c>
      <c r="M122" s="1">
        <v>60130130</v>
      </c>
      <c r="N122" s="1" t="s">
        <v>463</v>
      </c>
    </row>
    <row r="123" spans="1:14" x14ac:dyDescent="0.25">
      <c r="A123" s="1" t="s">
        <v>503</v>
      </c>
      <c r="B123" s="1" t="s">
        <v>50</v>
      </c>
      <c r="C123" s="1" t="s">
        <v>504</v>
      </c>
      <c r="D123" s="1" t="s">
        <v>169</v>
      </c>
      <c r="E123" s="1" t="s">
        <v>480</v>
      </c>
      <c r="F123" s="1" t="s">
        <v>125</v>
      </c>
      <c r="G123" s="1" t="s">
        <v>505</v>
      </c>
      <c r="H123" s="1" t="s">
        <v>52</v>
      </c>
      <c r="I123" s="1" t="s">
        <v>53</v>
      </c>
      <c r="J123" s="1" t="s">
        <v>92</v>
      </c>
      <c r="K123" s="1" t="s">
        <v>224</v>
      </c>
      <c r="L123" s="1">
        <v>101190921</v>
      </c>
      <c r="M123" s="1">
        <v>60125130</v>
      </c>
      <c r="N123" s="1" t="s">
        <v>454</v>
      </c>
    </row>
    <row r="124" spans="1:14" x14ac:dyDescent="0.25">
      <c r="A124" s="1" t="s">
        <v>506</v>
      </c>
      <c r="B124" s="1" t="s">
        <v>50</v>
      </c>
      <c r="C124" s="1" t="s">
        <v>507</v>
      </c>
      <c r="D124" s="1" t="s">
        <v>169</v>
      </c>
      <c r="E124" s="1" t="s">
        <v>466</v>
      </c>
      <c r="F124" s="1" t="s">
        <v>111</v>
      </c>
      <c r="G124" s="1" t="s">
        <v>508</v>
      </c>
      <c r="H124" s="1" t="s">
        <v>52</v>
      </c>
      <c r="I124" s="1" t="s">
        <v>53</v>
      </c>
      <c r="J124" s="1" t="s">
        <v>52</v>
      </c>
      <c r="K124" s="1" t="s">
        <v>509</v>
      </c>
      <c r="L124" s="1">
        <v>101190921</v>
      </c>
      <c r="M124" s="1">
        <v>60130130</v>
      </c>
      <c r="N124" s="1" t="s">
        <v>463</v>
      </c>
    </row>
    <row r="125" spans="1:14" x14ac:dyDescent="0.25">
      <c r="A125" s="1" t="s">
        <v>510</v>
      </c>
      <c r="B125" s="1" t="s">
        <v>50</v>
      </c>
      <c r="C125" s="1" t="s">
        <v>511</v>
      </c>
      <c r="D125" s="1" t="s">
        <v>169</v>
      </c>
      <c r="E125" s="1" t="s">
        <v>111</v>
      </c>
      <c r="F125" s="1" t="s">
        <v>111</v>
      </c>
      <c r="G125" s="1" t="s">
        <v>512</v>
      </c>
      <c r="H125" s="1" t="s">
        <v>52</v>
      </c>
      <c r="I125" s="1" t="s">
        <v>53</v>
      </c>
      <c r="J125" s="1" t="s">
        <v>52</v>
      </c>
      <c r="K125" s="1" t="s">
        <v>511</v>
      </c>
      <c r="L125" s="1">
        <v>101190921</v>
      </c>
      <c r="M125" s="1">
        <v>60130130</v>
      </c>
      <c r="N125" s="1" t="s">
        <v>463</v>
      </c>
    </row>
    <row r="126" spans="1:14" x14ac:dyDescent="0.25">
      <c r="A126" s="1" t="s">
        <v>513</v>
      </c>
      <c r="B126" s="1" t="s">
        <v>50</v>
      </c>
      <c r="C126" s="1" t="s">
        <v>237</v>
      </c>
      <c r="D126" s="1" t="s">
        <v>169</v>
      </c>
      <c r="E126" s="1" t="s">
        <v>111</v>
      </c>
      <c r="F126" s="1" t="s">
        <v>111</v>
      </c>
      <c r="G126" s="1" t="s">
        <v>514</v>
      </c>
      <c r="H126" s="1" t="s">
        <v>52</v>
      </c>
      <c r="I126" s="1" t="s">
        <v>53</v>
      </c>
      <c r="J126" s="1" t="s">
        <v>52</v>
      </c>
      <c r="K126" s="1" t="s">
        <v>237</v>
      </c>
      <c r="L126" s="1">
        <v>101190921</v>
      </c>
      <c r="M126" s="1">
        <v>60130130</v>
      </c>
      <c r="N126" s="1" t="s">
        <v>463</v>
      </c>
    </row>
    <row r="127" spans="1:14" x14ac:dyDescent="0.25">
      <c r="A127" s="1" t="s">
        <v>515</v>
      </c>
      <c r="B127" s="1" t="s">
        <v>50</v>
      </c>
      <c r="C127" s="1" t="s">
        <v>516</v>
      </c>
      <c r="D127" s="1" t="s">
        <v>204</v>
      </c>
      <c r="E127" s="1" t="s">
        <v>466</v>
      </c>
      <c r="F127" s="1" t="s">
        <v>111</v>
      </c>
      <c r="G127" s="1" t="s">
        <v>471</v>
      </c>
      <c r="H127" s="1" t="s">
        <v>52</v>
      </c>
      <c r="I127" s="1" t="s">
        <v>53</v>
      </c>
      <c r="J127" s="1" t="s">
        <v>52</v>
      </c>
      <c r="K127" s="1" t="s">
        <v>472</v>
      </c>
      <c r="L127" s="1">
        <v>101190921</v>
      </c>
      <c r="M127" s="1">
        <v>60130130</v>
      </c>
      <c r="N127" s="1" t="s">
        <v>463</v>
      </c>
    </row>
    <row r="128" spans="1:14" x14ac:dyDescent="0.25">
      <c r="A128" s="1" t="s">
        <v>517</v>
      </c>
      <c r="B128" s="1" t="s">
        <v>50</v>
      </c>
      <c r="C128" s="1" t="s">
        <v>175</v>
      </c>
      <c r="D128" s="1" t="s">
        <v>169</v>
      </c>
      <c r="E128" s="1" t="s">
        <v>111</v>
      </c>
      <c r="F128" s="1" t="s">
        <v>111</v>
      </c>
      <c r="G128" s="1" t="s">
        <v>518</v>
      </c>
      <c r="H128" s="1" t="s">
        <v>52</v>
      </c>
      <c r="I128" s="1" t="s">
        <v>53</v>
      </c>
      <c r="J128" s="1" t="s">
        <v>52</v>
      </c>
      <c r="K128" s="1" t="s">
        <v>519</v>
      </c>
      <c r="L128" s="1">
        <v>101190921</v>
      </c>
      <c r="M128" s="1">
        <v>60130130</v>
      </c>
      <c r="N128" s="1" t="s">
        <v>463</v>
      </c>
    </row>
    <row r="129" spans="1:14" x14ac:dyDescent="0.25">
      <c r="A129" s="1" t="s">
        <v>520</v>
      </c>
      <c r="B129" s="1" t="s">
        <v>50</v>
      </c>
      <c r="C129" s="1" t="s">
        <v>521</v>
      </c>
      <c r="D129" s="1" t="s">
        <v>169</v>
      </c>
      <c r="E129" s="1" t="s">
        <v>111</v>
      </c>
      <c r="F129" s="1" t="s">
        <v>111</v>
      </c>
      <c r="G129" s="1" t="s">
        <v>522</v>
      </c>
      <c r="H129" s="1" t="s">
        <v>52</v>
      </c>
      <c r="I129" s="1" t="s">
        <v>53</v>
      </c>
      <c r="J129" s="1" t="s">
        <v>52</v>
      </c>
      <c r="K129" s="1" t="s">
        <v>523</v>
      </c>
      <c r="L129" s="1">
        <v>101190921</v>
      </c>
      <c r="M129" s="1">
        <v>60130130</v>
      </c>
      <c r="N129" s="1" t="s">
        <v>463</v>
      </c>
    </row>
    <row r="130" spans="1:14" x14ac:dyDescent="0.25">
      <c r="A130" s="1" t="s">
        <v>524</v>
      </c>
      <c r="B130" s="1" t="s">
        <v>50</v>
      </c>
      <c r="C130" s="1" t="s">
        <v>161</v>
      </c>
      <c r="D130" s="1" t="s">
        <v>155</v>
      </c>
      <c r="E130" s="1" t="s">
        <v>111</v>
      </c>
      <c r="F130" s="1" t="s">
        <v>111</v>
      </c>
      <c r="G130" s="1" t="s">
        <v>525</v>
      </c>
      <c r="H130" s="1" t="s">
        <v>52</v>
      </c>
      <c r="I130" s="1" t="s">
        <v>53</v>
      </c>
      <c r="J130" s="1" t="s">
        <v>52</v>
      </c>
      <c r="K130" s="1" t="s">
        <v>161</v>
      </c>
      <c r="L130" s="1">
        <v>101190921</v>
      </c>
      <c r="M130" s="1">
        <v>60130130</v>
      </c>
      <c r="N130" s="1" t="s">
        <v>463</v>
      </c>
    </row>
    <row r="131" spans="1:14" x14ac:dyDescent="0.25">
      <c r="A131" s="1" t="s">
        <v>526</v>
      </c>
      <c r="B131" s="1" t="s">
        <v>50</v>
      </c>
      <c r="C131" s="1" t="s">
        <v>212</v>
      </c>
      <c r="D131" s="1" t="s">
        <v>135</v>
      </c>
      <c r="E131" s="1" t="s">
        <v>111</v>
      </c>
      <c r="F131" s="1" t="s">
        <v>111</v>
      </c>
      <c r="G131" s="1" t="s">
        <v>527</v>
      </c>
      <c r="H131" s="1" t="s">
        <v>52</v>
      </c>
      <c r="I131" s="1" t="s">
        <v>53</v>
      </c>
      <c r="J131" s="1" t="s">
        <v>52</v>
      </c>
      <c r="K131" s="1" t="s">
        <v>214</v>
      </c>
      <c r="L131" s="1">
        <v>101190921</v>
      </c>
      <c r="M131" s="1">
        <v>60130130</v>
      </c>
      <c r="N131" s="1" t="s">
        <v>463</v>
      </c>
    </row>
    <row r="132" spans="1:14" x14ac:dyDescent="0.25">
      <c r="A132" s="1" t="s">
        <v>528</v>
      </c>
      <c r="B132" s="1" t="s">
        <v>50</v>
      </c>
      <c r="C132" s="1" t="s">
        <v>127</v>
      </c>
      <c r="D132" s="1" t="s">
        <v>121</v>
      </c>
      <c r="E132" s="1" t="s">
        <v>111</v>
      </c>
      <c r="F132" s="1" t="s">
        <v>111</v>
      </c>
      <c r="G132" s="1" t="s">
        <v>529</v>
      </c>
      <c r="H132" s="1" t="s">
        <v>52</v>
      </c>
      <c r="I132" s="1" t="s">
        <v>53</v>
      </c>
      <c r="J132" s="1" t="s">
        <v>52</v>
      </c>
      <c r="K132" s="1" t="s">
        <v>530</v>
      </c>
      <c r="L132" s="1">
        <v>101190921</v>
      </c>
      <c r="M132" s="1">
        <v>60130130</v>
      </c>
      <c r="N132" s="1" t="s">
        <v>463</v>
      </c>
    </row>
    <row r="133" spans="1:14" x14ac:dyDescent="0.25">
      <c r="A133" s="1" t="s">
        <v>531</v>
      </c>
      <c r="B133" s="1" t="s">
        <v>50</v>
      </c>
      <c r="C133" s="1" t="s">
        <v>532</v>
      </c>
      <c r="D133" s="1" t="s">
        <v>121</v>
      </c>
      <c r="E133" s="1" t="s">
        <v>111</v>
      </c>
      <c r="F133" s="1" t="s">
        <v>111</v>
      </c>
      <c r="G133" s="1" t="s">
        <v>533</v>
      </c>
      <c r="H133" s="1" t="s">
        <v>52</v>
      </c>
      <c r="I133" s="1" t="s">
        <v>53</v>
      </c>
      <c r="J133" s="1" t="s">
        <v>52</v>
      </c>
      <c r="K133" s="1" t="s">
        <v>532</v>
      </c>
      <c r="L133" s="1">
        <v>101190921</v>
      </c>
      <c r="M133" s="1">
        <v>60130130</v>
      </c>
      <c r="N133" s="1" t="s">
        <v>463</v>
      </c>
    </row>
    <row r="134" spans="1:14" x14ac:dyDescent="0.25">
      <c r="A134" s="1" t="s">
        <v>534</v>
      </c>
      <c r="B134" s="1" t="s">
        <v>50</v>
      </c>
      <c r="C134" s="1" t="s">
        <v>535</v>
      </c>
      <c r="D134" s="1" t="s">
        <v>106</v>
      </c>
      <c r="E134" s="1" t="s">
        <v>111</v>
      </c>
      <c r="F134" s="1" t="s">
        <v>111</v>
      </c>
      <c r="G134" s="1" t="s">
        <v>536</v>
      </c>
      <c r="H134" s="1" t="s">
        <v>52</v>
      </c>
      <c r="I134" s="1" t="s">
        <v>53</v>
      </c>
      <c r="J134" s="1" t="s">
        <v>52</v>
      </c>
      <c r="K134" s="1" t="s">
        <v>535</v>
      </c>
      <c r="L134" s="1">
        <v>101190911</v>
      </c>
      <c r="M134" s="1">
        <v>60130101</v>
      </c>
      <c r="N134" s="1" t="s">
        <v>446</v>
      </c>
    </row>
  </sheetData>
  <dataValidations count="1">
    <dataValidation type="list" allowBlank="1" showInputMessage="1" showErrorMessage="1" sqref="B2:B1048576">
      <formula1>TipoCompra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2" tint="-0.499984740745262"/>
  </sheetPr>
  <dimension ref="A1:E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5" sqref="D25"/>
    </sheetView>
  </sheetViews>
  <sheetFormatPr baseColWidth="10" defaultColWidth="9.140625" defaultRowHeight="11.25" x14ac:dyDescent="0.25"/>
  <cols>
    <col min="1" max="1" width="30.42578125" style="1" customWidth="1"/>
    <col min="2" max="2" width="6.85546875" style="1" customWidth="1"/>
    <col min="3" max="3" width="33.42578125" style="1" customWidth="1"/>
    <col min="4" max="4" width="12.28515625" style="21" customWidth="1"/>
    <col min="5" max="5" width="14.7109375" style="1" customWidth="1"/>
    <col min="6" max="16384" width="9.140625" style="1"/>
  </cols>
  <sheetData>
    <row r="1" spans="1:5" x14ac:dyDescent="0.25">
      <c r="A1" s="71" t="s">
        <v>40</v>
      </c>
      <c r="B1" s="71"/>
      <c r="C1" s="71"/>
      <c r="D1" s="71"/>
      <c r="E1" s="71"/>
    </row>
    <row r="2" spans="1:5" x14ac:dyDescent="0.25">
      <c r="A2" s="22" t="s">
        <v>68</v>
      </c>
      <c r="B2" s="20" t="s">
        <v>69</v>
      </c>
      <c r="C2" s="20" t="s">
        <v>70</v>
      </c>
      <c r="D2" s="20" t="s">
        <v>71</v>
      </c>
      <c r="E2" s="37" t="s">
        <v>72</v>
      </c>
    </row>
    <row r="3" spans="1:5" x14ac:dyDescent="0.25">
      <c r="A3" s="1" t="s">
        <v>64</v>
      </c>
      <c r="B3" s="1">
        <v>2018</v>
      </c>
      <c r="C3" s="1" t="s">
        <v>73</v>
      </c>
      <c r="D3" s="21">
        <v>10</v>
      </c>
      <c r="E3" s="1" t="s">
        <v>74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2" tint="-0.499984740745262"/>
  </sheetPr>
  <dimension ref="A1:C5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1.25" x14ac:dyDescent="0.25"/>
  <cols>
    <col min="1" max="1" width="8.7109375" style="1" bestFit="1" customWidth="1"/>
    <col min="2" max="2" width="1.7109375" style="24" customWidth="1"/>
    <col min="3" max="3" width="12.5703125" style="1" customWidth="1"/>
    <col min="4" max="16384" width="9.140625" style="1"/>
  </cols>
  <sheetData>
    <row r="1" spans="1:3" ht="22.5" x14ac:dyDescent="0.25">
      <c r="A1" s="20" t="s">
        <v>41</v>
      </c>
      <c r="C1" s="20" t="s">
        <v>43</v>
      </c>
    </row>
    <row r="2" spans="1:3" x14ac:dyDescent="0.25">
      <c r="A2" s="1" t="s">
        <v>54</v>
      </c>
      <c r="C2" s="1" t="s">
        <v>47</v>
      </c>
    </row>
    <row r="3" spans="1:3" x14ac:dyDescent="0.25">
      <c r="A3" s="1" t="s">
        <v>67</v>
      </c>
      <c r="C3" s="1" t="s">
        <v>48</v>
      </c>
    </row>
    <row r="4" spans="1:3" x14ac:dyDescent="0.25">
      <c r="A4" s="1" t="s">
        <v>53</v>
      </c>
      <c r="C4" s="1" t="s">
        <v>49</v>
      </c>
    </row>
    <row r="5" spans="1:3" x14ac:dyDescent="0.25">
      <c r="C5" s="1" t="s">
        <v>50</v>
      </c>
    </row>
  </sheetData>
  <sortState ref="C2:C5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Ejercicio</vt:lpstr>
      <vt:lpstr>Resumen</vt:lpstr>
      <vt:lpstr>Plan Fin.</vt:lpstr>
      <vt:lpstr>Output</vt:lpstr>
      <vt:lpstr>BD Ppto</vt:lpstr>
      <vt:lpstr>BD Productos</vt:lpstr>
      <vt:lpstr>BD Ejercicios</vt:lpstr>
      <vt:lpstr>BD General</vt:lpstr>
      <vt:lpstr>Ejercicios</vt:lpstr>
      <vt:lpstr>TablaEjercicios</vt:lpstr>
      <vt:lpstr>TablaPpto</vt:lpstr>
      <vt:lpstr>TablaProductos</vt:lpstr>
      <vt:lpstr>TipoCompra</vt:lpstr>
      <vt:lpstr>Transaccion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2019-10-15T16:49:20Z</dcterms:modified>
</cp:coreProperties>
</file>