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40" yWindow="105" windowWidth="14805" windowHeight="8010" activeTab="5"/>
  </bookViews>
  <sheets>
    <sheet name="Resumen" sheetId="7" r:id="rId1"/>
    <sheet name="OCYG-3" sheetId="17" r:id="rId2"/>
    <sheet name="OCYG-4" sheetId="16" r:id="rId3"/>
    <sheet name="OCYG-5" sheetId="15" r:id="rId4"/>
    <sheet name="OCYG-6" sheetId="12" r:id="rId5"/>
    <sheet name="OP-1" sheetId="9" r:id="rId6"/>
    <sheet name="OP-DETALLE LABOR" sheetId="4" r:id="rId7"/>
    <sheet name="BD Eventos" sheetId="5" r:id="rId8"/>
    <sheet name="BD Op" sheetId="1" r:id="rId9"/>
    <sheet name="BD ClaCo" sheetId="10" r:id="rId10"/>
    <sheet name="BD OCyG" sheetId="2" r:id="rId11"/>
    <sheet name="BD Productos" sheetId="13" r:id="rId12"/>
    <sheet name="BD FL" sheetId="3" r:id="rId13"/>
    <sheet name="BD Tasas" sheetId="11" r:id="rId14"/>
    <sheet name="BD General" sheetId="8" r:id="rId15"/>
  </sheets>
  <definedNames>
    <definedName name="_xlnm._FilterDatabase" localSheetId="9" hidden="1">'BD ClaCo'!$A$1:$I$1</definedName>
    <definedName name="_xlnm._FilterDatabase" localSheetId="12" hidden="1">'BD FL'!$A$1:$P$1</definedName>
    <definedName name="_xlnm._FilterDatabase" localSheetId="10" hidden="1">'BD OCyG'!$A$1:$AE$1</definedName>
    <definedName name="_xlnm._FilterDatabase" localSheetId="8" hidden="1">'BD Op'!$A$1:$K$2</definedName>
    <definedName name="_xlnm._FilterDatabase" localSheetId="11" hidden="1">'BD Productos'!$A$1:$K$1</definedName>
    <definedName name="_xlnm._FilterDatabase" localSheetId="13" hidden="1">'BD Tasas'!$A$1:$H$1</definedName>
    <definedName name="Anho">'BD Eventos'!$B$1</definedName>
    <definedName name="Negocios">'BD General'!$A$2:$A$1048576</definedName>
    <definedName name="Periodo">'BD Eventos'!$B$2</definedName>
  </definedNames>
  <calcPr calcId="145621"/>
</workbook>
</file>

<file path=xl/calcChain.xml><?xml version="1.0" encoding="utf-8"?>
<calcChain xmlns="http://schemas.openxmlformats.org/spreadsheetml/2006/main">
  <c r="BJ24" i="9" l="1"/>
  <c r="BI24" i="9"/>
  <c r="BH24" i="9"/>
  <c r="BF24" i="9"/>
  <c r="BE24" i="9"/>
  <c r="BD24" i="9"/>
  <c r="BB24" i="9"/>
  <c r="BA24" i="9"/>
  <c r="AZ24" i="9"/>
  <c r="AX24" i="9"/>
  <c r="AW24" i="9"/>
  <c r="AV24" i="9"/>
  <c r="AT24" i="9"/>
  <c r="AS24" i="9"/>
  <c r="AR24" i="9"/>
  <c r="AP24" i="9"/>
  <c r="AO24" i="9"/>
  <c r="AN24" i="9"/>
  <c r="AL24" i="9"/>
  <c r="AK24" i="9"/>
  <c r="AJ24" i="9"/>
  <c r="AH24" i="9"/>
  <c r="AG24" i="9"/>
  <c r="AF24" i="9"/>
  <c r="AD24" i="9"/>
  <c r="AC24" i="9"/>
  <c r="AB24" i="9"/>
  <c r="Z24" i="9"/>
  <c r="Y24" i="9"/>
  <c r="X24" i="9"/>
  <c r="BJ23" i="9"/>
  <c r="BI23" i="9"/>
  <c r="BH23" i="9"/>
  <c r="BF23" i="9"/>
  <c r="BE23" i="9"/>
  <c r="BD23" i="9"/>
  <c r="BB23" i="9"/>
  <c r="BA23" i="9"/>
  <c r="AZ23" i="9"/>
  <c r="AX23" i="9"/>
  <c r="AW23" i="9"/>
  <c r="AV23" i="9"/>
  <c r="AT23" i="9"/>
  <c r="AS23" i="9"/>
  <c r="AR23" i="9"/>
  <c r="AP23" i="9"/>
  <c r="AO23" i="9"/>
  <c r="AN23" i="9"/>
  <c r="AL23" i="9"/>
  <c r="AK23" i="9"/>
  <c r="AJ23" i="9"/>
  <c r="AH23" i="9"/>
  <c r="AG23" i="9"/>
  <c r="AF23" i="9"/>
  <c r="AD23" i="9"/>
  <c r="AC23" i="9"/>
  <c r="AB23" i="9"/>
  <c r="Z23" i="9"/>
  <c r="Y23" i="9"/>
  <c r="X23" i="9"/>
  <c r="BJ22" i="9"/>
  <c r="BI22" i="9"/>
  <c r="BH22" i="9"/>
  <c r="BF22" i="9"/>
  <c r="BE22" i="9"/>
  <c r="BD22" i="9"/>
  <c r="BB22" i="9"/>
  <c r="BA22" i="9"/>
  <c r="AZ22" i="9"/>
  <c r="AX22" i="9"/>
  <c r="AW22" i="9"/>
  <c r="AV22" i="9"/>
  <c r="AT22" i="9"/>
  <c r="AS22" i="9"/>
  <c r="AR22" i="9"/>
  <c r="AP22" i="9"/>
  <c r="AO22" i="9"/>
  <c r="AN22" i="9"/>
  <c r="AL22" i="9"/>
  <c r="AK22" i="9"/>
  <c r="AJ22" i="9"/>
  <c r="AH22" i="9"/>
  <c r="AG22" i="9"/>
  <c r="AF22" i="9"/>
  <c r="AD22" i="9"/>
  <c r="AC22" i="9"/>
  <c r="AB22" i="9"/>
  <c r="Z22" i="9"/>
  <c r="Y22" i="9"/>
  <c r="X22" i="9"/>
  <c r="BJ21" i="9"/>
  <c r="BI21" i="9"/>
  <c r="BH21" i="9"/>
  <c r="BF21" i="9"/>
  <c r="BE21" i="9"/>
  <c r="BD21" i="9"/>
  <c r="BB21" i="9"/>
  <c r="BA21" i="9"/>
  <c r="AZ21" i="9"/>
  <c r="AX21" i="9"/>
  <c r="AW21" i="9"/>
  <c r="AV21" i="9"/>
  <c r="AT21" i="9"/>
  <c r="AS21" i="9"/>
  <c r="AR21" i="9"/>
  <c r="AP21" i="9"/>
  <c r="AO21" i="9"/>
  <c r="AN21" i="9"/>
  <c r="AL21" i="9"/>
  <c r="AK21" i="9"/>
  <c r="AJ21" i="9"/>
  <c r="AH21" i="9"/>
  <c r="AG21" i="9"/>
  <c r="AF21" i="9"/>
  <c r="AD21" i="9"/>
  <c r="AC21" i="9"/>
  <c r="AB21" i="9"/>
  <c r="Z21" i="9"/>
  <c r="Y21" i="9"/>
  <c r="X21" i="9"/>
  <c r="BJ20" i="9"/>
  <c r="BI20" i="9"/>
  <c r="BH20" i="9"/>
  <c r="BF20" i="9"/>
  <c r="BE20" i="9"/>
  <c r="BD20" i="9"/>
  <c r="BB20" i="9"/>
  <c r="BA20" i="9"/>
  <c r="AZ20" i="9"/>
  <c r="AX20" i="9"/>
  <c r="AW20" i="9"/>
  <c r="AV20" i="9"/>
  <c r="AT20" i="9"/>
  <c r="AS20" i="9"/>
  <c r="AR20" i="9"/>
  <c r="AP20" i="9"/>
  <c r="AO20" i="9"/>
  <c r="AN20" i="9"/>
  <c r="AL20" i="9"/>
  <c r="AK20" i="9"/>
  <c r="AJ20" i="9"/>
  <c r="AH20" i="9"/>
  <c r="AG20" i="9"/>
  <c r="AF20" i="9"/>
  <c r="AD20" i="9"/>
  <c r="AC20" i="9"/>
  <c r="AB20" i="9"/>
  <c r="Z20" i="9"/>
  <c r="Y20" i="9"/>
  <c r="X20" i="9"/>
  <c r="BJ19" i="9"/>
  <c r="BI19" i="9"/>
  <c r="BH19" i="9"/>
  <c r="BF19" i="9"/>
  <c r="BE19" i="9"/>
  <c r="BD19" i="9"/>
  <c r="BB19" i="9"/>
  <c r="BA19" i="9"/>
  <c r="AZ19" i="9"/>
  <c r="AX19" i="9"/>
  <c r="AW19" i="9"/>
  <c r="AV19" i="9"/>
  <c r="AT19" i="9"/>
  <c r="AS19" i="9"/>
  <c r="AR19" i="9"/>
  <c r="AP19" i="9"/>
  <c r="AO19" i="9"/>
  <c r="AN19" i="9"/>
  <c r="AL19" i="9"/>
  <c r="AK19" i="9"/>
  <c r="AJ19" i="9"/>
  <c r="AH19" i="9"/>
  <c r="AG19" i="9"/>
  <c r="AF19" i="9"/>
  <c r="AD19" i="9"/>
  <c r="AC19" i="9"/>
  <c r="AB19" i="9"/>
  <c r="Z19" i="9"/>
  <c r="Y19" i="9"/>
  <c r="X19" i="9"/>
  <c r="V24" i="9"/>
  <c r="V23" i="9"/>
  <c r="V22" i="9"/>
  <c r="V21" i="9"/>
  <c r="V20" i="9"/>
  <c r="V19" i="9"/>
  <c r="U24" i="9"/>
  <c r="U23" i="9"/>
  <c r="U22" i="9"/>
  <c r="U21" i="9"/>
  <c r="U20" i="9"/>
  <c r="U19" i="9"/>
  <c r="T24" i="9"/>
  <c r="T23" i="9"/>
  <c r="T22" i="9"/>
  <c r="T21" i="9"/>
  <c r="T20" i="9"/>
  <c r="T19" i="9"/>
  <c r="R24" i="9"/>
  <c r="R23" i="9"/>
  <c r="R22" i="9"/>
  <c r="R21" i="9"/>
  <c r="R20" i="9"/>
  <c r="R19" i="9"/>
  <c r="Q24" i="9"/>
  <c r="Q23" i="9"/>
  <c r="Q22" i="9"/>
  <c r="Q21" i="9"/>
  <c r="Q20" i="9"/>
  <c r="Q19" i="9"/>
  <c r="P24" i="9"/>
  <c r="P23" i="9"/>
  <c r="P22" i="9"/>
  <c r="P21" i="9"/>
  <c r="P20" i="9"/>
  <c r="P19" i="9"/>
  <c r="E24" i="9" l="1"/>
  <c r="I24" i="9"/>
  <c r="B3" i="5" l="1"/>
  <c r="DJ11" i="12" l="1"/>
  <c r="DD11" i="12"/>
  <c r="DD14" i="12" s="1"/>
  <c r="CX11" i="12"/>
  <c r="CR11" i="12"/>
  <c r="CL11" i="12"/>
  <c r="CF11" i="12"/>
  <c r="BZ11" i="12"/>
  <c r="BT11" i="12"/>
  <c r="BN11" i="12"/>
  <c r="BH11" i="12"/>
  <c r="BB11" i="12"/>
  <c r="AV11" i="12"/>
  <c r="AP11" i="12"/>
  <c r="AJ11" i="12"/>
  <c r="AD11" i="12"/>
  <c r="X11" i="12"/>
  <c r="S11" i="12"/>
  <c r="N11" i="12"/>
  <c r="P15" i="12" s="1"/>
  <c r="I11" i="12"/>
  <c r="CX10" i="12"/>
  <c r="Z10" i="12"/>
  <c r="Y10" i="12"/>
  <c r="U10" i="12"/>
  <c r="T10" i="12"/>
  <c r="S10" i="12"/>
  <c r="CR10" i="12" s="1"/>
  <c r="N10" i="12"/>
  <c r="I10" i="12"/>
  <c r="CR9" i="12"/>
  <c r="CL9" i="12"/>
  <c r="CF9" i="12"/>
  <c r="BZ9" i="12"/>
  <c r="BT9" i="12"/>
  <c r="BN9" i="12"/>
  <c r="BH9" i="12"/>
  <c r="BB9" i="12"/>
  <c r="AV9" i="12"/>
  <c r="AP9" i="12"/>
  <c r="AK9" i="12"/>
  <c r="AM14" i="12" s="1"/>
  <c r="AJ9" i="12"/>
  <c r="AE9" i="12"/>
  <c r="AG16" i="12" s="1"/>
  <c r="AD9" i="12"/>
  <c r="AF9" i="12" s="1"/>
  <c r="X9" i="12"/>
  <c r="X10" i="12" s="1"/>
  <c r="K19" i="15"/>
  <c r="N18" i="15"/>
  <c r="DF16" i="15"/>
  <c r="CX16" i="15"/>
  <c r="I16" i="15"/>
  <c r="DF15" i="15"/>
  <c r="N15" i="15"/>
  <c r="I15" i="15"/>
  <c r="DF14" i="15"/>
  <c r="N14" i="15"/>
  <c r="I14" i="15"/>
  <c r="DF13" i="15"/>
  <c r="N13" i="15"/>
  <c r="I13" i="15"/>
  <c r="DJ11" i="15"/>
  <c r="DD11" i="15"/>
  <c r="CX11" i="15"/>
  <c r="CX13" i="15" s="1"/>
  <c r="CR11" i="15"/>
  <c r="CL11" i="15"/>
  <c r="CF11" i="15"/>
  <c r="BZ11" i="15"/>
  <c r="BT11" i="15"/>
  <c r="BN11" i="15"/>
  <c r="BH11" i="15"/>
  <c r="BB11" i="15"/>
  <c r="AV11" i="15"/>
  <c r="AP11" i="15"/>
  <c r="AJ11" i="15"/>
  <c r="AD11" i="15"/>
  <c r="X11" i="15"/>
  <c r="S11" i="15"/>
  <c r="N11" i="15"/>
  <c r="N16" i="15" s="1"/>
  <c r="I11" i="15"/>
  <c r="K17" i="15" s="1"/>
  <c r="DD10" i="15"/>
  <c r="Z10" i="15"/>
  <c r="Y10" i="15"/>
  <c r="U10" i="15"/>
  <c r="T10" i="15"/>
  <c r="S10" i="15"/>
  <c r="CR10" i="15" s="1"/>
  <c r="N10" i="15"/>
  <c r="I10" i="15"/>
  <c r="CR9" i="15"/>
  <c r="CL9" i="15"/>
  <c r="CF9" i="15"/>
  <c r="BZ9" i="15"/>
  <c r="BT9" i="15"/>
  <c r="BN9" i="15"/>
  <c r="BH9" i="15"/>
  <c r="BB9" i="15"/>
  <c r="AV9" i="15"/>
  <c r="AP9" i="15"/>
  <c r="AJ9" i="15"/>
  <c r="AE9" i="15"/>
  <c r="AD9" i="15"/>
  <c r="X9" i="15"/>
  <c r="X10" i="15" s="1"/>
  <c r="DJ11" i="16"/>
  <c r="DD11" i="16"/>
  <c r="DF17" i="16" s="1"/>
  <c r="CX11" i="16"/>
  <c r="CX16" i="16" s="1"/>
  <c r="CR11" i="16"/>
  <c r="CL11" i="16"/>
  <c r="CF11" i="16"/>
  <c r="BZ11" i="16"/>
  <c r="BT11" i="16"/>
  <c r="BN11" i="16"/>
  <c r="BH11" i="16"/>
  <c r="BB11" i="16"/>
  <c r="AV11" i="16"/>
  <c r="AP11" i="16"/>
  <c r="AJ11" i="16"/>
  <c r="AD11" i="16"/>
  <c r="X11" i="16"/>
  <c r="S11" i="16"/>
  <c r="N11" i="16"/>
  <c r="N16" i="16" s="1"/>
  <c r="I11" i="16"/>
  <c r="I16" i="16" s="1"/>
  <c r="DD10" i="16"/>
  <c r="Z10" i="16"/>
  <c r="Y10" i="16"/>
  <c r="U10" i="16"/>
  <c r="T10" i="16"/>
  <c r="S10" i="16"/>
  <c r="CR10" i="16" s="1"/>
  <c r="N10" i="16"/>
  <c r="I10" i="16"/>
  <c r="CR9" i="16"/>
  <c r="CL9" i="16"/>
  <c r="CF9" i="16"/>
  <c r="BZ9" i="16"/>
  <c r="BT9" i="16"/>
  <c r="BN9" i="16"/>
  <c r="BH9" i="16"/>
  <c r="BB9" i="16"/>
  <c r="AV9" i="16"/>
  <c r="AP9" i="16"/>
  <c r="AJ9" i="16"/>
  <c r="AE9" i="16"/>
  <c r="AF16" i="16" s="1"/>
  <c r="AD9" i="16"/>
  <c r="X9" i="16"/>
  <c r="X10" i="16" s="1"/>
  <c r="BJ16" i="7"/>
  <c r="K16" i="7"/>
  <c r="B9" i="7"/>
  <c r="DD10" i="17"/>
  <c r="CX10" i="17"/>
  <c r="CN9" i="17"/>
  <c r="CH9" i="17"/>
  <c r="CB9" i="17"/>
  <c r="BV9" i="17"/>
  <c r="BP9" i="17"/>
  <c r="BJ9" i="17"/>
  <c r="BD9" i="17"/>
  <c r="AX9" i="17"/>
  <c r="AR9" i="17"/>
  <c r="AL9" i="17"/>
  <c r="AF9" i="17"/>
  <c r="X10" i="17"/>
  <c r="U10" i="17"/>
  <c r="T10" i="17"/>
  <c r="S10" i="17"/>
  <c r="N10" i="17"/>
  <c r="I10" i="17"/>
  <c r="J2" i="1"/>
  <c r="AE2" i="2"/>
  <c r="AD2" i="2"/>
  <c r="S27" i="17"/>
  <c r="S34" i="17"/>
  <c r="U24" i="17"/>
  <c r="S30" i="17"/>
  <c r="U17" i="17"/>
  <c r="U16" i="16"/>
  <c r="S31" i="17"/>
  <c r="U13" i="15"/>
  <c r="S15" i="17"/>
  <c r="U16" i="15"/>
  <c r="S21" i="15"/>
  <c r="U18" i="17"/>
  <c r="G17" i="4"/>
  <c r="F22" i="4"/>
  <c r="S32" i="17"/>
  <c r="S33" i="17"/>
  <c r="U37" i="17"/>
  <c r="U31" i="17"/>
  <c r="S23" i="17"/>
  <c r="U15" i="15"/>
  <c r="G22" i="4"/>
  <c r="S38" i="17"/>
  <c r="S29" i="17"/>
  <c r="U29" i="17"/>
  <c r="S14" i="17"/>
  <c r="S28" i="17"/>
  <c r="U30" i="17"/>
  <c r="U33" i="17"/>
  <c r="U15" i="17"/>
  <c r="S26" i="17"/>
  <c r="U32" i="17"/>
  <c r="U22" i="17"/>
  <c r="U16" i="17"/>
  <c r="U27" i="17"/>
  <c r="F17" i="4"/>
  <c r="U23" i="17"/>
  <c r="U19" i="17"/>
  <c r="U21" i="17"/>
  <c r="U25" i="17"/>
  <c r="S19" i="17"/>
  <c r="U14" i="17"/>
  <c r="S22" i="17"/>
  <c r="S24" i="17"/>
  <c r="S37" i="17"/>
  <c r="Z18" i="16"/>
  <c r="U36" i="17"/>
  <c r="U14" i="15"/>
  <c r="U38" i="17"/>
  <c r="G16" i="4"/>
  <c r="S18" i="17"/>
  <c r="U26" i="17"/>
  <c r="U13" i="17"/>
  <c r="F16" i="4"/>
  <c r="S35" i="17"/>
  <c r="S16" i="17"/>
  <c r="U35" i="17"/>
  <c r="S36" i="17"/>
  <c r="S16" i="12"/>
  <c r="U20" i="17"/>
  <c r="U34" i="17"/>
  <c r="S39" i="17"/>
  <c r="S13" i="17"/>
  <c r="S17" i="17"/>
  <c r="F21" i="4"/>
  <c r="S25" i="17"/>
  <c r="U28" i="17"/>
  <c r="S21" i="17"/>
  <c r="S20" i="17"/>
  <c r="G21" i="4"/>
  <c r="U39" i="17"/>
  <c r="AD10" i="12" l="1"/>
  <c r="AK10" i="12"/>
  <c r="K39" i="12"/>
  <c r="K38" i="12"/>
  <c r="I39" i="12"/>
  <c r="I38" i="12"/>
  <c r="K37" i="12"/>
  <c r="K36" i="12"/>
  <c r="K35" i="12"/>
  <c r="I35" i="12"/>
  <c r="I36" i="12"/>
  <c r="I34" i="12"/>
  <c r="K33" i="12"/>
  <c r="I37" i="12"/>
  <c r="I33" i="12"/>
  <c r="K34" i="12"/>
  <c r="I31" i="12"/>
  <c r="I30" i="12"/>
  <c r="K28" i="12"/>
  <c r="K32" i="12"/>
  <c r="I29" i="12"/>
  <c r="I32" i="12"/>
  <c r="K31" i="12"/>
  <c r="K30" i="12"/>
  <c r="I28" i="12"/>
  <c r="K29" i="12"/>
  <c r="I27" i="12"/>
  <c r="K25" i="12"/>
  <c r="I23" i="12"/>
  <c r="K27" i="12"/>
  <c r="I26" i="12"/>
  <c r="K24" i="12"/>
  <c r="K22" i="12"/>
  <c r="I19" i="12"/>
  <c r="K18" i="12"/>
  <c r="K26" i="12"/>
  <c r="I20" i="12"/>
  <c r="K19" i="12"/>
  <c r="I16" i="12"/>
  <c r="I22" i="12"/>
  <c r="K21" i="12"/>
  <c r="I24" i="12"/>
  <c r="I21" i="12"/>
  <c r="K20" i="12"/>
  <c r="I25" i="12"/>
  <c r="K23" i="12"/>
  <c r="I18" i="12"/>
  <c r="I17" i="12"/>
  <c r="K16" i="12"/>
  <c r="CZ39" i="12"/>
  <c r="CZ38" i="12"/>
  <c r="CZ37" i="12"/>
  <c r="CZ36" i="12"/>
  <c r="CX39" i="12"/>
  <c r="CX38" i="12"/>
  <c r="CX37" i="12"/>
  <c r="CX33" i="12"/>
  <c r="CX32" i="12"/>
  <c r="CX31" i="12"/>
  <c r="CX30" i="12"/>
  <c r="CX35" i="12"/>
  <c r="CZ34" i="12"/>
  <c r="CX34" i="12"/>
  <c r="CZ33" i="12"/>
  <c r="CX36" i="12"/>
  <c r="CZ35" i="12"/>
  <c r="CZ32" i="12"/>
  <c r="CZ29" i="12"/>
  <c r="CZ28" i="12"/>
  <c r="CZ27" i="12"/>
  <c r="CZ26" i="12"/>
  <c r="CZ25" i="12"/>
  <c r="CZ24" i="12"/>
  <c r="CZ23" i="12"/>
  <c r="CZ22" i="12"/>
  <c r="CX28" i="12"/>
  <c r="CZ31" i="12"/>
  <c r="CX27" i="12"/>
  <c r="CZ30" i="12"/>
  <c r="CX29" i="12"/>
  <c r="CX25" i="12"/>
  <c r="CX21" i="12"/>
  <c r="CX20" i="12"/>
  <c r="CX19" i="12"/>
  <c r="CX18" i="12"/>
  <c r="CX17" i="12"/>
  <c r="CX16" i="12"/>
  <c r="CX15" i="12"/>
  <c r="CX14" i="12"/>
  <c r="CX26" i="12"/>
  <c r="CZ20" i="12"/>
  <c r="CX22" i="12"/>
  <c r="CZ21" i="12"/>
  <c r="CZ17" i="12"/>
  <c r="CX23" i="12"/>
  <c r="CX24" i="12"/>
  <c r="CZ19" i="12"/>
  <c r="CZ18" i="12"/>
  <c r="CZ15" i="12"/>
  <c r="N13" i="12"/>
  <c r="AD13" i="12"/>
  <c r="AL13" i="12"/>
  <c r="CX13" i="12"/>
  <c r="DF13" i="12"/>
  <c r="N14" i="12"/>
  <c r="AD14" i="12"/>
  <c r="AL14" i="12"/>
  <c r="K15" i="12"/>
  <c r="AF15" i="12"/>
  <c r="AM15" i="12"/>
  <c r="K17" i="12"/>
  <c r="AM17" i="12"/>
  <c r="AQ9" i="12"/>
  <c r="AE10" i="12"/>
  <c r="AL10" i="12"/>
  <c r="P39" i="12"/>
  <c r="P38" i="12"/>
  <c r="P37" i="12"/>
  <c r="N39" i="12"/>
  <c r="N38" i="12"/>
  <c r="N35" i="12"/>
  <c r="N34" i="12"/>
  <c r="N33" i="12"/>
  <c r="N32" i="12"/>
  <c r="N31" i="12"/>
  <c r="P36" i="12"/>
  <c r="P33" i="12"/>
  <c r="N36" i="12"/>
  <c r="P35" i="12"/>
  <c r="N37" i="12"/>
  <c r="P34" i="12"/>
  <c r="P30" i="12"/>
  <c r="P29" i="12"/>
  <c r="P28" i="12"/>
  <c r="P27" i="12"/>
  <c r="P26" i="12"/>
  <c r="P25" i="12"/>
  <c r="P24" i="12"/>
  <c r="P23" i="12"/>
  <c r="N30" i="12"/>
  <c r="N29" i="12"/>
  <c r="P32" i="12"/>
  <c r="N28" i="12"/>
  <c r="P31" i="12"/>
  <c r="N27" i="12"/>
  <c r="N23" i="12"/>
  <c r="N22" i="12"/>
  <c r="N21" i="12"/>
  <c r="N20" i="12"/>
  <c r="N19" i="12"/>
  <c r="N18" i="12"/>
  <c r="N17" i="12"/>
  <c r="N16" i="12"/>
  <c r="N15" i="12"/>
  <c r="P22" i="12"/>
  <c r="P18" i="12"/>
  <c r="N24" i="12"/>
  <c r="P19" i="12"/>
  <c r="P16" i="12"/>
  <c r="N25" i="12"/>
  <c r="N26" i="12"/>
  <c r="P21" i="12"/>
  <c r="P20" i="12"/>
  <c r="P17" i="12"/>
  <c r="DD39" i="12"/>
  <c r="DD38" i="12"/>
  <c r="DD37" i="12"/>
  <c r="DD36" i="12"/>
  <c r="DF39" i="12"/>
  <c r="DF38" i="12"/>
  <c r="DF37" i="12"/>
  <c r="DF35" i="12"/>
  <c r="DF33" i="12"/>
  <c r="DF32" i="12"/>
  <c r="DF31" i="12"/>
  <c r="DF30" i="12"/>
  <c r="DF36" i="12"/>
  <c r="DF34" i="12"/>
  <c r="DD32" i="12"/>
  <c r="DD35" i="12"/>
  <c r="DD34" i="12"/>
  <c r="DD33" i="12"/>
  <c r="DD29" i="12"/>
  <c r="DD28" i="12"/>
  <c r="DD27" i="12"/>
  <c r="DD26" i="12"/>
  <c r="DD25" i="12"/>
  <c r="DD24" i="12"/>
  <c r="DD23" i="12"/>
  <c r="DD22" i="12"/>
  <c r="DD30" i="12"/>
  <c r="DF26" i="12"/>
  <c r="DF29" i="12"/>
  <c r="DF28" i="12"/>
  <c r="DD31" i="12"/>
  <c r="DF27" i="12"/>
  <c r="DF23" i="12"/>
  <c r="DF21" i="12"/>
  <c r="DF20" i="12"/>
  <c r="DF19" i="12"/>
  <c r="DF18" i="12"/>
  <c r="DF17" i="12"/>
  <c r="DF16" i="12"/>
  <c r="DF15" i="12"/>
  <c r="DF14" i="12"/>
  <c r="DF25" i="12"/>
  <c r="DD21" i="12"/>
  <c r="DD17" i="12"/>
  <c r="DD18" i="12"/>
  <c r="DF24" i="12"/>
  <c r="DD20" i="12"/>
  <c r="DD16" i="12"/>
  <c r="DF22" i="12"/>
  <c r="DD19" i="12"/>
  <c r="K13" i="12"/>
  <c r="AM13" i="12"/>
  <c r="K14" i="12"/>
  <c r="CZ14" i="12"/>
  <c r="AG15" i="12"/>
  <c r="DD15" i="12"/>
  <c r="AJ39" i="12"/>
  <c r="AJ38" i="12"/>
  <c r="AJ37" i="12"/>
  <c r="AM39" i="12"/>
  <c r="AM38" i="12"/>
  <c r="AL39" i="12"/>
  <c r="AL38" i="12"/>
  <c r="AM37" i="12"/>
  <c r="AM36" i="12"/>
  <c r="AM35" i="12"/>
  <c r="AM34" i="12"/>
  <c r="AJ35" i="12"/>
  <c r="AL33" i="12"/>
  <c r="AL32" i="12"/>
  <c r="AL31" i="12"/>
  <c r="AL30" i="12"/>
  <c r="AL35" i="12"/>
  <c r="AM32" i="12"/>
  <c r="AL37" i="12"/>
  <c r="AJ36" i="12"/>
  <c r="AL34" i="12"/>
  <c r="AJ33" i="12"/>
  <c r="AJ34" i="12"/>
  <c r="AL36" i="12"/>
  <c r="AM33" i="12"/>
  <c r="AJ31" i="12"/>
  <c r="AJ29" i="12"/>
  <c r="AJ28" i="12"/>
  <c r="AJ27" i="12"/>
  <c r="AJ26" i="12"/>
  <c r="AJ25" i="12"/>
  <c r="AJ24" i="12"/>
  <c r="AJ23" i="12"/>
  <c r="AJ30" i="12"/>
  <c r="AL28" i="12"/>
  <c r="AM27" i="12"/>
  <c r="AJ32" i="12"/>
  <c r="AM31" i="12"/>
  <c r="AM29" i="12"/>
  <c r="AM30" i="12"/>
  <c r="AL29" i="12"/>
  <c r="AM28" i="12"/>
  <c r="AL25" i="12"/>
  <c r="AM24" i="12"/>
  <c r="AL22" i="12"/>
  <c r="AL21" i="12"/>
  <c r="AL20" i="12"/>
  <c r="AL19" i="12"/>
  <c r="AL18" i="12"/>
  <c r="AL17" i="12"/>
  <c r="AL16" i="12"/>
  <c r="AL15" i="12"/>
  <c r="AL26" i="12"/>
  <c r="AM25" i="12"/>
  <c r="AM21" i="12"/>
  <c r="AJ19" i="12"/>
  <c r="AM26" i="12"/>
  <c r="AM22" i="12"/>
  <c r="AJ20" i="12"/>
  <c r="AM18" i="12"/>
  <c r="AJ16" i="12"/>
  <c r="AL24" i="12"/>
  <c r="AJ18" i="12"/>
  <c r="AJ17" i="12"/>
  <c r="AL27" i="12"/>
  <c r="AM23" i="12"/>
  <c r="AJ22" i="12"/>
  <c r="AM20" i="12"/>
  <c r="AL23" i="12"/>
  <c r="AJ21" i="12"/>
  <c r="AM19" i="12"/>
  <c r="AM16" i="12"/>
  <c r="AJ15" i="12"/>
  <c r="AF10" i="12"/>
  <c r="P13" i="12"/>
  <c r="AF13" i="12"/>
  <c r="AJ13" i="12"/>
  <c r="CZ13" i="12"/>
  <c r="DD13" i="12"/>
  <c r="P14" i="12"/>
  <c r="AF14" i="12"/>
  <c r="AJ14" i="12"/>
  <c r="CZ16" i="12"/>
  <c r="AF39" i="12"/>
  <c r="AF38" i="12"/>
  <c r="AF37" i="12"/>
  <c r="AD39" i="12"/>
  <c r="AD38" i="12"/>
  <c r="AG39" i="12"/>
  <c r="AG38" i="12"/>
  <c r="AG37" i="12"/>
  <c r="AD35" i="12"/>
  <c r="AF34" i="12"/>
  <c r="AD33" i="12"/>
  <c r="AD32" i="12"/>
  <c r="AD31" i="12"/>
  <c r="AD37" i="12"/>
  <c r="AD36" i="12"/>
  <c r="AF35" i="12"/>
  <c r="AG34" i="12"/>
  <c r="AF33" i="12"/>
  <c r="AG32" i="12"/>
  <c r="AD34" i="12"/>
  <c r="AG36" i="12"/>
  <c r="AF36" i="12"/>
  <c r="AG35" i="12"/>
  <c r="AG33" i="12"/>
  <c r="AF30" i="12"/>
  <c r="AF29" i="12"/>
  <c r="AF28" i="12"/>
  <c r="AF27" i="12"/>
  <c r="AF26" i="12"/>
  <c r="AF25" i="12"/>
  <c r="AF24" i="12"/>
  <c r="AF23" i="12"/>
  <c r="AD30" i="12"/>
  <c r="AG28" i="12"/>
  <c r="AG31" i="12"/>
  <c r="AD29" i="12"/>
  <c r="AF31" i="12"/>
  <c r="AG30" i="12"/>
  <c r="AD28" i="12"/>
  <c r="AF32" i="12"/>
  <c r="AG29" i="12"/>
  <c r="AD27" i="12"/>
  <c r="AG25" i="12"/>
  <c r="AD23" i="12"/>
  <c r="AD22" i="12"/>
  <c r="AD21" i="12"/>
  <c r="AD20" i="12"/>
  <c r="AD19" i="12"/>
  <c r="AD18" i="12"/>
  <c r="AD17" i="12"/>
  <c r="AD16" i="12"/>
  <c r="AD15" i="12"/>
  <c r="AG27" i="12"/>
  <c r="AD26" i="12"/>
  <c r="AG24" i="12"/>
  <c r="AF22" i="12"/>
  <c r="AG21" i="12"/>
  <c r="AF18" i="12"/>
  <c r="AG26" i="12"/>
  <c r="AG22" i="12"/>
  <c r="AF19" i="12"/>
  <c r="AG18" i="12"/>
  <c r="AD25" i="12"/>
  <c r="AG23" i="12"/>
  <c r="AF21" i="12"/>
  <c r="AG20" i="12"/>
  <c r="AF20" i="12"/>
  <c r="AG19" i="12"/>
  <c r="AG17" i="12"/>
  <c r="AD24" i="12"/>
  <c r="AF16" i="12"/>
  <c r="AL9" i="12"/>
  <c r="AJ10" i="12" s="1"/>
  <c r="DD10" i="12"/>
  <c r="I13" i="12"/>
  <c r="AG13" i="12"/>
  <c r="I14" i="12"/>
  <c r="AG14" i="12"/>
  <c r="I15" i="12"/>
  <c r="AF17" i="12"/>
  <c r="AF39" i="15"/>
  <c r="AF38" i="15"/>
  <c r="AF37" i="15"/>
  <c r="AD39" i="15"/>
  <c r="AD38" i="15"/>
  <c r="AG39" i="15"/>
  <c r="AG38" i="15"/>
  <c r="AF36" i="15"/>
  <c r="AF35" i="15"/>
  <c r="AD37" i="15"/>
  <c r="AG36" i="15"/>
  <c r="AG37" i="15"/>
  <c r="AG35" i="15"/>
  <c r="AD33" i="15"/>
  <c r="AD36" i="15"/>
  <c r="AG34" i="15"/>
  <c r="AD34" i="15"/>
  <c r="AF33" i="15"/>
  <c r="AG32" i="15"/>
  <c r="AD35" i="15"/>
  <c r="AD32" i="15"/>
  <c r="AF31" i="15"/>
  <c r="AD31" i="15"/>
  <c r="AD30" i="15"/>
  <c r="AD29" i="15"/>
  <c r="AD28" i="15"/>
  <c r="AD27" i="15"/>
  <c r="AF34" i="15"/>
  <c r="AG33" i="15"/>
  <c r="AF32" i="15"/>
  <c r="AG31" i="15"/>
  <c r="AF30" i="15"/>
  <c r="AF29" i="15"/>
  <c r="AF28" i="15"/>
  <c r="AF27" i="15"/>
  <c r="AF26" i="15"/>
  <c r="AG30" i="15"/>
  <c r="AG25" i="15"/>
  <c r="AG24" i="15"/>
  <c r="AG28" i="15"/>
  <c r="AD26" i="15"/>
  <c r="AG29" i="15"/>
  <c r="AD25" i="15"/>
  <c r="AD24" i="15"/>
  <c r="AD23" i="15"/>
  <c r="AF25" i="15"/>
  <c r="AF22" i="15"/>
  <c r="AF21" i="15"/>
  <c r="AF20" i="15"/>
  <c r="AF19" i="15"/>
  <c r="AF18" i="15"/>
  <c r="AF17" i="15"/>
  <c r="AG23" i="15"/>
  <c r="AG27" i="15"/>
  <c r="AG26" i="15"/>
  <c r="AF23" i="15"/>
  <c r="AD22" i="15"/>
  <c r="AD21" i="15"/>
  <c r="AD20" i="15"/>
  <c r="AD19" i="15"/>
  <c r="AF24" i="15"/>
  <c r="AG22" i="15"/>
  <c r="AG21" i="15"/>
  <c r="AG20" i="15"/>
  <c r="AG19" i="15"/>
  <c r="AG18" i="15"/>
  <c r="AG17" i="15"/>
  <c r="AG13" i="15"/>
  <c r="AF9" i="15"/>
  <c r="AD10" i="15" s="1"/>
  <c r="AD14" i="15"/>
  <c r="CX14" i="15"/>
  <c r="AK9" i="15"/>
  <c r="AF10" i="15"/>
  <c r="CX10" i="15"/>
  <c r="P13" i="15"/>
  <c r="AF13" i="15"/>
  <c r="CZ13" i="15"/>
  <c r="DD13" i="15"/>
  <c r="P14" i="15"/>
  <c r="AF14" i="15"/>
  <c r="CZ14" i="15"/>
  <c r="DD14" i="15"/>
  <c r="P15" i="15"/>
  <c r="AF15" i="15"/>
  <c r="CZ15" i="15"/>
  <c r="DD15" i="15"/>
  <c r="P16" i="15"/>
  <c r="AF16" i="15"/>
  <c r="K18" i="15"/>
  <c r="K20" i="15"/>
  <c r="AG16" i="15"/>
  <c r="AG15" i="15"/>
  <c r="AD15" i="15"/>
  <c r="AD16" i="15"/>
  <c r="AG14" i="15"/>
  <c r="AD18" i="15"/>
  <c r="K39" i="15"/>
  <c r="K38" i="15"/>
  <c r="I39" i="15"/>
  <c r="I38" i="15"/>
  <c r="I37" i="15"/>
  <c r="K36" i="15"/>
  <c r="K34" i="15"/>
  <c r="K33" i="15"/>
  <c r="K32" i="15"/>
  <c r="K31" i="15"/>
  <c r="K35" i="15"/>
  <c r="I33" i="15"/>
  <c r="K37" i="15"/>
  <c r="I36" i="15"/>
  <c r="I34" i="15"/>
  <c r="I32" i="15"/>
  <c r="K30" i="15"/>
  <c r="K29" i="15"/>
  <c r="K28" i="15"/>
  <c r="K27" i="15"/>
  <c r="I31" i="15"/>
  <c r="I35" i="15"/>
  <c r="I28" i="15"/>
  <c r="I25" i="15"/>
  <c r="I24" i="15"/>
  <c r="I30" i="15"/>
  <c r="K25" i="15"/>
  <c r="I27" i="15"/>
  <c r="I26" i="15"/>
  <c r="K26" i="15"/>
  <c r="K24" i="15"/>
  <c r="K22" i="15"/>
  <c r="I29" i="15"/>
  <c r="K23" i="15"/>
  <c r="I23" i="15"/>
  <c r="I22" i="15"/>
  <c r="I21" i="15"/>
  <c r="I20" i="15"/>
  <c r="I19" i="15"/>
  <c r="I18" i="15"/>
  <c r="I17" i="15"/>
  <c r="CZ39" i="15"/>
  <c r="CZ38" i="15"/>
  <c r="CZ37" i="15"/>
  <c r="CZ36" i="15"/>
  <c r="CX39" i="15"/>
  <c r="CX38" i="15"/>
  <c r="CZ35" i="15"/>
  <c r="CZ34" i="15"/>
  <c r="CX36" i="15"/>
  <c r="CX35" i="15"/>
  <c r="CZ33" i="15"/>
  <c r="CX37" i="15"/>
  <c r="CX32" i="15"/>
  <c r="CZ31" i="15"/>
  <c r="CX31" i="15"/>
  <c r="CZ30" i="15"/>
  <c r="CX34" i="15"/>
  <c r="CX30" i="15"/>
  <c r="CX29" i="15"/>
  <c r="CX28" i="15"/>
  <c r="CX27" i="15"/>
  <c r="CX26" i="15"/>
  <c r="CX33" i="15"/>
  <c r="CZ32" i="15"/>
  <c r="CZ29" i="15"/>
  <c r="CZ28" i="15"/>
  <c r="CZ27" i="15"/>
  <c r="CZ26" i="15"/>
  <c r="CZ25" i="15"/>
  <c r="CX25" i="15"/>
  <c r="CX24" i="15"/>
  <c r="CX23" i="15"/>
  <c r="CZ23" i="15"/>
  <c r="CZ22" i="15"/>
  <c r="CZ21" i="15"/>
  <c r="CZ20" i="15"/>
  <c r="CZ19" i="15"/>
  <c r="CZ18" i="15"/>
  <c r="CZ17" i="15"/>
  <c r="CZ16" i="15"/>
  <c r="CZ24" i="15"/>
  <c r="CX22" i="15"/>
  <c r="CX21" i="15"/>
  <c r="CX20" i="15"/>
  <c r="CX19" i="15"/>
  <c r="CX18" i="15"/>
  <c r="AD13" i="15"/>
  <c r="CX15" i="15"/>
  <c r="AE10" i="15"/>
  <c r="P39" i="15"/>
  <c r="P38" i="15"/>
  <c r="P37" i="15"/>
  <c r="N39" i="15"/>
  <c r="N38" i="15"/>
  <c r="P36" i="15"/>
  <c r="P35" i="15"/>
  <c r="N37" i="15"/>
  <c r="N33" i="15"/>
  <c r="N35" i="15"/>
  <c r="N34" i="15"/>
  <c r="P33" i="15"/>
  <c r="P32" i="15"/>
  <c r="N32" i="15"/>
  <c r="P31" i="15"/>
  <c r="N30" i="15"/>
  <c r="N29" i="15"/>
  <c r="N28" i="15"/>
  <c r="N27" i="15"/>
  <c r="P34" i="15"/>
  <c r="N36" i="15"/>
  <c r="P30" i="15"/>
  <c r="P29" i="15"/>
  <c r="P28" i="15"/>
  <c r="P27" i="15"/>
  <c r="P26" i="15"/>
  <c r="N31" i="15"/>
  <c r="N26" i="15"/>
  <c r="N25" i="15"/>
  <c r="N24" i="15"/>
  <c r="N23" i="15"/>
  <c r="P25" i="15"/>
  <c r="P22" i="15"/>
  <c r="P21" i="15"/>
  <c r="P20" i="15"/>
  <c r="P19" i="15"/>
  <c r="P18" i="15"/>
  <c r="P17" i="15"/>
  <c r="P24" i="15"/>
  <c r="P23" i="15"/>
  <c r="N22" i="15"/>
  <c r="N21" i="15"/>
  <c r="N20" i="15"/>
  <c r="N19" i="15"/>
  <c r="DD39" i="15"/>
  <c r="DD38" i="15"/>
  <c r="DD37" i="15"/>
  <c r="DD36" i="15"/>
  <c r="DF39" i="15"/>
  <c r="DF38" i="15"/>
  <c r="DF36" i="15"/>
  <c r="DD35" i="15"/>
  <c r="DD34" i="15"/>
  <c r="DF34" i="15"/>
  <c r="DF37" i="15"/>
  <c r="DF33" i="15"/>
  <c r="DF35" i="15"/>
  <c r="DF32" i="15"/>
  <c r="DD32" i="15"/>
  <c r="DF30" i="15"/>
  <c r="DF31" i="15"/>
  <c r="DD33" i="15"/>
  <c r="DD31" i="15"/>
  <c r="DF29" i="15"/>
  <c r="DF28" i="15"/>
  <c r="DF27" i="15"/>
  <c r="DF26" i="15"/>
  <c r="DD29" i="15"/>
  <c r="DD28" i="15"/>
  <c r="DD27" i="15"/>
  <c r="DD26" i="15"/>
  <c r="DD25" i="15"/>
  <c r="DF25" i="15"/>
  <c r="DD30" i="15"/>
  <c r="DF24" i="15"/>
  <c r="DF23" i="15"/>
  <c r="DD24" i="15"/>
  <c r="DD22" i="15"/>
  <c r="DD21" i="15"/>
  <c r="DD20" i="15"/>
  <c r="DD19" i="15"/>
  <c r="DD18" i="15"/>
  <c r="DD17" i="15"/>
  <c r="DD16" i="15"/>
  <c r="DD23" i="15"/>
  <c r="DF22" i="15"/>
  <c r="DF21" i="15"/>
  <c r="DF20" i="15"/>
  <c r="DF19" i="15"/>
  <c r="DF18" i="15"/>
  <c r="K13" i="15"/>
  <c r="K14" i="15"/>
  <c r="K15" i="15"/>
  <c r="K16" i="15"/>
  <c r="N17" i="15"/>
  <c r="AD17" i="15"/>
  <c r="CX17" i="15"/>
  <c r="DF17" i="15"/>
  <c r="K21" i="15"/>
  <c r="AK9" i="16"/>
  <c r="AF10" i="16"/>
  <c r="CX10" i="16"/>
  <c r="P13" i="16"/>
  <c r="AF13" i="16"/>
  <c r="CZ13" i="16"/>
  <c r="DD13" i="16"/>
  <c r="P14" i="16"/>
  <c r="AF14" i="16"/>
  <c r="CZ14" i="16"/>
  <c r="DD14" i="16"/>
  <c r="P15" i="16"/>
  <c r="AF15" i="16"/>
  <c r="CZ15" i="16"/>
  <c r="DD15" i="16"/>
  <c r="P16" i="16"/>
  <c r="CX17" i="16"/>
  <c r="AF39" i="16"/>
  <c r="AF38" i="16"/>
  <c r="AF37" i="16"/>
  <c r="AD39" i="16"/>
  <c r="AD38" i="16"/>
  <c r="AG39" i="16"/>
  <c r="AG38" i="16"/>
  <c r="AG37" i="16"/>
  <c r="AG36" i="16"/>
  <c r="AG35" i="16"/>
  <c r="AG34" i="16"/>
  <c r="AF36" i="16"/>
  <c r="AD34" i="16"/>
  <c r="AF33" i="16"/>
  <c r="AF32" i="16"/>
  <c r="AF31" i="16"/>
  <c r="AF30" i="16"/>
  <c r="AD33" i="16"/>
  <c r="AG31" i="16"/>
  <c r="AG29" i="16"/>
  <c r="AD35" i="16"/>
  <c r="AG32" i="16"/>
  <c r="AD30" i="16"/>
  <c r="AD29" i="16"/>
  <c r="AD28" i="16"/>
  <c r="AD32" i="16"/>
  <c r="AG30" i="16"/>
  <c r="AF29" i="16"/>
  <c r="AD36" i="16"/>
  <c r="AF34" i="16"/>
  <c r="AD31" i="16"/>
  <c r="AF35" i="16"/>
  <c r="AD37" i="16"/>
  <c r="AG33" i="16"/>
  <c r="AD27" i="16"/>
  <c r="AG27" i="16"/>
  <c r="AF26" i="16"/>
  <c r="AF25" i="16"/>
  <c r="AF24" i="16"/>
  <c r="AF27" i="16"/>
  <c r="AG28" i="16"/>
  <c r="AD26" i="16"/>
  <c r="AD25" i="16"/>
  <c r="AF28" i="16"/>
  <c r="AG26" i="16"/>
  <c r="AG25" i="16"/>
  <c r="AG24" i="16"/>
  <c r="AG23" i="16"/>
  <c r="AF22" i="16"/>
  <c r="AF21" i="16"/>
  <c r="AF20" i="16"/>
  <c r="AF19" i="16"/>
  <c r="AF18" i="16"/>
  <c r="AF17" i="16"/>
  <c r="AD23" i="16"/>
  <c r="AD22" i="16"/>
  <c r="AD21" i="16"/>
  <c r="AD20" i="16"/>
  <c r="AD19" i="16"/>
  <c r="AD24" i="16"/>
  <c r="AF23" i="16"/>
  <c r="AG22" i="16"/>
  <c r="AG21" i="16"/>
  <c r="AG20" i="16"/>
  <c r="AG19" i="16"/>
  <c r="AG18" i="16"/>
  <c r="AG17" i="16"/>
  <c r="I13" i="16"/>
  <c r="AG13" i="16"/>
  <c r="I14" i="16"/>
  <c r="AG14" i="16"/>
  <c r="I15" i="16"/>
  <c r="AG15" i="16"/>
  <c r="AG16" i="16"/>
  <c r="DF16" i="16"/>
  <c r="N18" i="16"/>
  <c r="AD18" i="16"/>
  <c r="K39" i="16"/>
  <c r="K38" i="16"/>
  <c r="I39" i="16"/>
  <c r="I38" i="16"/>
  <c r="I37" i="16"/>
  <c r="K37" i="16"/>
  <c r="I36" i="16"/>
  <c r="I35" i="16"/>
  <c r="I34" i="16"/>
  <c r="K36" i="16"/>
  <c r="I33" i="16"/>
  <c r="K31" i="16"/>
  <c r="I30" i="16"/>
  <c r="I29" i="16"/>
  <c r="K32" i="16"/>
  <c r="K35" i="16"/>
  <c r="I32" i="16"/>
  <c r="I31" i="16"/>
  <c r="K30" i="16"/>
  <c r="K34" i="16"/>
  <c r="K33" i="16"/>
  <c r="K29" i="16"/>
  <c r="I28" i="16"/>
  <c r="K27" i="16"/>
  <c r="K26" i="16"/>
  <c r="K25" i="16"/>
  <c r="K24" i="16"/>
  <c r="I27" i="16"/>
  <c r="K28" i="16"/>
  <c r="I26" i="16"/>
  <c r="I25" i="16"/>
  <c r="I24" i="16"/>
  <c r="I23" i="16"/>
  <c r="K22" i="16"/>
  <c r="K21" i="16"/>
  <c r="K20" i="16"/>
  <c r="K19" i="16"/>
  <c r="K18" i="16"/>
  <c r="K23" i="16"/>
  <c r="I22" i="16"/>
  <c r="I21" i="16"/>
  <c r="I20" i="16"/>
  <c r="I19" i="16"/>
  <c r="I18" i="16"/>
  <c r="I17" i="16"/>
  <c r="CZ39" i="16"/>
  <c r="CZ38" i="16"/>
  <c r="CZ37" i="16"/>
  <c r="CZ36" i="16"/>
  <c r="CX39" i="16"/>
  <c r="CX38" i="16"/>
  <c r="CX37" i="16"/>
  <c r="CX36" i="16"/>
  <c r="CZ34" i="16"/>
  <c r="CZ33" i="16"/>
  <c r="CZ32" i="16"/>
  <c r="CZ31" i="16"/>
  <c r="CZ30" i="16"/>
  <c r="CX31" i="16"/>
  <c r="CX34" i="16"/>
  <c r="CX32" i="16"/>
  <c r="CX29" i="16"/>
  <c r="CX28" i="16"/>
  <c r="CZ29" i="16"/>
  <c r="CX33" i="16"/>
  <c r="CZ35" i="16"/>
  <c r="CX30" i="16"/>
  <c r="CX35" i="16"/>
  <c r="CX27" i="16"/>
  <c r="CX26" i="16"/>
  <c r="CZ26" i="16"/>
  <c r="CZ25" i="16"/>
  <c r="CZ24" i="16"/>
  <c r="CZ23" i="16"/>
  <c r="CZ28" i="16"/>
  <c r="CX25" i="16"/>
  <c r="CX24" i="16"/>
  <c r="CZ27" i="16"/>
  <c r="CZ22" i="16"/>
  <c r="CZ21" i="16"/>
  <c r="CZ20" i="16"/>
  <c r="CZ19" i="16"/>
  <c r="CZ18" i="16"/>
  <c r="CZ17" i="16"/>
  <c r="CZ16" i="16"/>
  <c r="CX22" i="16"/>
  <c r="CX21" i="16"/>
  <c r="CX20" i="16"/>
  <c r="CX19" i="16"/>
  <c r="CX18" i="16"/>
  <c r="CX23" i="16"/>
  <c r="N13" i="16"/>
  <c r="AD13" i="16"/>
  <c r="CX13" i="16"/>
  <c r="DF13" i="16"/>
  <c r="N14" i="16"/>
  <c r="AD14" i="16"/>
  <c r="CX14" i="16"/>
  <c r="DF14" i="16"/>
  <c r="N15" i="16"/>
  <c r="AD15" i="16"/>
  <c r="CX15" i="16"/>
  <c r="DF15" i="16"/>
  <c r="AD16" i="16"/>
  <c r="K17" i="16"/>
  <c r="AF9" i="16"/>
  <c r="AD10" i="16" s="1"/>
  <c r="AE10" i="16"/>
  <c r="P39" i="16"/>
  <c r="P38" i="16"/>
  <c r="P37" i="16"/>
  <c r="N39" i="16"/>
  <c r="N38" i="16"/>
  <c r="P36" i="16"/>
  <c r="N34" i="16"/>
  <c r="P33" i="16"/>
  <c r="P32" i="16"/>
  <c r="P31" i="16"/>
  <c r="P30" i="16"/>
  <c r="N35" i="16"/>
  <c r="N33" i="16"/>
  <c r="N37" i="16"/>
  <c r="N36" i="16"/>
  <c r="P34" i="16"/>
  <c r="N30" i="16"/>
  <c r="N29" i="16"/>
  <c r="N28" i="16"/>
  <c r="P29" i="16"/>
  <c r="N32" i="16"/>
  <c r="P35" i="16"/>
  <c r="N31" i="16"/>
  <c r="N27" i="16"/>
  <c r="P28" i="16"/>
  <c r="P26" i="16"/>
  <c r="P25" i="16"/>
  <c r="P24" i="16"/>
  <c r="P27" i="16"/>
  <c r="N26" i="16"/>
  <c r="N25" i="16"/>
  <c r="P22" i="16"/>
  <c r="P21" i="16"/>
  <c r="P20" i="16"/>
  <c r="P19" i="16"/>
  <c r="P18" i="16"/>
  <c r="P17" i="16"/>
  <c r="N23" i="16"/>
  <c r="N22" i="16"/>
  <c r="N21" i="16"/>
  <c r="N20" i="16"/>
  <c r="N19" i="16"/>
  <c r="N24" i="16"/>
  <c r="P23" i="16"/>
  <c r="DD39" i="16"/>
  <c r="DD38" i="16"/>
  <c r="DD37" i="16"/>
  <c r="DD36" i="16"/>
  <c r="DF39" i="16"/>
  <c r="DF38" i="16"/>
  <c r="DF37" i="16"/>
  <c r="DD35" i="16"/>
  <c r="DF34" i="16"/>
  <c r="DD33" i="16"/>
  <c r="DD32" i="16"/>
  <c r="DD31" i="16"/>
  <c r="DD30" i="16"/>
  <c r="DF33" i="16"/>
  <c r="DD34" i="16"/>
  <c r="DF30" i="16"/>
  <c r="DF29" i="16"/>
  <c r="DF28" i="16"/>
  <c r="DF27" i="16"/>
  <c r="DD28" i="16"/>
  <c r="DF35" i="16"/>
  <c r="DF32" i="16"/>
  <c r="DD29" i="16"/>
  <c r="DF36" i="16"/>
  <c r="DF31" i="16"/>
  <c r="DF26" i="16"/>
  <c r="DD25" i="16"/>
  <c r="DD24" i="16"/>
  <c r="DD23" i="16"/>
  <c r="DD27" i="16"/>
  <c r="DD26" i="16"/>
  <c r="DF25" i="16"/>
  <c r="DF24" i="16"/>
  <c r="DD22" i="16"/>
  <c r="DD21" i="16"/>
  <c r="DD20" i="16"/>
  <c r="DD19" i="16"/>
  <c r="DD18" i="16"/>
  <c r="DD17" i="16"/>
  <c r="DD16" i="16"/>
  <c r="DF22" i="16"/>
  <c r="DF21" i="16"/>
  <c r="DF20" i="16"/>
  <c r="DF19" i="16"/>
  <c r="DF18" i="16"/>
  <c r="DF23" i="16"/>
  <c r="K13" i="16"/>
  <c r="K14" i="16"/>
  <c r="K15" i="16"/>
  <c r="K16" i="16"/>
  <c r="N17" i="16"/>
  <c r="AD17" i="16"/>
  <c r="CO39" i="17"/>
  <c r="CN39" i="17"/>
  <c r="CL39" i="17"/>
  <c r="CI39" i="17"/>
  <c r="CH39" i="17"/>
  <c r="CF39" i="17"/>
  <c r="CC39" i="17"/>
  <c r="CB39" i="17"/>
  <c r="BZ39" i="17"/>
  <c r="BW39" i="17"/>
  <c r="BV39" i="17"/>
  <c r="BT39" i="17"/>
  <c r="BQ39" i="17"/>
  <c r="BP39" i="17"/>
  <c r="BN39" i="17"/>
  <c r="BK39" i="17"/>
  <c r="BJ39" i="17"/>
  <c r="BH39" i="17"/>
  <c r="CO38" i="17"/>
  <c r="CN38" i="17"/>
  <c r="CL38" i="17"/>
  <c r="CI38" i="17"/>
  <c r="CH38" i="17"/>
  <c r="CF38" i="17"/>
  <c r="CC38" i="17"/>
  <c r="CB38" i="17"/>
  <c r="BZ38" i="17"/>
  <c r="BW38" i="17"/>
  <c r="BV38" i="17"/>
  <c r="BT38" i="17"/>
  <c r="BQ38" i="17"/>
  <c r="BP38" i="17"/>
  <c r="BN38" i="17"/>
  <c r="BK38" i="17"/>
  <c r="BJ38" i="17"/>
  <c r="BH38" i="17"/>
  <c r="CO37" i="17"/>
  <c r="CN37" i="17"/>
  <c r="CL37" i="17"/>
  <c r="CI37" i="17"/>
  <c r="CH37" i="17"/>
  <c r="CF37" i="17"/>
  <c r="CC37" i="17"/>
  <c r="CB37" i="17"/>
  <c r="BZ37" i="17"/>
  <c r="BW37" i="17"/>
  <c r="BV37" i="17"/>
  <c r="BT37" i="17"/>
  <c r="BQ37" i="17"/>
  <c r="BP37" i="17"/>
  <c r="BN37" i="17"/>
  <c r="BK37" i="17"/>
  <c r="BJ37" i="17"/>
  <c r="BH37" i="17"/>
  <c r="CO36" i="17"/>
  <c r="CN36" i="17"/>
  <c r="CL36" i="17"/>
  <c r="CI36" i="17"/>
  <c r="CH36" i="17"/>
  <c r="CF36" i="17"/>
  <c r="CC36" i="17"/>
  <c r="CB36" i="17"/>
  <c r="BZ36" i="17"/>
  <c r="BW36" i="17"/>
  <c r="BV36" i="17"/>
  <c r="BT36" i="17"/>
  <c r="BQ36" i="17"/>
  <c r="BP36" i="17"/>
  <c r="BN36" i="17"/>
  <c r="BK36" i="17"/>
  <c r="BJ36" i="17"/>
  <c r="BH36" i="17"/>
  <c r="CO35" i="17"/>
  <c r="CN35" i="17"/>
  <c r="CL35" i="17"/>
  <c r="CI35" i="17"/>
  <c r="CH35" i="17"/>
  <c r="CF35" i="17"/>
  <c r="CC35" i="17"/>
  <c r="CB35" i="17"/>
  <c r="BZ35" i="17"/>
  <c r="BW35" i="17"/>
  <c r="BV35" i="17"/>
  <c r="BT35" i="17"/>
  <c r="BQ35" i="17"/>
  <c r="BP35" i="17"/>
  <c r="BN35" i="17"/>
  <c r="BK35" i="17"/>
  <c r="BJ35" i="17"/>
  <c r="BH35" i="17"/>
  <c r="CO34" i="17"/>
  <c r="CN34" i="17"/>
  <c r="CL34" i="17"/>
  <c r="CI34" i="17"/>
  <c r="CH34" i="17"/>
  <c r="CF34" i="17"/>
  <c r="CC34" i="17"/>
  <c r="CB34" i="17"/>
  <c r="BZ34" i="17"/>
  <c r="BW34" i="17"/>
  <c r="BV34" i="17"/>
  <c r="BT34" i="17"/>
  <c r="BQ34" i="17"/>
  <c r="BP34" i="17"/>
  <c r="BN34" i="17"/>
  <c r="BK34" i="17"/>
  <c r="BJ34" i="17"/>
  <c r="BH34" i="17"/>
  <c r="CO33" i="17"/>
  <c r="CN33" i="17"/>
  <c r="CL33" i="17"/>
  <c r="CI33" i="17"/>
  <c r="CH33" i="17"/>
  <c r="CF33" i="17"/>
  <c r="CC33" i="17"/>
  <c r="CB33" i="17"/>
  <c r="BZ33" i="17"/>
  <c r="BW33" i="17"/>
  <c r="BV33" i="17"/>
  <c r="BT33" i="17"/>
  <c r="BQ33" i="17"/>
  <c r="BP33" i="17"/>
  <c r="BN33" i="17"/>
  <c r="BK33" i="17"/>
  <c r="BJ33" i="17"/>
  <c r="BH33" i="17"/>
  <c r="CO32" i="17"/>
  <c r="CN32" i="17"/>
  <c r="CL32" i="17"/>
  <c r="CI32" i="17"/>
  <c r="CH32" i="17"/>
  <c r="CF32" i="17"/>
  <c r="CC32" i="17"/>
  <c r="CB32" i="17"/>
  <c r="BZ32" i="17"/>
  <c r="BW32" i="17"/>
  <c r="BV32" i="17"/>
  <c r="BT32" i="17"/>
  <c r="BQ32" i="17"/>
  <c r="BP32" i="17"/>
  <c r="BN32" i="17"/>
  <c r="BK32" i="17"/>
  <c r="BJ32" i="17"/>
  <c r="BH32" i="17"/>
  <c r="CO31" i="17"/>
  <c r="CN31" i="17"/>
  <c r="CL31" i="17"/>
  <c r="CI31" i="17"/>
  <c r="CH31" i="17"/>
  <c r="CF31" i="17"/>
  <c r="CC31" i="17"/>
  <c r="CB31" i="17"/>
  <c r="BZ31" i="17"/>
  <c r="BW31" i="17"/>
  <c r="BV31" i="17"/>
  <c r="BT31" i="17"/>
  <c r="BQ31" i="17"/>
  <c r="BP31" i="17"/>
  <c r="BN31" i="17"/>
  <c r="BK31" i="17"/>
  <c r="BJ31" i="17"/>
  <c r="BH31" i="17"/>
  <c r="CO30" i="17"/>
  <c r="CN30" i="17"/>
  <c r="CL30" i="17"/>
  <c r="CI30" i="17"/>
  <c r="CH30" i="17"/>
  <c r="CF30" i="17"/>
  <c r="CC30" i="17"/>
  <c r="CB30" i="17"/>
  <c r="BZ30" i="17"/>
  <c r="BW30" i="17"/>
  <c r="BV30" i="17"/>
  <c r="BT30" i="17"/>
  <c r="BQ30" i="17"/>
  <c r="BP30" i="17"/>
  <c r="BN30" i="17"/>
  <c r="BK30" i="17"/>
  <c r="BJ30" i="17"/>
  <c r="BH30" i="17"/>
  <c r="CO29" i="17"/>
  <c r="CN29" i="17"/>
  <c r="CL29" i="17"/>
  <c r="CI29" i="17"/>
  <c r="CH29" i="17"/>
  <c r="CF29" i="17"/>
  <c r="CC29" i="17"/>
  <c r="CB29" i="17"/>
  <c r="BZ29" i="17"/>
  <c r="BW29" i="17"/>
  <c r="BV29" i="17"/>
  <c r="BT29" i="17"/>
  <c r="BQ29" i="17"/>
  <c r="BP29" i="17"/>
  <c r="BN29" i="17"/>
  <c r="BK29" i="17"/>
  <c r="BJ29" i="17"/>
  <c r="BH29" i="17"/>
  <c r="CO28" i="17"/>
  <c r="CN28" i="17"/>
  <c r="CL28" i="17"/>
  <c r="CI28" i="17"/>
  <c r="CH28" i="17"/>
  <c r="CF28" i="17"/>
  <c r="CC28" i="17"/>
  <c r="CB28" i="17"/>
  <c r="BZ28" i="17"/>
  <c r="BW28" i="17"/>
  <c r="BV28" i="17"/>
  <c r="BT28" i="17"/>
  <c r="BQ28" i="17"/>
  <c r="BP28" i="17"/>
  <c r="BN28" i="17"/>
  <c r="BK28" i="17"/>
  <c r="BJ28" i="17"/>
  <c r="BH28" i="17"/>
  <c r="CO27" i="17"/>
  <c r="CN27" i="17"/>
  <c r="CL27" i="17"/>
  <c r="CI27" i="17"/>
  <c r="CH27" i="17"/>
  <c r="CF27" i="17"/>
  <c r="CC27" i="17"/>
  <c r="CB27" i="17"/>
  <c r="BZ27" i="17"/>
  <c r="BW27" i="17"/>
  <c r="BV27" i="17"/>
  <c r="BT27" i="17"/>
  <c r="BQ27" i="17"/>
  <c r="BP27" i="17"/>
  <c r="BN27" i="17"/>
  <c r="BK27" i="17"/>
  <c r="BJ27" i="17"/>
  <c r="BH27" i="17"/>
  <c r="CO26" i="17"/>
  <c r="CN26" i="17"/>
  <c r="CL26" i="17"/>
  <c r="CI26" i="17"/>
  <c r="CH26" i="17"/>
  <c r="CF26" i="17"/>
  <c r="CC26" i="17"/>
  <c r="CB26" i="17"/>
  <c r="BZ26" i="17"/>
  <c r="BW26" i="17"/>
  <c r="BV26" i="17"/>
  <c r="BT26" i="17"/>
  <c r="BQ26" i="17"/>
  <c r="BP26" i="17"/>
  <c r="BN26" i="17"/>
  <c r="BK26" i="17"/>
  <c r="BJ26" i="17"/>
  <c r="BH26" i="17"/>
  <c r="CO25" i="17"/>
  <c r="CN25" i="17"/>
  <c r="CL25" i="17"/>
  <c r="CI25" i="17"/>
  <c r="CH25" i="17"/>
  <c r="CF25" i="17"/>
  <c r="CC25" i="17"/>
  <c r="CB25" i="17"/>
  <c r="BZ25" i="17"/>
  <c r="BW25" i="17"/>
  <c r="BV25" i="17"/>
  <c r="BT25" i="17"/>
  <c r="BQ25" i="17"/>
  <c r="BP25" i="17"/>
  <c r="BN25" i="17"/>
  <c r="BK25" i="17"/>
  <c r="BJ25" i="17"/>
  <c r="BH25" i="17"/>
  <c r="CO24" i="17"/>
  <c r="CN24" i="17"/>
  <c r="CL24" i="17"/>
  <c r="CI24" i="17"/>
  <c r="CH24" i="17"/>
  <c r="CF24" i="17"/>
  <c r="CC24" i="17"/>
  <c r="CB24" i="17"/>
  <c r="BZ24" i="17"/>
  <c r="BW24" i="17"/>
  <c r="BV24" i="17"/>
  <c r="BT24" i="17"/>
  <c r="BQ24" i="17"/>
  <c r="BP24" i="17"/>
  <c r="BN24" i="17"/>
  <c r="BK24" i="17"/>
  <c r="BJ24" i="17"/>
  <c r="BH24" i="17"/>
  <c r="CO23" i="17"/>
  <c r="CN23" i="17"/>
  <c r="CL23" i="17"/>
  <c r="CI23" i="17"/>
  <c r="CH23" i="17"/>
  <c r="CF23" i="17"/>
  <c r="CC23" i="17"/>
  <c r="CB23" i="17"/>
  <c r="BZ23" i="17"/>
  <c r="BW23" i="17"/>
  <c r="BV23" i="17"/>
  <c r="BT23" i="17"/>
  <c r="BQ23" i="17"/>
  <c r="BP23" i="17"/>
  <c r="BN23" i="17"/>
  <c r="BK23" i="17"/>
  <c r="BJ23" i="17"/>
  <c r="BH23" i="17"/>
  <c r="CO22" i="17"/>
  <c r="CN22" i="17"/>
  <c r="CL22" i="17"/>
  <c r="CI22" i="17"/>
  <c r="CH22" i="17"/>
  <c r="CF22" i="17"/>
  <c r="CC22" i="17"/>
  <c r="CB22" i="17"/>
  <c r="BZ22" i="17"/>
  <c r="BW22" i="17"/>
  <c r="BV22" i="17"/>
  <c r="BT22" i="17"/>
  <c r="BQ22" i="17"/>
  <c r="BP22" i="17"/>
  <c r="BN22" i="17"/>
  <c r="BK22" i="17"/>
  <c r="BJ22" i="17"/>
  <c r="BH22" i="17"/>
  <c r="CO21" i="17"/>
  <c r="CN21" i="17"/>
  <c r="CL21" i="17"/>
  <c r="CI21" i="17"/>
  <c r="CH21" i="17"/>
  <c r="CF21" i="17"/>
  <c r="CC21" i="17"/>
  <c r="CB21" i="17"/>
  <c r="BZ21" i="17"/>
  <c r="BW21" i="17"/>
  <c r="BV21" i="17"/>
  <c r="BT21" i="17"/>
  <c r="BQ21" i="17"/>
  <c r="BP21" i="17"/>
  <c r="BN21" i="17"/>
  <c r="BK21" i="17"/>
  <c r="BJ21" i="17"/>
  <c r="BH21" i="17"/>
  <c r="CO20" i="17"/>
  <c r="CN20" i="17"/>
  <c r="CL20" i="17"/>
  <c r="CI20" i="17"/>
  <c r="CH20" i="17"/>
  <c r="CF20" i="17"/>
  <c r="CC20" i="17"/>
  <c r="CB20" i="17"/>
  <c r="BZ20" i="17"/>
  <c r="BW20" i="17"/>
  <c r="BV20" i="17"/>
  <c r="BT20" i="17"/>
  <c r="BQ20" i="17"/>
  <c r="BP20" i="17"/>
  <c r="BN20" i="17"/>
  <c r="BK20" i="17"/>
  <c r="BJ20" i="17"/>
  <c r="BH20" i="17"/>
  <c r="CO19" i="17"/>
  <c r="CN19" i="17"/>
  <c r="CL19" i="17"/>
  <c r="CI19" i="17"/>
  <c r="CH19" i="17"/>
  <c r="CF19" i="17"/>
  <c r="CC19" i="17"/>
  <c r="CB19" i="17"/>
  <c r="BZ19" i="17"/>
  <c r="BW19" i="17"/>
  <c r="BV19" i="17"/>
  <c r="BT19" i="17"/>
  <c r="BQ19" i="17"/>
  <c r="BP19" i="17"/>
  <c r="BN19" i="17"/>
  <c r="BK19" i="17"/>
  <c r="BJ19" i="17"/>
  <c r="BH19" i="17"/>
  <c r="CO18" i="17"/>
  <c r="CN18" i="17"/>
  <c r="CL18" i="17"/>
  <c r="CI18" i="17"/>
  <c r="CH18" i="17"/>
  <c r="CF18" i="17"/>
  <c r="CC18" i="17"/>
  <c r="CB18" i="17"/>
  <c r="BZ18" i="17"/>
  <c r="BW18" i="17"/>
  <c r="BV18" i="17"/>
  <c r="BT18" i="17"/>
  <c r="BQ18" i="17"/>
  <c r="BP18" i="17"/>
  <c r="BN18" i="17"/>
  <c r="BK18" i="17"/>
  <c r="BJ18" i="17"/>
  <c r="BH18" i="17"/>
  <c r="CO17" i="17"/>
  <c r="CN17" i="17"/>
  <c r="CL17" i="17"/>
  <c r="CI17" i="17"/>
  <c r="CH17" i="17"/>
  <c r="CF17" i="17"/>
  <c r="CC17" i="17"/>
  <c r="CB17" i="17"/>
  <c r="BZ17" i="17"/>
  <c r="BW17" i="17"/>
  <c r="BV17" i="17"/>
  <c r="BT17" i="17"/>
  <c r="BQ17" i="17"/>
  <c r="BP17" i="17"/>
  <c r="BN17" i="17"/>
  <c r="BK17" i="17"/>
  <c r="BJ17" i="17"/>
  <c r="BH17" i="17"/>
  <c r="CO16" i="17"/>
  <c r="CN16" i="17"/>
  <c r="CL16" i="17"/>
  <c r="CI16" i="17"/>
  <c r="CH16" i="17"/>
  <c r="CF16" i="17"/>
  <c r="CC16" i="17"/>
  <c r="CB16" i="17"/>
  <c r="BZ16" i="17"/>
  <c r="BW16" i="17"/>
  <c r="BV16" i="17"/>
  <c r="BT16" i="17"/>
  <c r="BQ16" i="17"/>
  <c r="BP16" i="17"/>
  <c r="BN16" i="17"/>
  <c r="BK16" i="17"/>
  <c r="BJ16" i="17"/>
  <c r="BH16" i="17"/>
  <c r="CO15" i="17"/>
  <c r="CN15" i="17"/>
  <c r="CL15" i="17"/>
  <c r="CI15" i="17"/>
  <c r="CH15" i="17"/>
  <c r="CF15" i="17"/>
  <c r="CC15" i="17"/>
  <c r="CB15" i="17"/>
  <c r="BZ15" i="17"/>
  <c r="BW15" i="17"/>
  <c r="BV15" i="17"/>
  <c r="BT15" i="17"/>
  <c r="BQ15" i="17"/>
  <c r="BP15" i="17"/>
  <c r="BN15" i="17"/>
  <c r="BK15" i="17"/>
  <c r="BJ15" i="17"/>
  <c r="BH15" i="17"/>
  <c r="CO14" i="17"/>
  <c r="CN14" i="17"/>
  <c r="CL14" i="17"/>
  <c r="CI14" i="17"/>
  <c r="CH14" i="17"/>
  <c r="CF14" i="17"/>
  <c r="CC14" i="17"/>
  <c r="CB14" i="17"/>
  <c r="BZ14" i="17"/>
  <c r="BW14" i="17"/>
  <c r="BV14" i="17"/>
  <c r="BT14" i="17"/>
  <c r="BQ14" i="17"/>
  <c r="BP14" i="17"/>
  <c r="BN14" i="17"/>
  <c r="BK14" i="17"/>
  <c r="BJ14" i="17"/>
  <c r="BH14" i="17"/>
  <c r="CO13" i="17"/>
  <c r="CN13" i="17"/>
  <c r="CL13" i="17"/>
  <c r="CI13" i="17"/>
  <c r="CH13" i="17"/>
  <c r="CF13" i="17"/>
  <c r="CC13" i="17"/>
  <c r="CB13" i="17"/>
  <c r="BZ13" i="17"/>
  <c r="BW13" i="17"/>
  <c r="BV13" i="17"/>
  <c r="BT13" i="17"/>
  <c r="BQ13" i="17"/>
  <c r="BP13" i="17"/>
  <c r="BN13" i="17"/>
  <c r="BK13" i="17"/>
  <c r="BJ13" i="17"/>
  <c r="BH13" i="17"/>
  <c r="AR39" i="12" l="1"/>
  <c r="AR38" i="12"/>
  <c r="AR37" i="12"/>
  <c r="AP39" i="12"/>
  <c r="AP38" i="12"/>
  <c r="AS39" i="12"/>
  <c r="AS38" i="12"/>
  <c r="AS37" i="12"/>
  <c r="AP37" i="12"/>
  <c r="AS36" i="12"/>
  <c r="AP34" i="12"/>
  <c r="AP33" i="12"/>
  <c r="AP32" i="12"/>
  <c r="AP31" i="12"/>
  <c r="AP30" i="12"/>
  <c r="AR36" i="12"/>
  <c r="AS35" i="12"/>
  <c r="AR32" i="12"/>
  <c r="AP36" i="12"/>
  <c r="AR35" i="12"/>
  <c r="AS34" i="12"/>
  <c r="AP35" i="12"/>
  <c r="AR34" i="12"/>
  <c r="AS33" i="12"/>
  <c r="AR33" i="12"/>
  <c r="AS32" i="12"/>
  <c r="AR29" i="12"/>
  <c r="AR28" i="12"/>
  <c r="AR27" i="12"/>
  <c r="AR26" i="12"/>
  <c r="AR25" i="12"/>
  <c r="AR24" i="12"/>
  <c r="AR23" i="12"/>
  <c r="AR22" i="12"/>
  <c r="AR30" i="12"/>
  <c r="AP29" i="12"/>
  <c r="AS27" i="12"/>
  <c r="AP28" i="12"/>
  <c r="AS31" i="12"/>
  <c r="AS29" i="12"/>
  <c r="AR31" i="12"/>
  <c r="AS30" i="12"/>
  <c r="AS28" i="12"/>
  <c r="AP26" i="12"/>
  <c r="AS24" i="12"/>
  <c r="AP22" i="12"/>
  <c r="AP21" i="12"/>
  <c r="AP20" i="12"/>
  <c r="AP19" i="12"/>
  <c r="AP18" i="12"/>
  <c r="AP17" i="12"/>
  <c r="AP16" i="12"/>
  <c r="AP15" i="12"/>
  <c r="AS26" i="12"/>
  <c r="AP23" i="12"/>
  <c r="AR21" i="12"/>
  <c r="AS20" i="12"/>
  <c r="AP24" i="12"/>
  <c r="AS22" i="12"/>
  <c r="AS21" i="12"/>
  <c r="AR18" i="12"/>
  <c r="AS17" i="12"/>
  <c r="AP27" i="12"/>
  <c r="AS25" i="12"/>
  <c r="AR20" i="12"/>
  <c r="AS19" i="12"/>
  <c r="AR16" i="12"/>
  <c r="AP25" i="12"/>
  <c r="AS23" i="12"/>
  <c r="AR19" i="12"/>
  <c r="AS18" i="12"/>
  <c r="AR17" i="12"/>
  <c r="AS16" i="12"/>
  <c r="AR15" i="12"/>
  <c r="AS14" i="12"/>
  <c r="AS13" i="12"/>
  <c r="AQ10" i="12"/>
  <c r="AR14" i="12"/>
  <c r="AR13" i="12"/>
  <c r="AR9" i="12"/>
  <c r="AP10" i="12" s="1"/>
  <c r="AS15" i="12"/>
  <c r="AP14" i="12"/>
  <c r="AP13" i="12"/>
  <c r="AR10" i="12"/>
  <c r="AW9" i="12"/>
  <c r="AJ39" i="15"/>
  <c r="AJ38" i="15"/>
  <c r="AJ37" i="15"/>
  <c r="AM39" i="15"/>
  <c r="AM38" i="15"/>
  <c r="AL39" i="15"/>
  <c r="AL38" i="15"/>
  <c r="AJ36" i="15"/>
  <c r="AJ35" i="15"/>
  <c r="AJ34" i="15"/>
  <c r="AL37" i="15"/>
  <c r="AL36" i="15"/>
  <c r="AM35" i="15"/>
  <c r="AM33" i="15"/>
  <c r="AM32" i="15"/>
  <c r="AM31" i="15"/>
  <c r="AM36" i="15"/>
  <c r="AJ33" i="15"/>
  <c r="AL35" i="15"/>
  <c r="AM34" i="15"/>
  <c r="AL32" i="15"/>
  <c r="AL31" i="15"/>
  <c r="AM30" i="15"/>
  <c r="AM29" i="15"/>
  <c r="AM28" i="15"/>
  <c r="AM27" i="15"/>
  <c r="AM26" i="15"/>
  <c r="AJ32" i="15"/>
  <c r="AL30" i="15"/>
  <c r="AL29" i="15"/>
  <c r="AL28" i="15"/>
  <c r="AL27" i="15"/>
  <c r="AM37" i="15"/>
  <c r="AL34" i="15"/>
  <c r="AL33" i="15"/>
  <c r="AJ30" i="15"/>
  <c r="AJ29" i="15"/>
  <c r="AJ28" i="15"/>
  <c r="AJ27" i="15"/>
  <c r="AJ26" i="15"/>
  <c r="AL26" i="15"/>
  <c r="AM25" i="15"/>
  <c r="AM24" i="15"/>
  <c r="AL25" i="15"/>
  <c r="AL24" i="15"/>
  <c r="AL23" i="15"/>
  <c r="AJ22" i="15"/>
  <c r="AJ21" i="15"/>
  <c r="AJ20" i="15"/>
  <c r="AJ19" i="15"/>
  <c r="AJ18" i="15"/>
  <c r="AJ17" i="15"/>
  <c r="AJ31" i="15"/>
  <c r="AM23" i="15"/>
  <c r="AM22" i="15"/>
  <c r="AJ24" i="15"/>
  <c r="AL22" i="15"/>
  <c r="AL21" i="15"/>
  <c r="AL20" i="15"/>
  <c r="AL19" i="15"/>
  <c r="AL18" i="15"/>
  <c r="AJ25" i="15"/>
  <c r="AJ23" i="15"/>
  <c r="AM20" i="15"/>
  <c r="AL17" i="15"/>
  <c r="AM16" i="15"/>
  <c r="AM15" i="15"/>
  <c r="AM14" i="15"/>
  <c r="AM13" i="15"/>
  <c r="AL10" i="15"/>
  <c r="AQ9" i="15"/>
  <c r="AL9" i="15"/>
  <c r="AJ10" i="15" s="1"/>
  <c r="AM21" i="15"/>
  <c r="AL16" i="15"/>
  <c r="AL15" i="15"/>
  <c r="AL13" i="15"/>
  <c r="AM18" i="15"/>
  <c r="AM19" i="15"/>
  <c r="AM17" i="15"/>
  <c r="AJ16" i="15"/>
  <c r="AJ15" i="15"/>
  <c r="AJ14" i="15"/>
  <c r="AJ13" i="15"/>
  <c r="AL14" i="15"/>
  <c r="AK10" i="15"/>
  <c r="AJ39" i="16"/>
  <c r="AJ38" i="16"/>
  <c r="AJ37" i="16"/>
  <c r="AM39" i="16"/>
  <c r="AM38" i="16"/>
  <c r="AM37" i="16"/>
  <c r="AL39" i="16"/>
  <c r="AL38" i="16"/>
  <c r="AL36" i="16"/>
  <c r="AM35" i="16"/>
  <c r="AJ33" i="16"/>
  <c r="AJ32" i="16"/>
  <c r="AJ31" i="16"/>
  <c r="AJ30" i="16"/>
  <c r="AJ34" i="16"/>
  <c r="AL31" i="16"/>
  <c r="AM30" i="16"/>
  <c r="AJ35" i="16"/>
  <c r="AL34" i="16"/>
  <c r="AL32" i="16"/>
  <c r="AM31" i="16"/>
  <c r="AL29" i="16"/>
  <c r="AL28" i="16"/>
  <c r="AM33" i="16"/>
  <c r="AL35" i="16"/>
  <c r="AL33" i="16"/>
  <c r="AM32" i="16"/>
  <c r="AM29" i="16"/>
  <c r="AL37" i="16"/>
  <c r="AM36" i="16"/>
  <c r="AL30" i="16"/>
  <c r="AJ29" i="16"/>
  <c r="AJ36" i="16"/>
  <c r="AM34" i="16"/>
  <c r="AJ28" i="16"/>
  <c r="AL27" i="16"/>
  <c r="AM27" i="16"/>
  <c r="AJ26" i="16"/>
  <c r="AJ25" i="16"/>
  <c r="AJ24" i="16"/>
  <c r="AM26" i="16"/>
  <c r="AM25" i="16"/>
  <c r="AM24" i="16"/>
  <c r="AJ27" i="16"/>
  <c r="AL26" i="16"/>
  <c r="AL25" i="16"/>
  <c r="AM28" i="16"/>
  <c r="AJ23" i="16"/>
  <c r="AJ22" i="16"/>
  <c r="AJ21" i="16"/>
  <c r="AJ20" i="16"/>
  <c r="AJ19" i="16"/>
  <c r="AJ18" i="16"/>
  <c r="AJ17" i="16"/>
  <c r="AL24" i="16"/>
  <c r="AM22" i="16"/>
  <c r="AM21" i="16"/>
  <c r="AM20" i="16"/>
  <c r="AM19" i="16"/>
  <c r="AM18" i="16"/>
  <c r="AM23" i="16"/>
  <c r="AL22" i="16"/>
  <c r="AL21" i="16"/>
  <c r="AL20" i="16"/>
  <c r="AL19" i="16"/>
  <c r="AL23" i="16"/>
  <c r="AL18" i="16"/>
  <c r="AL17" i="16"/>
  <c r="AM16" i="16"/>
  <c r="AM15" i="16"/>
  <c r="AM14" i="16"/>
  <c r="AM13" i="16"/>
  <c r="AL10" i="16"/>
  <c r="AQ9" i="16"/>
  <c r="AL16" i="16"/>
  <c r="AL15" i="16"/>
  <c r="AL14" i="16"/>
  <c r="AL13" i="16"/>
  <c r="AK10" i="16"/>
  <c r="AL9" i="16"/>
  <c r="AJ10" i="16" s="1"/>
  <c r="AM17" i="16"/>
  <c r="AJ16" i="16"/>
  <c r="AJ15" i="16"/>
  <c r="AJ14" i="16"/>
  <c r="AJ13" i="16"/>
  <c r="D35" i="7"/>
  <c r="H40" i="17"/>
  <c r="DJ11" i="17"/>
  <c r="Z10" i="17"/>
  <c r="Y10" i="17"/>
  <c r="CR9" i="17"/>
  <c r="CL9" i="17"/>
  <c r="CF9" i="17"/>
  <c r="BZ9" i="17"/>
  <c r="BT9" i="17"/>
  <c r="BN9" i="17"/>
  <c r="BH9" i="17"/>
  <c r="BB9" i="17"/>
  <c r="AV9" i="17"/>
  <c r="AP9" i="17"/>
  <c r="AJ9" i="17"/>
  <c r="AE9" i="17"/>
  <c r="AD9" i="17"/>
  <c r="X9" i="17"/>
  <c r="H40" i="16"/>
  <c r="H40" i="12"/>
  <c r="H40" i="15"/>
  <c r="Z17" i="16"/>
  <c r="S39" i="15"/>
  <c r="U13" i="12"/>
  <c r="S16" i="15"/>
  <c r="S14" i="12"/>
  <c r="X13" i="12"/>
  <c r="S25" i="15"/>
  <c r="Z35" i="15"/>
  <c r="Z21" i="16"/>
  <c r="X39" i="12"/>
  <c r="S23" i="12"/>
  <c r="U18" i="16"/>
  <c r="Z25" i="16"/>
  <c r="S31" i="16"/>
  <c r="S13" i="12"/>
  <c r="Z25" i="12"/>
  <c r="X16" i="12"/>
  <c r="S29" i="15"/>
  <c r="X22" i="15"/>
  <c r="U33" i="16"/>
  <c r="U34" i="15"/>
  <c r="X18" i="12"/>
  <c r="X19" i="15"/>
  <c r="Z21" i="12"/>
  <c r="X35" i="16"/>
  <c r="U38" i="16"/>
  <c r="S31" i="15"/>
  <c r="S30" i="15"/>
  <c r="Z19" i="15"/>
  <c r="X14" i="16"/>
  <c r="U39" i="12"/>
  <c r="U14" i="16"/>
  <c r="X15" i="15"/>
  <c r="X31" i="12"/>
  <c r="X16" i="16"/>
  <c r="U19" i="16"/>
  <c r="Z32" i="16"/>
  <c r="X27" i="15"/>
  <c r="X34" i="12"/>
  <c r="X20" i="15"/>
  <c r="X25" i="15"/>
  <c r="X30" i="12"/>
  <c r="S17" i="16"/>
  <c r="U25" i="16"/>
  <c r="S13" i="16"/>
  <c r="Z38" i="16"/>
  <c r="U25" i="15"/>
  <c r="Z36" i="12"/>
  <c r="S39" i="12"/>
  <c r="X30" i="16"/>
  <c r="U17" i="16"/>
  <c r="X37" i="16"/>
  <c r="X38" i="12"/>
  <c r="X23" i="12"/>
  <c r="Z28" i="16"/>
  <c r="U29" i="15"/>
  <c r="S38" i="15"/>
  <c r="X23" i="15"/>
  <c r="U23" i="15"/>
  <c r="X32" i="15"/>
  <c r="Z39" i="12"/>
  <c r="S20" i="15"/>
  <c r="X26" i="16"/>
  <c r="S38" i="16"/>
  <c r="Z39" i="16"/>
  <c r="U22" i="12"/>
  <c r="S30" i="16"/>
  <c r="X21" i="16"/>
  <c r="S32" i="16"/>
  <c r="X19" i="16"/>
  <c r="Z21" i="15"/>
  <c r="X15" i="16"/>
  <c r="U29" i="16"/>
  <c r="S33" i="16"/>
  <c r="U37" i="12"/>
  <c r="X28" i="16"/>
  <c r="U20" i="15"/>
  <c r="X29" i="16"/>
  <c r="S30" i="12"/>
  <c r="U31" i="12"/>
  <c r="Z30" i="12"/>
  <c r="Z28" i="15"/>
  <c r="Z27" i="12"/>
  <c r="Z31" i="15"/>
  <c r="Z23" i="12"/>
  <c r="X35" i="15"/>
  <c r="S34" i="16"/>
  <c r="U34" i="16"/>
  <c r="S28" i="12"/>
  <c r="S27" i="12"/>
  <c r="Z32" i="15"/>
  <c r="X34" i="16"/>
  <c r="S32" i="12"/>
  <c r="X16" i="15"/>
  <c r="X22" i="16"/>
  <c r="U32" i="12"/>
  <c r="Z30" i="16"/>
  <c r="S34" i="12"/>
  <c r="X21" i="15"/>
  <c r="Z30" i="15"/>
  <c r="S28" i="16"/>
  <c r="S27" i="15"/>
  <c r="Z39" i="15"/>
  <c r="S15" i="12"/>
  <c r="S36" i="15"/>
  <c r="Z24" i="15"/>
  <c r="S26" i="12"/>
  <c r="Z29" i="16"/>
  <c r="U21" i="12"/>
  <c r="X28" i="12"/>
  <c r="Z15" i="16"/>
  <c r="S14" i="15"/>
  <c r="S32" i="15"/>
  <c r="Z20" i="12"/>
  <c r="Z31" i="12"/>
  <c r="Z24" i="12"/>
  <c r="S21" i="16"/>
  <c r="S15" i="15"/>
  <c r="S19" i="12"/>
  <c r="Z35" i="12"/>
  <c r="X35" i="12"/>
  <c r="Z15" i="12"/>
  <c r="Z34" i="16"/>
  <c r="S26" i="16"/>
  <c r="X19" i="12"/>
  <c r="U17" i="12"/>
  <c r="Z16" i="12"/>
  <c r="X17" i="16"/>
  <c r="U28" i="16"/>
  <c r="X33" i="16"/>
  <c r="X31" i="16"/>
  <c r="Z16" i="15"/>
  <c r="X30" i="15"/>
  <c r="X38" i="16"/>
  <c r="X24" i="12"/>
  <c r="X21" i="12"/>
  <c r="S35" i="16"/>
  <c r="Z14" i="16"/>
  <c r="X18" i="16"/>
  <c r="Z16" i="16"/>
  <c r="X36" i="12"/>
  <c r="Z18" i="12"/>
  <c r="S13" i="15"/>
  <c r="U35" i="16"/>
  <c r="U27" i="12"/>
  <c r="U24" i="12"/>
  <c r="Z19" i="16"/>
  <c r="Z36" i="16"/>
  <c r="Z38" i="15"/>
  <c r="U26" i="15"/>
  <c r="U28" i="15"/>
  <c r="U38" i="15"/>
  <c r="S36" i="12"/>
  <c r="U39" i="16"/>
  <c r="S18" i="16"/>
  <c r="X25" i="16"/>
  <c r="S15" i="16"/>
  <c r="U18" i="15"/>
  <c r="Z14" i="15"/>
  <c r="U21" i="16"/>
  <c r="S29" i="16"/>
  <c r="U26" i="16"/>
  <c r="U30" i="15"/>
  <c r="S17" i="15"/>
  <c r="U24" i="16"/>
  <c r="Z13" i="16"/>
  <c r="U22" i="16"/>
  <c r="X34" i="15"/>
  <c r="S17" i="12"/>
  <c r="U24" i="15"/>
  <c r="S28" i="15"/>
  <c r="U37" i="16"/>
  <c r="Z26" i="16"/>
  <c r="U27" i="15"/>
  <c r="X27" i="16"/>
  <c r="Z13" i="15"/>
  <c r="Z22" i="12"/>
  <c r="U14" i="12"/>
  <c r="X20" i="12"/>
  <c r="Z24" i="16"/>
  <c r="Z26" i="15"/>
  <c r="U13" i="16"/>
  <c r="Z20" i="15"/>
  <c r="X36" i="15"/>
  <c r="X22" i="12"/>
  <c r="X39" i="16"/>
  <c r="U23" i="16"/>
  <c r="S24" i="12"/>
  <c r="Z13" i="12"/>
  <c r="X37" i="15"/>
  <c r="Z25" i="15"/>
  <c r="Z17" i="15"/>
  <c r="X24" i="16"/>
  <c r="Z22" i="15"/>
  <c r="S31" i="12"/>
  <c r="U36" i="12"/>
  <c r="U26" i="12"/>
  <c r="Z20" i="16"/>
  <c r="X33" i="15"/>
  <c r="U16" i="12"/>
  <c r="S24" i="16"/>
  <c r="Z23" i="16"/>
  <c r="S16" i="16"/>
  <c r="U25" i="12"/>
  <c r="X17" i="12"/>
  <c r="X37" i="12"/>
  <c r="U38" i="12"/>
  <c r="X25" i="12"/>
  <c r="Z36" i="15"/>
  <c r="S37" i="16"/>
  <c r="X29" i="15"/>
  <c r="S38" i="12"/>
  <c r="U32" i="15"/>
  <c r="U33" i="15"/>
  <c r="S22" i="12"/>
  <c r="Z33" i="15"/>
  <c r="S26" i="15"/>
  <c r="S24" i="15"/>
  <c r="Z27" i="15"/>
  <c r="S29" i="12"/>
  <c r="Z23" i="15"/>
  <c r="S22" i="16"/>
  <c r="X38" i="15"/>
  <c r="X36" i="16"/>
  <c r="U37" i="15"/>
  <c r="U31" i="15"/>
  <c r="Z22" i="16"/>
  <c r="S14" i="16"/>
  <c r="U30" i="12"/>
  <c r="Z29" i="12"/>
  <c r="U28" i="12"/>
  <c r="S23" i="16"/>
  <c r="Z27" i="16"/>
  <c r="Z38" i="12"/>
  <c r="X13" i="16"/>
  <c r="X14" i="12"/>
  <c r="U19" i="15"/>
  <c r="S20" i="12"/>
  <c r="Z34" i="15"/>
  <c r="S35" i="12"/>
  <c r="X26" i="12"/>
  <c r="S22" i="15"/>
  <c r="Z18" i="15"/>
  <c r="S36" i="16"/>
  <c r="X32" i="12"/>
  <c r="U29" i="12"/>
  <c r="X39" i="15"/>
  <c r="S35" i="15"/>
  <c r="U15" i="16"/>
  <c r="S33" i="12"/>
  <c r="U35" i="12"/>
  <c r="S37" i="15"/>
  <c r="U20" i="12"/>
  <c r="U33" i="12"/>
  <c r="U32" i="16"/>
  <c r="Z33" i="16"/>
  <c r="S37" i="12"/>
  <c r="X15" i="12"/>
  <c r="X31" i="15"/>
  <c r="S20" i="16"/>
  <c r="X32" i="16"/>
  <c r="Z34" i="12"/>
  <c r="S19" i="15"/>
  <c r="U35" i="15"/>
  <c r="S27" i="16"/>
  <c r="Z35" i="16"/>
  <c r="X29" i="12"/>
  <c r="X26" i="15"/>
  <c r="Z37" i="15"/>
  <c r="Z37" i="12"/>
  <c r="X33" i="12"/>
  <c r="Z14" i="12"/>
  <c r="U15" i="12"/>
  <c r="S23" i="15"/>
  <c r="U22" i="15"/>
  <c r="U21" i="15"/>
  <c r="X27" i="12"/>
  <c r="Z17" i="12"/>
  <c r="S34" i="15"/>
  <c r="S19" i="16"/>
  <c r="Z31" i="16"/>
  <c r="Z28" i="12"/>
  <c r="Z26" i="12"/>
  <c r="X17" i="15"/>
  <c r="X20" i="16"/>
  <c r="U17" i="15"/>
  <c r="U39" i="15"/>
  <c r="U36" i="15"/>
  <c r="X28" i="15"/>
  <c r="X23" i="16"/>
  <c r="S39" i="16"/>
  <c r="X14" i="15"/>
  <c r="U18" i="12"/>
  <c r="U36" i="16"/>
  <c r="Z29" i="15"/>
  <c r="U34" i="12"/>
  <c r="S33" i="15"/>
  <c r="X18" i="15"/>
  <c r="Z37" i="16"/>
  <c r="Z19" i="12"/>
  <c r="U27" i="16"/>
  <c r="S21" i="12"/>
  <c r="U19" i="12"/>
  <c r="U23" i="12"/>
  <c r="S18" i="12"/>
  <c r="U31" i="16"/>
  <c r="U20" i="16"/>
  <c r="Z32" i="12"/>
  <c r="S18" i="15"/>
  <c r="Z33" i="12"/>
  <c r="U30" i="16"/>
  <c r="X13" i="15"/>
  <c r="S25" i="16"/>
  <c r="Z15" i="15"/>
  <c r="S25" i="12"/>
  <c r="X24" i="15"/>
  <c r="AV39" i="12" l="1"/>
  <c r="AV38" i="12"/>
  <c r="AV37" i="12"/>
  <c r="AY39" i="12"/>
  <c r="AY38" i="12"/>
  <c r="AY37" i="12"/>
  <c r="AX39" i="12"/>
  <c r="AX38" i="12"/>
  <c r="AX37" i="12"/>
  <c r="AY36" i="12"/>
  <c r="AY35" i="12"/>
  <c r="AY34" i="12"/>
  <c r="AX36" i="12"/>
  <c r="AV34" i="12"/>
  <c r="AX33" i="12"/>
  <c r="AX32" i="12"/>
  <c r="AX31" i="12"/>
  <c r="AX30" i="12"/>
  <c r="AV33" i="12"/>
  <c r="AX35" i="12"/>
  <c r="AV36" i="12"/>
  <c r="AX34" i="12"/>
  <c r="AY33" i="12"/>
  <c r="AV35" i="12"/>
  <c r="AY32" i="12"/>
  <c r="AV30" i="12"/>
  <c r="AV29" i="12"/>
  <c r="AV28" i="12"/>
  <c r="AV27" i="12"/>
  <c r="AV26" i="12"/>
  <c r="AV25" i="12"/>
  <c r="AV24" i="12"/>
  <c r="AV23" i="12"/>
  <c r="AV22" i="12"/>
  <c r="AY30" i="12"/>
  <c r="AX27" i="12"/>
  <c r="AV32" i="12"/>
  <c r="AV31" i="12"/>
  <c r="AY29" i="12"/>
  <c r="AX29" i="12"/>
  <c r="AY28" i="12"/>
  <c r="AY31" i="12"/>
  <c r="AX28" i="12"/>
  <c r="AY27" i="12"/>
  <c r="AX24" i="12"/>
  <c r="AY23" i="12"/>
  <c r="AX21" i="12"/>
  <c r="AX20" i="12"/>
  <c r="AX19" i="12"/>
  <c r="AX18" i="12"/>
  <c r="AX17" i="12"/>
  <c r="AX16" i="12"/>
  <c r="AX15" i="12"/>
  <c r="AY26" i="12"/>
  <c r="AX22" i="12"/>
  <c r="AY20" i="12"/>
  <c r="AV18" i="12"/>
  <c r="AX23" i="12"/>
  <c r="AY22" i="12"/>
  <c r="AY21" i="12"/>
  <c r="AV19" i="12"/>
  <c r="AY17" i="12"/>
  <c r="AX26" i="12"/>
  <c r="AY16" i="12"/>
  <c r="AY24" i="12"/>
  <c r="AV17" i="12"/>
  <c r="AY25" i="12"/>
  <c r="AV21" i="12"/>
  <c r="AY19" i="12"/>
  <c r="AX25" i="12"/>
  <c r="AV20" i="12"/>
  <c r="AY18" i="12"/>
  <c r="AY15" i="12"/>
  <c r="AX10" i="12"/>
  <c r="BC9" i="12"/>
  <c r="AV16" i="12"/>
  <c r="AV14" i="12"/>
  <c r="AV13" i="12"/>
  <c r="AW10" i="12"/>
  <c r="AV15" i="12"/>
  <c r="AY14" i="12"/>
  <c r="AY13" i="12"/>
  <c r="AX14" i="12"/>
  <c r="AX13" i="12"/>
  <c r="AX9" i="12"/>
  <c r="AV10" i="12" s="1"/>
  <c r="AR39" i="15"/>
  <c r="AR38" i="15"/>
  <c r="AR37" i="15"/>
  <c r="AP39" i="15"/>
  <c r="AP38" i="15"/>
  <c r="AS39" i="15"/>
  <c r="AS38" i="15"/>
  <c r="AS37" i="15"/>
  <c r="AP37" i="15"/>
  <c r="AR36" i="15"/>
  <c r="AR35" i="15"/>
  <c r="AR34" i="15"/>
  <c r="AS35" i="15"/>
  <c r="AP34" i="15"/>
  <c r="AS36" i="15"/>
  <c r="AS33" i="15"/>
  <c r="AP35" i="15"/>
  <c r="AP33" i="15"/>
  <c r="AR32" i="15"/>
  <c r="AS31" i="15"/>
  <c r="AS32" i="15"/>
  <c r="AR30" i="15"/>
  <c r="AS34" i="15"/>
  <c r="AR33" i="15"/>
  <c r="AP32" i="15"/>
  <c r="AR31" i="15"/>
  <c r="AP30" i="15"/>
  <c r="AP29" i="15"/>
  <c r="AP28" i="15"/>
  <c r="AP27" i="15"/>
  <c r="AP36" i="15"/>
  <c r="AS30" i="15"/>
  <c r="AR29" i="15"/>
  <c r="AR28" i="15"/>
  <c r="AR27" i="15"/>
  <c r="AR26" i="15"/>
  <c r="AP31" i="15"/>
  <c r="AS29" i="15"/>
  <c r="AP26" i="15"/>
  <c r="AS25" i="15"/>
  <c r="AS24" i="15"/>
  <c r="AS27" i="15"/>
  <c r="AS28" i="15"/>
  <c r="AS26" i="15"/>
  <c r="AP25" i="15"/>
  <c r="AP24" i="15"/>
  <c r="AP23" i="15"/>
  <c r="AR24" i="15"/>
  <c r="AS23" i="15"/>
  <c r="AR22" i="15"/>
  <c r="AR21" i="15"/>
  <c r="AR20" i="15"/>
  <c r="AR19" i="15"/>
  <c r="AR18" i="15"/>
  <c r="AR17" i="15"/>
  <c r="AR25" i="15"/>
  <c r="AR23" i="15"/>
  <c r="AP22" i="15"/>
  <c r="AP21" i="15"/>
  <c r="AP20" i="15"/>
  <c r="AP19" i="15"/>
  <c r="AP18" i="15"/>
  <c r="AS22" i="15"/>
  <c r="AS21" i="15"/>
  <c r="AS20" i="15"/>
  <c r="AS19" i="15"/>
  <c r="AS18" i="15"/>
  <c r="AS17" i="15"/>
  <c r="AP13" i="15"/>
  <c r="AR10" i="15"/>
  <c r="AP16" i="15"/>
  <c r="AP17" i="15"/>
  <c r="AS15" i="15"/>
  <c r="AQ10" i="15"/>
  <c r="AS16" i="15"/>
  <c r="AS14" i="15"/>
  <c r="AR16" i="15"/>
  <c r="AR15" i="15"/>
  <c r="AR14" i="15"/>
  <c r="AR13" i="15"/>
  <c r="AP15" i="15"/>
  <c r="AP14" i="15"/>
  <c r="AW9" i="15"/>
  <c r="AS13" i="15"/>
  <c r="AR9" i="15"/>
  <c r="AP10" i="15" s="1"/>
  <c r="AR39" i="16"/>
  <c r="AR38" i="16"/>
  <c r="AR37" i="16"/>
  <c r="AP39" i="16"/>
  <c r="AP38" i="16"/>
  <c r="AS39" i="16"/>
  <c r="AS38" i="16"/>
  <c r="AS37" i="16"/>
  <c r="AP37" i="16"/>
  <c r="AS36" i="16"/>
  <c r="AS35" i="16"/>
  <c r="AS34" i="16"/>
  <c r="AR35" i="16"/>
  <c r="AR33" i="16"/>
  <c r="AR32" i="16"/>
  <c r="AR31" i="16"/>
  <c r="AR30" i="16"/>
  <c r="AP35" i="16"/>
  <c r="AP32" i="16"/>
  <c r="AS30" i="16"/>
  <c r="AS29" i="16"/>
  <c r="AP36" i="16"/>
  <c r="AR34" i="16"/>
  <c r="AP33" i="16"/>
  <c r="AS31" i="16"/>
  <c r="AP29" i="16"/>
  <c r="AP28" i="16"/>
  <c r="AP31" i="16"/>
  <c r="AS28" i="16"/>
  <c r="AR36" i="16"/>
  <c r="AP30" i="16"/>
  <c r="AP34" i="16"/>
  <c r="AS33" i="16"/>
  <c r="AR29" i="16"/>
  <c r="AS32" i="16"/>
  <c r="AP27" i="16"/>
  <c r="AR27" i="16"/>
  <c r="AR26" i="16"/>
  <c r="AR25" i="16"/>
  <c r="AR24" i="16"/>
  <c r="AR23" i="16"/>
  <c r="AR28" i="16"/>
  <c r="AP26" i="16"/>
  <c r="AP25" i="16"/>
  <c r="AS27" i="16"/>
  <c r="AS26" i="16"/>
  <c r="AS25" i="16"/>
  <c r="AS24" i="16"/>
  <c r="AS23" i="16"/>
  <c r="AP24" i="16"/>
  <c r="AR22" i="16"/>
  <c r="AR21" i="16"/>
  <c r="AR20" i="16"/>
  <c r="AR19" i="16"/>
  <c r="AR18" i="16"/>
  <c r="AR17" i="16"/>
  <c r="AP23" i="16"/>
  <c r="AP22" i="16"/>
  <c r="AP21" i="16"/>
  <c r="AP20" i="16"/>
  <c r="AP19" i="16"/>
  <c r="AS22" i="16"/>
  <c r="AS21" i="16"/>
  <c r="AS20" i="16"/>
  <c r="AS19" i="16"/>
  <c r="AS18" i="16"/>
  <c r="AS17" i="16"/>
  <c r="AW9" i="16"/>
  <c r="AP16" i="16"/>
  <c r="AP15" i="16"/>
  <c r="AP14" i="16"/>
  <c r="AP13" i="16"/>
  <c r="AR10" i="16"/>
  <c r="AP17" i="16"/>
  <c r="AS16" i="16"/>
  <c r="AS15" i="16"/>
  <c r="AS14" i="16"/>
  <c r="AS13" i="16"/>
  <c r="AQ10" i="16"/>
  <c r="AP18" i="16"/>
  <c r="AR16" i="16"/>
  <c r="AR15" i="16"/>
  <c r="AR14" i="16"/>
  <c r="AR13" i="16"/>
  <c r="AR9" i="16"/>
  <c r="AP10" i="16" s="1"/>
  <c r="AK9" i="17"/>
  <c r="AE10" i="17"/>
  <c r="AF10" i="17"/>
  <c r="BD39" i="12" l="1"/>
  <c r="BD38" i="12"/>
  <c r="BD37" i="12"/>
  <c r="BB39" i="12"/>
  <c r="BB38" i="12"/>
  <c r="BE39" i="12"/>
  <c r="BE38" i="12"/>
  <c r="BE37" i="12"/>
  <c r="BD36" i="12"/>
  <c r="BE35" i="12"/>
  <c r="BB33" i="12"/>
  <c r="BB32" i="12"/>
  <c r="BB31" i="12"/>
  <c r="BB30" i="12"/>
  <c r="BB34" i="12"/>
  <c r="BE36" i="12"/>
  <c r="BE33" i="12"/>
  <c r="BB37" i="12"/>
  <c r="BB36" i="12"/>
  <c r="BD35" i="12"/>
  <c r="BE34" i="12"/>
  <c r="BD33" i="12"/>
  <c r="BB35" i="12"/>
  <c r="BD34" i="12"/>
  <c r="BD32" i="12"/>
  <c r="BE31" i="12"/>
  <c r="BD29" i="12"/>
  <c r="BD28" i="12"/>
  <c r="BD27" i="12"/>
  <c r="BD26" i="12"/>
  <c r="BD25" i="12"/>
  <c r="BD24" i="12"/>
  <c r="BD23" i="12"/>
  <c r="BD22" i="12"/>
  <c r="BD31" i="12"/>
  <c r="BE30" i="12"/>
  <c r="BB28" i="12"/>
  <c r="BD30" i="12"/>
  <c r="BE29" i="12"/>
  <c r="BE32" i="12"/>
  <c r="BE28" i="12"/>
  <c r="BB29" i="12"/>
  <c r="BE27" i="12"/>
  <c r="BB25" i="12"/>
  <c r="BE23" i="12"/>
  <c r="BB21" i="12"/>
  <c r="BB20" i="12"/>
  <c r="BB19" i="12"/>
  <c r="BB18" i="12"/>
  <c r="BB17" i="12"/>
  <c r="BB16" i="12"/>
  <c r="BB15" i="12"/>
  <c r="BB27" i="12"/>
  <c r="BB24" i="12"/>
  <c r="BE22" i="12"/>
  <c r="BD20" i="12"/>
  <c r="BE19" i="12"/>
  <c r="BB26" i="12"/>
  <c r="BE24" i="12"/>
  <c r="BD21" i="12"/>
  <c r="BE20" i="12"/>
  <c r="BD17" i="12"/>
  <c r="BE16" i="12"/>
  <c r="BD19" i="12"/>
  <c r="BE18" i="12"/>
  <c r="BE17" i="12"/>
  <c r="BE25" i="12"/>
  <c r="BB22" i="12"/>
  <c r="BD18" i="12"/>
  <c r="BE26" i="12"/>
  <c r="BB23" i="12"/>
  <c r="BE21" i="12"/>
  <c r="BE15" i="12"/>
  <c r="BE14" i="12"/>
  <c r="BE13" i="12"/>
  <c r="BD15" i="12"/>
  <c r="BD14" i="12"/>
  <c r="BD13" i="12"/>
  <c r="BD10" i="12"/>
  <c r="BI9" i="12"/>
  <c r="BD16" i="12"/>
  <c r="BC10" i="12"/>
  <c r="BB14" i="12"/>
  <c r="BB13" i="12"/>
  <c r="BD9" i="12"/>
  <c r="BB10" i="12" s="1"/>
  <c r="AV39" i="15"/>
  <c r="AV38" i="15"/>
  <c r="AV37" i="15"/>
  <c r="AY39" i="15"/>
  <c r="AY38" i="15"/>
  <c r="AX39" i="15"/>
  <c r="AX38" i="15"/>
  <c r="AX37" i="15"/>
  <c r="AV36" i="15"/>
  <c r="AV35" i="15"/>
  <c r="AV34" i="15"/>
  <c r="AX35" i="15"/>
  <c r="AY34" i="15"/>
  <c r="AY33" i="15"/>
  <c r="AY32" i="15"/>
  <c r="AY31" i="15"/>
  <c r="AY30" i="15"/>
  <c r="AY36" i="15"/>
  <c r="AX33" i="15"/>
  <c r="AY37" i="15"/>
  <c r="AX34" i="15"/>
  <c r="AV33" i="15"/>
  <c r="AX31" i="15"/>
  <c r="AY29" i="15"/>
  <c r="AY28" i="15"/>
  <c r="AY27" i="15"/>
  <c r="AY26" i="15"/>
  <c r="AY35" i="15"/>
  <c r="AX32" i="15"/>
  <c r="AV30" i="15"/>
  <c r="AX29" i="15"/>
  <c r="AX28" i="15"/>
  <c r="AX27" i="15"/>
  <c r="AX36" i="15"/>
  <c r="AV32" i="15"/>
  <c r="AV31" i="15"/>
  <c r="AX30" i="15"/>
  <c r="AV29" i="15"/>
  <c r="AV28" i="15"/>
  <c r="AV27" i="15"/>
  <c r="AV26" i="15"/>
  <c r="AX26" i="15"/>
  <c r="AY25" i="15"/>
  <c r="AY24" i="15"/>
  <c r="AX25" i="15"/>
  <c r="AX24" i="15"/>
  <c r="AX23" i="15"/>
  <c r="AV25" i="15"/>
  <c r="AY23" i="15"/>
  <c r="AV22" i="15"/>
  <c r="AV21" i="15"/>
  <c r="AV20" i="15"/>
  <c r="AV19" i="15"/>
  <c r="AV18" i="15"/>
  <c r="AV17" i="15"/>
  <c r="AY22" i="15"/>
  <c r="AV23" i="15"/>
  <c r="AX22" i="15"/>
  <c r="AX21" i="15"/>
  <c r="AX20" i="15"/>
  <c r="AX19" i="15"/>
  <c r="AX18" i="15"/>
  <c r="AV24" i="15"/>
  <c r="AY19" i="15"/>
  <c r="AY16" i="15"/>
  <c r="AY15" i="15"/>
  <c r="AY14" i="15"/>
  <c r="AY13" i="15"/>
  <c r="AX13" i="15"/>
  <c r="AX17" i="15"/>
  <c r="AX10" i="15"/>
  <c r="BC9" i="15"/>
  <c r="AY20" i="15"/>
  <c r="AY17" i="15"/>
  <c r="AX16" i="15"/>
  <c r="AX15" i="15"/>
  <c r="AY21" i="15"/>
  <c r="AY18" i="15"/>
  <c r="AV16" i="15"/>
  <c r="AV15" i="15"/>
  <c r="AV14" i="15"/>
  <c r="AV13" i="15"/>
  <c r="AW10" i="15"/>
  <c r="AX14" i="15"/>
  <c r="AX9" i="15"/>
  <c r="AV10" i="15" s="1"/>
  <c r="AV39" i="16"/>
  <c r="AV38" i="16"/>
  <c r="AV37" i="16"/>
  <c r="AY39" i="16"/>
  <c r="AY38" i="16"/>
  <c r="AY37" i="16"/>
  <c r="AX39" i="16"/>
  <c r="AX38" i="16"/>
  <c r="AV36" i="16"/>
  <c r="AX35" i="16"/>
  <c r="AY34" i="16"/>
  <c r="AV33" i="16"/>
  <c r="AV32" i="16"/>
  <c r="AV31" i="16"/>
  <c r="AV30" i="16"/>
  <c r="AV35" i="16"/>
  <c r="AX34" i="16"/>
  <c r="AY33" i="16"/>
  <c r="AX30" i="16"/>
  <c r="AX37" i="16"/>
  <c r="AX36" i="16"/>
  <c r="AY35" i="16"/>
  <c r="AX31" i="16"/>
  <c r="AY30" i="16"/>
  <c r="AX29" i="16"/>
  <c r="AX28" i="16"/>
  <c r="AV34" i="16"/>
  <c r="AX33" i="16"/>
  <c r="AY32" i="16"/>
  <c r="AV29" i="16"/>
  <c r="AY28" i="16"/>
  <c r="AX32" i="16"/>
  <c r="AY31" i="16"/>
  <c r="AY36" i="16"/>
  <c r="AY29" i="16"/>
  <c r="AX27" i="16"/>
  <c r="AV28" i="16"/>
  <c r="AV26" i="16"/>
  <c r="AV25" i="16"/>
  <c r="AV24" i="16"/>
  <c r="AV23" i="16"/>
  <c r="AV27" i="16"/>
  <c r="AY26" i="16"/>
  <c r="AY25" i="16"/>
  <c r="AY24" i="16"/>
  <c r="AX26" i="16"/>
  <c r="AX25" i="16"/>
  <c r="AY27" i="16"/>
  <c r="AY23" i="16"/>
  <c r="AV22" i="16"/>
  <c r="AV21" i="16"/>
  <c r="AV20" i="16"/>
  <c r="AV19" i="16"/>
  <c r="AV18" i="16"/>
  <c r="AV17" i="16"/>
  <c r="AX23" i="16"/>
  <c r="AY22" i="16"/>
  <c r="AY21" i="16"/>
  <c r="AY20" i="16"/>
  <c r="AY19" i="16"/>
  <c r="AY18" i="16"/>
  <c r="AX24" i="16"/>
  <c r="AX22" i="16"/>
  <c r="AX21" i="16"/>
  <c r="AX20" i="16"/>
  <c r="AX19" i="16"/>
  <c r="AY16" i="16"/>
  <c r="AY15" i="16"/>
  <c r="AY14" i="16"/>
  <c r="AY13" i="16"/>
  <c r="AX18" i="16"/>
  <c r="AY17" i="16"/>
  <c r="AX16" i="16"/>
  <c r="AX15" i="16"/>
  <c r="AX14" i="16"/>
  <c r="AX13" i="16"/>
  <c r="AX17" i="16"/>
  <c r="AX10" i="16"/>
  <c r="BC9" i="16"/>
  <c r="AV16" i="16"/>
  <c r="AV15" i="16"/>
  <c r="AV14" i="16"/>
  <c r="AV13" i="16"/>
  <c r="AW10" i="16"/>
  <c r="AX9" i="16"/>
  <c r="AV10" i="16" s="1"/>
  <c r="AD10" i="17"/>
  <c r="AK10" i="17"/>
  <c r="AQ9" i="17"/>
  <c r="AL10" i="17"/>
  <c r="AJ10" i="17"/>
  <c r="BH39" i="12" l="1"/>
  <c r="BH38" i="12"/>
  <c r="BH37" i="12"/>
  <c r="BK39" i="12"/>
  <c r="BK38" i="12"/>
  <c r="BK37" i="12"/>
  <c r="BJ39" i="12"/>
  <c r="BJ38" i="12"/>
  <c r="BK36" i="12"/>
  <c r="BK35" i="12"/>
  <c r="BK34" i="12"/>
  <c r="BJ35" i="12"/>
  <c r="BJ33" i="12"/>
  <c r="BJ32" i="12"/>
  <c r="BJ31" i="12"/>
  <c r="BJ30" i="12"/>
  <c r="BH35" i="12"/>
  <c r="BH32" i="12"/>
  <c r="BJ37" i="12"/>
  <c r="BH34" i="12"/>
  <c r="BK33" i="12"/>
  <c r="BJ36" i="12"/>
  <c r="BH36" i="12"/>
  <c r="BJ34" i="12"/>
  <c r="BH33" i="12"/>
  <c r="BK31" i="12"/>
  <c r="BH29" i="12"/>
  <c r="BH28" i="12"/>
  <c r="BH27" i="12"/>
  <c r="BH26" i="12"/>
  <c r="BH25" i="12"/>
  <c r="BH24" i="12"/>
  <c r="BH23" i="12"/>
  <c r="BH22" i="12"/>
  <c r="BK32" i="12"/>
  <c r="BK29" i="12"/>
  <c r="BK30" i="12"/>
  <c r="BJ29" i="12"/>
  <c r="BK28" i="12"/>
  <c r="BH31" i="12"/>
  <c r="BJ28" i="12"/>
  <c r="BH30" i="12"/>
  <c r="BJ27" i="12"/>
  <c r="BK26" i="12"/>
  <c r="BJ23" i="12"/>
  <c r="BK22" i="12"/>
  <c r="BJ21" i="12"/>
  <c r="BJ20" i="12"/>
  <c r="BJ19" i="12"/>
  <c r="BJ18" i="12"/>
  <c r="BJ17" i="12"/>
  <c r="BJ16" i="12"/>
  <c r="BJ15" i="12"/>
  <c r="BJ24" i="12"/>
  <c r="BK23" i="12"/>
  <c r="BH21" i="12"/>
  <c r="BK19" i="12"/>
  <c r="BJ25" i="12"/>
  <c r="BK24" i="12"/>
  <c r="BK20" i="12"/>
  <c r="BH18" i="12"/>
  <c r="BK16" i="12"/>
  <c r="BK27" i="12"/>
  <c r="BJ26" i="12"/>
  <c r="BK21" i="12"/>
  <c r="BK17" i="12"/>
  <c r="BJ22" i="12"/>
  <c r="BH20" i="12"/>
  <c r="BK18" i="12"/>
  <c r="BK25" i="12"/>
  <c r="BH19" i="12"/>
  <c r="BH16" i="12"/>
  <c r="BK15" i="12"/>
  <c r="BH17" i="12"/>
  <c r="BJ9" i="12"/>
  <c r="BH10" i="12" s="1"/>
  <c r="BH14" i="12"/>
  <c r="BH13" i="12"/>
  <c r="BK14" i="12"/>
  <c r="BK13" i="12"/>
  <c r="BJ10" i="12"/>
  <c r="BO9" i="12"/>
  <c r="BH15" i="12"/>
  <c r="BJ14" i="12"/>
  <c r="BJ13" i="12"/>
  <c r="BI10" i="12"/>
  <c r="BD39" i="15"/>
  <c r="BD38" i="15"/>
  <c r="BD37" i="15"/>
  <c r="BB39" i="15"/>
  <c r="BB38" i="15"/>
  <c r="BE39" i="15"/>
  <c r="BE38" i="15"/>
  <c r="BE37" i="15"/>
  <c r="BD36" i="15"/>
  <c r="BD35" i="15"/>
  <c r="BD34" i="15"/>
  <c r="BB36" i="15"/>
  <c r="BE34" i="15"/>
  <c r="BB35" i="15"/>
  <c r="BE33" i="15"/>
  <c r="BB34" i="15"/>
  <c r="BD33" i="15"/>
  <c r="BE32" i="15"/>
  <c r="BE35" i="15"/>
  <c r="BB32" i="15"/>
  <c r="BD31" i="15"/>
  <c r="BB30" i="15"/>
  <c r="BB37" i="15"/>
  <c r="BE36" i="15"/>
  <c r="BB29" i="15"/>
  <c r="BB28" i="15"/>
  <c r="BB27" i="15"/>
  <c r="BB26" i="15"/>
  <c r="BB33" i="15"/>
  <c r="BD32" i="15"/>
  <c r="BB31" i="15"/>
  <c r="BD30" i="15"/>
  <c r="BD29" i="15"/>
  <c r="BD28" i="15"/>
  <c r="BD27" i="15"/>
  <c r="BD26" i="15"/>
  <c r="BE28" i="15"/>
  <c r="BE25" i="15"/>
  <c r="BE24" i="15"/>
  <c r="BE31" i="15"/>
  <c r="BE26" i="15"/>
  <c r="BE30" i="15"/>
  <c r="BE27" i="15"/>
  <c r="BB25" i="15"/>
  <c r="BB24" i="15"/>
  <c r="BB23" i="15"/>
  <c r="BD23" i="15"/>
  <c r="BD22" i="15"/>
  <c r="BD21" i="15"/>
  <c r="BD20" i="15"/>
  <c r="BD19" i="15"/>
  <c r="BD18" i="15"/>
  <c r="BD17" i="15"/>
  <c r="BD24" i="15"/>
  <c r="BD25" i="15"/>
  <c r="BB22" i="15"/>
  <c r="BB21" i="15"/>
  <c r="BB20" i="15"/>
  <c r="BB19" i="15"/>
  <c r="BB18" i="15"/>
  <c r="BE29" i="15"/>
  <c r="BE23" i="15"/>
  <c r="BE22" i="15"/>
  <c r="BE21" i="15"/>
  <c r="BE20" i="15"/>
  <c r="BE19" i="15"/>
  <c r="BE18" i="15"/>
  <c r="BE17" i="15"/>
  <c r="BB17" i="15"/>
  <c r="BC10" i="15"/>
  <c r="BB15" i="15"/>
  <c r="BE15" i="15"/>
  <c r="BE14" i="15"/>
  <c r="BB16" i="15"/>
  <c r="BB13" i="15"/>
  <c r="BE16" i="15"/>
  <c r="BD16" i="15"/>
  <c r="BD15" i="15"/>
  <c r="BD14" i="15"/>
  <c r="BD13" i="15"/>
  <c r="BD10" i="15"/>
  <c r="BI9" i="15"/>
  <c r="BB14" i="15"/>
  <c r="BD9" i="15"/>
  <c r="BB10" i="15" s="1"/>
  <c r="BE13" i="15"/>
  <c r="BD39" i="16"/>
  <c r="BD38" i="16"/>
  <c r="BD37" i="16"/>
  <c r="BB39" i="16"/>
  <c r="BB38" i="16"/>
  <c r="BE39" i="16"/>
  <c r="BE38" i="16"/>
  <c r="BE37" i="16"/>
  <c r="BE36" i="16"/>
  <c r="BE35" i="16"/>
  <c r="BE34" i="16"/>
  <c r="BB37" i="16"/>
  <c r="BB36" i="16"/>
  <c r="BD34" i="16"/>
  <c r="BD33" i="16"/>
  <c r="BD32" i="16"/>
  <c r="BD31" i="16"/>
  <c r="BD30" i="16"/>
  <c r="BD35" i="16"/>
  <c r="BE33" i="16"/>
  <c r="BB31" i="16"/>
  <c r="BE29" i="16"/>
  <c r="BD36" i="16"/>
  <c r="BB32" i="16"/>
  <c r="BE30" i="16"/>
  <c r="BB29" i="16"/>
  <c r="BB28" i="16"/>
  <c r="BB35" i="16"/>
  <c r="BB30" i="16"/>
  <c r="BD29" i="16"/>
  <c r="BD28" i="16"/>
  <c r="BE32" i="16"/>
  <c r="BB34" i="16"/>
  <c r="BB33" i="16"/>
  <c r="BE31" i="16"/>
  <c r="BE28" i="16"/>
  <c r="BB27" i="16"/>
  <c r="BD26" i="16"/>
  <c r="BD25" i="16"/>
  <c r="BD24" i="16"/>
  <c r="BD23" i="16"/>
  <c r="BE27" i="16"/>
  <c r="BB26" i="16"/>
  <c r="BB25" i="16"/>
  <c r="BD27" i="16"/>
  <c r="BE26" i="16"/>
  <c r="BE25" i="16"/>
  <c r="BE24" i="16"/>
  <c r="BE23" i="16"/>
  <c r="BD22" i="16"/>
  <c r="BD21" i="16"/>
  <c r="BD20" i="16"/>
  <c r="BD19" i="16"/>
  <c r="BD18" i="16"/>
  <c r="BD17" i="16"/>
  <c r="BB24" i="16"/>
  <c r="BB22" i="16"/>
  <c r="BB21" i="16"/>
  <c r="BB20" i="16"/>
  <c r="BB19" i="16"/>
  <c r="BB23" i="16"/>
  <c r="BE22" i="16"/>
  <c r="BE21" i="16"/>
  <c r="BE20" i="16"/>
  <c r="BE19" i="16"/>
  <c r="BE18" i="16"/>
  <c r="BE17" i="16"/>
  <c r="BB18" i="16"/>
  <c r="BB17" i="16"/>
  <c r="BC10" i="16"/>
  <c r="BB16" i="16"/>
  <c r="BB15" i="16"/>
  <c r="BB14" i="16"/>
  <c r="BB13" i="16"/>
  <c r="BE16" i="16"/>
  <c r="BE15" i="16"/>
  <c r="BE14" i="16"/>
  <c r="BE13" i="16"/>
  <c r="BD16" i="16"/>
  <c r="BD15" i="16"/>
  <c r="BD14" i="16"/>
  <c r="BD13" i="16"/>
  <c r="BD10" i="16"/>
  <c r="BI9" i="16"/>
  <c r="BD9" i="16"/>
  <c r="BB10" i="16" s="1"/>
  <c r="AR10" i="17"/>
  <c r="AQ10" i="17"/>
  <c r="AW9" i="17"/>
  <c r="AP10" i="17"/>
  <c r="BP39" i="12" l="1"/>
  <c r="BP38" i="12"/>
  <c r="BP37" i="12"/>
  <c r="BN39" i="12"/>
  <c r="BN38" i="12"/>
  <c r="BQ39" i="12"/>
  <c r="BQ38" i="12"/>
  <c r="BQ37" i="12"/>
  <c r="BN37" i="12"/>
  <c r="BN36" i="12"/>
  <c r="BP35" i="12"/>
  <c r="BQ34" i="12"/>
  <c r="BN33" i="12"/>
  <c r="BN32" i="12"/>
  <c r="BN31" i="12"/>
  <c r="BN30" i="12"/>
  <c r="BN35" i="12"/>
  <c r="BP34" i="12"/>
  <c r="BQ33" i="12"/>
  <c r="BN34" i="12"/>
  <c r="BP33" i="12"/>
  <c r="BQ36" i="12"/>
  <c r="BP36" i="12"/>
  <c r="BQ35" i="12"/>
  <c r="BP31" i="12"/>
  <c r="BQ30" i="12"/>
  <c r="BP29" i="12"/>
  <c r="BP28" i="12"/>
  <c r="BP27" i="12"/>
  <c r="BP26" i="12"/>
  <c r="BP25" i="12"/>
  <c r="BP24" i="12"/>
  <c r="BP23" i="12"/>
  <c r="BP22" i="12"/>
  <c r="BQ29" i="12"/>
  <c r="BN27" i="12"/>
  <c r="BQ32" i="12"/>
  <c r="BQ31" i="12"/>
  <c r="BQ28" i="12"/>
  <c r="BP32" i="12"/>
  <c r="BP30" i="12"/>
  <c r="BN29" i="12"/>
  <c r="BN28" i="12"/>
  <c r="BQ26" i="12"/>
  <c r="BN24" i="12"/>
  <c r="BQ22" i="12"/>
  <c r="BN21" i="12"/>
  <c r="BN20" i="12"/>
  <c r="BN19" i="12"/>
  <c r="BN18" i="12"/>
  <c r="BN17" i="12"/>
  <c r="BN16" i="12"/>
  <c r="BN15" i="12"/>
  <c r="BN26" i="12"/>
  <c r="BQ24" i="12"/>
  <c r="BP19" i="12"/>
  <c r="BQ18" i="12"/>
  <c r="BQ27" i="12"/>
  <c r="BQ25" i="12"/>
  <c r="BN22" i="12"/>
  <c r="BP20" i="12"/>
  <c r="BQ19" i="12"/>
  <c r="BP16" i="12"/>
  <c r="BQ15" i="12"/>
  <c r="BP18" i="12"/>
  <c r="BQ17" i="12"/>
  <c r="BN25" i="12"/>
  <c r="BQ23" i="12"/>
  <c r="BQ21" i="12"/>
  <c r="BN23" i="12"/>
  <c r="BP21" i="12"/>
  <c r="BQ20" i="12"/>
  <c r="BP15" i="12"/>
  <c r="BQ14" i="12"/>
  <c r="BQ13" i="12"/>
  <c r="BO10" i="12"/>
  <c r="BP14" i="12"/>
  <c r="BP13" i="12"/>
  <c r="BP9" i="12"/>
  <c r="BN10" i="12" s="1"/>
  <c r="BP17" i="12"/>
  <c r="BQ16" i="12"/>
  <c r="BN14" i="12"/>
  <c r="BN13" i="12"/>
  <c r="BP10" i="12"/>
  <c r="BU9" i="12"/>
  <c r="BH39" i="15"/>
  <c r="BH38" i="15"/>
  <c r="BH37" i="15"/>
  <c r="BK39" i="15"/>
  <c r="BK38" i="15"/>
  <c r="BJ39" i="15"/>
  <c r="BJ38" i="15"/>
  <c r="BH36" i="15"/>
  <c r="BH35" i="15"/>
  <c r="BH34" i="15"/>
  <c r="BJ34" i="15"/>
  <c r="BK33" i="15"/>
  <c r="BK32" i="15"/>
  <c r="BK31" i="15"/>
  <c r="BK30" i="15"/>
  <c r="BJ37" i="15"/>
  <c r="BJ35" i="15"/>
  <c r="BK34" i="15"/>
  <c r="BJ33" i="15"/>
  <c r="BJ32" i="15"/>
  <c r="BK37" i="15"/>
  <c r="BJ36" i="15"/>
  <c r="BK35" i="15"/>
  <c r="BH32" i="15"/>
  <c r="BK36" i="15"/>
  <c r="BH31" i="15"/>
  <c r="BH30" i="15"/>
  <c r="BK29" i="15"/>
  <c r="BK28" i="15"/>
  <c r="BK27" i="15"/>
  <c r="BK26" i="15"/>
  <c r="BJ29" i="15"/>
  <c r="BJ28" i="15"/>
  <c r="BJ27" i="15"/>
  <c r="BJ26" i="15"/>
  <c r="BH33" i="15"/>
  <c r="BJ31" i="15"/>
  <c r="BH29" i="15"/>
  <c r="BH28" i="15"/>
  <c r="BH27" i="15"/>
  <c r="BH26" i="15"/>
  <c r="BJ30" i="15"/>
  <c r="BK25" i="15"/>
  <c r="BK24" i="15"/>
  <c r="BJ25" i="15"/>
  <c r="BJ24" i="15"/>
  <c r="BJ23" i="15"/>
  <c r="BH24" i="15"/>
  <c r="BH22" i="15"/>
  <c r="BH21" i="15"/>
  <c r="BH20" i="15"/>
  <c r="BH19" i="15"/>
  <c r="BH18" i="15"/>
  <c r="BH17" i="15"/>
  <c r="BH25" i="15"/>
  <c r="BH23" i="15"/>
  <c r="BK22" i="15"/>
  <c r="BJ22" i="15"/>
  <c r="BJ21" i="15"/>
  <c r="BJ20" i="15"/>
  <c r="BJ19" i="15"/>
  <c r="BJ18" i="15"/>
  <c r="BK23" i="15"/>
  <c r="BK18" i="15"/>
  <c r="BJ17" i="15"/>
  <c r="BK16" i="15"/>
  <c r="BK15" i="15"/>
  <c r="BK14" i="15"/>
  <c r="BK13" i="15"/>
  <c r="BJ10" i="15"/>
  <c r="BO9" i="15"/>
  <c r="BJ15" i="15"/>
  <c r="BI10" i="15"/>
  <c r="BJ9" i="15"/>
  <c r="BH10" i="15" s="1"/>
  <c r="BK19" i="15"/>
  <c r="BJ16" i="15"/>
  <c r="BJ13" i="15"/>
  <c r="BK20" i="15"/>
  <c r="BK21" i="15"/>
  <c r="BK17" i="15"/>
  <c r="BH16" i="15"/>
  <c r="BH15" i="15"/>
  <c r="BH14" i="15"/>
  <c r="BH13" i="15"/>
  <c r="BJ14" i="15"/>
  <c r="BH39" i="16"/>
  <c r="BH38" i="16"/>
  <c r="BH37" i="16"/>
  <c r="BK39" i="16"/>
  <c r="BK38" i="16"/>
  <c r="BK37" i="16"/>
  <c r="BJ39" i="16"/>
  <c r="BJ38" i="16"/>
  <c r="BH35" i="16"/>
  <c r="BJ34" i="16"/>
  <c r="BH33" i="16"/>
  <c r="BH32" i="16"/>
  <c r="BH31" i="16"/>
  <c r="BH30" i="16"/>
  <c r="BJ36" i="16"/>
  <c r="BK35" i="16"/>
  <c r="BJ33" i="16"/>
  <c r="BK32" i="16"/>
  <c r="BK36" i="16"/>
  <c r="BK33" i="16"/>
  <c r="BJ30" i="16"/>
  <c r="BJ29" i="16"/>
  <c r="BJ28" i="16"/>
  <c r="BH36" i="16"/>
  <c r="BK34" i="16"/>
  <c r="BJ32" i="16"/>
  <c r="BK31" i="16"/>
  <c r="BJ37" i="16"/>
  <c r="BH34" i="16"/>
  <c r="BJ31" i="16"/>
  <c r="BK30" i="16"/>
  <c r="BK29" i="16"/>
  <c r="BJ35" i="16"/>
  <c r="BH29" i="16"/>
  <c r="BK28" i="16"/>
  <c r="BJ27" i="16"/>
  <c r="BH27" i="16"/>
  <c r="BH26" i="16"/>
  <c r="BH25" i="16"/>
  <c r="BH24" i="16"/>
  <c r="BH23" i="16"/>
  <c r="BK26" i="16"/>
  <c r="BK25" i="16"/>
  <c r="BK24" i="16"/>
  <c r="BK27" i="16"/>
  <c r="BJ26" i="16"/>
  <c r="BJ25" i="16"/>
  <c r="BH28" i="16"/>
  <c r="BH22" i="16"/>
  <c r="BH21" i="16"/>
  <c r="BH20" i="16"/>
  <c r="BH19" i="16"/>
  <c r="BH18" i="16"/>
  <c r="BH17" i="16"/>
  <c r="BK22" i="16"/>
  <c r="BK21" i="16"/>
  <c r="BK20" i="16"/>
  <c r="BK19" i="16"/>
  <c r="BK18" i="16"/>
  <c r="BK17" i="16"/>
  <c r="BK23" i="16"/>
  <c r="BJ22" i="16"/>
  <c r="BJ21" i="16"/>
  <c r="BJ20" i="16"/>
  <c r="BJ19" i="16"/>
  <c r="BJ24" i="16"/>
  <c r="BJ23" i="16"/>
  <c r="BK16" i="16"/>
  <c r="BK15" i="16"/>
  <c r="BK14" i="16"/>
  <c r="BK13" i="16"/>
  <c r="BJ10" i="16"/>
  <c r="BO9" i="16"/>
  <c r="BJ17" i="16"/>
  <c r="BJ16" i="16"/>
  <c r="BJ15" i="16"/>
  <c r="BJ14" i="16"/>
  <c r="BJ13" i="16"/>
  <c r="BI10" i="16"/>
  <c r="BJ18" i="16"/>
  <c r="BJ9" i="16"/>
  <c r="BH10" i="16" s="1"/>
  <c r="BH16" i="16"/>
  <c r="BH15" i="16"/>
  <c r="BH14" i="16"/>
  <c r="BH13" i="16"/>
  <c r="AV10" i="17"/>
  <c r="AX10" i="17"/>
  <c r="AW10" i="17"/>
  <c r="BC9" i="17"/>
  <c r="BH40" i="16" l="1"/>
  <c r="BK40" i="16"/>
  <c r="AM31" i="7" s="1"/>
  <c r="BT39" i="12"/>
  <c r="BT38" i="12"/>
  <c r="BT37" i="12"/>
  <c r="BW39" i="12"/>
  <c r="BW38" i="12"/>
  <c r="BW37" i="12"/>
  <c r="BV39" i="12"/>
  <c r="BV38" i="12"/>
  <c r="BW36" i="12"/>
  <c r="BW35" i="12"/>
  <c r="BW34" i="12"/>
  <c r="BT36" i="12"/>
  <c r="BV34" i="12"/>
  <c r="BV33" i="12"/>
  <c r="BV32" i="12"/>
  <c r="BV31" i="12"/>
  <c r="BV30" i="12"/>
  <c r="BV35" i="12"/>
  <c r="BW33" i="12"/>
  <c r="BT35" i="12"/>
  <c r="BT34" i="12"/>
  <c r="BT33" i="12"/>
  <c r="BV37" i="12"/>
  <c r="BV36" i="12"/>
  <c r="BT32" i="12"/>
  <c r="BW30" i="12"/>
  <c r="BT29" i="12"/>
  <c r="BT28" i="12"/>
  <c r="BT27" i="12"/>
  <c r="BT26" i="12"/>
  <c r="BT25" i="12"/>
  <c r="BT24" i="12"/>
  <c r="BT23" i="12"/>
  <c r="BT22" i="12"/>
  <c r="BT30" i="12"/>
  <c r="BV29" i="12"/>
  <c r="BW28" i="12"/>
  <c r="BV28" i="12"/>
  <c r="BW31" i="12"/>
  <c r="BW32" i="12"/>
  <c r="BT31" i="12"/>
  <c r="BW29" i="12"/>
  <c r="BV26" i="12"/>
  <c r="BW25" i="12"/>
  <c r="BV22" i="12"/>
  <c r="BV21" i="12"/>
  <c r="BV20" i="12"/>
  <c r="BV19" i="12"/>
  <c r="BV18" i="12"/>
  <c r="BV17" i="12"/>
  <c r="BV16" i="12"/>
  <c r="BV15" i="12"/>
  <c r="BV14" i="12"/>
  <c r="BW27" i="12"/>
  <c r="BV25" i="12"/>
  <c r="BW24" i="12"/>
  <c r="BT20" i="12"/>
  <c r="BW18" i="12"/>
  <c r="BW26" i="12"/>
  <c r="BT21" i="12"/>
  <c r="BW19" i="12"/>
  <c r="BT17" i="12"/>
  <c r="BW15" i="12"/>
  <c r="BW23" i="12"/>
  <c r="BW21" i="12"/>
  <c r="BT16" i="12"/>
  <c r="BV23" i="12"/>
  <c r="BW20" i="12"/>
  <c r="BV27" i="12"/>
  <c r="BV24" i="12"/>
  <c r="BT19" i="12"/>
  <c r="BW22" i="12"/>
  <c r="BT18" i="12"/>
  <c r="BW16" i="12"/>
  <c r="BW14" i="12"/>
  <c r="BV10" i="12"/>
  <c r="CA9" i="12"/>
  <c r="BT15" i="12"/>
  <c r="BT13" i="12"/>
  <c r="BU10" i="12"/>
  <c r="BW17" i="12"/>
  <c r="BT14" i="12"/>
  <c r="BW13" i="12"/>
  <c r="BV13" i="12"/>
  <c r="BV9" i="12"/>
  <c r="BT10" i="12" s="1"/>
  <c r="BJ40" i="16"/>
  <c r="AL31" i="7" s="1"/>
  <c r="BP39" i="15"/>
  <c r="BP38" i="15"/>
  <c r="BP37" i="15"/>
  <c r="BN39" i="15"/>
  <c r="BN38" i="15"/>
  <c r="BQ39" i="15"/>
  <c r="BQ38" i="15"/>
  <c r="BQ37" i="15"/>
  <c r="BN37" i="15"/>
  <c r="BP36" i="15"/>
  <c r="BP35" i="15"/>
  <c r="BP34" i="15"/>
  <c r="BN35" i="15"/>
  <c r="BQ35" i="15"/>
  <c r="BP33" i="15"/>
  <c r="BQ32" i="15"/>
  <c r="BN36" i="15"/>
  <c r="BQ34" i="15"/>
  <c r="BN33" i="15"/>
  <c r="BP32" i="15"/>
  <c r="BQ36" i="15"/>
  <c r="BQ33" i="15"/>
  <c r="BN31" i="15"/>
  <c r="BP31" i="15"/>
  <c r="BN32" i="15"/>
  <c r="BQ30" i="15"/>
  <c r="BN29" i="15"/>
  <c r="BN28" i="15"/>
  <c r="BN27" i="15"/>
  <c r="BN26" i="15"/>
  <c r="BN34" i="15"/>
  <c r="BQ31" i="15"/>
  <c r="BN30" i="15"/>
  <c r="BP29" i="15"/>
  <c r="BP28" i="15"/>
  <c r="BP27" i="15"/>
  <c r="BP26" i="15"/>
  <c r="BQ27" i="15"/>
  <c r="BQ25" i="15"/>
  <c r="BQ24" i="15"/>
  <c r="BQ29" i="15"/>
  <c r="BQ26" i="15"/>
  <c r="BN25" i="15"/>
  <c r="BN24" i="15"/>
  <c r="BN23" i="15"/>
  <c r="BP30" i="15"/>
  <c r="BP22" i="15"/>
  <c r="BP21" i="15"/>
  <c r="BP20" i="15"/>
  <c r="BP19" i="15"/>
  <c r="BP18" i="15"/>
  <c r="BP17" i="15"/>
  <c r="BQ28" i="15"/>
  <c r="BP24" i="15"/>
  <c r="BQ23" i="15"/>
  <c r="BN22" i="15"/>
  <c r="BN21" i="15"/>
  <c r="BN20" i="15"/>
  <c r="BN19" i="15"/>
  <c r="BN18" i="15"/>
  <c r="BP25" i="15"/>
  <c r="BP23" i="15"/>
  <c r="BQ22" i="15"/>
  <c r="BQ21" i="15"/>
  <c r="BQ20" i="15"/>
  <c r="BQ19" i="15"/>
  <c r="BQ18" i="15"/>
  <c r="BQ17" i="15"/>
  <c r="BN15" i="15"/>
  <c r="BP10" i="15"/>
  <c r="BN16" i="15"/>
  <c r="BN13" i="15"/>
  <c r="BN17" i="15"/>
  <c r="BQ15" i="15"/>
  <c r="BQ13" i="15"/>
  <c r="BO10" i="15"/>
  <c r="BQ16" i="15"/>
  <c r="BQ14" i="15"/>
  <c r="BP16" i="15"/>
  <c r="BP15" i="15"/>
  <c r="BP14" i="15"/>
  <c r="BP13" i="15"/>
  <c r="BN14" i="15"/>
  <c r="BU9" i="15"/>
  <c r="BP9" i="15"/>
  <c r="BN10" i="15" s="1"/>
  <c r="BP39" i="16"/>
  <c r="BP38" i="16"/>
  <c r="BP37" i="16"/>
  <c r="BN39" i="16"/>
  <c r="BN38" i="16"/>
  <c r="BQ39" i="16"/>
  <c r="BQ38" i="16"/>
  <c r="BQ37" i="16"/>
  <c r="BQ36" i="16"/>
  <c r="BQ35" i="16"/>
  <c r="BQ34" i="16"/>
  <c r="BN35" i="16"/>
  <c r="BP33" i="16"/>
  <c r="BP32" i="16"/>
  <c r="BP31" i="16"/>
  <c r="BP30" i="16"/>
  <c r="BP36" i="16"/>
  <c r="BQ32" i="16"/>
  <c r="BN30" i="16"/>
  <c r="BQ29" i="16"/>
  <c r="BQ28" i="16"/>
  <c r="BN34" i="16"/>
  <c r="BQ33" i="16"/>
  <c r="BN31" i="16"/>
  <c r="BN29" i="16"/>
  <c r="BN28" i="16"/>
  <c r="BN37" i="16"/>
  <c r="BP35" i="16"/>
  <c r="BP28" i="16"/>
  <c r="BN33" i="16"/>
  <c r="BQ31" i="16"/>
  <c r="BP29" i="16"/>
  <c r="BN36" i="16"/>
  <c r="BP34" i="16"/>
  <c r="BN32" i="16"/>
  <c r="BQ30" i="16"/>
  <c r="BN27" i="16"/>
  <c r="BP26" i="16"/>
  <c r="BP25" i="16"/>
  <c r="BP24" i="16"/>
  <c r="BP23" i="16"/>
  <c r="BQ27" i="16"/>
  <c r="BP27" i="16"/>
  <c r="BN26" i="16"/>
  <c r="BN25" i="16"/>
  <c r="BQ26" i="16"/>
  <c r="BQ25" i="16"/>
  <c r="BQ24" i="16"/>
  <c r="BQ23" i="16"/>
  <c r="BP22" i="16"/>
  <c r="BP21" i="16"/>
  <c r="BP20" i="16"/>
  <c r="BP19" i="16"/>
  <c r="BP18" i="16"/>
  <c r="BP17" i="16"/>
  <c r="BN23" i="16"/>
  <c r="BN24" i="16"/>
  <c r="BN22" i="16"/>
  <c r="BN21" i="16"/>
  <c r="BN20" i="16"/>
  <c r="BN19" i="16"/>
  <c r="BQ22" i="16"/>
  <c r="BQ21" i="16"/>
  <c r="BQ20" i="16"/>
  <c r="BQ19" i="16"/>
  <c r="BQ18" i="16"/>
  <c r="BQ17" i="16"/>
  <c r="BN17" i="16"/>
  <c r="BU9" i="16"/>
  <c r="BN18" i="16"/>
  <c r="BN16" i="16"/>
  <c r="BN15" i="16"/>
  <c r="BN14" i="16"/>
  <c r="BN13" i="16"/>
  <c r="BP10" i="16"/>
  <c r="BQ16" i="16"/>
  <c r="BQ15" i="16"/>
  <c r="BQ14" i="16"/>
  <c r="BQ13" i="16"/>
  <c r="BO10" i="16"/>
  <c r="BP16" i="16"/>
  <c r="BP15" i="16"/>
  <c r="BP14" i="16"/>
  <c r="BP13" i="16"/>
  <c r="BP9" i="16"/>
  <c r="BN10" i="16" s="1"/>
  <c r="BB10" i="17"/>
  <c r="BD10" i="17"/>
  <c r="BC10" i="17"/>
  <c r="BI9" i="17"/>
  <c r="BP40" i="16" l="1"/>
  <c r="AP31" i="7" s="1"/>
  <c r="BQ40" i="16"/>
  <c r="AQ31" i="7" s="1"/>
  <c r="BN40" i="16"/>
  <c r="CB39" i="12"/>
  <c r="CB38" i="12"/>
  <c r="CB37" i="12"/>
  <c r="BZ39" i="12"/>
  <c r="BZ38" i="12"/>
  <c r="CC39" i="12"/>
  <c r="CC38" i="12"/>
  <c r="CC37" i="12"/>
  <c r="BZ37" i="12"/>
  <c r="BZ35" i="12"/>
  <c r="CB34" i="12"/>
  <c r="BZ33" i="12"/>
  <c r="BZ32" i="12"/>
  <c r="BZ31" i="12"/>
  <c r="BZ30" i="12"/>
  <c r="CB36" i="12"/>
  <c r="CC35" i="12"/>
  <c r="CB33" i="12"/>
  <c r="CC32" i="12"/>
  <c r="BZ36" i="12"/>
  <c r="CB35" i="12"/>
  <c r="CC34" i="12"/>
  <c r="BZ34" i="12"/>
  <c r="CC36" i="12"/>
  <c r="CC33" i="12"/>
  <c r="CB30" i="12"/>
  <c r="CB29" i="12"/>
  <c r="CB28" i="12"/>
  <c r="CB27" i="12"/>
  <c r="CB26" i="12"/>
  <c r="CB25" i="12"/>
  <c r="CB24" i="12"/>
  <c r="CB23" i="12"/>
  <c r="CB22" i="12"/>
  <c r="CC28" i="12"/>
  <c r="CB32" i="12"/>
  <c r="BZ29" i="12"/>
  <c r="CC31" i="12"/>
  <c r="BZ28" i="12"/>
  <c r="CB31" i="12"/>
  <c r="CC30" i="12"/>
  <c r="CC29" i="12"/>
  <c r="BZ27" i="12"/>
  <c r="CC25" i="12"/>
  <c r="BZ23" i="12"/>
  <c r="BZ21" i="12"/>
  <c r="BZ20" i="12"/>
  <c r="BZ19" i="12"/>
  <c r="BZ18" i="12"/>
  <c r="BZ17" i="12"/>
  <c r="BZ16" i="12"/>
  <c r="BZ15" i="12"/>
  <c r="BZ14" i="12"/>
  <c r="CC26" i="12"/>
  <c r="BZ22" i="12"/>
  <c r="CC21" i="12"/>
  <c r="CB18" i="12"/>
  <c r="BZ24" i="12"/>
  <c r="CC22" i="12"/>
  <c r="CB19" i="12"/>
  <c r="CC18" i="12"/>
  <c r="CB15" i="12"/>
  <c r="BZ26" i="12"/>
  <c r="CC24" i="12"/>
  <c r="CB16" i="12"/>
  <c r="CC27" i="12"/>
  <c r="CB21" i="12"/>
  <c r="CC20" i="12"/>
  <c r="BZ25" i="12"/>
  <c r="CC23" i="12"/>
  <c r="CB20" i="12"/>
  <c r="CC19" i="12"/>
  <c r="CB17" i="12"/>
  <c r="CC16" i="12"/>
  <c r="CB14" i="12"/>
  <c r="CC13" i="12"/>
  <c r="CC17" i="12"/>
  <c r="CC15" i="12"/>
  <c r="CB13" i="12"/>
  <c r="CB10" i="12"/>
  <c r="CG9" i="12"/>
  <c r="CA10" i="12"/>
  <c r="CC14" i="12"/>
  <c r="BZ13" i="12"/>
  <c r="CB9" i="12"/>
  <c r="BZ10" i="12" s="1"/>
  <c r="BT39" i="15"/>
  <c r="BT38" i="15"/>
  <c r="BT37" i="15"/>
  <c r="BW39" i="15"/>
  <c r="BW38" i="15"/>
  <c r="BW37" i="15"/>
  <c r="BV39" i="15"/>
  <c r="BV38" i="15"/>
  <c r="BT36" i="15"/>
  <c r="BT35" i="15"/>
  <c r="BT34" i="15"/>
  <c r="BV37" i="15"/>
  <c r="BW36" i="15"/>
  <c r="BW33" i="15"/>
  <c r="BW32" i="15"/>
  <c r="BW31" i="15"/>
  <c r="BW30" i="15"/>
  <c r="BV36" i="15"/>
  <c r="BW35" i="15"/>
  <c r="BV32" i="15"/>
  <c r="BV35" i="15"/>
  <c r="BW34" i="15"/>
  <c r="BT33" i="15"/>
  <c r="BV33" i="15"/>
  <c r="BT31" i="15"/>
  <c r="BT32" i="15"/>
  <c r="BV31" i="15"/>
  <c r="BW29" i="15"/>
  <c r="BW28" i="15"/>
  <c r="BW27" i="15"/>
  <c r="BW26" i="15"/>
  <c r="BV34" i="15"/>
  <c r="BV30" i="15"/>
  <c r="BV29" i="15"/>
  <c r="BV28" i="15"/>
  <c r="BV27" i="15"/>
  <c r="BV26" i="15"/>
  <c r="BT30" i="15"/>
  <c r="BT29" i="15"/>
  <c r="BT28" i="15"/>
  <c r="BT27" i="15"/>
  <c r="BT26" i="15"/>
  <c r="BW25" i="15"/>
  <c r="BW24" i="15"/>
  <c r="BV25" i="15"/>
  <c r="BV24" i="15"/>
  <c r="BV23" i="15"/>
  <c r="BT23" i="15"/>
  <c r="BT22" i="15"/>
  <c r="BT21" i="15"/>
  <c r="BT20" i="15"/>
  <c r="BT19" i="15"/>
  <c r="BT18" i="15"/>
  <c r="BT17" i="15"/>
  <c r="BT24" i="15"/>
  <c r="BW22" i="15"/>
  <c r="BT25" i="15"/>
  <c r="BW23" i="15"/>
  <c r="BV22" i="15"/>
  <c r="BV21" i="15"/>
  <c r="BV20" i="15"/>
  <c r="BV19" i="15"/>
  <c r="BV18" i="15"/>
  <c r="BW21" i="15"/>
  <c r="BW16" i="15"/>
  <c r="BW15" i="15"/>
  <c r="BW14" i="15"/>
  <c r="BW13" i="15"/>
  <c r="BV17" i="15"/>
  <c r="BV10" i="15"/>
  <c r="CA9" i="15"/>
  <c r="BW18" i="15"/>
  <c r="BW17" i="15"/>
  <c r="BV16" i="15"/>
  <c r="BV15" i="15"/>
  <c r="BV13" i="15"/>
  <c r="BW19" i="15"/>
  <c r="BW20" i="15"/>
  <c r="BT16" i="15"/>
  <c r="BT15" i="15"/>
  <c r="BT14" i="15"/>
  <c r="BT13" i="15"/>
  <c r="BU10" i="15"/>
  <c r="BV14" i="15"/>
  <c r="BV9" i="15"/>
  <c r="BT10" i="15" s="1"/>
  <c r="BT39" i="16"/>
  <c r="BT38" i="16"/>
  <c r="BT37" i="16"/>
  <c r="BW39" i="16"/>
  <c r="BW38" i="16"/>
  <c r="BW37" i="16"/>
  <c r="BV39" i="16"/>
  <c r="BV38" i="16"/>
  <c r="BV37" i="16"/>
  <c r="BW36" i="16"/>
  <c r="BT34" i="16"/>
  <c r="BT33" i="16"/>
  <c r="BT32" i="16"/>
  <c r="BT31" i="16"/>
  <c r="BT30" i="16"/>
  <c r="BV32" i="16"/>
  <c r="BW31" i="16"/>
  <c r="BT35" i="16"/>
  <c r="BV34" i="16"/>
  <c r="BV33" i="16"/>
  <c r="BW32" i="16"/>
  <c r="BV29" i="16"/>
  <c r="BV28" i="16"/>
  <c r="BV36" i="16"/>
  <c r="BV31" i="16"/>
  <c r="BW30" i="16"/>
  <c r="BT29" i="16"/>
  <c r="BT36" i="16"/>
  <c r="BW34" i="16"/>
  <c r="BV30" i="16"/>
  <c r="BW28" i="16"/>
  <c r="BW35" i="16"/>
  <c r="BV35" i="16"/>
  <c r="BW33" i="16"/>
  <c r="BW29" i="16"/>
  <c r="BV27" i="16"/>
  <c r="BV26" i="16"/>
  <c r="BT26" i="16"/>
  <c r="BT25" i="16"/>
  <c r="BT24" i="16"/>
  <c r="BT23" i="16"/>
  <c r="BT28" i="16"/>
  <c r="BW27" i="16"/>
  <c r="BW25" i="16"/>
  <c r="BW24" i="16"/>
  <c r="BW26" i="16"/>
  <c r="BV25" i="16"/>
  <c r="BT27" i="16"/>
  <c r="BV24" i="16"/>
  <c r="BW23" i="16"/>
  <c r="BT22" i="16"/>
  <c r="BT21" i="16"/>
  <c r="BT20" i="16"/>
  <c r="BT19" i="16"/>
  <c r="BT18" i="16"/>
  <c r="BT17" i="16"/>
  <c r="BT16" i="16"/>
  <c r="BV23" i="16"/>
  <c r="BW22" i="16"/>
  <c r="BW21" i="16"/>
  <c r="BW20" i="16"/>
  <c r="BW19" i="16"/>
  <c r="BW18" i="16"/>
  <c r="BW17" i="16"/>
  <c r="BV22" i="16"/>
  <c r="BV21" i="16"/>
  <c r="BV20" i="16"/>
  <c r="BV19" i="16"/>
  <c r="BV18" i="16"/>
  <c r="BW15" i="16"/>
  <c r="BW14" i="16"/>
  <c r="BW13" i="16"/>
  <c r="BW16" i="16"/>
  <c r="BV15" i="16"/>
  <c r="BV14" i="16"/>
  <c r="BV13" i="16"/>
  <c r="BV17" i="16"/>
  <c r="BV16" i="16"/>
  <c r="BV10" i="16"/>
  <c r="CA9" i="16"/>
  <c r="BT15" i="16"/>
  <c r="BT14" i="16"/>
  <c r="BT13" i="16"/>
  <c r="BU10" i="16"/>
  <c r="BV9" i="16"/>
  <c r="BT10" i="16" s="1"/>
  <c r="BI10" i="17"/>
  <c r="BO9" i="17"/>
  <c r="BJ10" i="17"/>
  <c r="BH10" i="17"/>
  <c r="BV40" i="16" l="1"/>
  <c r="AT31" i="7" s="1"/>
  <c r="BT40" i="16"/>
  <c r="CF39" i="12"/>
  <c r="CF38" i="12"/>
  <c r="CF37" i="12"/>
  <c r="CI39" i="12"/>
  <c r="CI38" i="12"/>
  <c r="CI37" i="12"/>
  <c r="CH39" i="12"/>
  <c r="CH38" i="12"/>
  <c r="CI36" i="12"/>
  <c r="CI35" i="12"/>
  <c r="CI34" i="12"/>
  <c r="CF35" i="12"/>
  <c r="CH33" i="12"/>
  <c r="CH32" i="12"/>
  <c r="CH31" i="12"/>
  <c r="CH30" i="12"/>
  <c r="CH36" i="12"/>
  <c r="CI32" i="12"/>
  <c r="CH35" i="12"/>
  <c r="CF33" i="12"/>
  <c r="CH37" i="12"/>
  <c r="CF36" i="12"/>
  <c r="CH34" i="12"/>
  <c r="CF32" i="12"/>
  <c r="CF34" i="12"/>
  <c r="CI33" i="12"/>
  <c r="CF31" i="12"/>
  <c r="CF29" i="12"/>
  <c r="CF28" i="12"/>
  <c r="CF27" i="12"/>
  <c r="CF26" i="12"/>
  <c r="CF25" i="12"/>
  <c r="CF24" i="12"/>
  <c r="CF23" i="12"/>
  <c r="CF22" i="12"/>
  <c r="CI30" i="12"/>
  <c r="CH28" i="12"/>
  <c r="CI27" i="12"/>
  <c r="CF30" i="12"/>
  <c r="CI29" i="12"/>
  <c r="CI31" i="12"/>
  <c r="CH29" i="12"/>
  <c r="CI28" i="12"/>
  <c r="CH25" i="12"/>
  <c r="CI24" i="12"/>
  <c r="CH21" i="12"/>
  <c r="CH20" i="12"/>
  <c r="CH19" i="12"/>
  <c r="CH18" i="12"/>
  <c r="CH17" i="12"/>
  <c r="CH16" i="12"/>
  <c r="CH15" i="12"/>
  <c r="CH14" i="12"/>
  <c r="CH27" i="12"/>
  <c r="CI26" i="12"/>
  <c r="CH22" i="12"/>
  <c r="CI21" i="12"/>
  <c r="CF19" i="12"/>
  <c r="CH23" i="12"/>
  <c r="CI22" i="12"/>
  <c r="CF20" i="12"/>
  <c r="CI18" i="12"/>
  <c r="CF16" i="12"/>
  <c r="CI25" i="12"/>
  <c r="CI20" i="12"/>
  <c r="CI16" i="12"/>
  <c r="CI23" i="12"/>
  <c r="CF21" i="12"/>
  <c r="CI19" i="12"/>
  <c r="CF17" i="12"/>
  <c r="CH26" i="12"/>
  <c r="CF18" i="12"/>
  <c r="CH24" i="12"/>
  <c r="CI17" i="12"/>
  <c r="CF15" i="12"/>
  <c r="CH9" i="12"/>
  <c r="CF10" i="12" s="1"/>
  <c r="CF14" i="12"/>
  <c r="CF13" i="12"/>
  <c r="CI13" i="12"/>
  <c r="CH10" i="12"/>
  <c r="CM9" i="12"/>
  <c r="CI15" i="12"/>
  <c r="CI14" i="12"/>
  <c r="CH13" i="12"/>
  <c r="CG10" i="12"/>
  <c r="BW40" i="16"/>
  <c r="AU31" i="7" s="1"/>
  <c r="CB39" i="15"/>
  <c r="CB38" i="15"/>
  <c r="CB37" i="15"/>
  <c r="BZ39" i="15"/>
  <c r="BZ38" i="15"/>
  <c r="CC39" i="15"/>
  <c r="CC38" i="15"/>
  <c r="CC37" i="15"/>
  <c r="CB36" i="15"/>
  <c r="CB35" i="15"/>
  <c r="CB34" i="15"/>
  <c r="CC36" i="15"/>
  <c r="BZ34" i="15"/>
  <c r="BZ33" i="15"/>
  <c r="CB32" i="15"/>
  <c r="BZ37" i="15"/>
  <c r="CC35" i="15"/>
  <c r="BZ32" i="15"/>
  <c r="BZ35" i="15"/>
  <c r="CB33" i="15"/>
  <c r="CC32" i="15"/>
  <c r="CC34" i="15"/>
  <c r="CC31" i="15"/>
  <c r="CC30" i="15"/>
  <c r="CB31" i="15"/>
  <c r="CB30" i="15"/>
  <c r="BZ29" i="15"/>
  <c r="BZ28" i="15"/>
  <c r="BZ27" i="15"/>
  <c r="BZ26" i="15"/>
  <c r="BZ36" i="15"/>
  <c r="CC33" i="15"/>
  <c r="CB29" i="15"/>
  <c r="CB28" i="15"/>
  <c r="CB27" i="15"/>
  <c r="CB26" i="15"/>
  <c r="CB25" i="15"/>
  <c r="CC26" i="15"/>
  <c r="BZ25" i="15"/>
  <c r="CC24" i="15"/>
  <c r="CC28" i="15"/>
  <c r="CC25" i="15"/>
  <c r="BZ31" i="15"/>
  <c r="BZ30" i="15"/>
  <c r="CC29" i="15"/>
  <c r="BZ24" i="15"/>
  <c r="BZ23" i="15"/>
  <c r="CB22" i="15"/>
  <c r="CB21" i="15"/>
  <c r="CB20" i="15"/>
  <c r="CB19" i="15"/>
  <c r="CB18" i="15"/>
  <c r="CB17" i="15"/>
  <c r="CC23" i="15"/>
  <c r="CB23" i="15"/>
  <c r="BZ22" i="15"/>
  <c r="BZ21" i="15"/>
  <c r="BZ20" i="15"/>
  <c r="BZ19" i="15"/>
  <c r="BZ18" i="15"/>
  <c r="CC27" i="15"/>
  <c r="CB24" i="15"/>
  <c r="CC22" i="15"/>
  <c r="CC21" i="15"/>
  <c r="CC20" i="15"/>
  <c r="CC19" i="15"/>
  <c r="CC18" i="15"/>
  <c r="CC17" i="15"/>
  <c r="BZ17" i="15"/>
  <c r="CA10" i="15"/>
  <c r="BZ15" i="15"/>
  <c r="CC15" i="15"/>
  <c r="BZ16" i="15"/>
  <c r="BZ13" i="15"/>
  <c r="CC14" i="15"/>
  <c r="CB16" i="15"/>
  <c r="CB15" i="15"/>
  <c r="CB14" i="15"/>
  <c r="CB13" i="15"/>
  <c r="CB10" i="15"/>
  <c r="CG9" i="15"/>
  <c r="BZ14" i="15"/>
  <c r="CB9" i="15"/>
  <c r="BZ10" i="15" s="1"/>
  <c r="CC16" i="15"/>
  <c r="CC13" i="15"/>
  <c r="CB39" i="16"/>
  <c r="CB38" i="16"/>
  <c r="CB37" i="16"/>
  <c r="BZ39" i="16"/>
  <c r="BZ38" i="16"/>
  <c r="BZ37" i="16"/>
  <c r="CC39" i="16"/>
  <c r="CC38" i="16"/>
  <c r="CC37" i="16"/>
  <c r="CC36" i="16"/>
  <c r="CC35" i="16"/>
  <c r="CC34" i="16"/>
  <c r="CB36" i="16"/>
  <c r="BZ34" i="16"/>
  <c r="CB33" i="16"/>
  <c r="CB32" i="16"/>
  <c r="CB31" i="16"/>
  <c r="CB30" i="16"/>
  <c r="BZ35" i="16"/>
  <c r="BZ33" i="16"/>
  <c r="CC31" i="16"/>
  <c r="CC29" i="16"/>
  <c r="CC28" i="16"/>
  <c r="BZ36" i="16"/>
  <c r="CB34" i="16"/>
  <c r="CC32" i="16"/>
  <c r="BZ30" i="16"/>
  <c r="BZ29" i="16"/>
  <c r="BZ28" i="16"/>
  <c r="CB29" i="16"/>
  <c r="CB35" i="16"/>
  <c r="CC33" i="16"/>
  <c r="BZ32" i="16"/>
  <c r="CC30" i="16"/>
  <c r="BZ31" i="16"/>
  <c r="BZ27" i="16"/>
  <c r="BZ26" i="16"/>
  <c r="CB28" i="16"/>
  <c r="CC27" i="16"/>
  <c r="CB25" i="16"/>
  <c r="CB24" i="16"/>
  <c r="CB23" i="16"/>
  <c r="CB27" i="16"/>
  <c r="CC26" i="16"/>
  <c r="CB26" i="16"/>
  <c r="BZ25" i="16"/>
  <c r="CC25" i="16"/>
  <c r="CC24" i="16"/>
  <c r="CC23" i="16"/>
  <c r="CB22" i="16"/>
  <c r="CB21" i="16"/>
  <c r="CB20" i="16"/>
  <c r="CB19" i="16"/>
  <c r="CB18" i="16"/>
  <c r="CB17" i="16"/>
  <c r="CB16" i="16"/>
  <c r="BZ22" i="16"/>
  <c r="BZ21" i="16"/>
  <c r="BZ20" i="16"/>
  <c r="BZ19" i="16"/>
  <c r="BZ18" i="16"/>
  <c r="BZ24" i="16"/>
  <c r="BZ23" i="16"/>
  <c r="CC22" i="16"/>
  <c r="CC21" i="16"/>
  <c r="CC20" i="16"/>
  <c r="CC19" i="16"/>
  <c r="CC18" i="16"/>
  <c r="CC17" i="16"/>
  <c r="CA10" i="16"/>
  <c r="CB9" i="16"/>
  <c r="BZ10" i="16" s="1"/>
  <c r="BZ17" i="16"/>
  <c r="CC16" i="16"/>
  <c r="BZ15" i="16"/>
  <c r="BZ14" i="16"/>
  <c r="BZ13" i="16"/>
  <c r="CC15" i="16"/>
  <c r="CC14" i="16"/>
  <c r="CC13" i="16"/>
  <c r="BZ16" i="16"/>
  <c r="CB15" i="16"/>
  <c r="CB14" i="16"/>
  <c r="CB13" i="16"/>
  <c r="CB10" i="16"/>
  <c r="CG9" i="16"/>
  <c r="BH40" i="17"/>
  <c r="BP10" i="17"/>
  <c r="BO10" i="17"/>
  <c r="BU9" i="17"/>
  <c r="BN10" i="17"/>
  <c r="BJ40" i="17"/>
  <c r="AL30" i="7" s="1"/>
  <c r="BK40" i="17"/>
  <c r="AM30" i="7" s="1"/>
  <c r="BK40" i="15"/>
  <c r="AM32" i="7" s="1"/>
  <c r="BJ40" i="15"/>
  <c r="AL32" i="7" s="1"/>
  <c r="BH40" i="15"/>
  <c r="CN39" i="12" l="1"/>
  <c r="CN38" i="12"/>
  <c r="CN37" i="12"/>
  <c r="CL39" i="12"/>
  <c r="CL38" i="12"/>
  <c r="CR38" i="12" s="1"/>
  <c r="CO39" i="12"/>
  <c r="CO38" i="12"/>
  <c r="CO37" i="12"/>
  <c r="CO36" i="12"/>
  <c r="CL34" i="12"/>
  <c r="CL33" i="12"/>
  <c r="CL32" i="12"/>
  <c r="CL31" i="12"/>
  <c r="CL30" i="12"/>
  <c r="CN32" i="12"/>
  <c r="CT32" i="12" s="1"/>
  <c r="DJ32" i="12" s="1"/>
  <c r="CL37" i="12"/>
  <c r="CN36" i="12"/>
  <c r="CO35" i="12"/>
  <c r="CL36" i="12"/>
  <c r="CR36" i="12" s="1"/>
  <c r="CN35" i="12"/>
  <c r="CO34" i="12"/>
  <c r="CO33" i="12"/>
  <c r="CL35" i="12"/>
  <c r="CR35" i="12" s="1"/>
  <c r="CN34" i="12"/>
  <c r="CN33" i="12"/>
  <c r="CT33" i="12" s="1"/>
  <c r="DJ33" i="12" s="1"/>
  <c r="CO32" i="12"/>
  <c r="CN29" i="12"/>
  <c r="CT29" i="12" s="1"/>
  <c r="DJ29" i="12" s="1"/>
  <c r="CN28" i="12"/>
  <c r="CN27" i="12"/>
  <c r="CN26" i="12"/>
  <c r="CN25" i="12"/>
  <c r="CN24" i="12"/>
  <c r="CN23" i="12"/>
  <c r="CN22" i="12"/>
  <c r="CN31" i="12"/>
  <c r="CO30" i="12"/>
  <c r="CL29" i="12"/>
  <c r="CR29" i="12" s="1"/>
  <c r="CO27" i="12"/>
  <c r="CN30" i="12"/>
  <c r="CL28" i="12"/>
  <c r="CR28" i="12" s="1"/>
  <c r="CO29" i="12"/>
  <c r="CL27" i="12"/>
  <c r="CR27" i="12" s="1"/>
  <c r="CO31" i="12"/>
  <c r="CO28" i="12"/>
  <c r="CL26" i="12"/>
  <c r="CR26" i="12" s="1"/>
  <c r="CO24" i="12"/>
  <c r="CL22" i="12"/>
  <c r="CR22" i="12" s="1"/>
  <c r="CL21" i="12"/>
  <c r="CR21" i="12" s="1"/>
  <c r="CL20" i="12"/>
  <c r="CL19" i="12"/>
  <c r="CR19" i="12" s="1"/>
  <c r="CL18" i="12"/>
  <c r="CR18" i="12" s="1"/>
  <c r="CL17" i="12"/>
  <c r="CR17" i="12" s="1"/>
  <c r="CL16" i="12"/>
  <c r="CL15" i="12"/>
  <c r="CR15" i="12" s="1"/>
  <c r="CL14" i="12"/>
  <c r="CR14" i="12" s="1"/>
  <c r="CL24" i="12"/>
  <c r="CO22" i="12"/>
  <c r="CN21" i="12"/>
  <c r="CT21" i="12" s="1"/>
  <c r="DJ21" i="12" s="1"/>
  <c r="CO20" i="12"/>
  <c r="CL25" i="12"/>
  <c r="CR25" i="12" s="1"/>
  <c r="CO23" i="12"/>
  <c r="CO21" i="12"/>
  <c r="CN18" i="12"/>
  <c r="CT18" i="12" s="1"/>
  <c r="DJ18" i="12" s="1"/>
  <c r="CO17" i="12"/>
  <c r="CO26" i="12"/>
  <c r="CL23" i="12"/>
  <c r="CN17" i="12"/>
  <c r="CO16" i="12"/>
  <c r="CN20" i="12"/>
  <c r="CO19" i="12"/>
  <c r="CO25" i="12"/>
  <c r="CN19" i="12"/>
  <c r="CO18" i="12"/>
  <c r="CN16" i="12"/>
  <c r="CO15" i="12"/>
  <c r="CO13" i="12"/>
  <c r="CM10" i="12"/>
  <c r="CN15" i="12"/>
  <c r="CT15" i="12" s="1"/>
  <c r="DJ15" i="12" s="1"/>
  <c r="CN13" i="12"/>
  <c r="CN9" i="12"/>
  <c r="CL10" i="12" s="1"/>
  <c r="CO14" i="12"/>
  <c r="CN14" i="12"/>
  <c r="CL13" i="12"/>
  <c r="CR13" i="12" s="1"/>
  <c r="CN10" i="12"/>
  <c r="CC40" i="16"/>
  <c r="AY31" i="7" s="1"/>
  <c r="CF39" i="15"/>
  <c r="CF38" i="15"/>
  <c r="CF37" i="15"/>
  <c r="CI39" i="15"/>
  <c r="CI38" i="15"/>
  <c r="CI37" i="15"/>
  <c r="CH39" i="15"/>
  <c r="CH38" i="15"/>
  <c r="CF36" i="15"/>
  <c r="CF35" i="15"/>
  <c r="CF34" i="15"/>
  <c r="CH36" i="15"/>
  <c r="CI35" i="15"/>
  <c r="CI33" i="15"/>
  <c r="CI32" i="15"/>
  <c r="CI31" i="15"/>
  <c r="CI30" i="15"/>
  <c r="CH37" i="15"/>
  <c r="CF33" i="15"/>
  <c r="CI36" i="15"/>
  <c r="CF32" i="15"/>
  <c r="CH34" i="15"/>
  <c r="CH32" i="15"/>
  <c r="CH35" i="15"/>
  <c r="CH30" i="15"/>
  <c r="CI29" i="15"/>
  <c r="CI28" i="15"/>
  <c r="CI27" i="15"/>
  <c r="CI26" i="15"/>
  <c r="CH33" i="15"/>
  <c r="CH31" i="15"/>
  <c r="CH29" i="15"/>
  <c r="CH28" i="15"/>
  <c r="CH27" i="15"/>
  <c r="CH26" i="15"/>
  <c r="CI34" i="15"/>
  <c r="CF31" i="15"/>
  <c r="CF29" i="15"/>
  <c r="CF28" i="15"/>
  <c r="CF27" i="15"/>
  <c r="CF26" i="15"/>
  <c r="CF25" i="15"/>
  <c r="CF30" i="15"/>
  <c r="CH25" i="15"/>
  <c r="CI24" i="15"/>
  <c r="CH24" i="15"/>
  <c r="CH23" i="15"/>
  <c r="CF22" i="15"/>
  <c r="CF21" i="15"/>
  <c r="CF20" i="15"/>
  <c r="CF19" i="15"/>
  <c r="CF18" i="15"/>
  <c r="CF17" i="15"/>
  <c r="CI23" i="15"/>
  <c r="CI22" i="15"/>
  <c r="CF24" i="15"/>
  <c r="CH22" i="15"/>
  <c r="CH21" i="15"/>
  <c r="CH20" i="15"/>
  <c r="CH19" i="15"/>
  <c r="CH18" i="15"/>
  <c r="CI25" i="15"/>
  <c r="CF23" i="15"/>
  <c r="CI20" i="15"/>
  <c r="CH17" i="15"/>
  <c r="CI16" i="15"/>
  <c r="CI15" i="15"/>
  <c r="CI14" i="15"/>
  <c r="CI13" i="15"/>
  <c r="CH10" i="15"/>
  <c r="CM9" i="15"/>
  <c r="CH15" i="15"/>
  <c r="CG10" i="15"/>
  <c r="CH9" i="15"/>
  <c r="CF10" i="15" s="1"/>
  <c r="CI21" i="15"/>
  <c r="CH16" i="15"/>
  <c r="CH13" i="15"/>
  <c r="CI18" i="15"/>
  <c r="CI19" i="15"/>
  <c r="CI17" i="15"/>
  <c r="CF16" i="15"/>
  <c r="CF15" i="15"/>
  <c r="CF14" i="15"/>
  <c r="CF13" i="15"/>
  <c r="CH14" i="15"/>
  <c r="BZ40" i="16"/>
  <c r="CB40" i="16"/>
  <c r="AX31" i="7" s="1"/>
  <c r="CF39" i="16"/>
  <c r="CF38" i="16"/>
  <c r="CF37" i="16"/>
  <c r="CI39" i="16"/>
  <c r="CI38" i="16"/>
  <c r="CI37" i="16"/>
  <c r="CH39" i="16"/>
  <c r="CH38" i="16"/>
  <c r="CH37" i="16"/>
  <c r="CH36" i="16"/>
  <c r="CI35" i="16"/>
  <c r="CF33" i="16"/>
  <c r="CF32" i="16"/>
  <c r="CF31" i="16"/>
  <c r="CF30" i="16"/>
  <c r="CF35" i="16"/>
  <c r="CH34" i="16"/>
  <c r="CH31" i="16"/>
  <c r="CI30" i="16"/>
  <c r="CF36" i="16"/>
  <c r="CH35" i="16"/>
  <c r="CI34" i="16"/>
  <c r="CH32" i="16"/>
  <c r="CI31" i="16"/>
  <c r="CH29" i="16"/>
  <c r="CH28" i="16"/>
  <c r="CH30" i="16"/>
  <c r="CF28" i="16"/>
  <c r="CI36" i="16"/>
  <c r="CI29" i="16"/>
  <c r="CF34" i="16"/>
  <c r="CI33" i="16"/>
  <c r="CF29" i="16"/>
  <c r="CH33" i="16"/>
  <c r="CI32" i="16"/>
  <c r="CI28" i="16"/>
  <c r="CH27" i="16"/>
  <c r="CH26" i="16"/>
  <c r="CI27" i="16"/>
  <c r="CF25" i="16"/>
  <c r="CF24" i="16"/>
  <c r="CF23" i="16"/>
  <c r="CI26" i="16"/>
  <c r="CI25" i="16"/>
  <c r="CI24" i="16"/>
  <c r="CF27" i="16"/>
  <c r="CH25" i="16"/>
  <c r="CF26" i="16"/>
  <c r="CF22" i="16"/>
  <c r="CF21" i="16"/>
  <c r="CF20" i="16"/>
  <c r="CF19" i="16"/>
  <c r="CF18" i="16"/>
  <c r="CF17" i="16"/>
  <c r="CF16" i="16"/>
  <c r="CH24" i="16"/>
  <c r="CI22" i="16"/>
  <c r="CI21" i="16"/>
  <c r="CI20" i="16"/>
  <c r="CI19" i="16"/>
  <c r="CI18" i="16"/>
  <c r="CI17" i="16"/>
  <c r="CI23" i="16"/>
  <c r="CH22" i="16"/>
  <c r="CH21" i="16"/>
  <c r="CH20" i="16"/>
  <c r="CH19" i="16"/>
  <c r="CH18" i="16"/>
  <c r="CH23" i="16"/>
  <c r="CI15" i="16"/>
  <c r="CI14" i="16"/>
  <c r="CI13" i="16"/>
  <c r="CH10" i="16"/>
  <c r="CM9" i="16"/>
  <c r="CI16" i="16"/>
  <c r="CH15" i="16"/>
  <c r="CH14" i="16"/>
  <c r="CH13" i="16"/>
  <c r="CG10" i="16"/>
  <c r="CH16" i="16"/>
  <c r="CH9" i="16"/>
  <c r="CF10" i="16" s="1"/>
  <c r="CH17" i="16"/>
  <c r="CF15" i="16"/>
  <c r="CF14" i="16"/>
  <c r="CF13" i="16"/>
  <c r="BN40" i="17"/>
  <c r="BQ40" i="17"/>
  <c r="AQ30" i="7" s="1"/>
  <c r="BT10" i="17"/>
  <c r="BV10" i="17"/>
  <c r="BU10" i="17"/>
  <c r="CA9" i="17"/>
  <c r="BP40" i="17"/>
  <c r="AP30" i="7" s="1"/>
  <c r="BP40" i="15"/>
  <c r="AP32" i="7" s="1"/>
  <c r="BQ40" i="15"/>
  <c r="AQ32" i="7" s="1"/>
  <c r="BN40" i="15"/>
  <c r="CH40" i="16" l="1"/>
  <c r="BB31" i="7" s="1"/>
  <c r="CI40" i="16"/>
  <c r="BC31" i="7" s="1"/>
  <c r="CR16" i="12"/>
  <c r="CR30" i="12"/>
  <c r="CT16" i="12"/>
  <c r="DJ16" i="12" s="1"/>
  <c r="CR23" i="12"/>
  <c r="CT22" i="12"/>
  <c r="DJ22" i="12" s="1"/>
  <c r="CT26" i="12"/>
  <c r="DJ26" i="12" s="1"/>
  <c r="CR34" i="12"/>
  <c r="CT38" i="12"/>
  <c r="DJ38" i="12" s="1"/>
  <c r="CT14" i="12"/>
  <c r="DJ14" i="12" s="1"/>
  <c r="CT20" i="12"/>
  <c r="DJ20" i="12" s="1"/>
  <c r="CR20" i="12"/>
  <c r="CT36" i="12"/>
  <c r="DJ36" i="12" s="1"/>
  <c r="CR31" i="12"/>
  <c r="CT27" i="12"/>
  <c r="DJ27" i="12" s="1"/>
  <c r="CT39" i="12"/>
  <c r="DJ39" i="12" s="1"/>
  <c r="CR24" i="12"/>
  <c r="CT28" i="12"/>
  <c r="DJ28" i="12" s="1"/>
  <c r="CT34" i="12"/>
  <c r="DJ34" i="12" s="1"/>
  <c r="CT35" i="12"/>
  <c r="DJ35" i="12" s="1"/>
  <c r="CR37" i="12"/>
  <c r="CR32" i="12"/>
  <c r="CR39" i="12"/>
  <c r="CT23" i="12"/>
  <c r="DJ23" i="12" s="1"/>
  <c r="CT13" i="12"/>
  <c r="DJ13" i="12" s="1"/>
  <c r="CT17" i="12"/>
  <c r="DJ17" i="12" s="1"/>
  <c r="CT30" i="12"/>
  <c r="DJ30" i="12" s="1"/>
  <c r="CT31" i="12"/>
  <c r="DJ31" i="12" s="1"/>
  <c r="CT25" i="12"/>
  <c r="DJ25" i="12" s="1"/>
  <c r="CR33" i="12"/>
  <c r="CT37" i="12"/>
  <c r="DJ37" i="12" s="1"/>
  <c r="CT19" i="12"/>
  <c r="DJ19" i="12" s="1"/>
  <c r="CT24" i="12"/>
  <c r="DJ24" i="12" s="1"/>
  <c r="CF40" i="16"/>
  <c r="CN39" i="15"/>
  <c r="CN38" i="15"/>
  <c r="CN37" i="15"/>
  <c r="CT37" i="15" s="1"/>
  <c r="DJ37" i="15" s="1"/>
  <c r="CL39" i="15"/>
  <c r="CL38" i="15"/>
  <c r="CR38" i="15" s="1"/>
  <c r="CO39" i="15"/>
  <c r="CO38" i="15"/>
  <c r="CO37" i="15"/>
  <c r="CN36" i="15"/>
  <c r="CN35" i="15"/>
  <c r="CN34" i="15"/>
  <c r="CO35" i="15"/>
  <c r="CL35" i="15"/>
  <c r="CR35" i="15" s="1"/>
  <c r="CL32" i="15"/>
  <c r="CR32" i="15" s="1"/>
  <c r="CL34" i="15"/>
  <c r="CR34" i="15" s="1"/>
  <c r="CO33" i="15"/>
  <c r="CL37" i="15"/>
  <c r="CR37" i="15" s="1"/>
  <c r="CL36" i="15"/>
  <c r="CR36" i="15" s="1"/>
  <c r="CO34" i="15"/>
  <c r="CL33" i="15"/>
  <c r="CR33" i="15" s="1"/>
  <c r="CN32" i="15"/>
  <c r="CO31" i="15"/>
  <c r="CO36" i="15"/>
  <c r="CN33" i="15"/>
  <c r="CO32" i="15"/>
  <c r="CN30" i="15"/>
  <c r="CT30" i="15" s="1"/>
  <c r="DJ30" i="15" s="1"/>
  <c r="CL30" i="15"/>
  <c r="CR30" i="15" s="1"/>
  <c r="CL29" i="15"/>
  <c r="CR29" i="15" s="1"/>
  <c r="CL28" i="15"/>
  <c r="CR28" i="15" s="1"/>
  <c r="CL27" i="15"/>
  <c r="CR27" i="15" s="1"/>
  <c r="CL26" i="15"/>
  <c r="CR26" i="15" s="1"/>
  <c r="CL31" i="15"/>
  <c r="CR31" i="15" s="1"/>
  <c r="CO30" i="15"/>
  <c r="CN29" i="15"/>
  <c r="CN28" i="15"/>
  <c r="CN27" i="15"/>
  <c r="CT27" i="15" s="1"/>
  <c r="DJ27" i="15" s="1"/>
  <c r="CN26" i="15"/>
  <c r="CN25" i="15"/>
  <c r="CO29" i="15"/>
  <c r="CO24" i="15"/>
  <c r="CO23" i="15"/>
  <c r="CN31" i="15"/>
  <c r="CO27" i="15"/>
  <c r="CO28" i="15"/>
  <c r="CL25" i="15"/>
  <c r="CR25" i="15" s="1"/>
  <c r="CL24" i="15"/>
  <c r="CR24" i="15" s="1"/>
  <c r="CL23" i="15"/>
  <c r="CR23" i="15" s="1"/>
  <c r="CN24" i="15"/>
  <c r="CN22" i="15"/>
  <c r="CN21" i="15"/>
  <c r="CT21" i="15" s="1"/>
  <c r="DJ21" i="15" s="1"/>
  <c r="CN20" i="15"/>
  <c r="CT20" i="15" s="1"/>
  <c r="DJ20" i="15" s="1"/>
  <c r="CN19" i="15"/>
  <c r="CT19" i="15" s="1"/>
  <c r="DJ19" i="15" s="1"/>
  <c r="CN18" i="15"/>
  <c r="CN17" i="15"/>
  <c r="CN16" i="15"/>
  <c r="CO26" i="15"/>
  <c r="CO25" i="15"/>
  <c r="CN23" i="15"/>
  <c r="CL22" i="15"/>
  <c r="CR22" i="15" s="1"/>
  <c r="CL21" i="15"/>
  <c r="CR21" i="15" s="1"/>
  <c r="CL20" i="15"/>
  <c r="CL19" i="15"/>
  <c r="CR19" i="15" s="1"/>
  <c r="CL18" i="15"/>
  <c r="CR18" i="15" s="1"/>
  <c r="CO22" i="15"/>
  <c r="CO21" i="15"/>
  <c r="CO20" i="15"/>
  <c r="CO19" i="15"/>
  <c r="CO18" i="15"/>
  <c r="CO17" i="15"/>
  <c r="CO16" i="15"/>
  <c r="CL15" i="15"/>
  <c r="CR15" i="15" s="1"/>
  <c r="CN10" i="15"/>
  <c r="CO14" i="15"/>
  <c r="CL13" i="15"/>
  <c r="CO15" i="15"/>
  <c r="CO13" i="15"/>
  <c r="CM10" i="15"/>
  <c r="CL17" i="15"/>
  <c r="CR17" i="15" s="1"/>
  <c r="CL16" i="15"/>
  <c r="CR16" i="15" s="1"/>
  <c r="CN15" i="15"/>
  <c r="CN14" i="15"/>
  <c r="CN13" i="15"/>
  <c r="CT13" i="15" s="1"/>
  <c r="DJ13" i="15" s="1"/>
  <c r="CL14" i="15"/>
  <c r="CR14" i="15" s="1"/>
  <c r="CN9" i="15"/>
  <c r="CL10" i="15" s="1"/>
  <c r="CT39" i="15"/>
  <c r="DJ39" i="15" s="1"/>
  <c r="CT23" i="15"/>
  <c r="DJ23" i="15" s="1"/>
  <c r="CT34" i="15"/>
  <c r="DJ34" i="15" s="1"/>
  <c r="CN39" i="16"/>
  <c r="CN38" i="16"/>
  <c r="CN37" i="16"/>
  <c r="CT37" i="16" s="1"/>
  <c r="DJ37" i="16" s="1"/>
  <c r="CL39" i="16"/>
  <c r="CR39" i="16" s="1"/>
  <c r="CL38" i="16"/>
  <c r="CR38" i="16" s="1"/>
  <c r="CL37" i="16"/>
  <c r="CR37" i="16" s="1"/>
  <c r="CO39" i="16"/>
  <c r="CO38" i="16"/>
  <c r="CO37" i="16"/>
  <c r="CO36" i="16"/>
  <c r="CO35" i="16"/>
  <c r="CO34" i="16"/>
  <c r="CN35" i="16"/>
  <c r="CN33" i="16"/>
  <c r="CN32" i="16"/>
  <c r="CN31" i="16"/>
  <c r="CT31" i="16" s="1"/>
  <c r="DJ31" i="16" s="1"/>
  <c r="CN30" i="16"/>
  <c r="CL36" i="16"/>
  <c r="CR36" i="16" s="1"/>
  <c r="CN34" i="16"/>
  <c r="CT34" i="16" s="1"/>
  <c r="DJ34" i="16" s="1"/>
  <c r="CL32" i="16"/>
  <c r="CR32" i="16" s="1"/>
  <c r="CO30" i="16"/>
  <c r="CO29" i="16"/>
  <c r="CO28" i="16"/>
  <c r="CN36" i="16"/>
  <c r="CL33" i="16"/>
  <c r="CR33" i="16" s="1"/>
  <c r="CO31" i="16"/>
  <c r="CL29" i="16"/>
  <c r="CR29" i="16" s="1"/>
  <c r="CL28" i="16"/>
  <c r="CR28" i="16" s="1"/>
  <c r="CO33" i="16"/>
  <c r="CN28" i="16"/>
  <c r="CL34" i="16"/>
  <c r="CR34" i="16" s="1"/>
  <c r="CO32" i="16"/>
  <c r="CL35" i="16"/>
  <c r="CR35" i="16" s="1"/>
  <c r="CL31" i="16"/>
  <c r="CR31" i="16" s="1"/>
  <c r="CN29" i="16"/>
  <c r="CL30" i="16"/>
  <c r="CR30" i="16" s="1"/>
  <c r="CL27" i="16"/>
  <c r="CL26" i="16"/>
  <c r="CR26" i="16" s="1"/>
  <c r="CN27" i="16"/>
  <c r="CT27" i="16" s="1"/>
  <c r="DJ27" i="16" s="1"/>
  <c r="CO26" i="16"/>
  <c r="CN25" i="16"/>
  <c r="CN24" i="16"/>
  <c r="CN23" i="16"/>
  <c r="CN26" i="16"/>
  <c r="CT26" i="16" s="1"/>
  <c r="DJ26" i="16" s="1"/>
  <c r="CL25" i="16"/>
  <c r="CR25" i="16" s="1"/>
  <c r="CO27" i="16"/>
  <c r="CO25" i="16"/>
  <c r="CO24" i="16"/>
  <c r="CO23" i="16"/>
  <c r="CL24" i="16"/>
  <c r="CR24" i="16" s="1"/>
  <c r="CN22" i="16"/>
  <c r="CT22" i="16" s="1"/>
  <c r="DJ22" i="16" s="1"/>
  <c r="CN21" i="16"/>
  <c r="CN20" i="16"/>
  <c r="CN19" i="16"/>
  <c r="CT19" i="16" s="1"/>
  <c r="DJ19" i="16" s="1"/>
  <c r="CN18" i="16"/>
  <c r="CN17" i="16"/>
  <c r="CN16" i="16"/>
  <c r="CL23" i="16"/>
  <c r="CR23" i="16" s="1"/>
  <c r="CL22" i="16"/>
  <c r="CR22" i="16" s="1"/>
  <c r="CL21" i="16"/>
  <c r="CR21" i="16" s="1"/>
  <c r="CL20" i="16"/>
  <c r="CR20" i="16" s="1"/>
  <c r="CL19" i="16"/>
  <c r="CR19" i="16" s="1"/>
  <c r="CL18" i="16"/>
  <c r="CR18" i="16" s="1"/>
  <c r="CO22" i="16"/>
  <c r="CO21" i="16"/>
  <c r="CO20" i="16"/>
  <c r="CO19" i="16"/>
  <c r="CO18" i="16"/>
  <c r="CO17" i="16"/>
  <c r="CO16" i="16"/>
  <c r="CL16" i="16"/>
  <c r="CR16" i="16" s="1"/>
  <c r="CL15" i="16"/>
  <c r="CR15" i="16" s="1"/>
  <c r="CL14" i="16"/>
  <c r="CR14" i="16" s="1"/>
  <c r="CL13" i="16"/>
  <c r="CN10" i="16"/>
  <c r="CL17" i="16"/>
  <c r="CR17" i="16" s="1"/>
  <c r="CO15" i="16"/>
  <c r="CO14" i="16"/>
  <c r="CO13" i="16"/>
  <c r="CM10" i="16"/>
  <c r="CN15" i="16"/>
  <c r="CT15" i="16" s="1"/>
  <c r="DJ15" i="16" s="1"/>
  <c r="CN14" i="16"/>
  <c r="CT14" i="16" s="1"/>
  <c r="DJ14" i="16" s="1"/>
  <c r="CN13" i="16"/>
  <c r="CT13" i="16" s="1"/>
  <c r="DJ13" i="16" s="1"/>
  <c r="CN9" i="16"/>
  <c r="CL10" i="16" s="1"/>
  <c r="CT35" i="16"/>
  <c r="DJ35" i="16" s="1"/>
  <c r="CT38" i="16"/>
  <c r="DJ38" i="16" s="1"/>
  <c r="BW40" i="17"/>
  <c r="AU30" i="7" s="1"/>
  <c r="BV40" i="17"/>
  <c r="AT30" i="7" s="1"/>
  <c r="BZ10" i="17"/>
  <c r="CB10" i="17"/>
  <c r="CA10" i="17"/>
  <c r="CG9" i="17"/>
  <c r="BT40" i="17"/>
  <c r="BW40" i="15"/>
  <c r="AU32" i="7" s="1"/>
  <c r="BT40" i="15"/>
  <c r="BV40" i="15"/>
  <c r="AT32" i="7" s="1"/>
  <c r="CR27" i="16" l="1"/>
  <c r="CR20" i="15"/>
  <c r="CT18" i="15"/>
  <c r="DJ18" i="15" s="1"/>
  <c r="CT22" i="15"/>
  <c r="DJ22" i="15" s="1"/>
  <c r="CT26" i="15"/>
  <c r="DJ26" i="15" s="1"/>
  <c r="CT32" i="15"/>
  <c r="DJ32" i="15" s="1"/>
  <c r="CT36" i="15"/>
  <c r="DJ36" i="15" s="1"/>
  <c r="CT15" i="15"/>
  <c r="DJ15" i="15" s="1"/>
  <c r="CT33" i="15"/>
  <c r="DJ33" i="15" s="1"/>
  <c r="CR39" i="15"/>
  <c r="CT14" i="15"/>
  <c r="DJ14" i="15" s="1"/>
  <c r="CT28" i="15"/>
  <c r="DJ28" i="15" s="1"/>
  <c r="CT24" i="15"/>
  <c r="DJ24" i="15" s="1"/>
  <c r="CL40" i="16"/>
  <c r="CR13" i="15"/>
  <c r="CT17" i="15"/>
  <c r="DJ17" i="15" s="1"/>
  <c r="CT31" i="15"/>
  <c r="DJ31" i="15" s="1"/>
  <c r="CT25" i="15"/>
  <c r="DJ25" i="15" s="1"/>
  <c r="CT29" i="15"/>
  <c r="DJ29" i="15" s="1"/>
  <c r="CT38" i="15"/>
  <c r="DJ38" i="15" s="1"/>
  <c r="CT16" i="15"/>
  <c r="DJ16" i="15" s="1"/>
  <c r="CT35" i="15"/>
  <c r="DJ35" i="15" s="1"/>
  <c r="CN40" i="16"/>
  <c r="BF31" i="7" s="1"/>
  <c r="CT28" i="16"/>
  <c r="DJ28" i="16" s="1"/>
  <c r="CT17" i="16"/>
  <c r="DJ17" i="16" s="1"/>
  <c r="CT36" i="16"/>
  <c r="DJ36" i="16" s="1"/>
  <c r="CO40" i="16"/>
  <c r="BG31" i="7" s="1"/>
  <c r="CR13" i="16"/>
  <c r="CT23" i="16"/>
  <c r="DJ23" i="16" s="1"/>
  <c r="CT32" i="16"/>
  <c r="DJ32" i="16" s="1"/>
  <c r="CT18" i="16"/>
  <c r="DJ18" i="16" s="1"/>
  <c r="CT29" i="16"/>
  <c r="DJ29" i="16" s="1"/>
  <c r="CT24" i="16"/>
  <c r="DJ24" i="16" s="1"/>
  <c r="CT33" i="16"/>
  <c r="DJ33" i="16" s="1"/>
  <c r="CT16" i="16"/>
  <c r="DJ16" i="16" s="1"/>
  <c r="CT20" i="16"/>
  <c r="DJ20" i="16" s="1"/>
  <c r="CT25" i="16"/>
  <c r="DJ25" i="16" s="1"/>
  <c r="CT30" i="16"/>
  <c r="DJ30" i="16" s="1"/>
  <c r="CT39" i="16"/>
  <c r="DJ39" i="16" s="1"/>
  <c r="CT21" i="16"/>
  <c r="DJ21" i="16" s="1"/>
  <c r="CC40" i="17"/>
  <c r="AY30" i="7" s="1"/>
  <c r="CG10" i="17"/>
  <c r="CM9" i="17"/>
  <c r="CH10" i="17"/>
  <c r="CF10" i="17"/>
  <c r="BZ40" i="17"/>
  <c r="CB40" i="17"/>
  <c r="AX30" i="7" s="1"/>
  <c r="CC40" i="15"/>
  <c r="AY32" i="7" s="1"/>
  <c r="BZ40" i="15"/>
  <c r="CB40" i="15"/>
  <c r="AX32" i="7" s="1"/>
  <c r="CF40" i="17" l="1"/>
  <c r="CH40" i="17"/>
  <c r="BB30" i="7" s="1"/>
  <c r="CI40" i="17"/>
  <c r="BC30" i="7" s="1"/>
  <c r="CN10" i="17"/>
  <c r="CM10" i="17"/>
  <c r="CL10" i="17"/>
  <c r="CF40" i="15"/>
  <c r="CH40" i="15"/>
  <c r="BB32" i="7" s="1"/>
  <c r="CI40" i="15"/>
  <c r="BC32" i="7" s="1"/>
  <c r="CO40" i="17" l="1"/>
  <c r="BG30" i="7" s="1"/>
  <c r="CN40" i="17"/>
  <c r="BF30" i="7" s="1"/>
  <c r="CL40" i="17"/>
  <c r="CO40" i="15"/>
  <c r="BG32" i="7" s="1"/>
  <c r="CL40" i="15"/>
  <c r="CN40" i="15"/>
  <c r="BF32" i="7" s="1"/>
  <c r="E9" i="7" l="1"/>
  <c r="E8" i="7"/>
  <c r="AF2" i="2"/>
  <c r="BF36" i="7"/>
  <c r="BB36" i="7"/>
  <c r="AX36" i="7"/>
  <c r="AT36" i="7"/>
  <c r="AP36" i="7"/>
  <c r="AL36" i="7"/>
  <c r="AH36" i="7"/>
  <c r="AD36" i="7"/>
  <c r="Z36" i="7"/>
  <c r="V36" i="7"/>
  <c r="R36" i="7"/>
  <c r="BX17" i="9"/>
  <c r="AZ16" i="9"/>
  <c r="AF16" i="9"/>
  <c r="U16" i="9"/>
  <c r="Y16" i="9" s="1"/>
  <c r="AC16" i="9" s="1"/>
  <c r="AG16" i="9" s="1"/>
  <c r="AK16" i="9" s="1"/>
  <c r="AO16" i="9" s="1"/>
  <c r="T16" i="9"/>
  <c r="P16" i="9"/>
  <c r="BH16" i="9" s="1"/>
  <c r="A2" i="11"/>
  <c r="H5" i="7" s="1"/>
  <c r="H7" i="7" s="1"/>
  <c r="I5" i="7"/>
  <c r="I7" i="7" s="1"/>
  <c r="Q5" i="7"/>
  <c r="Q7" i="7" s="1"/>
  <c r="O5" i="7"/>
  <c r="O7" i="7" s="1"/>
  <c r="BF43" i="7"/>
  <c r="AP42" i="7"/>
  <c r="AX42" i="7"/>
  <c r="AX39" i="7"/>
  <c r="AT42" i="7"/>
  <c r="AX38" i="7"/>
  <c r="AT39" i="7"/>
  <c r="BB42" i="7"/>
  <c r="BF38" i="7"/>
  <c r="BB39" i="7"/>
  <c r="AT38" i="7"/>
  <c r="BF39" i="7"/>
  <c r="BB43" i="7"/>
  <c r="AP38" i="7"/>
  <c r="BB38" i="7"/>
  <c r="AP39" i="7"/>
  <c r="BF42" i="7"/>
  <c r="AX43" i="7"/>
  <c r="AT43" i="7"/>
  <c r="AP43" i="7"/>
  <c r="AL43" i="7"/>
  <c r="AL38" i="7"/>
  <c r="AL42" i="7"/>
  <c r="AL39" i="7"/>
  <c r="AJ15" i="17"/>
  <c r="AV16" i="17"/>
  <c r="AP14" i="17"/>
  <c r="BB15" i="17"/>
  <c r="AJ18" i="17"/>
  <c r="AV24" i="17"/>
  <c r="BB24" i="17"/>
  <c r="AV20" i="17"/>
  <c r="AV22" i="17"/>
  <c r="AJ25" i="17"/>
  <c r="AJ14" i="17"/>
  <c r="AV15" i="17"/>
  <c r="BB18" i="17"/>
  <c r="AP13" i="17"/>
  <c r="BB14" i="17"/>
  <c r="AP18" i="17"/>
  <c r="AJ19" i="17"/>
  <c r="AP20" i="17"/>
  <c r="AP21" i="17"/>
  <c r="AP22" i="17"/>
  <c r="BB23" i="17"/>
  <c r="AJ21" i="17"/>
  <c r="AJ13" i="17"/>
  <c r="AV14" i="17"/>
  <c r="BB17" i="17"/>
  <c r="BB13" i="17"/>
  <c r="AP16" i="17"/>
  <c r="BB19" i="17"/>
  <c r="BB20" i="17"/>
  <c r="BB21" i="17"/>
  <c r="AV21" i="17"/>
  <c r="AJ23" i="17"/>
  <c r="AV13" i="17"/>
  <c r="AJ16" i="17"/>
  <c r="AV18" i="17"/>
  <c r="AP15" i="17"/>
  <c r="BB16" i="17"/>
  <c r="AP17" i="17"/>
  <c r="AV26" i="17"/>
  <c r="AJ26" i="17"/>
  <c r="AJ20" i="17"/>
  <c r="AJ17" i="17"/>
  <c r="AV19" i="17"/>
  <c r="AV17" i="17"/>
  <c r="AJ24" i="17"/>
  <c r="AP19" i="17"/>
  <c r="BB22" i="17"/>
  <c r="AP23" i="17"/>
  <c r="AP24" i="17"/>
  <c r="AV25" i="17"/>
  <c r="AJ22" i="17"/>
  <c r="AV23" i="17"/>
  <c r="AP25" i="17"/>
  <c r="AP26" i="17"/>
  <c r="AJ29" i="17"/>
  <c r="AV27" i="17"/>
  <c r="AV33" i="17"/>
  <c r="AV31" i="17"/>
  <c r="AV32" i="17"/>
  <c r="AJ33" i="17"/>
  <c r="AV34" i="17"/>
  <c r="AV35" i="17"/>
  <c r="AJ37" i="17"/>
  <c r="AV36" i="17"/>
  <c r="AP34" i="17"/>
  <c r="AP35" i="17"/>
  <c r="BB36" i="17"/>
  <c r="BB38" i="17"/>
  <c r="AP39" i="17"/>
  <c r="AV38" i="17"/>
  <c r="AV30" i="17"/>
  <c r="BB25" i="17"/>
  <c r="BB26" i="17"/>
  <c r="AP27" i="17"/>
  <c r="AP29" i="17"/>
  <c r="BB34" i="17"/>
  <c r="BB35" i="17"/>
  <c r="AV37" i="17"/>
  <c r="BB39" i="17"/>
  <c r="BB27" i="17"/>
  <c r="AP28" i="17"/>
  <c r="AJ28" i="17"/>
  <c r="AV29" i="17"/>
  <c r="AP30" i="17"/>
  <c r="AP31" i="17"/>
  <c r="AP32" i="17"/>
  <c r="AJ36" i="17"/>
  <c r="AP37" i="17"/>
  <c r="AJ39" i="17"/>
  <c r="BB29" i="17"/>
  <c r="BB28" i="17"/>
  <c r="AJ30" i="17"/>
  <c r="AJ27" i="17"/>
  <c r="AV28" i="17"/>
  <c r="AP33" i="17"/>
  <c r="AJ31" i="17"/>
  <c r="AJ32" i="17"/>
  <c r="BB33" i="17"/>
  <c r="BB30" i="17"/>
  <c r="BB31" i="17"/>
  <c r="BB32" i="17"/>
  <c r="AJ34" i="17"/>
  <c r="AJ35" i="17"/>
  <c r="AP36" i="17"/>
  <c r="BB37" i="17"/>
  <c r="AP38" i="17"/>
  <c r="AJ38" i="17"/>
  <c r="AV39" i="17"/>
  <c r="V42" i="7"/>
  <c r="Z38" i="7"/>
  <c r="AD39" i="7"/>
  <c r="AD42" i="7"/>
  <c r="Z42" i="7"/>
  <c r="AH43" i="7"/>
  <c r="R43" i="7"/>
  <c r="V38" i="7"/>
  <c r="V43" i="7"/>
  <c r="V39" i="7"/>
  <c r="N43" i="7"/>
  <c r="R42" i="7"/>
  <c r="R38" i="7"/>
  <c r="AH42" i="7"/>
  <c r="R39" i="7"/>
  <c r="AH39" i="7"/>
  <c r="N42" i="7"/>
  <c r="AH38" i="7"/>
  <c r="AD38" i="7"/>
  <c r="N38" i="7"/>
  <c r="Z39" i="7"/>
  <c r="N39" i="7"/>
  <c r="AD43" i="7"/>
  <c r="Z43" i="7"/>
  <c r="AF13" i="17"/>
  <c r="AF18" i="17"/>
  <c r="AL18" i="17" s="1"/>
  <c r="AR18" i="17" s="1"/>
  <c r="AX18" i="17" s="1"/>
  <c r="BD18" i="17" s="1"/>
  <c r="AF20" i="17"/>
  <c r="AL20" i="17" s="1"/>
  <c r="AR20" i="17" s="1"/>
  <c r="AX20" i="17" s="1"/>
  <c r="BD20" i="17" s="1"/>
  <c r="AD18" i="17"/>
  <c r="AF16" i="17"/>
  <c r="AL16" i="17" s="1"/>
  <c r="AR16" i="17" s="1"/>
  <c r="AX16" i="17" s="1"/>
  <c r="BD16" i="17" s="1"/>
  <c r="AF19" i="17"/>
  <c r="AL19" i="17" s="1"/>
  <c r="AR19" i="17" s="1"/>
  <c r="AX19" i="17" s="1"/>
  <c r="BD19" i="17" s="1"/>
  <c r="AD25" i="17"/>
  <c r="AD23" i="17"/>
  <c r="AD19" i="17"/>
  <c r="AF15" i="17"/>
  <c r="AL15" i="17" s="1"/>
  <c r="AR15" i="17" s="1"/>
  <c r="AX15" i="17" s="1"/>
  <c r="BD15" i="17" s="1"/>
  <c r="AF17" i="17"/>
  <c r="AL17" i="17" s="1"/>
  <c r="AR17" i="17" s="1"/>
  <c r="AX17" i="17" s="1"/>
  <c r="BD17" i="17" s="1"/>
  <c r="AD20" i="17"/>
  <c r="AF14" i="17"/>
  <c r="AL14" i="17" s="1"/>
  <c r="AR14" i="17" s="1"/>
  <c r="AX14" i="17" s="1"/>
  <c r="BD14" i="17" s="1"/>
  <c r="AF22" i="17"/>
  <c r="AL22" i="17" s="1"/>
  <c r="AR22" i="17" s="1"/>
  <c r="AX22" i="17" s="1"/>
  <c r="BD22" i="17" s="1"/>
  <c r="AF23" i="17"/>
  <c r="AL23" i="17" s="1"/>
  <c r="AR23" i="17" s="1"/>
  <c r="AX23" i="17" s="1"/>
  <c r="BD23" i="17" s="1"/>
  <c r="AF24" i="17"/>
  <c r="AL24" i="17" s="1"/>
  <c r="AR24" i="17" s="1"/>
  <c r="AX24" i="17" s="1"/>
  <c r="BD24" i="17" s="1"/>
  <c r="AD22" i="17"/>
  <c r="AD24" i="17"/>
  <c r="AD13" i="17"/>
  <c r="AD14" i="17"/>
  <c r="AD15" i="17"/>
  <c r="AD16" i="17"/>
  <c r="AD17" i="17"/>
  <c r="AF21" i="17"/>
  <c r="AL21" i="17" s="1"/>
  <c r="AR21" i="17" s="1"/>
  <c r="AX21" i="17" s="1"/>
  <c r="BD21" i="17" s="1"/>
  <c r="AD26" i="17"/>
  <c r="AD21" i="17"/>
  <c r="AF28" i="17"/>
  <c r="AL28" i="17" s="1"/>
  <c r="AR28" i="17" s="1"/>
  <c r="AX28" i="17" s="1"/>
  <c r="BD28" i="17" s="1"/>
  <c r="AD29" i="17"/>
  <c r="AF29" i="17"/>
  <c r="AL29" i="17" s="1"/>
  <c r="AR29" i="17" s="1"/>
  <c r="AX29" i="17" s="1"/>
  <c r="BD29" i="17" s="1"/>
  <c r="AD30" i="17"/>
  <c r="AD28" i="17"/>
  <c r="AD31" i="17"/>
  <c r="AD32" i="17"/>
  <c r="AF30" i="17"/>
  <c r="AL30" i="17" s="1"/>
  <c r="AR30" i="17" s="1"/>
  <c r="AX30" i="17" s="1"/>
  <c r="BD30" i="17" s="1"/>
  <c r="AF31" i="17"/>
  <c r="AL31" i="17" s="1"/>
  <c r="AR31" i="17" s="1"/>
  <c r="AX31" i="17" s="1"/>
  <c r="BD31" i="17" s="1"/>
  <c r="AF32" i="17"/>
  <c r="AL32" i="17" s="1"/>
  <c r="AR32" i="17" s="1"/>
  <c r="AX32" i="17" s="1"/>
  <c r="BD32" i="17" s="1"/>
  <c r="AD34" i="17"/>
  <c r="AD35" i="17"/>
  <c r="AD37" i="17"/>
  <c r="AF37" i="17"/>
  <c r="AL37" i="17" s="1"/>
  <c r="AR37" i="17" s="1"/>
  <c r="AX37" i="17" s="1"/>
  <c r="BD37" i="17" s="1"/>
  <c r="AF38" i="17"/>
  <c r="AL38" i="17" s="1"/>
  <c r="AR38" i="17" s="1"/>
  <c r="AX38" i="17" s="1"/>
  <c r="BD38" i="17" s="1"/>
  <c r="AD39" i="17"/>
  <c r="AD27" i="17"/>
  <c r="AF33" i="17"/>
  <c r="AL33" i="17" s="1"/>
  <c r="AR33" i="17" s="1"/>
  <c r="AX33" i="17" s="1"/>
  <c r="BD33" i="17" s="1"/>
  <c r="AF36" i="17"/>
  <c r="AL36" i="17" s="1"/>
  <c r="AR36" i="17" s="1"/>
  <c r="AX36" i="17" s="1"/>
  <c r="BD36" i="17" s="1"/>
  <c r="AF39" i="17"/>
  <c r="AL39" i="17" s="1"/>
  <c r="AR39" i="17" s="1"/>
  <c r="AX39" i="17" s="1"/>
  <c r="BD39" i="17" s="1"/>
  <c r="AD38" i="17"/>
  <c r="AF25" i="17"/>
  <c r="AL25" i="17" s="1"/>
  <c r="AR25" i="17" s="1"/>
  <c r="AX25" i="17" s="1"/>
  <c r="BD25" i="17" s="1"/>
  <c r="AF26" i="17"/>
  <c r="AL26" i="17" s="1"/>
  <c r="AR26" i="17" s="1"/>
  <c r="AX26" i="17" s="1"/>
  <c r="BD26" i="17" s="1"/>
  <c r="AF27" i="17"/>
  <c r="AL27" i="17" s="1"/>
  <c r="AR27" i="17" s="1"/>
  <c r="AX27" i="17" s="1"/>
  <c r="BD27" i="17" s="1"/>
  <c r="AD33" i="17"/>
  <c r="AF34" i="17"/>
  <c r="AL34" i="17" s="1"/>
  <c r="AR34" i="17" s="1"/>
  <c r="AX34" i="17" s="1"/>
  <c r="BD34" i="17" s="1"/>
  <c r="AF35" i="17"/>
  <c r="AL35" i="17" s="1"/>
  <c r="AR35" i="17" s="1"/>
  <c r="AX35" i="17" s="1"/>
  <c r="BD35" i="17" s="1"/>
  <c r="AD36" i="17"/>
  <c r="AL13" i="17"/>
  <c r="AR13" i="17"/>
  <c r="AX13" i="17"/>
  <c r="BD13" i="17"/>
  <c r="Z32" i="17"/>
  <c r="Z18" i="17"/>
  <c r="X24" i="17"/>
  <c r="Z23" i="17"/>
  <c r="Z25" i="17"/>
  <c r="X18" i="17"/>
  <c r="Z28" i="17"/>
  <c r="Z19" i="17"/>
  <c r="Z30" i="17"/>
  <c r="X27" i="17"/>
  <c r="X20" i="17"/>
  <c r="Z35" i="17"/>
  <c r="Z38" i="17"/>
  <c r="X32" i="17"/>
  <c r="X28" i="17"/>
  <c r="X30" i="17"/>
  <c r="X26" i="17"/>
  <c r="X31" i="17"/>
  <c r="X13" i="17"/>
  <c r="Z16" i="17"/>
  <c r="X23" i="17"/>
  <c r="Z33" i="17"/>
  <c r="X38" i="17"/>
  <c r="X33" i="17"/>
  <c r="Z34" i="17"/>
  <c r="X25" i="17"/>
  <c r="Z27" i="17"/>
  <c r="X22" i="17"/>
  <c r="X35" i="17"/>
  <c r="X15" i="17"/>
  <c r="Z22" i="17"/>
  <c r="X37" i="17"/>
  <c r="X19" i="17"/>
  <c r="Z26" i="17"/>
  <c r="Z31" i="17"/>
  <c r="X34" i="17"/>
  <c r="Z20" i="17"/>
  <c r="X36" i="17"/>
  <c r="X17" i="17"/>
  <c r="Z17" i="17"/>
  <c r="Z13" i="17"/>
  <c r="Z36" i="17"/>
  <c r="Z24" i="17"/>
  <c r="X16" i="17"/>
  <c r="X21" i="17"/>
  <c r="Z15" i="17"/>
  <c r="Z14" i="17"/>
  <c r="X29" i="17"/>
  <c r="Z21" i="17"/>
  <c r="X39" i="17"/>
  <c r="Z39" i="17"/>
  <c r="X14" i="17"/>
  <c r="Z29" i="17"/>
  <c r="Z37" i="17"/>
  <c r="AS16" i="9" l="1"/>
  <c r="AJ16" i="9"/>
  <c r="AV16" i="9"/>
  <c r="BY21" i="12"/>
  <c r="BY27" i="12"/>
  <c r="BY18" i="12"/>
  <c r="BY15" i="12"/>
  <c r="BY29" i="12"/>
  <c r="BY25" i="12"/>
  <c r="BY37" i="12"/>
  <c r="BY39" i="12"/>
  <c r="BY33" i="12"/>
  <c r="BY14" i="12"/>
  <c r="BY13" i="12"/>
  <c r="BY19" i="12"/>
  <c r="BY36" i="12"/>
  <c r="BY16" i="12"/>
  <c r="BY28" i="12"/>
  <c r="BY24" i="12"/>
  <c r="BY22" i="12"/>
  <c r="BY34" i="12"/>
  <c r="BY38" i="12"/>
  <c r="BY23" i="12"/>
  <c r="BY26" i="12"/>
  <c r="BY32" i="12"/>
  <c r="BY17" i="12"/>
  <c r="BY35" i="12"/>
  <c r="BY30" i="12"/>
  <c r="BY31" i="12"/>
  <c r="BY20" i="12"/>
  <c r="BY19" i="15"/>
  <c r="BY29" i="15"/>
  <c r="BY20" i="15"/>
  <c r="BY26" i="15"/>
  <c r="BY35" i="15"/>
  <c r="BY13" i="15"/>
  <c r="BY33" i="15"/>
  <c r="BY22" i="15"/>
  <c r="BY28" i="15"/>
  <c r="BY39" i="15"/>
  <c r="BY17" i="16"/>
  <c r="BY22" i="16"/>
  <c r="BY31" i="16"/>
  <c r="BY36" i="16"/>
  <c r="BY25" i="16"/>
  <c r="BY16" i="16"/>
  <c r="BY21" i="16"/>
  <c r="BY30" i="16"/>
  <c r="BY16" i="15"/>
  <c r="BY24" i="15"/>
  <c r="BY27" i="15"/>
  <c r="BY37" i="15"/>
  <c r="BY23" i="15"/>
  <c r="BY31" i="15"/>
  <c r="BY35" i="16"/>
  <c r="BY19" i="16"/>
  <c r="BY32" i="16"/>
  <c r="BY28" i="16"/>
  <c r="BY15" i="16"/>
  <c r="BY29" i="16"/>
  <c r="BY36" i="15"/>
  <c r="BY17" i="15"/>
  <c r="BY25" i="15"/>
  <c r="BY30" i="15"/>
  <c r="BY14" i="15"/>
  <c r="BY15" i="15"/>
  <c r="BY18" i="15"/>
  <c r="BY18" i="16"/>
  <c r="BY24" i="16"/>
  <c r="BY37" i="16"/>
  <c r="BY13" i="16"/>
  <c r="BY20" i="16"/>
  <c r="BY39" i="16"/>
  <c r="BY23" i="16"/>
  <c r="BY21" i="15"/>
  <c r="BY34" i="15"/>
  <c r="BY32" i="15"/>
  <c r="BY38" i="15"/>
  <c r="BY26" i="16"/>
  <c r="BY27" i="16"/>
  <c r="BY33" i="16"/>
  <c r="BY38" i="16"/>
  <c r="BY14" i="16"/>
  <c r="BY34" i="16"/>
  <c r="CK35" i="12"/>
  <c r="CK27" i="12"/>
  <c r="CK21" i="12"/>
  <c r="CK28" i="12"/>
  <c r="CK36" i="12"/>
  <c r="CK13" i="12"/>
  <c r="CK15" i="12"/>
  <c r="CK30" i="12"/>
  <c r="CK23" i="12"/>
  <c r="CK20" i="12"/>
  <c r="CK39" i="12"/>
  <c r="CK18" i="12"/>
  <c r="CK33" i="12"/>
  <c r="CK25" i="12"/>
  <c r="CK16" i="12"/>
  <c r="CK34" i="12"/>
  <c r="CK31" i="12"/>
  <c r="CK17" i="12"/>
  <c r="CK29" i="12"/>
  <c r="CK24" i="12"/>
  <c r="CK37" i="12"/>
  <c r="CK19" i="12"/>
  <c r="CK26" i="12"/>
  <c r="CK32" i="12"/>
  <c r="CK14" i="12"/>
  <c r="CK22" i="12"/>
  <c r="CK38" i="12"/>
  <c r="CK13" i="15"/>
  <c r="CK18" i="15"/>
  <c r="CK28" i="15"/>
  <c r="CK16" i="15"/>
  <c r="CK19" i="15"/>
  <c r="CK29" i="15"/>
  <c r="CK36" i="15"/>
  <c r="CK26" i="15"/>
  <c r="CK24" i="15"/>
  <c r="CK34" i="15"/>
  <c r="CK19" i="16"/>
  <c r="CK30" i="16"/>
  <c r="CK39" i="16"/>
  <c r="CK36" i="16"/>
  <c r="CK21" i="16"/>
  <c r="CK34" i="16"/>
  <c r="CK16" i="16"/>
  <c r="CK18" i="16"/>
  <c r="CK14" i="15"/>
  <c r="CK15" i="15"/>
  <c r="CK23" i="15"/>
  <c r="CK33" i="15"/>
  <c r="CK17" i="16"/>
  <c r="CK20" i="16"/>
  <c r="CK27" i="16"/>
  <c r="CK35" i="16"/>
  <c r="CK37" i="16"/>
  <c r="CK15" i="16"/>
  <c r="CK24" i="16"/>
  <c r="CK38" i="16"/>
  <c r="CK17" i="15"/>
  <c r="CK22" i="15"/>
  <c r="CK30" i="15"/>
  <c r="CK25" i="15"/>
  <c r="CK35" i="15"/>
  <c r="CK38" i="15"/>
  <c r="CK31" i="15"/>
  <c r="CK39" i="15"/>
  <c r="CK25" i="16"/>
  <c r="CK32" i="16"/>
  <c r="CK13" i="16"/>
  <c r="CK33" i="16"/>
  <c r="CK31" i="16"/>
  <c r="CK23" i="16"/>
  <c r="CK22" i="16"/>
  <c r="CK20" i="15"/>
  <c r="CK32" i="15"/>
  <c r="CK21" i="15"/>
  <c r="CK27" i="15"/>
  <c r="CK37" i="15"/>
  <c r="CK26" i="16"/>
  <c r="CK28" i="16"/>
  <c r="CK14" i="16"/>
  <c r="CK29" i="16"/>
  <c r="AO25" i="12"/>
  <c r="AO37" i="12"/>
  <c r="AO38" i="12"/>
  <c r="AO17" i="12"/>
  <c r="AO32" i="12"/>
  <c r="AO22" i="12"/>
  <c r="AO33" i="12"/>
  <c r="AO31" i="12"/>
  <c r="AO14" i="12"/>
  <c r="AO20" i="12"/>
  <c r="AO28" i="12"/>
  <c r="AO24" i="12"/>
  <c r="AO21" i="12"/>
  <c r="AO39" i="12"/>
  <c r="AO16" i="12"/>
  <c r="AO27" i="12"/>
  <c r="AO29" i="12"/>
  <c r="AO26" i="12"/>
  <c r="AO34" i="12"/>
  <c r="AO15" i="12"/>
  <c r="AO18" i="12"/>
  <c r="AO35" i="12"/>
  <c r="AO36" i="12"/>
  <c r="AO23" i="12"/>
  <c r="AO19" i="12"/>
  <c r="AO30" i="12"/>
  <c r="AO13" i="12"/>
  <c r="AO32" i="15"/>
  <c r="AO36" i="15"/>
  <c r="AO26" i="16"/>
  <c r="AO20" i="16"/>
  <c r="AO32" i="16"/>
  <c r="AO38" i="16"/>
  <c r="AO13" i="16"/>
  <c r="AO23" i="16"/>
  <c r="AO25" i="16"/>
  <c r="AO17" i="15"/>
  <c r="AO26" i="15"/>
  <c r="AO22" i="15"/>
  <c r="AO24" i="15"/>
  <c r="AO23" i="15"/>
  <c r="AO39" i="15"/>
  <c r="AO18" i="15"/>
  <c r="AO30" i="15"/>
  <c r="AO13" i="15"/>
  <c r="AO25" i="15"/>
  <c r="AO35" i="15"/>
  <c r="AO38" i="15"/>
  <c r="AO21" i="15"/>
  <c r="AO31" i="15"/>
  <c r="AO14" i="16"/>
  <c r="AO35" i="16"/>
  <c r="AO15" i="16"/>
  <c r="AO21" i="16"/>
  <c r="AO30" i="16"/>
  <c r="AO29" i="16"/>
  <c r="AO34" i="15"/>
  <c r="AO14" i="15"/>
  <c r="AO34" i="16"/>
  <c r="AO22" i="16"/>
  <c r="AO28" i="15"/>
  <c r="AO39" i="16"/>
  <c r="AO19" i="16"/>
  <c r="AO17" i="16"/>
  <c r="AO16" i="16"/>
  <c r="AO33" i="16"/>
  <c r="AO27" i="15"/>
  <c r="AO20" i="15"/>
  <c r="AO37" i="15"/>
  <c r="AO16" i="15"/>
  <c r="AO27" i="16"/>
  <c r="AO18" i="16"/>
  <c r="AO28" i="16"/>
  <c r="AO33" i="15"/>
  <c r="AO37" i="16"/>
  <c r="AO15" i="15"/>
  <c r="AO29" i="15"/>
  <c r="AO36" i="16"/>
  <c r="AO24" i="16"/>
  <c r="AO19" i="15"/>
  <c r="AO31" i="16"/>
  <c r="AI16" i="16"/>
  <c r="AI22" i="12"/>
  <c r="AI15" i="12"/>
  <c r="AI20" i="12"/>
  <c r="AI29" i="12"/>
  <c r="AI38" i="12"/>
  <c r="AI37" i="12"/>
  <c r="AI17" i="12"/>
  <c r="AI32" i="12"/>
  <c r="AI27" i="12"/>
  <c r="AI16" i="12"/>
  <c r="AI24" i="12"/>
  <c r="AI23" i="12"/>
  <c r="AI35" i="12"/>
  <c r="AI28" i="12"/>
  <c r="AI13" i="12"/>
  <c r="AI25" i="12"/>
  <c r="AI34" i="12"/>
  <c r="AI21" i="12"/>
  <c r="AI31" i="12"/>
  <c r="AI30" i="12"/>
  <c r="AI22" i="15"/>
  <c r="AI15" i="15"/>
  <c r="AI28" i="15"/>
  <c r="AI31" i="15"/>
  <c r="AI38" i="15"/>
  <c r="AI20" i="15"/>
  <c r="AI35" i="15"/>
  <c r="AI14" i="15"/>
  <c r="AI26" i="15"/>
  <c r="AI34" i="15"/>
  <c r="AI24" i="16"/>
  <c r="AI37" i="16"/>
  <c r="AI26" i="12"/>
  <c r="AI39" i="12"/>
  <c r="AI37" i="15"/>
  <c r="AI19" i="15"/>
  <c r="AI24" i="15"/>
  <c r="AI29" i="15"/>
  <c r="AI39" i="15"/>
  <c r="AI17" i="15"/>
  <c r="AI36" i="12"/>
  <c r="AI14" i="12"/>
  <c r="AI19" i="12"/>
  <c r="AI27" i="15"/>
  <c r="AI13" i="15"/>
  <c r="AI25" i="15"/>
  <c r="AI32" i="15"/>
  <c r="AI33" i="15"/>
  <c r="AI16" i="15"/>
  <c r="AI30" i="15"/>
  <c r="AI20" i="16"/>
  <c r="AI32" i="16"/>
  <c r="AI18" i="12"/>
  <c r="AI33" i="12"/>
  <c r="AI18" i="15"/>
  <c r="AI23" i="15"/>
  <c r="AI21" i="15"/>
  <c r="AI36" i="15"/>
  <c r="AI21" i="16"/>
  <c r="AI34" i="16"/>
  <c r="AI38" i="16"/>
  <c r="AI18" i="16"/>
  <c r="AI26" i="16"/>
  <c r="AI39" i="16"/>
  <c r="AI19" i="16"/>
  <c r="AI27" i="16"/>
  <c r="AI13" i="16"/>
  <c r="AI36" i="16"/>
  <c r="AI17" i="16"/>
  <c r="AI25" i="16"/>
  <c r="AI33" i="16"/>
  <c r="AI15" i="16"/>
  <c r="AI23" i="16"/>
  <c r="AI22" i="16"/>
  <c r="AI30" i="16"/>
  <c r="AI28" i="16"/>
  <c r="AI35" i="16"/>
  <c r="AI31" i="16"/>
  <c r="AI14" i="16"/>
  <c r="AI29" i="16"/>
  <c r="CR36" i="17"/>
  <c r="CR33" i="17"/>
  <c r="CR38" i="17"/>
  <c r="CR27" i="17"/>
  <c r="CR39" i="17"/>
  <c r="CR37" i="17"/>
  <c r="CR35" i="17"/>
  <c r="CR34" i="17"/>
  <c r="CR32" i="17"/>
  <c r="CR31" i="17"/>
  <c r="CR28" i="17"/>
  <c r="CR30" i="17"/>
  <c r="CR29" i="17"/>
  <c r="CR21" i="17"/>
  <c r="CR26" i="17"/>
  <c r="CR17" i="17"/>
  <c r="CR16" i="17"/>
  <c r="CR15" i="17"/>
  <c r="CR14" i="17"/>
  <c r="CR24" i="17"/>
  <c r="CR22" i="17"/>
  <c r="CR20" i="17"/>
  <c r="CR19" i="17"/>
  <c r="CR23" i="17"/>
  <c r="CR25" i="17"/>
  <c r="CR18" i="17"/>
  <c r="CR13" i="17"/>
  <c r="X16" i="9"/>
  <c r="AN16" i="9"/>
  <c r="BD16" i="9"/>
  <c r="AB16" i="9"/>
  <c r="AR16" i="9"/>
  <c r="BD40" i="12"/>
  <c r="AH33" i="7" s="1"/>
  <c r="BD40" i="15"/>
  <c r="AH32" i="7" s="1"/>
  <c r="BD40" i="17"/>
  <c r="AH30" i="7" s="1"/>
  <c r="BD40" i="16"/>
  <c r="AH31" i="7" s="1"/>
  <c r="AX40" i="12"/>
  <c r="AD33" i="7" s="1"/>
  <c r="AX40" i="15"/>
  <c r="AD32" i="7" s="1"/>
  <c r="AX40" i="17"/>
  <c r="AD30" i="7" s="1"/>
  <c r="AX40" i="16"/>
  <c r="AD31" i="7" s="1"/>
  <c r="AR40" i="12"/>
  <c r="Z33" i="7" s="1"/>
  <c r="AR40" i="15"/>
  <c r="Z32" i="7" s="1"/>
  <c r="AR40" i="17"/>
  <c r="Z30" i="7" s="1"/>
  <c r="AR40" i="16"/>
  <c r="Z31" i="7" s="1"/>
  <c r="AL40" i="12"/>
  <c r="AL40" i="15"/>
  <c r="V32" i="7" s="1"/>
  <c r="AL40" i="17"/>
  <c r="V30" i="7" s="1"/>
  <c r="AL40" i="16"/>
  <c r="V31" i="7" s="1"/>
  <c r="AD40" i="12"/>
  <c r="AF40" i="12"/>
  <c r="R33" i="7" s="1"/>
  <c r="AF40" i="15"/>
  <c r="R32" i="7" s="1"/>
  <c r="AD40" i="15"/>
  <c r="AD40" i="17"/>
  <c r="AF40" i="17"/>
  <c r="R30" i="7" s="1"/>
  <c r="AF40" i="16"/>
  <c r="R31" i="7" s="1"/>
  <c r="AD40" i="16"/>
  <c r="BB40" i="12"/>
  <c r="X40" i="12"/>
  <c r="Z40" i="12"/>
  <c r="N33" i="7" s="1"/>
  <c r="AP40" i="15"/>
  <c r="CT35" i="17"/>
  <c r="CT34" i="17"/>
  <c r="CT27" i="17"/>
  <c r="CT26" i="17"/>
  <c r="CT25" i="17"/>
  <c r="AV40" i="12"/>
  <c r="AP40" i="12"/>
  <c r="Z40" i="15"/>
  <c r="N32" i="7" s="1"/>
  <c r="X40" i="15"/>
  <c r="CT39" i="17"/>
  <c r="CT36" i="17"/>
  <c r="CT33" i="17"/>
  <c r="AJ40" i="12"/>
  <c r="AV40" i="15"/>
  <c r="CT38" i="17"/>
  <c r="CT37" i="17"/>
  <c r="CT32" i="17"/>
  <c r="CT31" i="17"/>
  <c r="CT30" i="17"/>
  <c r="CT29" i="17"/>
  <c r="BB40" i="15"/>
  <c r="AJ40" i="15"/>
  <c r="CT28" i="17"/>
  <c r="CT21" i="17"/>
  <c r="X40" i="17"/>
  <c r="CT24" i="17"/>
  <c r="CT23" i="17"/>
  <c r="CT22" i="17"/>
  <c r="CT14" i="17"/>
  <c r="AV40" i="17"/>
  <c r="CT17" i="17"/>
  <c r="CT15" i="17"/>
  <c r="BB40" i="17"/>
  <c r="AJ40" i="17"/>
  <c r="CT19" i="17"/>
  <c r="CT16" i="17"/>
  <c r="AP40" i="17"/>
  <c r="CT20" i="17"/>
  <c r="CT18" i="17"/>
  <c r="CT13" i="17"/>
  <c r="Z40" i="17"/>
  <c r="N30" i="7" s="1"/>
  <c r="AJ40" i="16"/>
  <c r="Z40" i="16"/>
  <c r="N31" i="7" s="1"/>
  <c r="AV40" i="16"/>
  <c r="X40" i="16"/>
  <c r="AP40" i="16"/>
  <c r="BB40" i="16"/>
  <c r="BY19" i="17"/>
  <c r="BY34" i="17"/>
  <c r="BY16" i="17"/>
  <c r="BY24" i="17"/>
  <c r="BY18" i="17"/>
  <c r="BY31" i="17"/>
  <c r="BY14" i="17"/>
  <c r="BY27" i="17"/>
  <c r="BY29" i="17"/>
  <c r="BY21" i="17"/>
  <c r="BY17" i="17"/>
  <c r="BY26" i="17"/>
  <c r="BY13" i="17"/>
  <c r="BY15" i="17"/>
  <c r="BY38" i="17"/>
  <c r="BY28" i="17"/>
  <c r="BY25" i="17"/>
  <c r="BY37" i="17"/>
  <c r="BY32" i="17"/>
  <c r="BY35" i="17"/>
  <c r="BY22" i="17"/>
  <c r="BY36" i="17"/>
  <c r="BY20" i="17"/>
  <c r="BY39" i="17"/>
  <c r="BY30" i="17"/>
  <c r="BY23" i="17"/>
  <c r="BY33" i="17"/>
  <c r="CK18" i="17"/>
  <c r="CK27" i="17"/>
  <c r="CK29" i="17"/>
  <c r="CK25" i="17"/>
  <c r="CK16" i="17"/>
  <c r="CK20" i="17"/>
  <c r="CK34" i="17"/>
  <c r="CK24" i="17"/>
  <c r="CK28" i="17"/>
  <c r="CK13" i="17"/>
  <c r="CK17" i="17"/>
  <c r="CK35" i="17"/>
  <c r="CK30" i="17"/>
  <c r="CK14" i="17"/>
  <c r="CK36" i="17"/>
  <c r="CK19" i="17"/>
  <c r="CK32" i="17"/>
  <c r="CK33" i="17"/>
  <c r="CK22" i="17"/>
  <c r="CK23" i="17"/>
  <c r="CK31" i="17"/>
  <c r="CK26" i="17"/>
  <c r="CK37" i="17"/>
  <c r="CK21" i="17"/>
  <c r="CK15" i="17"/>
  <c r="CK39" i="17"/>
  <c r="CK38" i="17"/>
  <c r="AO32" i="17"/>
  <c r="AO27" i="17"/>
  <c r="AO22" i="17"/>
  <c r="AO28" i="17"/>
  <c r="AO13" i="17"/>
  <c r="AO24" i="17"/>
  <c r="AO29" i="17"/>
  <c r="AO23" i="17"/>
  <c r="AO16" i="17"/>
  <c r="AO31" i="17"/>
  <c r="AO17" i="17"/>
  <c r="AO39" i="17"/>
  <c r="AO21" i="17"/>
  <c r="AO26" i="17"/>
  <c r="AO30" i="17"/>
  <c r="AO35" i="17"/>
  <c r="AO34" i="17"/>
  <c r="AO33" i="17"/>
  <c r="AO15" i="17"/>
  <c r="AO18" i="17"/>
  <c r="AO37" i="17"/>
  <c r="AO20" i="17"/>
  <c r="AO38" i="17"/>
  <c r="AO14" i="17"/>
  <c r="AO19" i="17"/>
  <c r="AO25" i="17"/>
  <c r="AO36" i="17"/>
  <c r="AI19" i="17"/>
  <c r="AI15" i="17"/>
  <c r="AI29" i="17"/>
  <c r="AI24" i="17"/>
  <c r="AI36" i="17"/>
  <c r="AI21" i="17"/>
  <c r="AI22" i="17"/>
  <c r="AI38" i="17"/>
  <c r="AI14" i="17"/>
  <c r="AI13" i="17"/>
  <c r="AI32" i="17"/>
  <c r="AI37" i="17"/>
  <c r="AI16" i="17"/>
  <c r="AI23" i="17"/>
  <c r="AI39" i="17"/>
  <c r="AI20" i="17"/>
  <c r="AI33" i="17"/>
  <c r="AI27" i="17"/>
  <c r="AI17" i="17"/>
  <c r="AI28" i="17"/>
  <c r="AI35" i="17"/>
  <c r="AI18" i="17"/>
  <c r="AI31" i="17"/>
  <c r="AI25" i="17"/>
  <c r="AI26" i="17"/>
  <c r="AI30" i="17"/>
  <c r="AI34" i="17"/>
  <c r="R5" i="7"/>
  <c r="R7" i="7" s="1"/>
  <c r="M5" i="7"/>
  <c r="M7" i="7" s="1"/>
  <c r="P5" i="7"/>
  <c r="P7" i="7" s="1"/>
  <c r="L5" i="7"/>
  <c r="L7" i="7" s="1"/>
  <c r="K5" i="7"/>
  <c r="K7" i="7" s="1"/>
  <c r="G5" i="7"/>
  <c r="G7" i="7" s="1"/>
  <c r="N5" i="7"/>
  <c r="N7" i="7" s="1"/>
  <c r="J5" i="7"/>
  <c r="J7" i="7" s="1"/>
  <c r="F5" i="7"/>
  <c r="V33" i="7"/>
  <c r="BJ40" i="12"/>
  <c r="BK40" i="12"/>
  <c r="BH40" i="12"/>
  <c r="BQ40" i="12"/>
  <c r="BP40" i="12"/>
  <c r="BF44" i="7"/>
  <c r="AP40" i="7"/>
  <c r="AT40" i="7"/>
  <c r="AX40" i="7"/>
  <c r="BB40" i="7"/>
  <c r="BF40" i="7"/>
  <c r="BB44" i="7"/>
  <c r="AX44" i="7"/>
  <c r="AT44" i="7"/>
  <c r="AP44" i="7"/>
  <c r="AL44" i="7"/>
  <c r="AL40" i="7"/>
  <c r="AH44" i="7"/>
  <c r="AH40" i="7"/>
  <c r="AD40" i="7"/>
  <c r="AD44" i="7"/>
  <c r="Z44" i="7"/>
  <c r="Z40" i="7"/>
  <c r="V44" i="7"/>
  <c r="V40" i="7"/>
  <c r="R44" i="7"/>
  <c r="R40" i="7"/>
  <c r="K2" i="1"/>
  <c r="AG13" i="17"/>
  <c r="AM13" i="17" s="1"/>
  <c r="AS13" i="17" s="1"/>
  <c r="AY13" i="17" s="1"/>
  <c r="BE13" i="17" s="1"/>
  <c r="AG19" i="17"/>
  <c r="AM19" i="17" s="1"/>
  <c r="AS19" i="17" s="1"/>
  <c r="AY19" i="17" s="1"/>
  <c r="BE19" i="17" s="1"/>
  <c r="AG22" i="17"/>
  <c r="AM22" i="17" s="1"/>
  <c r="AS22" i="17" s="1"/>
  <c r="AY22" i="17" s="1"/>
  <c r="BE22" i="17" s="1"/>
  <c r="AG17" i="17"/>
  <c r="AM17" i="17" s="1"/>
  <c r="AS17" i="17" s="1"/>
  <c r="AY17" i="17" s="1"/>
  <c r="BE17" i="17" s="1"/>
  <c r="AG20" i="17"/>
  <c r="AM20" i="17" s="1"/>
  <c r="AS20" i="17" s="1"/>
  <c r="AY20" i="17" s="1"/>
  <c r="BE20" i="17" s="1"/>
  <c r="AG18" i="17"/>
  <c r="AM18" i="17" s="1"/>
  <c r="AS18" i="17" s="1"/>
  <c r="AY18" i="17" s="1"/>
  <c r="BE18" i="17" s="1"/>
  <c r="AG23" i="17"/>
  <c r="AM23" i="17" s="1"/>
  <c r="AS23" i="17" s="1"/>
  <c r="AY23" i="17" s="1"/>
  <c r="BE23" i="17" s="1"/>
  <c r="AG15" i="17"/>
  <c r="AM15" i="17" s="1"/>
  <c r="AS15" i="17" s="1"/>
  <c r="AY15" i="17" s="1"/>
  <c r="BE15" i="17" s="1"/>
  <c r="AG21" i="17"/>
  <c r="AM21" i="17" s="1"/>
  <c r="AS21" i="17" s="1"/>
  <c r="AY21" i="17" s="1"/>
  <c r="BE21" i="17" s="1"/>
  <c r="AG14" i="17"/>
  <c r="AM14" i="17" s="1"/>
  <c r="AS14" i="17" s="1"/>
  <c r="AY14" i="17" s="1"/>
  <c r="BE14" i="17" s="1"/>
  <c r="AG16" i="17"/>
  <c r="AM16" i="17" s="1"/>
  <c r="AS16" i="17" s="1"/>
  <c r="AY16" i="17" s="1"/>
  <c r="BE16" i="17" s="1"/>
  <c r="AG30" i="17"/>
  <c r="AM30" i="17" s="1"/>
  <c r="AS30" i="17" s="1"/>
  <c r="AY30" i="17" s="1"/>
  <c r="BE30" i="17" s="1"/>
  <c r="AG32" i="17"/>
  <c r="AM32" i="17" s="1"/>
  <c r="AS32" i="17" s="1"/>
  <c r="AY32" i="17" s="1"/>
  <c r="BE32" i="17" s="1"/>
  <c r="AG34" i="17"/>
  <c r="AM34" i="17" s="1"/>
  <c r="AS34" i="17" s="1"/>
  <c r="AY34" i="17" s="1"/>
  <c r="BE34" i="17" s="1"/>
  <c r="AG24" i="17"/>
  <c r="AM24" i="17" s="1"/>
  <c r="AS24" i="17" s="1"/>
  <c r="AY24" i="17" s="1"/>
  <c r="BE24" i="17" s="1"/>
  <c r="AG26" i="17"/>
  <c r="AM26" i="17" s="1"/>
  <c r="AS26" i="17" s="1"/>
  <c r="AY26" i="17" s="1"/>
  <c r="BE26" i="17" s="1"/>
  <c r="AG28" i="17"/>
  <c r="AM28" i="17" s="1"/>
  <c r="AS28" i="17" s="1"/>
  <c r="AY28" i="17" s="1"/>
  <c r="BE28" i="17" s="1"/>
  <c r="AG37" i="17"/>
  <c r="AM37" i="17" s="1"/>
  <c r="AS37" i="17" s="1"/>
  <c r="AY37" i="17" s="1"/>
  <c r="BE37" i="17" s="1"/>
  <c r="AG39" i="17"/>
  <c r="AM39" i="17" s="1"/>
  <c r="AS39" i="17" s="1"/>
  <c r="AY39" i="17" s="1"/>
  <c r="BE39" i="17" s="1"/>
  <c r="AG31" i="17"/>
  <c r="AM31" i="17" s="1"/>
  <c r="AS31" i="17" s="1"/>
  <c r="AY31" i="17" s="1"/>
  <c r="BE31" i="17" s="1"/>
  <c r="AG33" i="17"/>
  <c r="AM33" i="17" s="1"/>
  <c r="AS33" i="17" s="1"/>
  <c r="AY33" i="17" s="1"/>
  <c r="BE33" i="17" s="1"/>
  <c r="AG35" i="17"/>
  <c r="AM35" i="17" s="1"/>
  <c r="AS35" i="17" s="1"/>
  <c r="AY35" i="17" s="1"/>
  <c r="BE35" i="17" s="1"/>
  <c r="AG25" i="17"/>
  <c r="AM25" i="17" s="1"/>
  <c r="AS25" i="17" s="1"/>
  <c r="AY25" i="17" s="1"/>
  <c r="BE25" i="17" s="1"/>
  <c r="AG27" i="17"/>
  <c r="AM27" i="17" s="1"/>
  <c r="AS27" i="17" s="1"/>
  <c r="AY27" i="17" s="1"/>
  <c r="BE27" i="17" s="1"/>
  <c r="AG29" i="17"/>
  <c r="AM29" i="17" s="1"/>
  <c r="AS29" i="17" s="1"/>
  <c r="AY29" i="17" s="1"/>
  <c r="BE29" i="17" s="1"/>
  <c r="AG36" i="17"/>
  <c r="AM36" i="17" s="1"/>
  <c r="AS36" i="17" s="1"/>
  <c r="AY36" i="17" s="1"/>
  <c r="BE36" i="17" s="1"/>
  <c r="AG38" i="17"/>
  <c r="AM38" i="17" s="1"/>
  <c r="AS38" i="17" s="1"/>
  <c r="AY38" i="17" s="1"/>
  <c r="BE38" i="17" s="1"/>
  <c r="AU20" i="9" l="1"/>
  <c r="AW16" i="9"/>
  <c r="AQ21" i="9"/>
  <c r="AU22" i="9"/>
  <c r="AQ20" i="9"/>
  <c r="AU21" i="9"/>
  <c r="AQ23" i="9"/>
  <c r="AQ24" i="9"/>
  <c r="AQ22" i="9"/>
  <c r="AU23" i="9"/>
  <c r="AU24" i="9"/>
  <c r="F8" i="7"/>
  <c r="F7" i="7"/>
  <c r="F9" i="7"/>
  <c r="BA13" i="12"/>
  <c r="BA14" i="12"/>
  <c r="BA26" i="12"/>
  <c r="BA17" i="12"/>
  <c r="BA28" i="12"/>
  <c r="BA39" i="12"/>
  <c r="BA23" i="12"/>
  <c r="BA15" i="12"/>
  <c r="BA24" i="12"/>
  <c r="BA36" i="12"/>
  <c r="BA20" i="12"/>
  <c r="BA27" i="12"/>
  <c r="BA32" i="12"/>
  <c r="BA21" i="12"/>
  <c r="BA33" i="12"/>
  <c r="BA18" i="12"/>
  <c r="BA30" i="12"/>
  <c r="BA22" i="12"/>
  <c r="BA25" i="12"/>
  <c r="BA19" i="12"/>
  <c r="BA31" i="12"/>
  <c r="BA37" i="12"/>
  <c r="BA16" i="12"/>
  <c r="BA29" i="12"/>
  <c r="BA35" i="12"/>
  <c r="BA38" i="12"/>
  <c r="BA34" i="12"/>
  <c r="BA18" i="15"/>
  <c r="BA36" i="15"/>
  <c r="BA13" i="15"/>
  <c r="BA25" i="15"/>
  <c r="BA14" i="15"/>
  <c r="BA28" i="15"/>
  <c r="BA37" i="15"/>
  <c r="BA21" i="16"/>
  <c r="BA33" i="16"/>
  <c r="BA38" i="16"/>
  <c r="BA14" i="16"/>
  <c r="BA15" i="16"/>
  <c r="BA36" i="16"/>
  <c r="BA31" i="16"/>
  <c r="BA28" i="16"/>
  <c r="BA20" i="16"/>
  <c r="BA32" i="16"/>
  <c r="BA21" i="15"/>
  <c r="BA29" i="15"/>
  <c r="BA33" i="15"/>
  <c r="BA27" i="15"/>
  <c r="BA34" i="15"/>
  <c r="BA22" i="16"/>
  <c r="BA23" i="15"/>
  <c r="BA31" i="15"/>
  <c r="BA17" i="15"/>
  <c r="BA22" i="15"/>
  <c r="BA26" i="15"/>
  <c r="BA39" i="15"/>
  <c r="BA30" i="15"/>
  <c r="BA32" i="15"/>
  <c r="BA15" i="15"/>
  <c r="BA20" i="15"/>
  <c r="BA35" i="15"/>
  <c r="BA23" i="16"/>
  <c r="BA35" i="16"/>
  <c r="BA16" i="15"/>
  <c r="BA38" i="15"/>
  <c r="BA24" i="15"/>
  <c r="BA19" i="15"/>
  <c r="BA16" i="16"/>
  <c r="BA29" i="16"/>
  <c r="BA34" i="16"/>
  <c r="BA27" i="16"/>
  <c r="BA18" i="16"/>
  <c r="BA25" i="16"/>
  <c r="BA30" i="16"/>
  <c r="BA19" i="16"/>
  <c r="BA26" i="16"/>
  <c r="BA13" i="16"/>
  <c r="BA39" i="16"/>
  <c r="BA24" i="16"/>
  <c r="BA17" i="16"/>
  <c r="BA37" i="16"/>
  <c r="CQ22" i="12"/>
  <c r="CQ27" i="12"/>
  <c r="CQ36" i="12"/>
  <c r="CQ39" i="12"/>
  <c r="CQ18" i="12"/>
  <c r="CQ15" i="12"/>
  <c r="CQ24" i="12"/>
  <c r="CQ35" i="12"/>
  <c r="CQ13" i="12"/>
  <c r="CQ17" i="12"/>
  <c r="CQ31" i="12"/>
  <c r="CQ32" i="12"/>
  <c r="CQ34" i="12"/>
  <c r="CQ30" i="12"/>
  <c r="CQ29" i="12"/>
  <c r="CQ14" i="12"/>
  <c r="CQ16" i="12"/>
  <c r="CQ21" i="12"/>
  <c r="CQ26" i="12"/>
  <c r="CQ38" i="12"/>
  <c r="CQ20" i="12"/>
  <c r="CQ23" i="12"/>
  <c r="CQ33" i="12"/>
  <c r="CQ19" i="12"/>
  <c r="CQ28" i="12"/>
  <c r="CQ25" i="12"/>
  <c r="CQ37" i="12"/>
  <c r="CQ18" i="15"/>
  <c r="CQ32" i="15"/>
  <c r="CQ20" i="15"/>
  <c r="CQ13" i="15"/>
  <c r="CQ23" i="15"/>
  <c r="CQ29" i="15"/>
  <c r="CQ28" i="16"/>
  <c r="CQ21" i="16"/>
  <c r="CQ36" i="16"/>
  <c r="CQ32" i="16"/>
  <c r="CQ35" i="16"/>
  <c r="CQ24" i="16"/>
  <c r="CQ39" i="16"/>
  <c r="CQ14" i="15"/>
  <c r="CQ26" i="15"/>
  <c r="CQ27" i="15"/>
  <c r="CQ16" i="15"/>
  <c r="CQ28" i="15"/>
  <c r="CQ34" i="15"/>
  <c r="CQ21" i="15"/>
  <c r="CQ35" i="15"/>
  <c r="CQ17" i="16"/>
  <c r="CQ13" i="16"/>
  <c r="CQ22" i="16"/>
  <c r="CQ29" i="16"/>
  <c r="CQ33" i="16"/>
  <c r="CQ15" i="16"/>
  <c r="CQ25" i="16"/>
  <c r="CQ30" i="16"/>
  <c r="CQ22" i="15"/>
  <c r="CQ39" i="15"/>
  <c r="CQ15" i="15"/>
  <c r="CQ19" i="15"/>
  <c r="CQ37" i="15"/>
  <c r="CQ17" i="15"/>
  <c r="CQ31" i="15"/>
  <c r="CQ25" i="15"/>
  <c r="CQ37" i="16"/>
  <c r="CQ14" i="16"/>
  <c r="CQ20" i="16"/>
  <c r="CQ36" i="15"/>
  <c r="CQ24" i="15"/>
  <c r="CQ33" i="15"/>
  <c r="CQ30" i="15"/>
  <c r="CQ38" i="15"/>
  <c r="CQ26" i="16"/>
  <c r="CQ31" i="16"/>
  <c r="CQ18" i="16"/>
  <c r="CQ23" i="16"/>
  <c r="CQ27" i="16"/>
  <c r="CQ34" i="16"/>
  <c r="CQ19" i="16"/>
  <c r="CQ38" i="16"/>
  <c r="CQ16" i="16"/>
  <c r="AU20" i="12"/>
  <c r="AU31" i="12"/>
  <c r="AU27" i="12"/>
  <c r="AU17" i="12"/>
  <c r="AU16" i="12"/>
  <c r="AU25" i="12"/>
  <c r="AU14" i="12"/>
  <c r="AU26" i="12"/>
  <c r="AU38" i="12"/>
  <c r="AU36" i="12"/>
  <c r="AU29" i="12"/>
  <c r="AU19" i="12"/>
  <c r="AU28" i="12"/>
  <c r="AU37" i="12"/>
  <c r="AU18" i="12"/>
  <c r="AU23" i="12"/>
  <c r="AU33" i="12"/>
  <c r="AU21" i="12"/>
  <c r="AU30" i="12"/>
  <c r="AU22" i="12"/>
  <c r="AU39" i="12"/>
  <c r="AU24" i="12"/>
  <c r="AU35" i="12"/>
  <c r="AU34" i="12"/>
  <c r="AU15" i="12"/>
  <c r="AU32" i="12"/>
  <c r="AU13" i="12"/>
  <c r="AU20" i="15"/>
  <c r="AU27" i="15"/>
  <c r="AU35" i="15"/>
  <c r="AU15" i="15"/>
  <c r="AU22" i="15"/>
  <c r="AU31" i="15"/>
  <c r="AU16" i="15"/>
  <c r="AU39" i="15"/>
  <c r="AU25" i="15"/>
  <c r="AU26" i="15"/>
  <c r="AU15" i="16"/>
  <c r="AU16" i="16"/>
  <c r="AU23" i="16"/>
  <c r="AU39" i="16"/>
  <c r="AU36" i="15"/>
  <c r="AU14" i="16"/>
  <c r="AU28" i="16"/>
  <c r="AU30" i="16"/>
  <c r="AU38" i="16"/>
  <c r="AU17" i="15"/>
  <c r="AU19" i="15"/>
  <c r="AU37" i="16"/>
  <c r="AU33" i="16"/>
  <c r="AU17" i="16"/>
  <c r="AU19" i="16"/>
  <c r="AU20" i="16"/>
  <c r="AU14" i="15"/>
  <c r="AU32" i="15"/>
  <c r="AU37" i="15"/>
  <c r="AU28" i="15"/>
  <c r="AU30" i="15"/>
  <c r="AU38" i="15"/>
  <c r="AU29" i="15"/>
  <c r="AU13" i="15"/>
  <c r="AU24" i="15"/>
  <c r="AU33" i="15"/>
  <c r="AU13" i="16"/>
  <c r="AU26" i="16"/>
  <c r="AU21" i="15"/>
  <c r="AU18" i="15"/>
  <c r="AU23" i="15"/>
  <c r="AU21" i="16"/>
  <c r="AU31" i="16"/>
  <c r="AU18" i="16"/>
  <c r="AU25" i="16"/>
  <c r="AU32" i="16"/>
  <c r="AU27" i="16"/>
  <c r="AU34" i="15"/>
  <c r="AU24" i="16"/>
  <c r="AU22" i="16"/>
  <c r="AU29" i="16"/>
  <c r="AU34" i="16"/>
  <c r="AU36" i="16"/>
  <c r="AU35" i="16"/>
  <c r="BG17" i="12"/>
  <c r="BG22" i="12"/>
  <c r="BG33" i="12"/>
  <c r="BG23" i="12"/>
  <c r="BG32" i="12"/>
  <c r="BG19" i="12"/>
  <c r="BG20" i="12"/>
  <c r="BG13" i="12"/>
  <c r="BG38" i="12"/>
  <c r="BG36" i="12"/>
  <c r="BG24" i="12"/>
  <c r="BG34" i="12"/>
  <c r="BG30" i="12"/>
  <c r="BG26" i="12"/>
  <c r="BG16" i="12"/>
  <c r="BG18" i="12"/>
  <c r="BG27" i="12"/>
  <c r="BG15" i="12"/>
  <c r="BG21" i="12"/>
  <c r="BG31" i="12"/>
  <c r="BG29" i="12"/>
  <c r="BG14" i="12"/>
  <c r="BG39" i="12"/>
  <c r="BG28" i="12"/>
  <c r="BG35" i="12"/>
  <c r="BG25" i="12"/>
  <c r="BG37" i="12"/>
  <c r="BG23" i="15"/>
  <c r="BG34" i="15"/>
  <c r="BG20" i="15"/>
  <c r="BG18" i="15"/>
  <c r="BG27" i="16"/>
  <c r="BG20" i="16"/>
  <c r="BG28" i="16"/>
  <c r="BG35" i="16"/>
  <c r="BG18" i="16"/>
  <c r="BG26" i="16"/>
  <c r="BG30" i="16"/>
  <c r="BG38" i="16"/>
  <c r="BG36" i="15"/>
  <c r="BG30" i="15"/>
  <c r="BG39" i="16"/>
  <c r="BG32" i="16"/>
  <c r="BG25" i="16"/>
  <c r="BG13" i="16"/>
  <c r="BG14" i="15"/>
  <c r="BG27" i="15"/>
  <c r="BG28" i="15"/>
  <c r="BG35" i="15"/>
  <c r="BG16" i="15"/>
  <c r="BG31" i="15"/>
  <c r="BG22" i="15"/>
  <c r="BG23" i="16"/>
  <c r="BG17" i="16"/>
  <c r="BG19" i="15"/>
  <c r="BG37" i="15"/>
  <c r="BG21" i="15"/>
  <c r="BG15" i="16"/>
  <c r="BG24" i="16"/>
  <c r="BG33" i="16"/>
  <c r="BG25" i="15"/>
  <c r="BG15" i="15"/>
  <c r="BG32" i="15"/>
  <c r="BG38" i="15"/>
  <c r="BG17" i="15"/>
  <c r="BG29" i="15"/>
  <c r="BG33" i="15"/>
  <c r="BG39" i="15"/>
  <c r="BG26" i="15"/>
  <c r="BG14" i="16"/>
  <c r="BG31" i="16"/>
  <c r="BG16" i="16"/>
  <c r="BG21" i="16"/>
  <c r="BG37" i="16"/>
  <c r="BG29" i="16"/>
  <c r="BG34" i="16"/>
  <c r="BG24" i="15"/>
  <c r="BG13" i="15"/>
  <c r="BG19" i="16"/>
  <c r="BG36" i="16"/>
  <c r="BG22" i="16"/>
  <c r="BS22" i="12"/>
  <c r="BS39" i="12"/>
  <c r="BS17" i="12"/>
  <c r="BS32" i="12"/>
  <c r="BS28" i="12"/>
  <c r="BS21" i="12"/>
  <c r="BS25" i="12"/>
  <c r="BS34" i="12"/>
  <c r="BS15" i="12"/>
  <c r="BS20" i="12"/>
  <c r="BS23" i="12"/>
  <c r="BS31" i="12"/>
  <c r="BS24" i="12"/>
  <c r="BS29" i="12"/>
  <c r="BS35" i="12"/>
  <c r="BS13" i="12"/>
  <c r="BS38" i="12"/>
  <c r="BS27" i="12"/>
  <c r="BS19" i="12"/>
  <c r="BS16" i="12"/>
  <c r="BS26" i="12"/>
  <c r="BS14" i="12"/>
  <c r="BS18" i="12"/>
  <c r="BS30" i="12"/>
  <c r="BS33" i="12"/>
  <c r="BS36" i="12"/>
  <c r="BS37" i="12"/>
  <c r="BS16" i="15"/>
  <c r="BS22" i="15"/>
  <c r="BS33" i="15"/>
  <c r="BS37" i="15"/>
  <c r="BS29" i="15"/>
  <c r="BS38" i="15"/>
  <c r="BS21" i="15"/>
  <c r="BS34" i="15"/>
  <c r="BS18" i="16"/>
  <c r="BS26" i="16"/>
  <c r="BS19" i="16"/>
  <c r="BS33" i="16"/>
  <c r="BS29" i="16"/>
  <c r="BS14" i="16"/>
  <c r="BS21" i="16"/>
  <c r="BS25" i="16"/>
  <c r="BS37" i="16"/>
  <c r="BS23" i="15"/>
  <c r="BS19" i="15"/>
  <c r="BS14" i="15"/>
  <c r="BS39" i="15"/>
  <c r="BS27" i="15"/>
  <c r="BS32" i="15"/>
  <c r="BS32" i="16"/>
  <c r="BS16" i="16"/>
  <c r="BS35" i="16"/>
  <c r="BS28" i="15"/>
  <c r="BS35" i="15"/>
  <c r="BS13" i="15"/>
  <c r="BS24" i="15"/>
  <c r="BS30" i="15"/>
  <c r="BS20" i="15"/>
  <c r="BS17" i="15"/>
  <c r="BS15" i="16"/>
  <c r="BS22" i="16"/>
  <c r="BS34" i="16"/>
  <c r="BS38" i="16"/>
  <c r="BS23" i="16"/>
  <c r="BS39" i="16"/>
  <c r="BS17" i="16"/>
  <c r="BS28" i="16"/>
  <c r="BS13" i="16"/>
  <c r="BS18" i="15"/>
  <c r="BS36" i="15"/>
  <c r="BS25" i="15"/>
  <c r="BS26" i="15"/>
  <c r="BS15" i="15"/>
  <c r="BS31" i="15"/>
  <c r="BS36" i="16"/>
  <c r="BS20" i="16"/>
  <c r="BS30" i="16"/>
  <c r="BS27" i="16"/>
  <c r="BS31" i="16"/>
  <c r="BS24" i="16"/>
  <c r="CE16" i="12"/>
  <c r="CE31" i="12"/>
  <c r="CE24" i="12"/>
  <c r="CE29" i="12"/>
  <c r="CE37" i="12"/>
  <c r="CE30" i="12"/>
  <c r="CE39" i="12"/>
  <c r="CE28" i="12"/>
  <c r="CE14" i="12"/>
  <c r="CE21" i="12"/>
  <c r="CE17" i="12"/>
  <c r="CE18" i="12"/>
  <c r="CE27" i="12"/>
  <c r="CE19" i="12"/>
  <c r="CE32" i="12"/>
  <c r="CE13" i="12"/>
  <c r="CE34" i="12"/>
  <c r="CE15" i="12"/>
  <c r="CE26" i="12"/>
  <c r="CE33" i="12"/>
  <c r="CE23" i="12"/>
  <c r="CE35" i="12"/>
  <c r="CE36" i="12"/>
  <c r="CE20" i="12"/>
  <c r="CE25" i="12"/>
  <c r="CE22" i="12"/>
  <c r="CE38" i="12"/>
  <c r="CE35" i="15"/>
  <c r="CE27" i="15"/>
  <c r="CE34" i="15"/>
  <c r="CE16" i="16"/>
  <c r="CE31" i="16"/>
  <c r="CE35" i="16"/>
  <c r="CE28" i="16"/>
  <c r="CE30" i="16"/>
  <c r="CE23" i="16"/>
  <c r="CE38" i="16"/>
  <c r="CE14" i="15"/>
  <c r="CE30" i="15"/>
  <c r="CE38" i="15"/>
  <c r="CE15" i="15"/>
  <c r="CE29" i="15"/>
  <c r="CE26" i="15"/>
  <c r="CE23" i="15"/>
  <c r="CE15" i="16"/>
  <c r="CE34" i="16"/>
  <c r="CE36" i="16"/>
  <c r="CE17" i="16"/>
  <c r="CE33" i="16"/>
  <c r="CE20" i="16"/>
  <c r="CE32" i="16"/>
  <c r="CE18" i="16"/>
  <c r="CE25" i="16"/>
  <c r="CE22" i="16"/>
  <c r="CE20" i="15"/>
  <c r="CE21" i="15"/>
  <c r="CE36" i="15"/>
  <c r="CE18" i="15"/>
  <c r="CE13" i="15"/>
  <c r="CE32" i="15"/>
  <c r="CE37" i="15"/>
  <c r="CE26" i="16"/>
  <c r="CE27" i="16"/>
  <c r="CE29" i="16"/>
  <c r="CE24" i="15"/>
  <c r="CE28" i="15"/>
  <c r="CE17" i="15"/>
  <c r="CE25" i="15"/>
  <c r="CE31" i="15"/>
  <c r="CE39" i="15"/>
  <c r="CE16" i="15"/>
  <c r="CE22" i="15"/>
  <c r="CE33" i="15"/>
  <c r="CE19" i="15"/>
  <c r="CE19" i="16"/>
  <c r="CE24" i="16"/>
  <c r="CE39" i="16"/>
  <c r="CE13" i="16"/>
  <c r="CE21" i="16"/>
  <c r="CE37" i="16"/>
  <c r="CE14" i="16"/>
  <c r="AC18" i="16"/>
  <c r="AC27" i="16"/>
  <c r="AC28" i="16"/>
  <c r="AC15" i="15"/>
  <c r="AC33" i="15"/>
  <c r="AC32" i="15"/>
  <c r="AC23" i="16"/>
  <c r="AC26" i="15"/>
  <c r="AC18" i="15"/>
  <c r="AC34" i="15"/>
  <c r="AC38" i="12"/>
  <c r="AC30" i="12"/>
  <c r="AC35" i="16"/>
  <c r="AC22" i="16"/>
  <c r="AC31" i="15"/>
  <c r="AC13" i="16"/>
  <c r="AC20" i="16"/>
  <c r="AC22" i="15"/>
  <c r="AC28" i="15"/>
  <c r="AC29" i="12"/>
  <c r="AC21" i="12"/>
  <c r="AC36" i="12"/>
  <c r="AC26" i="16"/>
  <c r="AC39" i="15"/>
  <c r="AC32" i="12"/>
  <c r="AC38" i="16"/>
  <c r="AC24" i="15"/>
  <c r="AC21" i="15"/>
  <c r="AC26" i="12"/>
  <c r="AC13" i="15"/>
  <c r="AC14" i="15"/>
  <c r="AC20" i="15"/>
  <c r="AC17" i="12"/>
  <c r="AC39" i="12"/>
  <c r="AC30" i="16"/>
  <c r="AC39" i="16"/>
  <c r="AC19" i="15"/>
  <c r="AC16" i="12"/>
  <c r="AC29" i="16"/>
  <c r="AC34" i="16"/>
  <c r="AC21" i="16"/>
  <c r="AC23" i="15"/>
  <c r="AC25" i="15"/>
  <c r="AC20" i="12"/>
  <c r="AC25" i="12"/>
  <c r="AC36" i="15"/>
  <c r="AC16" i="15"/>
  <c r="AC27" i="12"/>
  <c r="AC37" i="12"/>
  <c r="AC36" i="16"/>
  <c r="AC27" i="15"/>
  <c r="AC37" i="15"/>
  <c r="AC28" i="12"/>
  <c r="AC13" i="12"/>
  <c r="AC15" i="16"/>
  <c r="AC17" i="16"/>
  <c r="AC32" i="16"/>
  <c r="AC38" i="15"/>
  <c r="AC31" i="12"/>
  <c r="AC14" i="12"/>
  <c r="AC14" i="16"/>
  <c r="AC25" i="16"/>
  <c r="AC22" i="12"/>
  <c r="AC15" i="12"/>
  <c r="AC37" i="16"/>
  <c r="AC17" i="15"/>
  <c r="AC35" i="15"/>
  <c r="AC30" i="15"/>
  <c r="AC34" i="12"/>
  <c r="AC19" i="12"/>
  <c r="AC16" i="16"/>
  <c r="AC24" i="16"/>
  <c r="AC29" i="15"/>
  <c r="AC35" i="12"/>
  <c r="AC24" i="12"/>
  <c r="AC33" i="12"/>
  <c r="AC19" i="16"/>
  <c r="AC33" i="16"/>
  <c r="AC31" i="16"/>
  <c r="AC23" i="12"/>
  <c r="AC18" i="12"/>
  <c r="BM13" i="12"/>
  <c r="BM16" i="12"/>
  <c r="BM35" i="12"/>
  <c r="BM14" i="12"/>
  <c r="BM24" i="12"/>
  <c r="BM29" i="12"/>
  <c r="BM34" i="12"/>
  <c r="BM17" i="12"/>
  <c r="BM27" i="12"/>
  <c r="BM31" i="12"/>
  <c r="BM36" i="12"/>
  <c r="BM19" i="12"/>
  <c r="BM28" i="12"/>
  <c r="BM20" i="12"/>
  <c r="BM21" i="12"/>
  <c r="BM25" i="12"/>
  <c r="BM18" i="12"/>
  <c r="BM15" i="12"/>
  <c r="BM26" i="12"/>
  <c r="BM30" i="12"/>
  <c r="BM38" i="12"/>
  <c r="BM22" i="12"/>
  <c r="BM37" i="12"/>
  <c r="BM39" i="12"/>
  <c r="BM32" i="12"/>
  <c r="BM23" i="12"/>
  <c r="BM33" i="12"/>
  <c r="BM21" i="15"/>
  <c r="BM26" i="15"/>
  <c r="BM34" i="15"/>
  <c r="BM18" i="15"/>
  <c r="BM27" i="15"/>
  <c r="BM39" i="15"/>
  <c r="BM13" i="15"/>
  <c r="BM31" i="15"/>
  <c r="BM29" i="15"/>
  <c r="BM37" i="15"/>
  <c r="BM17" i="16"/>
  <c r="BM22" i="16"/>
  <c r="BM31" i="16"/>
  <c r="BM33" i="16"/>
  <c r="BM36" i="16"/>
  <c r="BM18" i="16"/>
  <c r="BM37" i="16"/>
  <c r="BM25" i="16"/>
  <c r="BM23" i="15"/>
  <c r="BM30" i="15"/>
  <c r="BM19" i="15"/>
  <c r="BM35" i="15"/>
  <c r="BM16" i="15"/>
  <c r="BM13" i="16"/>
  <c r="BM34" i="16"/>
  <c r="BM23" i="16"/>
  <c r="BM33" i="15"/>
  <c r="BM38" i="15"/>
  <c r="BM22" i="15"/>
  <c r="BM36" i="15"/>
  <c r="BM14" i="15"/>
  <c r="BM25" i="15"/>
  <c r="BM20" i="15"/>
  <c r="BM32" i="15"/>
  <c r="BM24" i="16"/>
  <c r="BM26" i="16"/>
  <c r="BM32" i="16"/>
  <c r="BM14" i="16"/>
  <c r="BM19" i="16"/>
  <c r="BM30" i="16"/>
  <c r="BM15" i="16"/>
  <c r="BM27" i="16"/>
  <c r="BM16" i="16"/>
  <c r="BM28" i="16"/>
  <c r="BM20" i="16"/>
  <c r="BM24" i="15"/>
  <c r="BM17" i="15"/>
  <c r="BM28" i="15"/>
  <c r="BM15" i="15"/>
  <c r="BM29" i="16"/>
  <c r="BM35" i="16"/>
  <c r="BM38" i="16"/>
  <c r="BM21" i="16"/>
  <c r="BM39" i="16"/>
  <c r="N35" i="7"/>
  <c r="AX45" i="7"/>
  <c r="R35" i="7"/>
  <c r="V35" i="7"/>
  <c r="AH35" i="7"/>
  <c r="Z35" i="7"/>
  <c r="AD35" i="7"/>
  <c r="CT40" i="16"/>
  <c r="BJ31" i="7" s="1"/>
  <c r="CT40" i="15"/>
  <c r="BJ32" i="7" s="1"/>
  <c r="CT40" i="17"/>
  <c r="BJ30" i="7" s="1"/>
  <c r="AU25" i="17"/>
  <c r="AU21" i="17"/>
  <c r="AU31" i="17"/>
  <c r="AU16" i="17"/>
  <c r="AU15" i="17"/>
  <c r="AU39" i="17"/>
  <c r="AU30" i="17"/>
  <c r="AU26" i="17"/>
  <c r="AU28" i="17"/>
  <c r="AU35" i="17"/>
  <c r="AU34" i="17"/>
  <c r="AU20" i="17"/>
  <c r="AU22" i="17"/>
  <c r="AU38" i="17"/>
  <c r="AU19" i="17"/>
  <c r="AU14" i="17"/>
  <c r="AU33" i="17"/>
  <c r="AU27" i="17"/>
  <c r="AU32" i="17"/>
  <c r="AU13" i="17"/>
  <c r="AU23" i="17"/>
  <c r="AU29" i="17"/>
  <c r="AU24" i="17"/>
  <c r="AU36" i="17"/>
  <c r="AU37" i="17"/>
  <c r="AU18" i="17"/>
  <c r="AU17" i="17"/>
  <c r="BG24" i="17"/>
  <c r="BG36" i="17"/>
  <c r="BG25" i="17"/>
  <c r="BG13" i="17"/>
  <c r="BG30" i="17"/>
  <c r="BG18" i="17"/>
  <c r="BG38" i="17"/>
  <c r="BG19" i="17"/>
  <c r="BG21" i="17"/>
  <c r="BG28" i="17"/>
  <c r="BG17" i="17"/>
  <c r="BG34" i="17"/>
  <c r="BG31" i="17"/>
  <c r="BG32" i="17"/>
  <c r="BG23" i="17"/>
  <c r="BG27" i="17"/>
  <c r="BG37" i="17"/>
  <c r="BG39" i="17"/>
  <c r="BG33" i="17"/>
  <c r="BG29" i="17"/>
  <c r="BG35" i="17"/>
  <c r="BG16" i="17"/>
  <c r="BG20" i="17"/>
  <c r="BG22" i="17"/>
  <c r="BG14" i="17"/>
  <c r="BG15" i="17"/>
  <c r="BG26" i="17"/>
  <c r="BS18" i="17"/>
  <c r="BS21" i="17"/>
  <c r="BS17" i="17"/>
  <c r="BS34" i="17"/>
  <c r="BS28" i="17"/>
  <c r="BS39" i="17"/>
  <c r="BS29" i="17"/>
  <c r="BS20" i="17"/>
  <c r="BS15" i="17"/>
  <c r="BS14" i="17"/>
  <c r="BS38" i="17"/>
  <c r="BS35" i="17"/>
  <c r="BS27" i="17"/>
  <c r="BS26" i="17"/>
  <c r="BS13" i="17"/>
  <c r="BS22" i="17"/>
  <c r="BS32" i="17"/>
  <c r="BS16" i="17"/>
  <c r="BS19" i="17"/>
  <c r="BS25" i="17"/>
  <c r="BS24" i="17"/>
  <c r="BS23" i="17"/>
  <c r="BS30" i="17"/>
  <c r="BS31" i="17"/>
  <c r="BS33" i="17"/>
  <c r="BS37" i="17"/>
  <c r="BS36" i="17"/>
  <c r="CE15" i="17"/>
  <c r="CE22" i="17"/>
  <c r="CE17" i="17"/>
  <c r="CE18" i="17"/>
  <c r="CE16" i="17"/>
  <c r="CE28" i="17"/>
  <c r="CE36" i="17"/>
  <c r="CE14" i="17"/>
  <c r="CE34" i="17"/>
  <c r="CE33" i="17"/>
  <c r="CE27" i="17"/>
  <c r="CE37" i="17"/>
  <c r="CE25" i="17"/>
  <c r="CE31" i="17"/>
  <c r="CE39" i="17"/>
  <c r="CE19" i="17"/>
  <c r="CE29" i="17"/>
  <c r="CE21" i="17"/>
  <c r="CE13" i="17"/>
  <c r="CE23" i="17"/>
  <c r="CE35" i="17"/>
  <c r="CE30" i="17"/>
  <c r="CE20" i="17"/>
  <c r="CE32" i="17"/>
  <c r="CE26" i="17"/>
  <c r="CE24" i="17"/>
  <c r="CE38" i="17"/>
  <c r="BL25" i="17"/>
  <c r="BI25" i="17" s="1"/>
  <c r="CJ17" i="17"/>
  <c r="CG17" i="17" s="1"/>
  <c r="CJ32" i="17"/>
  <c r="CG32" i="17" s="1"/>
  <c r="CD31" i="17"/>
  <c r="CA31" i="17" s="1"/>
  <c r="BX31" i="17"/>
  <c r="BU31" i="17" s="1"/>
  <c r="CD14" i="17"/>
  <c r="CA14" i="17" s="1"/>
  <c r="CD29" i="17"/>
  <c r="CA29" i="17" s="1"/>
  <c r="BX25" i="17"/>
  <c r="BU25" i="17" s="1"/>
  <c r="CJ39" i="17"/>
  <c r="CG39" i="17" s="1"/>
  <c r="BX39" i="17"/>
  <c r="BU39" i="17" s="1"/>
  <c r="BR13" i="17"/>
  <c r="BO13" i="17" s="1"/>
  <c r="BR22" i="17"/>
  <c r="BO22" i="17" s="1"/>
  <c r="CP31" i="17"/>
  <c r="CM31" i="17" s="1"/>
  <c r="CP23" i="17"/>
  <c r="CM23" i="17" s="1"/>
  <c r="CD23" i="17"/>
  <c r="CA23" i="17" s="1"/>
  <c r="BL37" i="17"/>
  <c r="BI37" i="17" s="1"/>
  <c r="CD18" i="17"/>
  <c r="CA18" i="17" s="1"/>
  <c r="CJ20" i="17"/>
  <c r="CG20" i="17" s="1"/>
  <c r="BX22" i="17"/>
  <c r="BU22" i="17" s="1"/>
  <c r="BX33" i="17"/>
  <c r="BU33" i="17" s="1"/>
  <c r="BL16" i="17"/>
  <c r="BI16" i="17" s="1"/>
  <c r="BL39" i="17"/>
  <c r="BI39" i="17" s="1"/>
  <c r="BL36" i="17"/>
  <c r="BI36" i="17" s="1"/>
  <c r="CJ15" i="17"/>
  <c r="CG15" i="17" s="1"/>
  <c r="CJ22" i="17"/>
  <c r="CG22" i="17" s="1"/>
  <c r="CD35" i="17"/>
  <c r="CA35" i="17" s="1"/>
  <c r="BX20" i="17"/>
  <c r="BU20" i="17" s="1"/>
  <c r="CJ25" i="17"/>
  <c r="CG25" i="17" s="1"/>
  <c r="CJ31" i="17"/>
  <c r="CG31" i="17" s="1"/>
  <c r="BX27" i="17"/>
  <c r="BU27" i="17" s="1"/>
  <c r="BL27" i="17"/>
  <c r="BI27" i="17" s="1"/>
  <c r="BX29" i="17"/>
  <c r="BU29" i="17" s="1"/>
  <c r="CP14" i="17"/>
  <c r="CM14" i="17" s="1"/>
  <c r="CJ27" i="17"/>
  <c r="CG27" i="17" s="1"/>
  <c r="BR34" i="17"/>
  <c r="BO34" i="17" s="1"/>
  <c r="BR36" i="17"/>
  <c r="BO36" i="17" s="1"/>
  <c r="BL23" i="17"/>
  <c r="BI23" i="17" s="1"/>
  <c r="BX38" i="17"/>
  <c r="BU38" i="17" s="1"/>
  <c r="BL15" i="17"/>
  <c r="BI15" i="17" s="1"/>
  <c r="CJ16" i="17"/>
  <c r="CG16" i="17" s="1"/>
  <c r="BL33" i="17"/>
  <c r="BI33" i="17" s="1"/>
  <c r="CJ38" i="17"/>
  <c r="CG38" i="17" s="1"/>
  <c r="BR18" i="17"/>
  <c r="BO18" i="17" s="1"/>
  <c r="BL19" i="17"/>
  <c r="BI19" i="17" s="1"/>
  <c r="BR31" i="17"/>
  <c r="BO31" i="17" s="1"/>
  <c r="BR16" i="17"/>
  <c r="BO16" i="17" s="1"/>
  <c r="CJ30" i="17"/>
  <c r="CG30" i="17" s="1"/>
  <c r="BL38" i="17"/>
  <c r="BI38" i="17" s="1"/>
  <c r="CJ26" i="17"/>
  <c r="CG26" i="17" s="1"/>
  <c r="CJ33" i="17"/>
  <c r="CG33" i="17" s="1"/>
  <c r="CJ21" i="17"/>
  <c r="CG21" i="17" s="1"/>
  <c r="CP13" i="17"/>
  <c r="CM13" i="17" s="1"/>
  <c r="BX21" i="17"/>
  <c r="BU21" i="17" s="1"/>
  <c r="CJ23" i="17"/>
  <c r="CG23" i="17" s="1"/>
  <c r="CD34" i="17"/>
  <c r="CA34" i="17" s="1"/>
  <c r="BX15" i="17"/>
  <c r="BU15" i="17" s="1"/>
  <c r="CP18" i="17"/>
  <c r="CM18" i="17" s="1"/>
  <c r="BR19" i="17"/>
  <c r="BO19" i="17" s="1"/>
  <c r="BR20" i="17"/>
  <c r="BO20" i="17" s="1"/>
  <c r="CD26" i="17"/>
  <c r="CA26" i="17" s="1"/>
  <c r="CP24" i="17"/>
  <c r="CM24" i="17" s="1"/>
  <c r="BR27" i="17"/>
  <c r="BO27" i="17" s="1"/>
  <c r="BR29" i="17"/>
  <c r="BO29" i="17" s="1"/>
  <c r="BL32" i="17"/>
  <c r="BI32" i="17" s="1"/>
  <c r="CP38" i="17"/>
  <c r="CM38" i="17" s="1"/>
  <c r="CD21" i="17"/>
  <c r="CA21" i="17" s="1"/>
  <c r="CD28" i="17"/>
  <c r="CA28" i="17" s="1"/>
  <c r="CD30" i="17"/>
  <c r="CA30" i="17" s="1"/>
  <c r="BX32" i="17"/>
  <c r="BU32" i="17" s="1"/>
  <c r="BR37" i="17"/>
  <c r="BO37" i="17" s="1"/>
  <c r="CP35" i="17"/>
  <c r="CM35" i="17" s="1"/>
  <c r="BL18" i="17"/>
  <c r="BI18" i="17" s="1"/>
  <c r="BL21" i="17"/>
  <c r="BI21" i="17" s="1"/>
  <c r="CJ24" i="17"/>
  <c r="CG24" i="17" s="1"/>
  <c r="CD13" i="17"/>
  <c r="CA13" i="17" s="1"/>
  <c r="BR23" i="17"/>
  <c r="BO23" i="17" s="1"/>
  <c r="CJ28" i="17"/>
  <c r="CG28" i="17" s="1"/>
  <c r="CP22" i="17"/>
  <c r="CM22" i="17" s="1"/>
  <c r="BX28" i="17"/>
  <c r="BU28" i="17" s="1"/>
  <c r="BX30" i="17"/>
  <c r="BU30" i="17" s="1"/>
  <c r="BR35" i="17"/>
  <c r="BO35" i="17" s="1"/>
  <c r="CP36" i="17"/>
  <c r="CM36" i="17" s="1"/>
  <c r="BX19" i="17"/>
  <c r="BU19" i="17" s="1"/>
  <c r="CD22" i="17"/>
  <c r="CA22" i="17" s="1"/>
  <c r="BL13" i="17"/>
  <c r="BI13" i="17" s="1"/>
  <c r="BL14" i="17"/>
  <c r="BI14" i="17" s="1"/>
  <c r="BR17" i="17"/>
  <c r="BO17" i="17" s="1"/>
  <c r="CP16" i="17"/>
  <c r="CM16" i="17" s="1"/>
  <c r="BX18" i="17"/>
  <c r="BU18" i="17" s="1"/>
  <c r="BL31" i="17"/>
  <c r="BI31" i="17" s="1"/>
  <c r="BL20" i="17"/>
  <c r="BI20" i="17" s="1"/>
  <c r="BX26" i="17"/>
  <c r="BU26" i="17" s="1"/>
  <c r="BR32" i="17"/>
  <c r="BO32" i="17" s="1"/>
  <c r="CJ36" i="17"/>
  <c r="CG36" i="17" s="1"/>
  <c r="BL26" i="17"/>
  <c r="BI26" i="17" s="1"/>
  <c r="CJ19" i="17"/>
  <c r="CG19" i="17" s="1"/>
  <c r="BX16" i="17"/>
  <c r="BU16" i="17" s="1"/>
  <c r="BX13" i="17"/>
  <c r="BU13" i="17" s="1"/>
  <c r="BX14" i="17"/>
  <c r="BU14" i="17" s="1"/>
  <c r="CP17" i="17"/>
  <c r="CM17" i="17" s="1"/>
  <c r="CD19" i="17"/>
  <c r="CA19" i="17" s="1"/>
  <c r="CP25" i="17"/>
  <c r="CM25" i="17" s="1"/>
  <c r="CP20" i="17"/>
  <c r="CM20" i="17" s="1"/>
  <c r="CP21" i="17"/>
  <c r="CM21" i="17" s="1"/>
  <c r="BR26" i="17"/>
  <c r="BO26" i="17" s="1"/>
  <c r="CP26" i="17"/>
  <c r="CM26" i="17" s="1"/>
  <c r="CD25" i="17"/>
  <c r="CA25" i="17" s="1"/>
  <c r="BL29" i="17"/>
  <c r="BI29" i="17" s="1"/>
  <c r="CP27" i="17"/>
  <c r="CM27" i="17" s="1"/>
  <c r="CP28" i="17"/>
  <c r="CM28" i="17" s="1"/>
  <c r="CP29" i="17"/>
  <c r="CM29" i="17" s="1"/>
  <c r="BX23" i="17"/>
  <c r="BU23" i="17" s="1"/>
  <c r="CP32" i="17"/>
  <c r="CM32" i="17" s="1"/>
  <c r="CJ18" i="17"/>
  <c r="CG18" i="17" s="1"/>
  <c r="BX17" i="17"/>
  <c r="BU17" i="17" s="1"/>
  <c r="BL30" i="17"/>
  <c r="BI30" i="17" s="1"/>
  <c r="CD33" i="17"/>
  <c r="CA33" i="17" s="1"/>
  <c r="CD15" i="17"/>
  <c r="CA15" i="17" s="1"/>
  <c r="BR15" i="17"/>
  <c r="BO15" i="17" s="1"/>
  <c r="BR14" i="17"/>
  <c r="BO14" i="17" s="1"/>
  <c r="BX24" i="17"/>
  <c r="BU24" i="17" s="1"/>
  <c r="BX37" i="17"/>
  <c r="BU37" i="17" s="1"/>
  <c r="CJ13" i="17"/>
  <c r="CG13" i="17" s="1"/>
  <c r="CJ14" i="17"/>
  <c r="CG14" i="17" s="1"/>
  <c r="CP19" i="17"/>
  <c r="CM19" i="17" s="1"/>
  <c r="CD16" i="17"/>
  <c r="CA16" i="17" s="1"/>
  <c r="BR24" i="17"/>
  <c r="BO24" i="17" s="1"/>
  <c r="CJ29" i="17"/>
  <c r="CG29" i="17" s="1"/>
  <c r="BR30" i="17"/>
  <c r="BO30" i="17" s="1"/>
  <c r="CP30" i="17"/>
  <c r="CM30" i="17" s="1"/>
  <c r="CP33" i="17"/>
  <c r="CM33" i="17" s="1"/>
  <c r="BX34" i="17"/>
  <c r="BU34" i="17" s="1"/>
  <c r="BX35" i="17"/>
  <c r="BU35" i="17" s="1"/>
  <c r="BX36" i="17"/>
  <c r="BU36" i="17" s="1"/>
  <c r="CD36" i="17"/>
  <c r="CA36" i="17" s="1"/>
  <c r="CP37" i="17"/>
  <c r="CM37" i="17" s="1"/>
  <c r="CD38" i="17"/>
  <c r="CA38" i="17" s="1"/>
  <c r="CD39" i="17"/>
  <c r="CA39" i="17" s="1"/>
  <c r="CD24" i="17"/>
  <c r="CA24" i="17" s="1"/>
  <c r="CP15" i="17"/>
  <c r="CM15" i="17" s="1"/>
  <c r="BL24" i="17"/>
  <c r="BI24" i="17" s="1"/>
  <c r="BL28" i="17"/>
  <c r="BI28" i="17" s="1"/>
  <c r="CP34" i="17"/>
  <c r="CM34" i="17" s="1"/>
  <c r="BL17" i="17"/>
  <c r="BI17" i="17" s="1"/>
  <c r="CJ37" i="17"/>
  <c r="CG37" i="17" s="1"/>
  <c r="CD17" i="17"/>
  <c r="CA17" i="17" s="1"/>
  <c r="BL22" i="17"/>
  <c r="BI22" i="17" s="1"/>
  <c r="BR21" i="17"/>
  <c r="BO21" i="17" s="1"/>
  <c r="BR25" i="17"/>
  <c r="BO25" i="17" s="1"/>
  <c r="BR28" i="17"/>
  <c r="BO28" i="17" s="1"/>
  <c r="CD32" i="17"/>
  <c r="CA32" i="17" s="1"/>
  <c r="CJ34" i="17"/>
  <c r="CG34" i="17" s="1"/>
  <c r="CJ35" i="17"/>
  <c r="CG35" i="17" s="1"/>
  <c r="CP39" i="17"/>
  <c r="CM39" i="17" s="1"/>
  <c r="CD20" i="17"/>
  <c r="CA20" i="17" s="1"/>
  <c r="CD27" i="17"/>
  <c r="CA27" i="17" s="1"/>
  <c r="CD37" i="17"/>
  <c r="CA37" i="17" s="1"/>
  <c r="BR33" i="17"/>
  <c r="BO33" i="17" s="1"/>
  <c r="BR38" i="17"/>
  <c r="BO38" i="17" s="1"/>
  <c r="BL34" i="17"/>
  <c r="BI34" i="17" s="1"/>
  <c r="BR39" i="17"/>
  <c r="BO39" i="17" s="1"/>
  <c r="BL35" i="17"/>
  <c r="BI35" i="17" s="1"/>
  <c r="AH13" i="17"/>
  <c r="AE13" i="17" s="1"/>
  <c r="AH32" i="17"/>
  <c r="AE32" i="17" s="1"/>
  <c r="AB24" i="17"/>
  <c r="AH26" i="17"/>
  <c r="AE26" i="17" s="1"/>
  <c r="AB28" i="17"/>
  <c r="AB30" i="17"/>
  <c r="AB32" i="17"/>
  <c r="AH34" i="17"/>
  <c r="AE34" i="17" s="1"/>
  <c r="AB39" i="17"/>
  <c r="AH19" i="17"/>
  <c r="AE19" i="17" s="1"/>
  <c r="AH15" i="17"/>
  <c r="AE15" i="17" s="1"/>
  <c r="AH29" i="17"/>
  <c r="AE29" i="17" s="1"/>
  <c r="AH24" i="17"/>
  <c r="AE24" i="17" s="1"/>
  <c r="AH36" i="17"/>
  <c r="AE36" i="17" s="1"/>
  <c r="AH21" i="17"/>
  <c r="AE21" i="17" s="1"/>
  <c r="AH22" i="17"/>
  <c r="AE22" i="17" s="1"/>
  <c r="AH38" i="17"/>
  <c r="AE38" i="17" s="1"/>
  <c r="AH14" i="17"/>
  <c r="AE14" i="17" s="1"/>
  <c r="AB13" i="17"/>
  <c r="AB17" i="17"/>
  <c r="AB22" i="17"/>
  <c r="AB21" i="17"/>
  <c r="AB31" i="17"/>
  <c r="AB33" i="17"/>
  <c r="AH35" i="17"/>
  <c r="AE35" i="17" s="1"/>
  <c r="AB36" i="17"/>
  <c r="AB26" i="17"/>
  <c r="AB34" i="17"/>
  <c r="AH18" i="17"/>
  <c r="AE18" i="17" s="1"/>
  <c r="AH31" i="17"/>
  <c r="AE31" i="17" s="1"/>
  <c r="AB16" i="17"/>
  <c r="AB19" i="17"/>
  <c r="AB15" i="17"/>
  <c r="AH25" i="17"/>
  <c r="AE25" i="17" s="1"/>
  <c r="AB23" i="17"/>
  <c r="AH30" i="17"/>
  <c r="AE30" i="17" s="1"/>
  <c r="AH37" i="17"/>
  <c r="AE37" i="17" s="1"/>
  <c r="AB38" i="17"/>
  <c r="AB25" i="17"/>
  <c r="AH16" i="17"/>
  <c r="AE16" i="17" s="1"/>
  <c r="AH23" i="17"/>
  <c r="AE23" i="17" s="1"/>
  <c r="AH39" i="17"/>
  <c r="AE39" i="17" s="1"/>
  <c r="AH20" i="17"/>
  <c r="AE20" i="17" s="1"/>
  <c r="AH33" i="17"/>
  <c r="AE33" i="17" s="1"/>
  <c r="AH27" i="17"/>
  <c r="AE27" i="17" s="1"/>
  <c r="AH17" i="17"/>
  <c r="AE17" i="17" s="1"/>
  <c r="AH28" i="17"/>
  <c r="AE28" i="17" s="1"/>
  <c r="AB18" i="17"/>
  <c r="AB20" i="17"/>
  <c r="AB14" i="17"/>
  <c r="AB29" i="17"/>
  <c r="AB37" i="17"/>
  <c r="AB27" i="17"/>
  <c r="AB35" i="17"/>
  <c r="AN23" i="17"/>
  <c r="AK23" i="17" s="1"/>
  <c r="AN31" i="17"/>
  <c r="AK31" i="17" s="1"/>
  <c r="AN13" i="17"/>
  <c r="AK13" i="17" s="1"/>
  <c r="AN29" i="17"/>
  <c r="AK29" i="17" s="1"/>
  <c r="AN16" i="17"/>
  <c r="AK16" i="17" s="1"/>
  <c r="AT25" i="17"/>
  <c r="AQ25" i="17" s="1"/>
  <c r="AN27" i="17"/>
  <c r="AK27" i="17" s="1"/>
  <c r="AN25" i="17"/>
  <c r="AK25" i="17" s="1"/>
  <c r="AN36" i="17"/>
  <c r="AK36" i="17" s="1"/>
  <c r="AN33" i="17"/>
  <c r="AK33" i="17" s="1"/>
  <c r="AN15" i="17"/>
  <c r="AK15" i="17" s="1"/>
  <c r="AN18" i="17"/>
  <c r="AK18" i="17" s="1"/>
  <c r="AN32" i="17"/>
  <c r="AK32" i="17" s="1"/>
  <c r="AN37" i="17"/>
  <c r="AK37" i="17" s="1"/>
  <c r="AN20" i="17"/>
  <c r="AK20" i="17" s="1"/>
  <c r="AN38" i="17"/>
  <c r="AK38" i="17" s="1"/>
  <c r="AN14" i="17"/>
  <c r="AK14" i="17" s="1"/>
  <c r="AN19" i="17"/>
  <c r="AK19" i="17" s="1"/>
  <c r="AN17" i="17"/>
  <c r="AK17" i="17" s="1"/>
  <c r="AN39" i="17"/>
  <c r="AK39" i="17" s="1"/>
  <c r="AN21" i="17"/>
  <c r="AK21" i="17" s="1"/>
  <c r="AN26" i="17"/>
  <c r="AK26" i="17" s="1"/>
  <c r="AN30" i="17"/>
  <c r="AK30" i="17" s="1"/>
  <c r="AN35" i="17"/>
  <c r="AK35" i="17" s="1"/>
  <c r="AN34" i="17"/>
  <c r="AK34" i="17" s="1"/>
  <c r="AN22" i="17"/>
  <c r="AK22" i="17" s="1"/>
  <c r="AN28" i="17"/>
  <c r="AK28" i="17" s="1"/>
  <c r="AN24" i="17"/>
  <c r="AK24" i="17" s="1"/>
  <c r="AT13" i="17"/>
  <c r="AQ13" i="17" s="1"/>
  <c r="AT23" i="17"/>
  <c r="AQ23" i="17" s="1"/>
  <c r="AT29" i="17"/>
  <c r="AQ29" i="17" s="1"/>
  <c r="AT38" i="17"/>
  <c r="AQ38" i="17" s="1"/>
  <c r="AT19" i="17"/>
  <c r="AQ19" i="17" s="1"/>
  <c r="AT14" i="17"/>
  <c r="AQ14" i="17" s="1"/>
  <c r="AT33" i="17"/>
  <c r="AQ33" i="17" s="1"/>
  <c r="AT27" i="17"/>
  <c r="AQ27" i="17" s="1"/>
  <c r="AT32" i="17"/>
  <c r="AQ32" i="17" s="1"/>
  <c r="AT30" i="17"/>
  <c r="AQ30" i="17" s="1"/>
  <c r="AT26" i="17"/>
  <c r="AQ26" i="17" s="1"/>
  <c r="AT28" i="17"/>
  <c r="AQ28" i="17" s="1"/>
  <c r="AT35" i="17"/>
  <c r="AQ35" i="17" s="1"/>
  <c r="AT34" i="17"/>
  <c r="AQ34" i="17" s="1"/>
  <c r="AT20" i="17"/>
  <c r="AQ20" i="17" s="1"/>
  <c r="AT22" i="17"/>
  <c r="AQ22" i="17" s="1"/>
  <c r="AT21" i="17"/>
  <c r="AQ21" i="17" s="1"/>
  <c r="AZ25" i="17"/>
  <c r="AW25" i="17" s="1"/>
  <c r="AT31" i="17"/>
  <c r="AQ31" i="17" s="1"/>
  <c r="AT16" i="17"/>
  <c r="AQ16" i="17" s="1"/>
  <c r="AT15" i="17"/>
  <c r="AQ15" i="17" s="1"/>
  <c r="AT39" i="17"/>
  <c r="AQ39" i="17" s="1"/>
  <c r="AT24" i="17"/>
  <c r="AQ24" i="17" s="1"/>
  <c r="AT36" i="17"/>
  <c r="AQ36" i="17" s="1"/>
  <c r="AT37" i="17"/>
  <c r="AQ37" i="17" s="1"/>
  <c r="AT18" i="17"/>
  <c r="AQ18" i="17" s="1"/>
  <c r="AT17" i="17"/>
  <c r="AQ17" i="17" s="1"/>
  <c r="AZ18" i="17"/>
  <c r="AW18" i="17" s="1"/>
  <c r="AZ16" i="17"/>
  <c r="AW16" i="17" s="1"/>
  <c r="AZ28" i="17"/>
  <c r="AW28" i="17" s="1"/>
  <c r="AZ17" i="17"/>
  <c r="AW17" i="17" s="1"/>
  <c r="AZ37" i="17"/>
  <c r="AW37" i="17" s="1"/>
  <c r="AZ24" i="17"/>
  <c r="AW24" i="17" s="1"/>
  <c r="AZ27" i="17"/>
  <c r="AW27" i="17" s="1"/>
  <c r="AZ34" i="17"/>
  <c r="AW34" i="17" s="1"/>
  <c r="AZ35" i="17"/>
  <c r="AW35" i="17" s="1"/>
  <c r="AZ19" i="17"/>
  <c r="AW19" i="17" s="1"/>
  <c r="BF36" i="17"/>
  <c r="BC36" i="17" s="1"/>
  <c r="AZ32" i="17"/>
  <c r="AW32" i="17" s="1"/>
  <c r="AZ15" i="17"/>
  <c r="AW15" i="17" s="1"/>
  <c r="AZ29" i="17"/>
  <c r="AW29" i="17" s="1"/>
  <c r="AZ21" i="17"/>
  <c r="AW21" i="17" s="1"/>
  <c r="AZ38" i="17"/>
  <c r="AW38" i="17" s="1"/>
  <c r="AZ30" i="17"/>
  <c r="AW30" i="17" s="1"/>
  <c r="BF24" i="17"/>
  <c r="BC24" i="17" s="1"/>
  <c r="AZ36" i="17"/>
  <c r="AW36" i="17" s="1"/>
  <c r="AZ22" i="17"/>
  <c r="AW22" i="17" s="1"/>
  <c r="AZ20" i="17"/>
  <c r="AW20" i="17" s="1"/>
  <c r="AZ33" i="17"/>
  <c r="AW33" i="17" s="1"/>
  <c r="AZ23" i="17"/>
  <c r="AW23" i="17" s="1"/>
  <c r="BF25" i="17"/>
  <c r="BC25" i="17" s="1"/>
  <c r="AZ13" i="17"/>
  <c r="AW13" i="17" s="1"/>
  <c r="AZ26" i="17"/>
  <c r="AW26" i="17" s="1"/>
  <c r="AZ39" i="17"/>
  <c r="AW39" i="17" s="1"/>
  <c r="AZ14" i="17"/>
  <c r="AW14" i="17" s="1"/>
  <c r="AZ31" i="17"/>
  <c r="AW31" i="17" s="1"/>
  <c r="BF38" i="17"/>
  <c r="BC38" i="17" s="1"/>
  <c r="BF19" i="17"/>
  <c r="BC19" i="17" s="1"/>
  <c r="BF32" i="17"/>
  <c r="BC32" i="17" s="1"/>
  <c r="BF14" i="17"/>
  <c r="BC14" i="17" s="1"/>
  <c r="BF23" i="17"/>
  <c r="BC23" i="17" s="1"/>
  <c r="BF37" i="17"/>
  <c r="BC37" i="17" s="1"/>
  <c r="BF39" i="17"/>
  <c r="BC39" i="17" s="1"/>
  <c r="BF21" i="17"/>
  <c r="BC21" i="17" s="1"/>
  <c r="BF33" i="17"/>
  <c r="BC33" i="17" s="1"/>
  <c r="BF17" i="17"/>
  <c r="BC17" i="17" s="1"/>
  <c r="BF35" i="17"/>
  <c r="BC35" i="17" s="1"/>
  <c r="BF31" i="17"/>
  <c r="BC31" i="17" s="1"/>
  <c r="BF13" i="17"/>
  <c r="BC13" i="17" s="1"/>
  <c r="BF30" i="17"/>
  <c r="BC30" i="17" s="1"/>
  <c r="BF20" i="17"/>
  <c r="BC20" i="17" s="1"/>
  <c r="BF22" i="17"/>
  <c r="BC22" i="17" s="1"/>
  <c r="BF15" i="17"/>
  <c r="BC15" i="17" s="1"/>
  <c r="BF27" i="17"/>
  <c r="BC27" i="17" s="1"/>
  <c r="BF26" i="17"/>
  <c r="BC26" i="17" s="1"/>
  <c r="BF18" i="17"/>
  <c r="BC18" i="17" s="1"/>
  <c r="BF28" i="17"/>
  <c r="BC28" i="17" s="1"/>
  <c r="BF29" i="17"/>
  <c r="BC29" i="17" s="1"/>
  <c r="BF34" i="17"/>
  <c r="BC34" i="17" s="1"/>
  <c r="BF16" i="17"/>
  <c r="BC16" i="17" s="1"/>
  <c r="AC13" i="17"/>
  <c r="AC16" i="17"/>
  <c r="AC31" i="17"/>
  <c r="AC19" i="17"/>
  <c r="AC15" i="17"/>
  <c r="AC23" i="17"/>
  <c r="AC24" i="17"/>
  <c r="AC29" i="17"/>
  <c r="AC38" i="17"/>
  <c r="AC34" i="17"/>
  <c r="AC18" i="17"/>
  <c r="AC20" i="17"/>
  <c r="AC17" i="17"/>
  <c r="AC14" i="17"/>
  <c r="AC28" i="17"/>
  <c r="AC30" i="17"/>
  <c r="AC37" i="17"/>
  <c r="AC39" i="17"/>
  <c r="AC22" i="17"/>
  <c r="AC21" i="17"/>
  <c r="AC32" i="17"/>
  <c r="AC33" i="17"/>
  <c r="AC36" i="17"/>
  <c r="AC25" i="17"/>
  <c r="AC27" i="17"/>
  <c r="AC35" i="17"/>
  <c r="AC26" i="17"/>
  <c r="BM18" i="17"/>
  <c r="BM33" i="17"/>
  <c r="BM31" i="17"/>
  <c r="BM21" i="17"/>
  <c r="BM36" i="17"/>
  <c r="BM29" i="17"/>
  <c r="BM37" i="17"/>
  <c r="BM27" i="17"/>
  <c r="BM19" i="17"/>
  <c r="BM25" i="17"/>
  <c r="BM20" i="17"/>
  <c r="BM17" i="17"/>
  <c r="BM32" i="17"/>
  <c r="BM15" i="17"/>
  <c r="BM35" i="17"/>
  <c r="BM16" i="17"/>
  <c r="BM34" i="17"/>
  <c r="BM22" i="17"/>
  <c r="BM26" i="17"/>
  <c r="BM13" i="17"/>
  <c r="BM30" i="17"/>
  <c r="BM14" i="17"/>
  <c r="BM24" i="17"/>
  <c r="BM28" i="17"/>
  <c r="BM38" i="17"/>
  <c r="BM23" i="17"/>
  <c r="BM39" i="17"/>
  <c r="BA25" i="17"/>
  <c r="BA28" i="17"/>
  <c r="BA36" i="17"/>
  <c r="BA37" i="17"/>
  <c r="BA24" i="17"/>
  <c r="BA34" i="17"/>
  <c r="BA33" i="17"/>
  <c r="BA35" i="17"/>
  <c r="BA39" i="17"/>
  <c r="BA14" i="17"/>
  <c r="BA21" i="17"/>
  <c r="BA17" i="17"/>
  <c r="BA22" i="17"/>
  <c r="BA20" i="17"/>
  <c r="BA23" i="17"/>
  <c r="BA19" i="17"/>
  <c r="BA26" i="17"/>
  <c r="BA18" i="17"/>
  <c r="BA32" i="17"/>
  <c r="BA15" i="17"/>
  <c r="BA29" i="17"/>
  <c r="BA16" i="17"/>
  <c r="BA31" i="17"/>
  <c r="BA30" i="17"/>
  <c r="BA27" i="17"/>
  <c r="BA13" i="17"/>
  <c r="BA38" i="17"/>
  <c r="CQ32" i="17"/>
  <c r="CQ38" i="17"/>
  <c r="CQ18" i="17"/>
  <c r="CQ29" i="17"/>
  <c r="CQ21" i="17"/>
  <c r="CQ17" i="17"/>
  <c r="CQ13" i="17"/>
  <c r="CQ20" i="17"/>
  <c r="CQ28" i="17"/>
  <c r="CQ23" i="17"/>
  <c r="CQ34" i="17"/>
  <c r="CQ30" i="17"/>
  <c r="CQ24" i="17"/>
  <c r="CQ15" i="17"/>
  <c r="CQ14" i="17"/>
  <c r="CQ25" i="17"/>
  <c r="CQ39" i="17"/>
  <c r="CQ27" i="17"/>
  <c r="CQ19" i="17"/>
  <c r="CQ16" i="17"/>
  <c r="CQ22" i="17"/>
  <c r="CQ35" i="17"/>
  <c r="CQ36" i="17"/>
  <c r="CQ26" i="17"/>
  <c r="CQ31" i="17"/>
  <c r="CQ37" i="17"/>
  <c r="CQ33" i="17"/>
  <c r="AG40" i="12"/>
  <c r="S33" i="7" s="1"/>
  <c r="BE40" i="17"/>
  <c r="AI30" i="7" s="1"/>
  <c r="AY40" i="17"/>
  <c r="AE30" i="7" s="1"/>
  <c r="AS40" i="17"/>
  <c r="AA30" i="7" s="1"/>
  <c r="AM40" i="17"/>
  <c r="W30" i="7" s="1"/>
  <c r="AG40" i="17"/>
  <c r="S30" i="7" s="1"/>
  <c r="BY40" i="17"/>
  <c r="AW30" i="7" s="1"/>
  <c r="CK40" i="17"/>
  <c r="BE30" i="7" s="1"/>
  <c r="BE40" i="16"/>
  <c r="AI31" i="7" s="1"/>
  <c r="AY40" i="16"/>
  <c r="AE31" i="7" s="1"/>
  <c r="AS40" i="16"/>
  <c r="AA31" i="7" s="1"/>
  <c r="AM40" i="16"/>
  <c r="W31" i="7" s="1"/>
  <c r="AG40" i="16"/>
  <c r="S31" i="7" s="1"/>
  <c r="BY40" i="16"/>
  <c r="AW31" i="7" s="1"/>
  <c r="CK40" i="16"/>
  <c r="BE31" i="7" s="1"/>
  <c r="AQ33" i="7"/>
  <c r="AQ35" i="7" s="1"/>
  <c r="AP33" i="7"/>
  <c r="AP35" i="7" s="1"/>
  <c r="AL33" i="7"/>
  <c r="AL35" i="7" s="1"/>
  <c r="AM33" i="7"/>
  <c r="AM35" i="7" s="1"/>
  <c r="BE40" i="15"/>
  <c r="AI32" i="7" s="1"/>
  <c r="AY40" i="15"/>
  <c r="AE32" i="7" s="1"/>
  <c r="AS40" i="15"/>
  <c r="AA32" i="7" s="1"/>
  <c r="AM40" i="15"/>
  <c r="W32" i="7" s="1"/>
  <c r="AG40" i="15"/>
  <c r="S32" i="7" s="1"/>
  <c r="CK40" i="15"/>
  <c r="BE32" i="7" s="1"/>
  <c r="BY40" i="15"/>
  <c r="AW32" i="7" s="1"/>
  <c r="BN40" i="12"/>
  <c r="BV40" i="12"/>
  <c r="BW40" i="12"/>
  <c r="AI40" i="12"/>
  <c r="AT45" i="7"/>
  <c r="BF45" i="7"/>
  <c r="BB45" i="7"/>
  <c r="AP45" i="7"/>
  <c r="AL45" i="7"/>
  <c r="AH45" i="7"/>
  <c r="AD45" i="7"/>
  <c r="Z45" i="7"/>
  <c r="V45" i="7"/>
  <c r="R45" i="7"/>
  <c r="AT25" i="9"/>
  <c r="AR21" i="7" s="1"/>
  <c r="AR25" i="9"/>
  <c r="AP21" i="7" s="1"/>
  <c r="AU19" i="9"/>
  <c r="AS25" i="9"/>
  <c r="AQ21" i="7" s="1"/>
  <c r="AP25" i="9"/>
  <c r="AN21" i="7" s="1"/>
  <c r="AN25" i="9"/>
  <c r="AL21" i="7" s="1"/>
  <c r="AQ19" i="9"/>
  <c r="AQ25" i="9" s="1"/>
  <c r="AO21" i="7" s="1"/>
  <c r="AO25" i="9"/>
  <c r="AM21" i="7" s="1"/>
  <c r="AA20" i="17"/>
  <c r="AA25" i="16"/>
  <c r="V24" i="15"/>
  <c r="V39" i="12"/>
  <c r="V33" i="16"/>
  <c r="AA16" i="12"/>
  <c r="AA14" i="12"/>
  <c r="V38" i="16"/>
  <c r="AA17" i="15"/>
  <c r="AA15" i="12"/>
  <c r="AA21" i="12"/>
  <c r="V26" i="12"/>
  <c r="V39" i="17"/>
  <c r="AA21" i="17"/>
  <c r="V28" i="15"/>
  <c r="AA32" i="12"/>
  <c r="V37" i="15"/>
  <c r="AA33" i="16"/>
  <c r="V36" i="15"/>
  <c r="V31" i="17"/>
  <c r="AA28" i="17"/>
  <c r="AA13" i="15"/>
  <c r="V33" i="15"/>
  <c r="V13" i="16"/>
  <c r="AA31" i="16"/>
  <c r="V16" i="17"/>
  <c r="V13" i="17"/>
  <c r="AA35" i="17"/>
  <c r="V14" i="12"/>
  <c r="V19" i="12"/>
  <c r="AA18" i="15"/>
  <c r="AA24" i="15"/>
  <c r="AA39" i="16"/>
  <c r="AA30" i="17"/>
  <c r="V27" i="15"/>
  <c r="AA18" i="16"/>
  <c r="AA35" i="15"/>
  <c r="AA17" i="12"/>
  <c r="V16" i="12"/>
  <c r="AA27" i="17"/>
  <c r="AA39" i="15"/>
  <c r="AA26" i="17"/>
  <c r="AA15" i="16"/>
  <c r="AA19" i="12"/>
  <c r="AA31" i="17"/>
  <c r="AA35" i="16"/>
  <c r="AA39" i="12"/>
  <c r="V22" i="16"/>
  <c r="AA33" i="12"/>
  <c r="AA15" i="17"/>
  <c r="V25" i="12"/>
  <c r="V16" i="15"/>
  <c r="AA24" i="12"/>
  <c r="V19" i="15"/>
  <c r="AA21" i="15"/>
  <c r="V21" i="17"/>
  <c r="V20" i="16"/>
  <c r="V21" i="16"/>
  <c r="V18" i="12"/>
  <c r="AA14" i="15"/>
  <c r="V20" i="17"/>
  <c r="V26" i="16"/>
  <c r="V29" i="15"/>
  <c r="V21" i="12"/>
  <c r="AA36" i="12"/>
  <c r="AA28" i="12"/>
  <c r="AA27" i="16"/>
  <c r="V23" i="16"/>
  <c r="AA21" i="16"/>
  <c r="V27" i="16"/>
  <c r="AA29" i="17"/>
  <c r="V20" i="12"/>
  <c r="AA24" i="16"/>
  <c r="V31" i="15"/>
  <c r="V19" i="17"/>
  <c r="AA34" i="16"/>
  <c r="V30" i="12"/>
  <c r="AA29" i="16"/>
  <c r="V18" i="16"/>
  <c r="V35" i="15"/>
  <c r="V30" i="17"/>
  <c r="AA27" i="12"/>
  <c r="V17" i="17"/>
  <c r="V37" i="12"/>
  <c r="AA28" i="15"/>
  <c r="V15" i="16"/>
  <c r="V27" i="12"/>
  <c r="AA38" i="16"/>
  <c r="AA22" i="16"/>
  <c r="AA30" i="16"/>
  <c r="V23" i="17"/>
  <c r="AA19" i="16"/>
  <c r="AA20" i="12"/>
  <c r="AA14" i="16"/>
  <c r="V15" i="17"/>
  <c r="AA22" i="15"/>
  <c r="AA18" i="17"/>
  <c r="V39" i="16"/>
  <c r="AA13" i="17"/>
  <c r="V24" i="12"/>
  <c r="AA26" i="16"/>
  <c r="V29" i="16"/>
  <c r="V34" i="12"/>
  <c r="V36" i="12"/>
  <c r="V28" i="12"/>
  <c r="AA23" i="12"/>
  <c r="V30" i="16"/>
  <c r="AA37" i="16"/>
  <c r="AA34" i="17"/>
  <c r="V32" i="17"/>
  <c r="V18" i="17"/>
  <c r="AA36" i="17"/>
  <c r="V15" i="12"/>
  <c r="V39" i="15"/>
  <c r="AA26" i="12"/>
  <c r="AA34" i="15"/>
  <c r="V22" i="17"/>
  <c r="V32" i="12"/>
  <c r="V31" i="16"/>
  <c r="V29" i="17"/>
  <c r="AA15" i="15"/>
  <c r="AA28" i="16"/>
  <c r="AA22" i="17"/>
  <c r="V35" i="16"/>
  <c r="V27" i="17"/>
  <c r="V16" i="16"/>
  <c r="AA27" i="15"/>
  <c r="V34" i="15"/>
  <c r="AA37" i="17"/>
  <c r="AA38" i="12"/>
  <c r="AA39" i="17"/>
  <c r="AA33" i="15"/>
  <c r="AA13" i="12"/>
  <c r="V20" i="15"/>
  <c r="V21" i="15"/>
  <c r="V36" i="17"/>
  <c r="AA19" i="15"/>
  <c r="V19" i="16"/>
  <c r="V26" i="17"/>
  <c r="AA22" i="12"/>
  <c r="V23" i="12"/>
  <c r="V34" i="16"/>
  <c r="AA19" i="17"/>
  <c r="V24" i="17"/>
  <c r="AA16" i="17"/>
  <c r="V13" i="12"/>
  <c r="AA36" i="15"/>
  <c r="AA23" i="15"/>
  <c r="V23" i="15"/>
  <c r="AA30" i="12"/>
  <c r="V17" i="12"/>
  <c r="AA29" i="15"/>
  <c r="AA17" i="17"/>
  <c r="V24" i="16"/>
  <c r="V28" i="16"/>
  <c r="AA33" i="17"/>
  <c r="V38" i="17"/>
  <c r="AA25" i="17"/>
  <c r="AA31" i="15"/>
  <c r="V28" i="17"/>
  <c r="V17" i="16"/>
  <c r="AA34" i="12"/>
  <c r="AA16" i="15"/>
  <c r="V18" i="15"/>
  <c r="AA16" i="16"/>
  <c r="AA23" i="17"/>
  <c r="V26" i="15"/>
  <c r="AA25" i="15"/>
  <c r="AA35" i="12"/>
  <c r="V14" i="15"/>
  <c r="V37" i="17"/>
  <c r="V38" i="15"/>
  <c r="V32" i="16"/>
  <c r="AA38" i="17"/>
  <c r="AA31" i="12"/>
  <c r="AA36" i="16"/>
  <c r="AA17" i="16"/>
  <c r="AA24" i="17"/>
  <c r="V36" i="16"/>
  <c r="AA23" i="16"/>
  <c r="V25" i="16"/>
  <c r="AA13" i="16"/>
  <c r="V32" i="15"/>
  <c r="AA20" i="16"/>
  <c r="V25" i="17"/>
  <c r="AA32" i="16"/>
  <c r="AA26" i="15"/>
  <c r="AA30" i="15"/>
  <c r="AA20" i="15"/>
  <c r="V15" i="15"/>
  <c r="V34" i="17"/>
  <c r="AA32" i="17"/>
  <c r="V30" i="15"/>
  <c r="V22" i="12"/>
  <c r="V25" i="15"/>
  <c r="AA37" i="12"/>
  <c r="AA38" i="15"/>
  <c r="AA32" i="15"/>
  <c r="V33" i="17"/>
  <c r="AA18" i="12"/>
  <c r="V38" i="12"/>
  <c r="AA14" i="17"/>
  <c r="AA37" i="15"/>
  <c r="V33" i="12"/>
  <c r="V17" i="15"/>
  <c r="V35" i="17"/>
  <c r="V14" i="17"/>
  <c r="V37" i="16"/>
  <c r="V31" i="12"/>
  <c r="AA25" i="12"/>
  <c r="V35" i="12"/>
  <c r="AA29" i="12"/>
  <c r="V13" i="15"/>
  <c r="V14" i="16"/>
  <c r="V22" i="15"/>
  <c r="V29" i="12"/>
  <c r="CE40" i="16" l="1"/>
  <c r="BA31" i="7" s="1"/>
  <c r="AY21" i="9"/>
  <c r="AY22" i="9"/>
  <c r="BA16" i="9"/>
  <c r="AY23" i="9"/>
  <c r="AY24" i="9"/>
  <c r="AY20" i="9"/>
  <c r="AU25" i="9"/>
  <c r="AS21" i="7" s="1"/>
  <c r="BS40" i="16"/>
  <c r="AS31" i="7" s="1"/>
  <c r="CU14" i="12"/>
  <c r="DK14" i="12" s="1"/>
  <c r="CU30" i="12"/>
  <c r="DK30" i="12" s="1"/>
  <c r="CU26" i="12"/>
  <c r="DK26" i="12" s="1"/>
  <c r="CU22" i="15"/>
  <c r="DK22" i="15" s="1"/>
  <c r="CU21" i="16"/>
  <c r="DK21" i="16" s="1"/>
  <c r="CU17" i="16"/>
  <c r="DK17" i="16" s="1"/>
  <c r="CU27" i="16"/>
  <c r="DK27" i="16" s="1"/>
  <c r="CU38" i="16"/>
  <c r="DK38" i="16" s="1"/>
  <c r="CU25" i="12"/>
  <c r="DK25" i="12" s="1"/>
  <c r="CU39" i="15"/>
  <c r="DK39" i="15" s="1"/>
  <c r="CU18" i="15"/>
  <c r="DK18" i="15" s="1"/>
  <c r="CU28" i="16"/>
  <c r="DK28" i="16" s="1"/>
  <c r="CU27" i="12"/>
  <c r="DK27" i="12" s="1"/>
  <c r="CU35" i="12"/>
  <c r="DK35" i="12" s="1"/>
  <c r="CU23" i="12"/>
  <c r="DK23" i="12" s="1"/>
  <c r="CU16" i="15"/>
  <c r="DK16" i="15" s="1"/>
  <c r="CU30" i="16"/>
  <c r="DK30" i="16" s="1"/>
  <c r="CU38" i="12"/>
  <c r="DK38" i="12" s="1"/>
  <c r="CU14" i="16"/>
  <c r="DK14" i="16" s="1"/>
  <c r="CU37" i="16"/>
  <c r="DK37" i="16" s="1"/>
  <c r="CU18" i="12"/>
  <c r="DK18" i="12" s="1"/>
  <c r="CU39" i="12"/>
  <c r="DK39" i="12" s="1"/>
  <c r="CU35" i="15"/>
  <c r="DK35" i="15" s="1"/>
  <c r="CU14" i="15"/>
  <c r="DK14" i="15" s="1"/>
  <c r="CU34" i="16"/>
  <c r="DK34" i="16" s="1"/>
  <c r="CU19" i="12"/>
  <c r="DK19" i="12" s="1"/>
  <c r="CU37" i="12"/>
  <c r="DK37" i="12" s="1"/>
  <c r="CU29" i="15"/>
  <c r="DK29" i="15" s="1"/>
  <c r="CU15" i="15"/>
  <c r="DK15" i="15" s="1"/>
  <c r="CU32" i="15"/>
  <c r="DK32" i="15" s="1"/>
  <c r="CU36" i="16"/>
  <c r="DK36" i="16" s="1"/>
  <c r="CU31" i="16"/>
  <c r="DK31" i="16" s="1"/>
  <c r="CU20" i="16"/>
  <c r="DK20" i="16" s="1"/>
  <c r="CU13" i="16"/>
  <c r="DK13" i="16" s="1"/>
  <c r="AA40" i="16"/>
  <c r="O31" i="7" s="1"/>
  <c r="CU39" i="16"/>
  <c r="DK39" i="16" s="1"/>
  <c r="CU26" i="16"/>
  <c r="DK26" i="16" s="1"/>
  <c r="CU28" i="12"/>
  <c r="DK28" i="12" s="1"/>
  <c r="CU17" i="12"/>
  <c r="DK17" i="12" s="1"/>
  <c r="CU13" i="12"/>
  <c r="DK13" i="12" s="1"/>
  <c r="AA40" i="12"/>
  <c r="O33" i="7" s="1"/>
  <c r="CU34" i="12"/>
  <c r="DK34" i="12" s="1"/>
  <c r="CU21" i="12"/>
  <c r="DK21" i="12" s="1"/>
  <c r="CU27" i="15"/>
  <c r="DK27" i="15" s="1"/>
  <c r="CU17" i="15"/>
  <c r="DK17" i="15" s="1"/>
  <c r="CU16" i="12"/>
  <c r="DK16" i="12" s="1"/>
  <c r="CU25" i="15"/>
  <c r="DK25" i="15" s="1"/>
  <c r="CU38" i="15"/>
  <c r="DK38" i="15" s="1"/>
  <c r="CU26" i="15"/>
  <c r="DK26" i="15" s="1"/>
  <c r="CU24" i="16"/>
  <c r="DK24" i="16" s="1"/>
  <c r="CU22" i="16"/>
  <c r="DK22" i="16" s="1"/>
  <c r="CU32" i="12"/>
  <c r="DK32" i="12" s="1"/>
  <c r="CU20" i="12"/>
  <c r="DK20" i="12" s="1"/>
  <c r="CU24" i="15"/>
  <c r="DK24" i="15" s="1"/>
  <c r="CU34" i="15"/>
  <c r="DK34" i="15" s="1"/>
  <c r="CU18" i="16"/>
  <c r="DK18" i="16" s="1"/>
  <c r="CU15" i="12"/>
  <c r="DK15" i="12" s="1"/>
  <c r="CU24" i="12"/>
  <c r="DK24" i="12" s="1"/>
  <c r="CU37" i="15"/>
  <c r="DK37" i="15" s="1"/>
  <c r="CU25" i="16"/>
  <c r="DK25" i="16" s="1"/>
  <c r="CU33" i="16"/>
  <c r="DK33" i="16" s="1"/>
  <c r="CU29" i="12"/>
  <c r="DK29" i="12" s="1"/>
  <c r="CU31" i="15"/>
  <c r="DK31" i="15" s="1"/>
  <c r="CU13" i="15"/>
  <c r="DK13" i="15" s="1"/>
  <c r="AA40" i="15"/>
  <c r="O32" i="7" s="1"/>
  <c r="CU23" i="15"/>
  <c r="DK23" i="15" s="1"/>
  <c r="CU21" i="15"/>
  <c r="DK21" i="15" s="1"/>
  <c r="CU35" i="16"/>
  <c r="DK35" i="16" s="1"/>
  <c r="CU19" i="16"/>
  <c r="DK19" i="16" s="1"/>
  <c r="CU36" i="12"/>
  <c r="DK36" i="12" s="1"/>
  <c r="CU28" i="15"/>
  <c r="DK28" i="15" s="1"/>
  <c r="CU33" i="15"/>
  <c r="DK33" i="15" s="1"/>
  <c r="CU20" i="15"/>
  <c r="DK20" i="15" s="1"/>
  <c r="CU15" i="16"/>
  <c r="DK15" i="16" s="1"/>
  <c r="CU22" i="12"/>
  <c r="DK22" i="12" s="1"/>
  <c r="CU29" i="16"/>
  <c r="DK29" i="16" s="1"/>
  <c r="CU16" i="16"/>
  <c r="DK16" i="16" s="1"/>
  <c r="CU32" i="16"/>
  <c r="DK32" i="16" s="1"/>
  <c r="CU31" i="12"/>
  <c r="DK31" i="12" s="1"/>
  <c r="CU36" i="15"/>
  <c r="DK36" i="15" s="1"/>
  <c r="CU19" i="15"/>
  <c r="DK19" i="15" s="1"/>
  <c r="CU23" i="16"/>
  <c r="DK23" i="16" s="1"/>
  <c r="CU33" i="12"/>
  <c r="DK33" i="12" s="1"/>
  <c r="CU30" i="15"/>
  <c r="DK30" i="15" s="1"/>
  <c r="CU35" i="17"/>
  <c r="CU22" i="17"/>
  <c r="CU32" i="17"/>
  <c r="CU20" i="17"/>
  <c r="CU23" i="17"/>
  <c r="CU33" i="17"/>
  <c r="CU36" i="17"/>
  <c r="CU16" i="17"/>
  <c r="CU17" i="17"/>
  <c r="CU19" i="17"/>
  <c r="CU25" i="17"/>
  <c r="CU28" i="17"/>
  <c r="CU38" i="17"/>
  <c r="CU29" i="17"/>
  <c r="CU18" i="17"/>
  <c r="CU31" i="17"/>
  <c r="CU21" i="17"/>
  <c r="CU34" i="17"/>
  <c r="CU24" i="17"/>
  <c r="CU13" i="17"/>
  <c r="AA40" i="17"/>
  <c r="O30" i="7" s="1"/>
  <c r="CU15" i="17"/>
  <c r="CU27" i="17"/>
  <c r="CU14" i="17"/>
  <c r="CU39" i="17"/>
  <c r="CU30" i="17"/>
  <c r="CU37" i="17"/>
  <c r="CU26" i="17"/>
  <c r="CW38" i="16"/>
  <c r="CW23" i="16"/>
  <c r="CW38" i="15"/>
  <c r="CW36" i="15"/>
  <c r="CW25" i="15"/>
  <c r="CW19" i="15"/>
  <c r="CW30" i="16"/>
  <c r="CW29" i="16"/>
  <c r="CW35" i="15"/>
  <c r="CW16" i="15"/>
  <c r="CW39" i="16"/>
  <c r="CW36" i="16"/>
  <c r="CW23" i="15"/>
  <c r="CW18" i="15"/>
  <c r="CW19" i="12"/>
  <c r="CW38" i="12"/>
  <c r="CW14" i="12"/>
  <c r="CW32" i="12"/>
  <c r="CW35" i="12"/>
  <c r="CW39" i="12"/>
  <c r="CW19" i="16"/>
  <c r="CW18" i="16"/>
  <c r="CW30" i="15"/>
  <c r="CW20" i="16"/>
  <c r="CW31" i="15"/>
  <c r="CW15" i="15"/>
  <c r="CW25" i="16"/>
  <c r="CW22" i="16"/>
  <c r="CW21" i="15"/>
  <c r="CW27" i="15"/>
  <c r="CW24" i="16"/>
  <c r="CW21" i="16"/>
  <c r="CW13" i="15"/>
  <c r="CW37" i="12"/>
  <c r="CW33" i="12"/>
  <c r="CW26" i="12"/>
  <c r="CW29" i="12"/>
  <c r="CW31" i="12"/>
  <c r="CW24" i="12"/>
  <c r="CW36" i="12"/>
  <c r="CW34" i="16"/>
  <c r="CW31" i="16"/>
  <c r="CW33" i="15"/>
  <c r="CW14" i="16"/>
  <c r="CW17" i="15"/>
  <c r="CW39" i="15"/>
  <c r="CW15" i="16"/>
  <c r="CW13" i="16"/>
  <c r="CW34" i="15"/>
  <c r="CW26" i="15"/>
  <c r="CW35" i="16"/>
  <c r="CW28" i="16"/>
  <c r="CW20" i="15"/>
  <c r="CW25" i="12"/>
  <c r="CW23" i="12"/>
  <c r="CW21" i="12"/>
  <c r="CW30" i="12"/>
  <c r="CW17" i="12"/>
  <c r="CW15" i="12"/>
  <c r="CW27" i="12"/>
  <c r="CW16" i="16"/>
  <c r="CW27" i="16"/>
  <c r="CW26" i="16"/>
  <c r="CW24" i="15"/>
  <c r="CW37" i="16"/>
  <c r="CW37" i="15"/>
  <c r="CW22" i="15"/>
  <c r="CW33" i="16"/>
  <c r="CW17" i="16"/>
  <c r="CW28" i="15"/>
  <c r="CW14" i="15"/>
  <c r="CW32" i="16"/>
  <c r="CW29" i="15"/>
  <c r="CW32" i="15"/>
  <c r="CW28" i="12"/>
  <c r="CW20" i="12"/>
  <c r="CW16" i="12"/>
  <c r="CW34" i="12"/>
  <c r="CW13" i="12"/>
  <c r="CW18" i="12"/>
  <c r="CW22" i="12"/>
  <c r="Q14" i="15"/>
  <c r="DA13" i="15"/>
  <c r="Q13" i="15"/>
  <c r="DG20" i="15"/>
  <c r="DA15" i="15"/>
  <c r="Q16" i="15"/>
  <c r="Q15" i="15"/>
  <c r="DA14" i="15"/>
  <c r="DH13" i="15"/>
  <c r="DE13" i="15" s="1"/>
  <c r="DG19" i="15"/>
  <c r="DI15" i="15"/>
  <c r="L39" i="12"/>
  <c r="L36" i="12"/>
  <c r="L33" i="12"/>
  <c r="L28" i="12"/>
  <c r="L24" i="12"/>
  <c r="L21" i="12"/>
  <c r="L22" i="12"/>
  <c r="L17" i="12"/>
  <c r="DA36" i="12"/>
  <c r="DA31" i="12"/>
  <c r="DA29" i="12"/>
  <c r="DA25" i="12"/>
  <c r="DA21" i="12"/>
  <c r="DA18" i="12"/>
  <c r="L16" i="12"/>
  <c r="Q38" i="12"/>
  <c r="Q35" i="12"/>
  <c r="Q34" i="12"/>
  <c r="Q33" i="12"/>
  <c r="Q25" i="12"/>
  <c r="Q21" i="12"/>
  <c r="DG37" i="12"/>
  <c r="DG35" i="12"/>
  <c r="DG33" i="12"/>
  <c r="DG31" i="12"/>
  <c r="DG27" i="12"/>
  <c r="DG20" i="12"/>
  <c r="DG15" i="12"/>
  <c r="DG14" i="12"/>
  <c r="Q13" i="12"/>
  <c r="Q14" i="12"/>
  <c r="W16" i="15"/>
  <c r="T16" i="15" s="1"/>
  <c r="L15" i="15"/>
  <c r="DG17" i="15"/>
  <c r="L39" i="15"/>
  <c r="L35" i="15"/>
  <c r="L29" i="15"/>
  <c r="L22" i="15"/>
  <c r="L18" i="15"/>
  <c r="DA37" i="15"/>
  <c r="DA25" i="15"/>
  <c r="DA29" i="15"/>
  <c r="DA21" i="15"/>
  <c r="DA17" i="15"/>
  <c r="Q28" i="15"/>
  <c r="Q20" i="15"/>
  <c r="DG39" i="15"/>
  <c r="DG30" i="15"/>
  <c r="DG36" i="15"/>
  <c r="DG28" i="15"/>
  <c r="DG24" i="15"/>
  <c r="DG23" i="15"/>
  <c r="DG14" i="15"/>
  <c r="M19" i="15"/>
  <c r="J19" i="15" s="1"/>
  <c r="DH15" i="15"/>
  <c r="DE15" i="15" s="1"/>
  <c r="DI14" i="15"/>
  <c r="L38" i="12"/>
  <c r="L34" i="12"/>
  <c r="L27" i="12"/>
  <c r="L23" i="12"/>
  <c r="DA39" i="12"/>
  <c r="DA35" i="12"/>
  <c r="DA33" i="12"/>
  <c r="DA27" i="12"/>
  <c r="DA24" i="12"/>
  <c r="DA16" i="12"/>
  <c r="Q37" i="12"/>
  <c r="Q18" i="12"/>
  <c r="Q23" i="12"/>
  <c r="Q20" i="12"/>
  <c r="Q16" i="12"/>
  <c r="DG34" i="12"/>
  <c r="DG28" i="12"/>
  <c r="DG22" i="12"/>
  <c r="DG19" i="12"/>
  <c r="DG18" i="12"/>
  <c r="DG17" i="12"/>
  <c r="L13" i="12"/>
  <c r="W13" i="15"/>
  <c r="T13" i="15" s="1"/>
  <c r="L16" i="15"/>
  <c r="DH16" i="15"/>
  <c r="DE16" i="15" s="1"/>
  <c r="DG16" i="15"/>
  <c r="L38" i="15"/>
  <c r="L32" i="15"/>
  <c r="L33" i="15"/>
  <c r="L28" i="15"/>
  <c r="L21" i="15"/>
  <c r="L17" i="15"/>
  <c r="L23" i="15"/>
  <c r="DA36" i="15"/>
  <c r="DA34" i="15"/>
  <c r="DA31" i="15"/>
  <c r="DA24" i="15"/>
  <c r="DA27" i="15"/>
  <c r="DA20" i="15"/>
  <c r="DA16" i="15"/>
  <c r="Q35" i="15"/>
  <c r="Q31" i="15"/>
  <c r="Q33" i="15"/>
  <c r="Q30" i="15"/>
  <c r="Q29" i="15"/>
  <c r="Q27" i="15"/>
  <c r="Q19" i="15"/>
  <c r="DG38" i="15"/>
  <c r="DG33" i="15"/>
  <c r="DG27" i="15"/>
  <c r="DG25" i="15"/>
  <c r="DG22" i="15"/>
  <c r="M17" i="15"/>
  <c r="J17" i="15" s="1"/>
  <c r="R15" i="12"/>
  <c r="O15" i="12" s="1"/>
  <c r="L37" i="12"/>
  <c r="L35" i="12"/>
  <c r="L30" i="12"/>
  <c r="L26" i="12"/>
  <c r="L32" i="12"/>
  <c r="L31" i="12"/>
  <c r="DA38" i="12"/>
  <c r="DA34" i="12"/>
  <c r="DA26" i="12"/>
  <c r="DA22" i="12"/>
  <c r="DA17" i="12"/>
  <c r="Q36" i="12"/>
  <c r="Q28" i="12"/>
  <c r="Q31" i="12"/>
  <c r="Q29" i="12"/>
  <c r="Q26" i="12"/>
  <c r="DG39" i="12"/>
  <c r="DG36" i="12"/>
  <c r="DG32" i="12"/>
  <c r="DG29" i="12"/>
  <c r="DG30" i="12"/>
  <c r="DG16" i="12"/>
  <c r="DG23" i="12"/>
  <c r="L15" i="12"/>
  <c r="Q17" i="12"/>
  <c r="DA13" i="12"/>
  <c r="W15" i="15"/>
  <c r="T15" i="15" s="1"/>
  <c r="L13" i="15"/>
  <c r="DI16" i="15"/>
  <c r="L37" i="15"/>
  <c r="L31" i="15"/>
  <c r="L27" i="15"/>
  <c r="L20" i="15"/>
  <c r="DA39" i="15"/>
  <c r="DA35" i="15"/>
  <c r="DA32" i="15"/>
  <c r="DA30" i="15"/>
  <c r="DA23" i="15"/>
  <c r="DA19" i="15"/>
  <c r="Q39" i="15"/>
  <c r="Q36" i="15"/>
  <c r="Q34" i="15"/>
  <c r="Q25" i="15"/>
  <c r="Q26" i="15"/>
  <c r="Q23" i="15"/>
  <c r="Q22" i="15"/>
  <c r="Q18" i="15"/>
  <c r="DG37" i="15"/>
  <c r="DG32" i="15"/>
  <c r="DG35" i="15"/>
  <c r="DG34" i="15"/>
  <c r="DG26" i="15"/>
  <c r="DG21" i="15"/>
  <c r="DG13" i="15"/>
  <c r="DH14" i="15"/>
  <c r="DE14" i="15" s="1"/>
  <c r="DI13" i="15"/>
  <c r="L29" i="12"/>
  <c r="L25" i="12"/>
  <c r="L18" i="12"/>
  <c r="L20" i="12"/>
  <c r="L19" i="12"/>
  <c r="DA37" i="12"/>
  <c r="DA32" i="12"/>
  <c r="DA30" i="12"/>
  <c r="DA28" i="12"/>
  <c r="DA23" i="12"/>
  <c r="DA19" i="12"/>
  <c r="DA20" i="12"/>
  <c r="DA15" i="12"/>
  <c r="Q39" i="12"/>
  <c r="Q32" i="12"/>
  <c r="Q30" i="12"/>
  <c r="Q22" i="12"/>
  <c r="Q27" i="12"/>
  <c r="Q24" i="12"/>
  <c r="Q19" i="12"/>
  <c r="DG38" i="12"/>
  <c r="DG26" i="12"/>
  <c r="DG24" i="12"/>
  <c r="DG25" i="12"/>
  <c r="DG21" i="12"/>
  <c r="DG13" i="12"/>
  <c r="Q15" i="12"/>
  <c r="L14" i="12"/>
  <c r="DA14" i="12"/>
  <c r="W14" i="15"/>
  <c r="T14" i="15" s="1"/>
  <c r="L14" i="15"/>
  <c r="L36" i="15"/>
  <c r="L34" i="15"/>
  <c r="L30" i="15"/>
  <c r="L26" i="15"/>
  <c r="L24" i="15"/>
  <c r="L19" i="15"/>
  <c r="L25" i="15"/>
  <c r="DA38" i="15"/>
  <c r="DA33" i="15"/>
  <c r="DA28" i="15"/>
  <c r="DA26" i="15"/>
  <c r="DA22" i="15"/>
  <c r="DA18" i="15"/>
  <c r="Q38" i="15"/>
  <c r="Q37" i="15"/>
  <c r="Q32" i="15"/>
  <c r="Q24" i="15"/>
  <c r="Q21" i="15"/>
  <c r="Q17" i="15"/>
  <c r="DG31" i="15"/>
  <c r="DG29" i="15"/>
  <c r="L14" i="16"/>
  <c r="Q16" i="16"/>
  <c r="L32" i="16"/>
  <c r="L26" i="16"/>
  <c r="L20" i="16"/>
  <c r="DA39" i="16"/>
  <c r="DA34" i="16"/>
  <c r="DA33" i="16"/>
  <c r="DA31" i="16"/>
  <c r="DA25" i="16"/>
  <c r="DA22" i="16"/>
  <c r="DA18" i="16"/>
  <c r="DG16" i="16"/>
  <c r="Q36" i="16"/>
  <c r="Q29" i="16"/>
  <c r="Q32" i="16"/>
  <c r="Q27" i="16"/>
  <c r="Q26" i="16"/>
  <c r="Q19" i="16"/>
  <c r="DG38" i="16"/>
  <c r="DG35" i="16"/>
  <c r="DG34" i="16"/>
  <c r="DG21" i="16"/>
  <c r="DG17" i="16"/>
  <c r="DG15" i="15"/>
  <c r="W16" i="16"/>
  <c r="T16" i="16" s="1"/>
  <c r="AH16" i="16"/>
  <c r="AE16" i="16" s="1"/>
  <c r="L15" i="16"/>
  <c r="Q13" i="16"/>
  <c r="Q14" i="16"/>
  <c r="Q15" i="16"/>
  <c r="L39" i="16"/>
  <c r="L31" i="16"/>
  <c r="L34" i="16"/>
  <c r="L25" i="16"/>
  <c r="L19" i="16"/>
  <c r="L23" i="16"/>
  <c r="DA38" i="16"/>
  <c r="DA32" i="16"/>
  <c r="DA24" i="16"/>
  <c r="DA21" i="16"/>
  <c r="DA17" i="16"/>
  <c r="Q39" i="16"/>
  <c r="Q35" i="16"/>
  <c r="Q33" i="16"/>
  <c r="Q25" i="16"/>
  <c r="Q22" i="16"/>
  <c r="Q18" i="16"/>
  <c r="DG37" i="16"/>
  <c r="DG36" i="16"/>
  <c r="DG32" i="16"/>
  <c r="DG31" i="16"/>
  <c r="DG20" i="16"/>
  <c r="DG23" i="16"/>
  <c r="DG13" i="16"/>
  <c r="DG15" i="16"/>
  <c r="AB18" i="16"/>
  <c r="DH17" i="16"/>
  <c r="DE17" i="16" s="1"/>
  <c r="L16" i="16"/>
  <c r="L38" i="16"/>
  <c r="L35" i="16"/>
  <c r="L36" i="16"/>
  <c r="L30" i="16"/>
  <c r="L29" i="16"/>
  <c r="L24" i="16"/>
  <c r="L22" i="16"/>
  <c r="L18" i="16"/>
  <c r="DA37" i="16"/>
  <c r="DA29" i="16"/>
  <c r="DA30" i="16"/>
  <c r="DA23" i="16"/>
  <c r="DA20" i="16"/>
  <c r="DA16" i="16"/>
  <c r="Q38" i="16"/>
  <c r="Q34" i="16"/>
  <c r="Q24" i="16"/>
  <c r="Q21" i="16"/>
  <c r="Q17" i="16"/>
  <c r="DG30" i="16"/>
  <c r="DG25" i="16"/>
  <c r="DG27" i="16"/>
  <c r="DG19" i="16"/>
  <c r="DG18" i="15"/>
  <c r="DI17" i="16"/>
  <c r="L13" i="16"/>
  <c r="DA13" i="16"/>
  <c r="DA14" i="16"/>
  <c r="DA15" i="16"/>
  <c r="L37" i="16"/>
  <c r="L33" i="16"/>
  <c r="L27" i="16"/>
  <c r="L28" i="16"/>
  <c r="L21" i="16"/>
  <c r="L17" i="16"/>
  <c r="DA35" i="16"/>
  <c r="DA36" i="16"/>
  <c r="DA28" i="16"/>
  <c r="DA27" i="16"/>
  <c r="DA26" i="16"/>
  <c r="DA19" i="16"/>
  <c r="Q37" i="16"/>
  <c r="Q31" i="16"/>
  <c r="Q30" i="16"/>
  <c r="Q28" i="16"/>
  <c r="Q23" i="16"/>
  <c r="Q20" i="16"/>
  <c r="DG39" i="16"/>
  <c r="DG33" i="16"/>
  <c r="DG29" i="16"/>
  <c r="DG28" i="16"/>
  <c r="DG24" i="16"/>
  <c r="DG26" i="16"/>
  <c r="DG22" i="16"/>
  <c r="DG18" i="16"/>
  <c r="DG14" i="16"/>
  <c r="R19" i="16"/>
  <c r="O19" i="16" s="1"/>
  <c r="R31" i="16"/>
  <c r="O31" i="16" s="1"/>
  <c r="M34" i="16"/>
  <c r="J34" i="16" s="1"/>
  <c r="M14" i="16"/>
  <c r="J14" i="16" s="1"/>
  <c r="R37" i="16"/>
  <c r="O37" i="16" s="1"/>
  <c r="R15" i="16"/>
  <c r="O15" i="16" s="1"/>
  <c r="R33" i="16"/>
  <c r="O33" i="16" s="1"/>
  <c r="M28" i="16"/>
  <c r="J28" i="16" s="1"/>
  <c r="M37" i="16"/>
  <c r="J37" i="16" s="1"/>
  <c r="M13" i="16"/>
  <c r="J13" i="16" s="1"/>
  <c r="R27" i="16"/>
  <c r="O27" i="16" s="1"/>
  <c r="R39" i="16"/>
  <c r="O39" i="16" s="1"/>
  <c r="M33" i="16"/>
  <c r="J33" i="16" s="1"/>
  <c r="M39" i="16"/>
  <c r="J39" i="16" s="1"/>
  <c r="M16" i="15"/>
  <c r="J16" i="15" s="1"/>
  <c r="R25" i="15"/>
  <c r="O25" i="15" s="1"/>
  <c r="R37" i="15"/>
  <c r="O37" i="15" s="1"/>
  <c r="M34" i="15"/>
  <c r="J34" i="15" s="1"/>
  <c r="R22" i="12"/>
  <c r="O22" i="12" s="1"/>
  <c r="R35" i="12"/>
  <c r="O35" i="12" s="1"/>
  <c r="M22" i="12"/>
  <c r="J22" i="12" s="1"/>
  <c r="R20" i="15"/>
  <c r="O20" i="15" s="1"/>
  <c r="M22" i="15"/>
  <c r="J22" i="15" s="1"/>
  <c r="M36" i="15"/>
  <c r="J36" i="15" s="1"/>
  <c r="R13" i="12"/>
  <c r="O13" i="12" s="1"/>
  <c r="R29" i="12"/>
  <c r="O29" i="12" s="1"/>
  <c r="M21" i="12"/>
  <c r="J21" i="12" s="1"/>
  <c r="M25" i="12"/>
  <c r="J25" i="12" s="1"/>
  <c r="R21" i="15"/>
  <c r="O21" i="15" s="1"/>
  <c r="M18" i="15"/>
  <c r="J18" i="15" s="1"/>
  <c r="R30" i="12"/>
  <c r="O30" i="12" s="1"/>
  <c r="M31" i="12"/>
  <c r="J31" i="12" s="1"/>
  <c r="R23" i="15"/>
  <c r="O23" i="15" s="1"/>
  <c r="R34" i="15"/>
  <c r="O34" i="15" s="1"/>
  <c r="M24" i="15"/>
  <c r="J24" i="15" s="1"/>
  <c r="M38" i="15"/>
  <c r="J38" i="15" s="1"/>
  <c r="M14" i="12"/>
  <c r="J14" i="12" s="1"/>
  <c r="R23" i="12"/>
  <c r="O23" i="12" s="1"/>
  <c r="M27" i="12"/>
  <c r="J27" i="12" s="1"/>
  <c r="M38" i="12"/>
  <c r="J38" i="12" s="1"/>
  <c r="AH23" i="12"/>
  <c r="AE23" i="12" s="1"/>
  <c r="AH35" i="12"/>
  <c r="AE35" i="12" s="1"/>
  <c r="AN16" i="12"/>
  <c r="AK16" i="12" s="1"/>
  <c r="DI15" i="12"/>
  <c r="DI23" i="12"/>
  <c r="DI36" i="12"/>
  <c r="DC15" i="12"/>
  <c r="DC23" i="12"/>
  <c r="DC32" i="12"/>
  <c r="DB38" i="12"/>
  <c r="CY38" i="12" s="1"/>
  <c r="AH28" i="12"/>
  <c r="AE28" i="12" s="1"/>
  <c r="AH13" i="12"/>
  <c r="AE13" i="12" s="1"/>
  <c r="DI22" i="12"/>
  <c r="DH16" i="12"/>
  <c r="DE16" i="12" s="1"/>
  <c r="DI28" i="12"/>
  <c r="DI30" i="12"/>
  <c r="DI37" i="12"/>
  <c r="DH13" i="12"/>
  <c r="DE13" i="12" s="1"/>
  <c r="DC20" i="12"/>
  <c r="DC31" i="12"/>
  <c r="DB28" i="12"/>
  <c r="CY28" i="12" s="1"/>
  <c r="DB39" i="12"/>
  <c r="CY39" i="12" s="1"/>
  <c r="AH18" i="12"/>
  <c r="AE18" i="12" s="1"/>
  <c r="AH33" i="12"/>
  <c r="AE33" i="12" s="1"/>
  <c r="AN23" i="12"/>
  <c r="AK23" i="12" s="1"/>
  <c r="AN26" i="12"/>
  <c r="AK26" i="12" s="1"/>
  <c r="AN34" i="12"/>
  <c r="AK34" i="12" s="1"/>
  <c r="DI25" i="12"/>
  <c r="R24" i="16"/>
  <c r="O24" i="16" s="1"/>
  <c r="R36" i="16"/>
  <c r="O36" i="16" s="1"/>
  <c r="M32" i="16"/>
  <c r="J32" i="16" s="1"/>
  <c r="R20" i="16"/>
  <c r="O20" i="16" s="1"/>
  <c r="M23" i="16"/>
  <c r="J23" i="16" s="1"/>
  <c r="R17" i="16"/>
  <c r="O17" i="16" s="1"/>
  <c r="R38" i="16"/>
  <c r="O38" i="16" s="1"/>
  <c r="M25" i="16"/>
  <c r="J25" i="16" s="1"/>
  <c r="M38" i="16"/>
  <c r="J38" i="16" s="1"/>
  <c r="R23" i="16"/>
  <c r="O23" i="16" s="1"/>
  <c r="R35" i="16"/>
  <c r="O35" i="16" s="1"/>
  <c r="M18" i="16"/>
  <c r="J18" i="16" s="1"/>
  <c r="M30" i="16"/>
  <c r="J30" i="16" s="1"/>
  <c r="R13" i="16"/>
  <c r="O13" i="16" s="1"/>
  <c r="M14" i="15"/>
  <c r="J14" i="15" s="1"/>
  <c r="R26" i="15"/>
  <c r="O26" i="15" s="1"/>
  <c r="M39" i="15"/>
  <c r="J39" i="15" s="1"/>
  <c r="R24" i="12"/>
  <c r="O24" i="12" s="1"/>
  <c r="R36" i="12"/>
  <c r="O36" i="12" s="1"/>
  <c r="M34" i="12"/>
  <c r="J34" i="12" s="1"/>
  <c r="R27" i="15"/>
  <c r="O27" i="15" s="1"/>
  <c r="M26" i="15"/>
  <c r="J26" i="15" s="1"/>
  <c r="M20" i="15"/>
  <c r="J20" i="15" s="1"/>
  <c r="R20" i="12"/>
  <c r="O20" i="12" s="1"/>
  <c r="R39" i="12"/>
  <c r="O39" i="12" s="1"/>
  <c r="M19" i="12"/>
  <c r="J19" i="12" s="1"/>
  <c r="M30" i="12"/>
  <c r="J30" i="12" s="1"/>
  <c r="R28" i="15"/>
  <c r="O28" i="15" s="1"/>
  <c r="M28" i="15"/>
  <c r="J28" i="15" s="1"/>
  <c r="R15" i="15"/>
  <c r="O15" i="15" s="1"/>
  <c r="R31" i="12"/>
  <c r="O31" i="12" s="1"/>
  <c r="R33" i="12"/>
  <c r="O33" i="12" s="1"/>
  <c r="M32" i="12"/>
  <c r="J32" i="12" s="1"/>
  <c r="R18" i="15"/>
  <c r="O18" i="15" s="1"/>
  <c r="R32" i="15"/>
  <c r="O32" i="15" s="1"/>
  <c r="M25" i="15"/>
  <c r="J25" i="15" s="1"/>
  <c r="R17" i="12"/>
  <c r="O17" i="12" s="1"/>
  <c r="R27" i="12"/>
  <c r="O27" i="12" s="1"/>
  <c r="M29" i="12"/>
  <c r="J29" i="12" s="1"/>
  <c r="AH17" i="12"/>
  <c r="AE17" i="12" s="1"/>
  <c r="AH32" i="12"/>
  <c r="AE32" i="12" s="1"/>
  <c r="AH27" i="12"/>
  <c r="AE27" i="12" s="1"/>
  <c r="DB16" i="12"/>
  <c r="CY16" i="12" s="1"/>
  <c r="AN20" i="12"/>
  <c r="AK20" i="12" s="1"/>
  <c r="AN28" i="12"/>
  <c r="AK28" i="12" s="1"/>
  <c r="DB14" i="12"/>
  <c r="CY14" i="12" s="1"/>
  <c r="DH19" i="12"/>
  <c r="DE19" i="12" s="1"/>
  <c r="DH29" i="12"/>
  <c r="DE29" i="12" s="1"/>
  <c r="DH33" i="12"/>
  <c r="DE33" i="12" s="1"/>
  <c r="DB19" i="12"/>
  <c r="CY19" i="12" s="1"/>
  <c r="DC27" i="12"/>
  <c r="DC34" i="12"/>
  <c r="AH16" i="12"/>
  <c r="AE16" i="12" s="1"/>
  <c r="AH24" i="12"/>
  <c r="AE24" i="12" s="1"/>
  <c r="AN24" i="12"/>
  <c r="AK24" i="12" s="1"/>
  <c r="AN21" i="12"/>
  <c r="AK21" i="12" s="1"/>
  <c r="AN39" i="12"/>
  <c r="AK39" i="12" s="1"/>
  <c r="DH24" i="12"/>
  <c r="DE24" i="12" s="1"/>
  <c r="DI20" i="12"/>
  <c r="DH26" i="12"/>
  <c r="DE26" i="12" s="1"/>
  <c r="DI35" i="12"/>
  <c r="R28" i="16"/>
  <c r="O28" i="16" s="1"/>
  <c r="M19" i="16"/>
  <c r="J19" i="16" s="1"/>
  <c r="R16" i="16"/>
  <c r="O16" i="16" s="1"/>
  <c r="R25" i="16"/>
  <c r="O25" i="16" s="1"/>
  <c r="M20" i="16"/>
  <c r="J20" i="16" s="1"/>
  <c r="R21" i="16"/>
  <c r="O21" i="16" s="1"/>
  <c r="M17" i="16"/>
  <c r="J17" i="16" s="1"/>
  <c r="M29" i="16"/>
  <c r="J29" i="16" s="1"/>
  <c r="R14" i="16"/>
  <c r="O14" i="16" s="1"/>
  <c r="R18" i="16"/>
  <c r="O18" i="16" s="1"/>
  <c r="R29" i="16"/>
  <c r="O29" i="16" s="1"/>
  <c r="M22" i="16"/>
  <c r="J22" i="16" s="1"/>
  <c r="M35" i="16"/>
  <c r="J35" i="16" s="1"/>
  <c r="M21" i="15"/>
  <c r="J21" i="15" s="1"/>
  <c r="R24" i="15"/>
  <c r="O24" i="15" s="1"/>
  <c r="R30" i="15"/>
  <c r="O30" i="15" s="1"/>
  <c r="M30" i="15"/>
  <c r="J30" i="15" s="1"/>
  <c r="R28" i="12"/>
  <c r="O28" i="12" s="1"/>
  <c r="R38" i="12"/>
  <c r="O38" i="12" s="1"/>
  <c r="M37" i="12"/>
  <c r="J37" i="12" s="1"/>
  <c r="R33" i="15"/>
  <c r="O33" i="15" s="1"/>
  <c r="M27" i="15"/>
  <c r="J27" i="15" s="1"/>
  <c r="R16" i="15"/>
  <c r="O16" i="15" s="1"/>
  <c r="R16" i="12"/>
  <c r="O16" i="12" s="1"/>
  <c r="M23" i="12"/>
  <c r="J23" i="12" s="1"/>
  <c r="M18" i="12"/>
  <c r="J18" i="12" s="1"/>
  <c r="M13" i="15"/>
  <c r="J13" i="15" s="1"/>
  <c r="R35" i="15"/>
  <c r="O35" i="15" s="1"/>
  <c r="M37" i="15"/>
  <c r="J37" i="15" s="1"/>
  <c r="M13" i="12"/>
  <c r="J13" i="12" s="1"/>
  <c r="R32" i="12"/>
  <c r="O32" i="12" s="1"/>
  <c r="M17" i="12"/>
  <c r="J17" i="12" s="1"/>
  <c r="M33" i="12"/>
  <c r="J33" i="12" s="1"/>
  <c r="R22" i="15"/>
  <c r="O22" i="15" s="1"/>
  <c r="R36" i="15"/>
  <c r="O36" i="15" s="1"/>
  <c r="M29" i="15"/>
  <c r="J29" i="15" s="1"/>
  <c r="R14" i="15"/>
  <c r="O14" i="15" s="1"/>
  <c r="R21" i="12"/>
  <c r="O21" i="12" s="1"/>
  <c r="R37" i="12"/>
  <c r="O37" i="12" s="1"/>
  <c r="M28" i="12"/>
  <c r="J28" i="12" s="1"/>
  <c r="DC16" i="12"/>
  <c r="AN31" i="12"/>
  <c r="AK31" i="12" s="1"/>
  <c r="DC14" i="12"/>
  <c r="DI19" i="12"/>
  <c r="DI29" i="12"/>
  <c r="DI33" i="12"/>
  <c r="AN14" i="12"/>
  <c r="AK14" i="12" s="1"/>
  <c r="DC19" i="12"/>
  <c r="DB27" i="12"/>
  <c r="CY27" i="12" s="1"/>
  <c r="DB34" i="12"/>
  <c r="CY34" i="12" s="1"/>
  <c r="AH37" i="12"/>
  <c r="AE37" i="12" s="1"/>
  <c r="DI24" i="12"/>
  <c r="DH20" i="12"/>
  <c r="DE20" i="12" s="1"/>
  <c r="DI26" i="12"/>
  <c r="DH35" i="12"/>
  <c r="DE35" i="12" s="1"/>
  <c r="R34" i="16"/>
  <c r="O34" i="16" s="1"/>
  <c r="M27" i="16"/>
  <c r="J27" i="16" s="1"/>
  <c r="M16" i="16"/>
  <c r="J16" i="16" s="1"/>
  <c r="R32" i="16"/>
  <c r="O32" i="16" s="1"/>
  <c r="M24" i="16"/>
  <c r="J24" i="16" s="1"/>
  <c r="R26" i="16"/>
  <c r="O26" i="16" s="1"/>
  <c r="M21" i="16"/>
  <c r="J21" i="16" s="1"/>
  <c r="M36" i="16"/>
  <c r="J36" i="16" s="1"/>
  <c r="M15" i="16"/>
  <c r="J15" i="16" s="1"/>
  <c r="R22" i="16"/>
  <c r="O22" i="16" s="1"/>
  <c r="R30" i="16"/>
  <c r="O30" i="16" s="1"/>
  <c r="M26" i="16"/>
  <c r="J26" i="16" s="1"/>
  <c r="M31" i="16"/>
  <c r="J31" i="16" s="1"/>
  <c r="M15" i="15"/>
  <c r="J15" i="15" s="1"/>
  <c r="R19" i="15"/>
  <c r="O19" i="15" s="1"/>
  <c r="R31" i="15"/>
  <c r="O31" i="15" s="1"/>
  <c r="M35" i="15"/>
  <c r="J35" i="15" s="1"/>
  <c r="R13" i="15"/>
  <c r="O13" i="15" s="1"/>
  <c r="R34" i="12"/>
  <c r="O34" i="12" s="1"/>
  <c r="M26" i="12"/>
  <c r="J26" i="12" s="1"/>
  <c r="M39" i="12"/>
  <c r="J39" i="12" s="1"/>
  <c r="R38" i="15"/>
  <c r="O38" i="15" s="1"/>
  <c r="M31" i="15"/>
  <c r="J31" i="15" s="1"/>
  <c r="R25" i="12"/>
  <c r="O25" i="12" s="1"/>
  <c r="M20" i="12"/>
  <c r="J20" i="12" s="1"/>
  <c r="M24" i="12"/>
  <c r="J24" i="12" s="1"/>
  <c r="R17" i="15"/>
  <c r="O17" i="15" s="1"/>
  <c r="R39" i="15"/>
  <c r="O39" i="15" s="1"/>
  <c r="M32" i="15"/>
  <c r="J32" i="15" s="1"/>
  <c r="R18" i="12"/>
  <c r="O18" i="12" s="1"/>
  <c r="R26" i="12"/>
  <c r="O26" i="12" s="1"/>
  <c r="M16" i="12"/>
  <c r="J16" i="12" s="1"/>
  <c r="M35" i="12"/>
  <c r="J35" i="12" s="1"/>
  <c r="R29" i="15"/>
  <c r="O29" i="15" s="1"/>
  <c r="M23" i="15"/>
  <c r="J23" i="15" s="1"/>
  <c r="M33" i="15"/>
  <c r="J33" i="15" s="1"/>
  <c r="R14" i="12"/>
  <c r="O14" i="12" s="1"/>
  <c r="R19" i="12"/>
  <c r="O19" i="12" s="1"/>
  <c r="M15" i="12"/>
  <c r="J15" i="12" s="1"/>
  <c r="M36" i="12"/>
  <c r="J36" i="12" s="1"/>
  <c r="AH22" i="12"/>
  <c r="AE22" i="12" s="1"/>
  <c r="AN25" i="12"/>
  <c r="AK25" i="12" s="1"/>
  <c r="AN37" i="12"/>
  <c r="AK37" i="12" s="1"/>
  <c r="AN38" i="12"/>
  <c r="AK38" i="12" s="1"/>
  <c r="DH15" i="12"/>
  <c r="DE15" i="12" s="1"/>
  <c r="DH23" i="12"/>
  <c r="DE23" i="12" s="1"/>
  <c r="DH36" i="12"/>
  <c r="DE36" i="12" s="1"/>
  <c r="AH15" i="12"/>
  <c r="AE15" i="12" s="1"/>
  <c r="DB15" i="12"/>
  <c r="CY15" i="12" s="1"/>
  <c r="DB23" i="12"/>
  <c r="CY23" i="12" s="1"/>
  <c r="DB32" i="12"/>
  <c r="CY32" i="12" s="1"/>
  <c r="DC38" i="12"/>
  <c r="AH20" i="12"/>
  <c r="AE20" i="12" s="1"/>
  <c r="AN17" i="12"/>
  <c r="AK17" i="12" s="1"/>
  <c r="AN32" i="12"/>
  <c r="AK32" i="12" s="1"/>
  <c r="DH22" i="12"/>
  <c r="DE22" i="12" s="1"/>
  <c r="DI16" i="12"/>
  <c r="DH28" i="12"/>
  <c r="DE28" i="12" s="1"/>
  <c r="DH30" i="12"/>
  <c r="DE30" i="12" s="1"/>
  <c r="DH37" i="12"/>
  <c r="DE37" i="12" s="1"/>
  <c r="DI13" i="12"/>
  <c r="DB20" i="12"/>
  <c r="CY20" i="12" s="1"/>
  <c r="DB31" i="12"/>
  <c r="CY31" i="12" s="1"/>
  <c r="DC28" i="12"/>
  <c r="DC39" i="12"/>
  <c r="AH36" i="12"/>
  <c r="AE36" i="12" s="1"/>
  <c r="AH34" i="12"/>
  <c r="AE34" i="12" s="1"/>
  <c r="AH14" i="12"/>
  <c r="AE14" i="12" s="1"/>
  <c r="AN18" i="12"/>
  <c r="AK18" i="12" s="1"/>
  <c r="DC30" i="12"/>
  <c r="DC33" i="12"/>
  <c r="AH25" i="12"/>
  <c r="AE25" i="12" s="1"/>
  <c r="AN27" i="12"/>
  <c r="AK27" i="12" s="1"/>
  <c r="AN29" i="12"/>
  <c r="AK29" i="12" s="1"/>
  <c r="AN33" i="12"/>
  <c r="AK33" i="12" s="1"/>
  <c r="DH17" i="12"/>
  <c r="DE17" i="12" s="1"/>
  <c r="DI27" i="12"/>
  <c r="DI38" i="12"/>
  <c r="DB18" i="12"/>
  <c r="CY18" i="12" s="1"/>
  <c r="DB29" i="12"/>
  <c r="CY29" i="12" s="1"/>
  <c r="DC36" i="12"/>
  <c r="DB13" i="12"/>
  <c r="CY13" i="12" s="1"/>
  <c r="AN19" i="12"/>
  <c r="AK19" i="12" s="1"/>
  <c r="AN30" i="12"/>
  <c r="AK30" i="12" s="1"/>
  <c r="DH18" i="12"/>
  <c r="DE18" i="12" s="1"/>
  <c r="DI32" i="12"/>
  <c r="AN13" i="12"/>
  <c r="AK13" i="12" s="1"/>
  <c r="DC22" i="12"/>
  <c r="DB37" i="12"/>
  <c r="CY37" i="12" s="1"/>
  <c r="DH24" i="15"/>
  <c r="DE24" i="15" s="1"/>
  <c r="DI28" i="15"/>
  <c r="DB19" i="15"/>
  <c r="CY19" i="15" s="1"/>
  <c r="DC26" i="15"/>
  <c r="DC33" i="15"/>
  <c r="DC13" i="15"/>
  <c r="AH37" i="15"/>
  <c r="AE37" i="15" s="1"/>
  <c r="DH29" i="15"/>
  <c r="DE29" i="15" s="1"/>
  <c r="DH35" i="15"/>
  <c r="DE35" i="15" s="1"/>
  <c r="DH36" i="15"/>
  <c r="DE36" i="15" s="1"/>
  <c r="DC20" i="15"/>
  <c r="DB32" i="15"/>
  <c r="CY32" i="15" s="1"/>
  <c r="DB39" i="15"/>
  <c r="CY39" i="15" s="1"/>
  <c r="AH19" i="15"/>
  <c r="AE19" i="15" s="1"/>
  <c r="DH18" i="15"/>
  <c r="DE18" i="15" s="1"/>
  <c r="DH26" i="15"/>
  <c r="DE26" i="15" s="1"/>
  <c r="DH38" i="15"/>
  <c r="DE38" i="15" s="1"/>
  <c r="DB21" i="15"/>
  <c r="CY21" i="15" s="1"/>
  <c r="DB34" i="15"/>
  <c r="CY34" i="15" s="1"/>
  <c r="DI19" i="15"/>
  <c r="DI27" i="15"/>
  <c r="DI33" i="15"/>
  <c r="DB22" i="15"/>
  <c r="CY22" i="15" s="1"/>
  <c r="DB29" i="15"/>
  <c r="CY29" i="15" s="1"/>
  <c r="DB37" i="15"/>
  <c r="CY37" i="15" s="1"/>
  <c r="AH17" i="15"/>
  <c r="AE17" i="15" s="1"/>
  <c r="DH20" i="16"/>
  <c r="DE20" i="16" s="1"/>
  <c r="DI26" i="16"/>
  <c r="DH30" i="16"/>
  <c r="DE30" i="16" s="1"/>
  <c r="DH37" i="16"/>
  <c r="DE37" i="16" s="1"/>
  <c r="DB19" i="16"/>
  <c r="CY19" i="16" s="1"/>
  <c r="DC28" i="16"/>
  <c r="DC29" i="16"/>
  <c r="DB34" i="16"/>
  <c r="CY34" i="16" s="1"/>
  <c r="DC13" i="16"/>
  <c r="DH21" i="16"/>
  <c r="DE21" i="16" s="1"/>
  <c r="DH27" i="16"/>
  <c r="DE27" i="16" s="1"/>
  <c r="DH38" i="16"/>
  <c r="DE38" i="16" s="1"/>
  <c r="DB21" i="12"/>
  <c r="CY21" i="12" s="1"/>
  <c r="DB24" i="12"/>
  <c r="CY24" i="12" s="1"/>
  <c r="AH29" i="12"/>
  <c r="AE29" i="12" s="1"/>
  <c r="AH38" i="12"/>
  <c r="AE38" i="12" s="1"/>
  <c r="DI21" i="12"/>
  <c r="DI31" i="12"/>
  <c r="DC18" i="12"/>
  <c r="DC29" i="12"/>
  <c r="DB36" i="12"/>
  <c r="CY36" i="12" s="1"/>
  <c r="AH19" i="12"/>
  <c r="AE19" i="12" s="1"/>
  <c r="AN36" i="12"/>
  <c r="AK36" i="12" s="1"/>
  <c r="DI18" i="12"/>
  <c r="DH32" i="12"/>
  <c r="DE32" i="12" s="1"/>
  <c r="DB17" i="12"/>
  <c r="CY17" i="12" s="1"/>
  <c r="DB26" i="12"/>
  <c r="CY26" i="12" s="1"/>
  <c r="DH20" i="15"/>
  <c r="DE20" i="15" s="1"/>
  <c r="DH25" i="15"/>
  <c r="DE25" i="15" s="1"/>
  <c r="DI31" i="15"/>
  <c r="DC19" i="15"/>
  <c r="DB26" i="15"/>
  <c r="CY26" i="15" s="1"/>
  <c r="DB33" i="15"/>
  <c r="CY33" i="15" s="1"/>
  <c r="DB13" i="15"/>
  <c r="CY13" i="15" s="1"/>
  <c r="AH22" i="15"/>
  <c r="AE22" i="15" s="1"/>
  <c r="DI29" i="15"/>
  <c r="DI35" i="15"/>
  <c r="DI36" i="15"/>
  <c r="DB16" i="15"/>
  <c r="CY16" i="15" s="1"/>
  <c r="DC27" i="15"/>
  <c r="DC30" i="15"/>
  <c r="AH15" i="15"/>
  <c r="AE15" i="15" s="1"/>
  <c r="AH28" i="15"/>
  <c r="AE28" i="15" s="1"/>
  <c r="AH31" i="15"/>
  <c r="AE31" i="15" s="1"/>
  <c r="AH38" i="15"/>
  <c r="AE38" i="15" s="1"/>
  <c r="DI18" i="15"/>
  <c r="DI26" i="15"/>
  <c r="DI38" i="15"/>
  <c r="DC21" i="15"/>
  <c r="DC34" i="15"/>
  <c r="DI23" i="15"/>
  <c r="DH32" i="15"/>
  <c r="DE32" i="15" s="1"/>
  <c r="DH39" i="15"/>
  <c r="DE39" i="15" s="1"/>
  <c r="DB18" i="15"/>
  <c r="CY18" i="15" s="1"/>
  <c r="DC25" i="15"/>
  <c r="DB35" i="15"/>
  <c r="CY35" i="15" s="1"/>
  <c r="AH14" i="15"/>
  <c r="AE14" i="15" s="1"/>
  <c r="AH26" i="15"/>
  <c r="AE26" i="15" s="1"/>
  <c r="AH34" i="15"/>
  <c r="AE34" i="15" s="1"/>
  <c r="DI20" i="16"/>
  <c r="DH26" i="16"/>
  <c r="DE26" i="16" s="1"/>
  <c r="DI30" i="16"/>
  <c r="DI37" i="16"/>
  <c r="DI14" i="16"/>
  <c r="DB27" i="16"/>
  <c r="CY27" i="16" s="1"/>
  <c r="DB26" i="16"/>
  <c r="CY26" i="16" s="1"/>
  <c r="DC30" i="16"/>
  <c r="DC38" i="16"/>
  <c r="AH24" i="16"/>
  <c r="AE24" i="16" s="1"/>
  <c r="AH37" i="16"/>
  <c r="AE37" i="16" s="1"/>
  <c r="DB13" i="16"/>
  <c r="CY13" i="16" s="1"/>
  <c r="DI21" i="16"/>
  <c r="DI27" i="16"/>
  <c r="DC21" i="12"/>
  <c r="DC24" i="12"/>
  <c r="DH25" i="12"/>
  <c r="DE25" i="12" s="1"/>
  <c r="DH21" i="12"/>
  <c r="DE21" i="12" s="1"/>
  <c r="DH31" i="12"/>
  <c r="DE31" i="12" s="1"/>
  <c r="DC25" i="12"/>
  <c r="DC35" i="12"/>
  <c r="AH26" i="12"/>
  <c r="AE26" i="12" s="1"/>
  <c r="AH39" i="12"/>
  <c r="AE39" i="12" s="1"/>
  <c r="AN15" i="12"/>
  <c r="AK15" i="12" s="1"/>
  <c r="DH14" i="12"/>
  <c r="DE14" i="12" s="1"/>
  <c r="DH34" i="12"/>
  <c r="DE34" i="12" s="1"/>
  <c r="DH39" i="12"/>
  <c r="DE39" i="12" s="1"/>
  <c r="DC17" i="12"/>
  <c r="DC26" i="12"/>
  <c r="DI20" i="15"/>
  <c r="DI25" i="15"/>
  <c r="DH31" i="15"/>
  <c r="DE31" i="15" s="1"/>
  <c r="DC24" i="15"/>
  <c r="DB23" i="15"/>
  <c r="CY23" i="15" s="1"/>
  <c r="DC31" i="15"/>
  <c r="DC38" i="15"/>
  <c r="DC15" i="15"/>
  <c r="AH18" i="15"/>
  <c r="AE18" i="15" s="1"/>
  <c r="DH21" i="15"/>
  <c r="DE21" i="15" s="1"/>
  <c r="DH30" i="15"/>
  <c r="DE30" i="15" s="1"/>
  <c r="DH37" i="15"/>
  <c r="DE37" i="15" s="1"/>
  <c r="DC16" i="15"/>
  <c r="DB27" i="15"/>
  <c r="CY27" i="15" s="1"/>
  <c r="DB30" i="15"/>
  <c r="CY30" i="15" s="1"/>
  <c r="DH17" i="15"/>
  <c r="DE17" i="15" s="1"/>
  <c r="DH22" i="15"/>
  <c r="DE22" i="15" s="1"/>
  <c r="DH34" i="15"/>
  <c r="DE34" i="15" s="1"/>
  <c r="DC17" i="15"/>
  <c r="DC28" i="15"/>
  <c r="DB36" i="15"/>
  <c r="CY36" i="15" s="1"/>
  <c r="DC14" i="15"/>
  <c r="AH24" i="15"/>
  <c r="AE24" i="15" s="1"/>
  <c r="AH29" i="15"/>
  <c r="AE29" i="15" s="1"/>
  <c r="AH39" i="15"/>
  <c r="AE39" i="15" s="1"/>
  <c r="DH23" i="15"/>
  <c r="DE23" i="15" s="1"/>
  <c r="DI32" i="15"/>
  <c r="DI39" i="15"/>
  <c r="DC18" i="15"/>
  <c r="DB25" i="15"/>
  <c r="CY25" i="15" s="1"/>
  <c r="DC35" i="15"/>
  <c r="AH23" i="15"/>
  <c r="AE23" i="15" s="1"/>
  <c r="AH21" i="15"/>
  <c r="AE21" i="15" s="1"/>
  <c r="AH36" i="15"/>
  <c r="AE36" i="15" s="1"/>
  <c r="DH25" i="16"/>
  <c r="DE25" i="16" s="1"/>
  <c r="DH32" i="16"/>
  <c r="DE32" i="16" s="1"/>
  <c r="DH33" i="16"/>
  <c r="DE33" i="16" s="1"/>
  <c r="DH14" i="16"/>
  <c r="DE14" i="16" s="1"/>
  <c r="DC27" i="16"/>
  <c r="DC26" i="16"/>
  <c r="DB30" i="16"/>
  <c r="CY30" i="16" s="1"/>
  <c r="DB38" i="16"/>
  <c r="CY38" i="16" s="1"/>
  <c r="DC15" i="16"/>
  <c r="DH23" i="16"/>
  <c r="DE23" i="16" s="1"/>
  <c r="DH36" i="16"/>
  <c r="DE36" i="16" s="1"/>
  <c r="DI34" i="16"/>
  <c r="DB30" i="12"/>
  <c r="CY30" i="12" s="1"/>
  <c r="DB33" i="12"/>
  <c r="CY33" i="12" s="1"/>
  <c r="AN22" i="12"/>
  <c r="AK22" i="12" s="1"/>
  <c r="AN35" i="12"/>
  <c r="AK35" i="12" s="1"/>
  <c r="DI17" i="12"/>
  <c r="DH27" i="12"/>
  <c r="DE27" i="12" s="1"/>
  <c r="DH38" i="12"/>
  <c r="DE38" i="12" s="1"/>
  <c r="DB25" i="12"/>
  <c r="CY25" i="12" s="1"/>
  <c r="DB35" i="12"/>
  <c r="CY35" i="12" s="1"/>
  <c r="AH21" i="12"/>
  <c r="AE21" i="12" s="1"/>
  <c r="AH31" i="12"/>
  <c r="AE31" i="12" s="1"/>
  <c r="AH30" i="12"/>
  <c r="AE30" i="12" s="1"/>
  <c r="DC13" i="12"/>
  <c r="DI14" i="12"/>
  <c r="DI34" i="12"/>
  <c r="DI39" i="12"/>
  <c r="DB22" i="12"/>
  <c r="CY22" i="12" s="1"/>
  <c r="DC37" i="12"/>
  <c r="DI24" i="15"/>
  <c r="DH28" i="15"/>
  <c r="DE28" i="15" s="1"/>
  <c r="DB24" i="15"/>
  <c r="CY24" i="15" s="1"/>
  <c r="DC23" i="15"/>
  <c r="DB31" i="15"/>
  <c r="CY31" i="15" s="1"/>
  <c r="DB38" i="15"/>
  <c r="CY38" i="15" s="1"/>
  <c r="DB15" i="15"/>
  <c r="CY15" i="15" s="1"/>
  <c r="AH27" i="15"/>
  <c r="AE27" i="15" s="1"/>
  <c r="DI21" i="15"/>
  <c r="DI30" i="15"/>
  <c r="DI37" i="15"/>
  <c r="DB20" i="15"/>
  <c r="CY20" i="15" s="1"/>
  <c r="DC32" i="15"/>
  <c r="DC39" i="15"/>
  <c r="AH13" i="15"/>
  <c r="AE13" i="15" s="1"/>
  <c r="AH25" i="15"/>
  <c r="AE25" i="15" s="1"/>
  <c r="AH32" i="15"/>
  <c r="AE32" i="15" s="1"/>
  <c r="AH33" i="15"/>
  <c r="AE33" i="15" s="1"/>
  <c r="DI17" i="15"/>
  <c r="DI22" i="15"/>
  <c r="DI34" i="15"/>
  <c r="DB17" i="15"/>
  <c r="CY17" i="15" s="1"/>
  <c r="DB28" i="15"/>
  <c r="CY28" i="15" s="1"/>
  <c r="DC36" i="15"/>
  <c r="DB14" i="15"/>
  <c r="CY14" i="15" s="1"/>
  <c r="AH20" i="15"/>
  <c r="AE20" i="15" s="1"/>
  <c r="AH35" i="15"/>
  <c r="AE35" i="15" s="1"/>
  <c r="DH19" i="15"/>
  <c r="DE19" i="15" s="1"/>
  <c r="DH27" i="15"/>
  <c r="DE27" i="15" s="1"/>
  <c r="DH33" i="15"/>
  <c r="DE33" i="15" s="1"/>
  <c r="DC22" i="15"/>
  <c r="DC29" i="15"/>
  <c r="DC37" i="15"/>
  <c r="AH16" i="15"/>
  <c r="AE16" i="15" s="1"/>
  <c r="AH30" i="15"/>
  <c r="AE30" i="15" s="1"/>
  <c r="DI25" i="16"/>
  <c r="DI32" i="16"/>
  <c r="DI33" i="16"/>
  <c r="DC19" i="16"/>
  <c r="DB28" i="16"/>
  <c r="CY28" i="16" s="1"/>
  <c r="DB29" i="16"/>
  <c r="CY29" i="16" s="1"/>
  <c r="DC34" i="16"/>
  <c r="AH20" i="16"/>
  <c r="AE20" i="16" s="1"/>
  <c r="AH32" i="16"/>
  <c r="AE32" i="16" s="1"/>
  <c r="DB15" i="16"/>
  <c r="CY15" i="16" s="1"/>
  <c r="DI23" i="16"/>
  <c r="DI36" i="16"/>
  <c r="DH34" i="16"/>
  <c r="DE34" i="16" s="1"/>
  <c r="DB16" i="16"/>
  <c r="CY16" i="16" s="1"/>
  <c r="DC23" i="16"/>
  <c r="DC31" i="16"/>
  <c r="DH16" i="16"/>
  <c r="DE16" i="16" s="1"/>
  <c r="DI18" i="16"/>
  <c r="DH35" i="16"/>
  <c r="DE35" i="16" s="1"/>
  <c r="DI39" i="16"/>
  <c r="DH15" i="16"/>
  <c r="DE15" i="16" s="1"/>
  <c r="DB17" i="16"/>
  <c r="CY17" i="16" s="1"/>
  <c r="DB24" i="16"/>
  <c r="CY24" i="16" s="1"/>
  <c r="DC36" i="16"/>
  <c r="DH24" i="16"/>
  <c r="DE24" i="16" s="1"/>
  <c r="DI29" i="16"/>
  <c r="DB18" i="16"/>
  <c r="CY18" i="16" s="1"/>
  <c r="DB25" i="16"/>
  <c r="CY25" i="16" s="1"/>
  <c r="DB37" i="16"/>
  <c r="CY37" i="16" s="1"/>
  <c r="AH27" i="16"/>
  <c r="AE27" i="16" s="1"/>
  <c r="AH29" i="16"/>
  <c r="AE29" i="16" s="1"/>
  <c r="AH36" i="16"/>
  <c r="AE36" i="16" s="1"/>
  <c r="AH14" i="16"/>
  <c r="AE14" i="16" s="1"/>
  <c r="DC16" i="16"/>
  <c r="DB23" i="16"/>
  <c r="CY23" i="16" s="1"/>
  <c r="DB31" i="16"/>
  <c r="CY31" i="16" s="1"/>
  <c r="DI16" i="16"/>
  <c r="AH21" i="16"/>
  <c r="AE21" i="16" s="1"/>
  <c r="AH34" i="16"/>
  <c r="AE34" i="16" s="1"/>
  <c r="AH38" i="16"/>
  <c r="AE38" i="16" s="1"/>
  <c r="DI22" i="16"/>
  <c r="DI28" i="16"/>
  <c r="DI13" i="16"/>
  <c r="DC21" i="16"/>
  <c r="DB32" i="16"/>
  <c r="CY32" i="16" s="1"/>
  <c r="AH18" i="16"/>
  <c r="AE18" i="16" s="1"/>
  <c r="AH26" i="16"/>
  <c r="AE26" i="16" s="1"/>
  <c r="AH39" i="16"/>
  <c r="AE39" i="16" s="1"/>
  <c r="DI24" i="16"/>
  <c r="DH29" i="16"/>
  <c r="DE29" i="16" s="1"/>
  <c r="DC22" i="16"/>
  <c r="DB33" i="16"/>
  <c r="CY33" i="16" s="1"/>
  <c r="AH19" i="16"/>
  <c r="AE19" i="16" s="1"/>
  <c r="DI38" i="16"/>
  <c r="DC20" i="16"/>
  <c r="DB35" i="16"/>
  <c r="CY35" i="16" s="1"/>
  <c r="DC39" i="16"/>
  <c r="AH13" i="16"/>
  <c r="AE13" i="16" s="1"/>
  <c r="DH22" i="16"/>
  <c r="DE22" i="16" s="1"/>
  <c r="DH28" i="16"/>
  <c r="DE28" i="16" s="1"/>
  <c r="DH13" i="16"/>
  <c r="DE13" i="16" s="1"/>
  <c r="DB21" i="16"/>
  <c r="CY21" i="16" s="1"/>
  <c r="DC32" i="16"/>
  <c r="AH30" i="16"/>
  <c r="AE30" i="16" s="1"/>
  <c r="DC14" i="16"/>
  <c r="DH19" i="16"/>
  <c r="DE19" i="16" s="1"/>
  <c r="DH31" i="16"/>
  <c r="DE31" i="16" s="1"/>
  <c r="DB22" i="16"/>
  <c r="CY22" i="16" s="1"/>
  <c r="DC33" i="16"/>
  <c r="AH28" i="16"/>
  <c r="AE28" i="16" s="1"/>
  <c r="AH35" i="16"/>
  <c r="AE35" i="16" s="1"/>
  <c r="AH31" i="16"/>
  <c r="AE31" i="16" s="1"/>
  <c r="DB20" i="16"/>
  <c r="CY20" i="16" s="1"/>
  <c r="DC35" i="16"/>
  <c r="DB39" i="16"/>
  <c r="CY39" i="16" s="1"/>
  <c r="AH17" i="16"/>
  <c r="AE17" i="16" s="1"/>
  <c r="AH25" i="16"/>
  <c r="AE25" i="16" s="1"/>
  <c r="AH33" i="16"/>
  <c r="AE33" i="16" s="1"/>
  <c r="AH15" i="16"/>
  <c r="AE15" i="16" s="1"/>
  <c r="DH18" i="16"/>
  <c r="DE18" i="16" s="1"/>
  <c r="DI35" i="16"/>
  <c r="DH39" i="16"/>
  <c r="DE39" i="16" s="1"/>
  <c r="DI15" i="16"/>
  <c r="DC17" i="16"/>
  <c r="DC24" i="16"/>
  <c r="DB36" i="16"/>
  <c r="CY36" i="16" s="1"/>
  <c r="AH23" i="16"/>
  <c r="AE23" i="16" s="1"/>
  <c r="AH22" i="16"/>
  <c r="AE22" i="16" s="1"/>
  <c r="DB14" i="16"/>
  <c r="CY14" i="16" s="1"/>
  <c r="DI19" i="16"/>
  <c r="DI31" i="16"/>
  <c r="DC18" i="16"/>
  <c r="DC25" i="16"/>
  <c r="DC37" i="16"/>
  <c r="W27" i="16"/>
  <c r="T27" i="16" s="1"/>
  <c r="AB26" i="16"/>
  <c r="W20" i="16"/>
  <c r="T20" i="16" s="1"/>
  <c r="W17" i="16"/>
  <c r="T17" i="16" s="1"/>
  <c r="W24" i="16"/>
  <c r="T24" i="16" s="1"/>
  <c r="W38" i="15"/>
  <c r="T38" i="15" s="1"/>
  <c r="W25" i="15"/>
  <c r="T25" i="15" s="1"/>
  <c r="W36" i="12"/>
  <c r="T36" i="12" s="1"/>
  <c r="W21" i="12"/>
  <c r="T21" i="12" s="1"/>
  <c r="AB32" i="12"/>
  <c r="AB15" i="12"/>
  <c r="AB38" i="16"/>
  <c r="AB37" i="16"/>
  <c r="AB17" i="15"/>
  <c r="AB21" i="15"/>
  <c r="AB26" i="12"/>
  <c r="W19" i="12"/>
  <c r="T19" i="12" s="1"/>
  <c r="AB19" i="12"/>
  <c r="W32" i="12"/>
  <c r="T32" i="12" s="1"/>
  <c r="W31" i="16"/>
  <c r="T31" i="16" s="1"/>
  <c r="W34" i="15"/>
  <c r="T34" i="15" s="1"/>
  <c r="W30" i="15"/>
  <c r="T30" i="15" s="1"/>
  <c r="AB20" i="15"/>
  <c r="W19" i="15"/>
  <c r="T19" i="15" s="1"/>
  <c r="W22" i="12"/>
  <c r="T22" i="12" s="1"/>
  <c r="AB35" i="12"/>
  <c r="W28" i="12"/>
  <c r="T28" i="12" s="1"/>
  <c r="AB39" i="12"/>
  <c r="AB33" i="12"/>
  <c r="AB30" i="16"/>
  <c r="W25" i="16"/>
  <c r="T25" i="16" s="1"/>
  <c r="W23" i="16"/>
  <c r="T23" i="16" s="1"/>
  <c r="AB33" i="16"/>
  <c r="AB31" i="16"/>
  <c r="W20" i="15"/>
  <c r="T20" i="15" s="1"/>
  <c r="W24" i="15"/>
  <c r="T24" i="15" s="1"/>
  <c r="W14" i="12"/>
  <c r="T14" i="12" s="1"/>
  <c r="W25" i="12"/>
  <c r="T25" i="12" s="1"/>
  <c r="W24" i="12"/>
  <c r="T24" i="12" s="1"/>
  <c r="AT39" i="12"/>
  <c r="AQ39" i="12" s="1"/>
  <c r="AT24" i="12"/>
  <c r="AQ24" i="12" s="1"/>
  <c r="AT35" i="12"/>
  <c r="AQ35" i="12" s="1"/>
  <c r="AT34" i="12"/>
  <c r="AQ34" i="12" s="1"/>
  <c r="AT19" i="12"/>
  <c r="AQ19" i="12" s="1"/>
  <c r="AN34" i="15"/>
  <c r="AK34" i="15" s="1"/>
  <c r="AN17" i="15"/>
  <c r="AK17" i="15" s="1"/>
  <c r="AN22" i="15"/>
  <c r="AK22" i="15" s="1"/>
  <c r="AN26" i="15"/>
  <c r="AK26" i="15" s="1"/>
  <c r="AN13" i="15"/>
  <c r="AK13" i="15" s="1"/>
  <c r="AN25" i="15"/>
  <c r="AK25" i="15" s="1"/>
  <c r="AN20" i="15"/>
  <c r="AK20" i="15" s="1"/>
  <c r="AN28" i="15"/>
  <c r="AK28" i="15" s="1"/>
  <c r="AN37" i="15"/>
  <c r="AK37" i="15" s="1"/>
  <c r="AN16" i="15"/>
  <c r="AK16" i="15" s="1"/>
  <c r="AN29" i="15"/>
  <c r="AK29" i="15" s="1"/>
  <c r="AN14" i="16"/>
  <c r="AK14" i="16" s="1"/>
  <c r="AN35" i="16"/>
  <c r="AK35" i="16" s="1"/>
  <c r="AN15" i="16"/>
  <c r="AK15" i="16" s="1"/>
  <c r="AN18" i="16"/>
  <c r="AK18" i="16" s="1"/>
  <c r="AN24" i="16"/>
  <c r="AK24" i="16" s="1"/>
  <c r="AN28" i="16"/>
  <c r="AK28" i="16" s="1"/>
  <c r="AN39" i="16"/>
  <c r="AK39" i="16" s="1"/>
  <c r="AN29" i="16"/>
  <c r="AK29" i="16" s="1"/>
  <c r="AT21" i="12"/>
  <c r="AQ21" i="12" s="1"/>
  <c r="AT14" i="12"/>
  <c r="AQ14" i="12" s="1"/>
  <c r="AN27" i="15"/>
  <c r="AK27" i="15" s="1"/>
  <c r="W30" i="16"/>
  <c r="T30" i="16" s="1"/>
  <c r="W28" i="16"/>
  <c r="T28" i="16" s="1"/>
  <c r="W32" i="16"/>
  <c r="T32" i="16" s="1"/>
  <c r="AB27" i="16"/>
  <c r="W14" i="16"/>
  <c r="T14" i="16" s="1"/>
  <c r="AB28" i="16"/>
  <c r="W36" i="15"/>
  <c r="T36" i="15" s="1"/>
  <c r="W37" i="15"/>
  <c r="T37" i="15" s="1"/>
  <c r="AB33" i="15"/>
  <c r="AB20" i="12"/>
  <c r="W16" i="12"/>
  <c r="T16" i="12" s="1"/>
  <c r="W33" i="12"/>
  <c r="T33" i="12" s="1"/>
  <c r="W27" i="12"/>
  <c r="T27" i="12" s="1"/>
  <c r="AB23" i="16"/>
  <c r="AB36" i="15"/>
  <c r="AB16" i="15"/>
  <c r="W39" i="15"/>
  <c r="T39" i="15" s="1"/>
  <c r="W26" i="12"/>
  <c r="T26" i="12" s="1"/>
  <c r="AB27" i="12"/>
  <c r="W20" i="12"/>
  <c r="T20" i="12" s="1"/>
  <c r="AB37" i="12"/>
  <c r="W36" i="16"/>
  <c r="T36" i="16" s="1"/>
  <c r="W38" i="16"/>
  <c r="T38" i="16" s="1"/>
  <c r="AB35" i="16"/>
  <c r="AB22" i="16"/>
  <c r="AB27" i="15"/>
  <c r="AB37" i="15"/>
  <c r="W33" i="15"/>
  <c r="T33" i="15" s="1"/>
  <c r="AB13" i="12"/>
  <c r="W38" i="12"/>
  <c r="T38" i="12" s="1"/>
  <c r="W29" i="12"/>
  <c r="T29" i="12" s="1"/>
  <c r="W29" i="16"/>
  <c r="T29" i="16" s="1"/>
  <c r="AB13" i="16"/>
  <c r="AB32" i="16"/>
  <c r="W33" i="16"/>
  <c r="T33" i="16" s="1"/>
  <c r="W29" i="15"/>
  <c r="T29" i="15" s="1"/>
  <c r="AB38" i="15"/>
  <c r="W18" i="15"/>
  <c r="T18" i="15" s="1"/>
  <c r="W31" i="12"/>
  <c r="T31" i="12" s="1"/>
  <c r="AB21" i="12"/>
  <c r="W34" i="12"/>
  <c r="T34" i="12" s="1"/>
  <c r="AB36" i="12"/>
  <c r="W30" i="12"/>
  <c r="T30" i="12" s="1"/>
  <c r="AT18" i="12"/>
  <c r="AQ18" i="12" s="1"/>
  <c r="AT23" i="12"/>
  <c r="AQ23" i="12" s="1"/>
  <c r="AT33" i="12"/>
  <c r="AQ33" i="12" s="1"/>
  <c r="AT30" i="12"/>
  <c r="AQ30" i="12" s="1"/>
  <c r="AT38" i="12"/>
  <c r="AQ38" i="12" s="1"/>
  <c r="AN19" i="15"/>
  <c r="AK19" i="15" s="1"/>
  <c r="W19" i="16"/>
  <c r="T19" i="16" s="1"/>
  <c r="AB14" i="16"/>
  <c r="AB25" i="16"/>
  <c r="AB39" i="15"/>
  <c r="W23" i="15"/>
  <c r="T23" i="15" s="1"/>
  <c r="AB22" i="12"/>
  <c r="W39" i="12"/>
  <c r="T39" i="12" s="1"/>
  <c r="W37" i="12"/>
  <c r="T37" i="12" s="1"/>
  <c r="W21" i="16"/>
  <c r="T21" i="16" s="1"/>
  <c r="W18" i="16"/>
  <c r="T18" i="16" s="1"/>
  <c r="W28" i="15"/>
  <c r="T28" i="15" s="1"/>
  <c r="AB24" i="15"/>
  <c r="AB35" i="15"/>
  <c r="AB30" i="15"/>
  <c r="AB34" i="12"/>
  <c r="W13" i="12"/>
  <c r="T13" i="12" s="1"/>
  <c r="W35" i="12"/>
  <c r="T35" i="12" s="1"/>
  <c r="AB16" i="16"/>
  <c r="AB24" i="16"/>
  <c r="W22" i="16"/>
  <c r="T22" i="16" s="1"/>
  <c r="AB13" i="15"/>
  <c r="AB14" i="15"/>
  <c r="AB29" i="15"/>
  <c r="AB17" i="12"/>
  <c r="AB24" i="12"/>
  <c r="W15" i="12"/>
  <c r="T15" i="12" s="1"/>
  <c r="AB19" i="16"/>
  <c r="W26" i="16"/>
  <c r="T26" i="16" s="1"/>
  <c r="W15" i="16"/>
  <c r="T15" i="16" s="1"/>
  <c r="W39" i="16"/>
  <c r="T39" i="16" s="1"/>
  <c r="AB39" i="16"/>
  <c r="W35" i="15"/>
  <c r="T35" i="15" s="1"/>
  <c r="AB19" i="15"/>
  <c r="W31" i="15"/>
  <c r="T31" i="15" s="1"/>
  <c r="AB16" i="12"/>
  <c r="AB23" i="12"/>
  <c r="AB18" i="12"/>
  <c r="AT28" i="12"/>
  <c r="AQ28" i="12" s="1"/>
  <c r="AT36" i="12"/>
  <c r="AQ36" i="12" s="1"/>
  <c r="AT13" i="12"/>
  <c r="AQ13" i="12" s="1"/>
  <c r="AT29" i="12"/>
  <c r="AQ29" i="12" s="1"/>
  <c r="AT37" i="12"/>
  <c r="AQ37" i="12" s="1"/>
  <c r="AT15" i="12"/>
  <c r="AQ15" i="12" s="1"/>
  <c r="AT32" i="12"/>
  <c r="AQ32" i="12" s="1"/>
  <c r="AN23" i="15"/>
  <c r="AK23" i="15" s="1"/>
  <c r="AN39" i="15"/>
  <c r="AK39" i="15" s="1"/>
  <c r="AN18" i="15"/>
  <c r="AK18" i="15" s="1"/>
  <c r="AN30" i="15"/>
  <c r="AK30" i="15" s="1"/>
  <c r="W13" i="16"/>
  <c r="T13" i="16" s="1"/>
  <c r="AB29" i="16"/>
  <c r="AB34" i="16"/>
  <c r="AB21" i="16"/>
  <c r="AB15" i="15"/>
  <c r="AB23" i="15"/>
  <c r="W22" i="15"/>
  <c r="T22" i="15" s="1"/>
  <c r="AB25" i="15"/>
  <c r="AB32" i="15"/>
  <c r="W17" i="12"/>
  <c r="T17" i="12" s="1"/>
  <c r="AB25" i="12"/>
  <c r="W37" i="16"/>
  <c r="T37" i="16" s="1"/>
  <c r="W34" i="16"/>
  <c r="T34" i="16" s="1"/>
  <c r="AB26" i="15"/>
  <c r="AB18" i="15"/>
  <c r="AB34" i="15"/>
  <c r="AB38" i="12"/>
  <c r="AB30" i="12"/>
  <c r="W18" i="12"/>
  <c r="T18" i="12" s="1"/>
  <c r="W35" i="16"/>
  <c r="T35" i="16" s="1"/>
  <c r="AB36" i="16"/>
  <c r="W26" i="15"/>
  <c r="T26" i="15" s="1"/>
  <c r="W17" i="15"/>
  <c r="T17" i="15" s="1"/>
  <c r="AB31" i="15"/>
  <c r="W32" i="15"/>
  <c r="T32" i="15" s="1"/>
  <c r="AB28" i="12"/>
  <c r="W23" i="12"/>
  <c r="T23" i="12" s="1"/>
  <c r="AB15" i="16"/>
  <c r="AB17" i="16"/>
  <c r="AB20" i="16"/>
  <c r="AB22" i="15"/>
  <c r="W21" i="15"/>
  <c r="T21" i="15" s="1"/>
  <c r="AB28" i="15"/>
  <c r="W27" i="15"/>
  <c r="T27" i="15" s="1"/>
  <c r="AB29" i="12"/>
  <c r="AB31" i="12"/>
  <c r="AB14" i="12"/>
  <c r="AT20" i="12"/>
  <c r="AQ20" i="12" s="1"/>
  <c r="AT31" i="12"/>
  <c r="AQ31" i="12" s="1"/>
  <c r="AT27" i="12"/>
  <c r="AQ27" i="12" s="1"/>
  <c r="AT17" i="12"/>
  <c r="AQ17" i="12" s="1"/>
  <c r="AT16" i="12"/>
  <c r="AQ16" i="12" s="1"/>
  <c r="AT25" i="12"/>
  <c r="AQ25" i="12" s="1"/>
  <c r="AT22" i="12"/>
  <c r="AQ22" i="12" s="1"/>
  <c r="AN24" i="15"/>
  <c r="AK24" i="15" s="1"/>
  <c r="AN36" i="15"/>
  <c r="AK36" i="15" s="1"/>
  <c r="AN33" i="15"/>
  <c r="AK33" i="15" s="1"/>
  <c r="AN26" i="16"/>
  <c r="AK26" i="16" s="1"/>
  <c r="AN20" i="16"/>
  <c r="AK20" i="16" s="1"/>
  <c r="AN32" i="16"/>
  <c r="AK32" i="16" s="1"/>
  <c r="AN38" i="16"/>
  <c r="AK38" i="16" s="1"/>
  <c r="AN16" i="16"/>
  <c r="AK16" i="16" s="1"/>
  <c r="AN34" i="16"/>
  <c r="AK34" i="16" s="1"/>
  <c r="AN23" i="16"/>
  <c r="AK23" i="16" s="1"/>
  <c r="AN25" i="16"/>
  <c r="AK25" i="16" s="1"/>
  <c r="AT26" i="12"/>
  <c r="AQ26" i="12" s="1"/>
  <c r="AN32" i="15"/>
  <c r="AK32" i="15" s="1"/>
  <c r="AN15" i="15"/>
  <c r="AK15" i="15" s="1"/>
  <c r="AN38" i="15"/>
  <c r="AK38" i="15" s="1"/>
  <c r="AN21" i="15"/>
  <c r="AK21" i="15" s="1"/>
  <c r="AN19" i="16"/>
  <c r="AK19" i="16" s="1"/>
  <c r="AN17" i="16"/>
  <c r="AK17" i="16" s="1"/>
  <c r="AN33" i="16"/>
  <c r="AK33" i="16" s="1"/>
  <c r="AN35" i="15"/>
  <c r="AK35" i="15" s="1"/>
  <c r="AN37" i="16"/>
  <c r="AK37" i="16" s="1"/>
  <c r="AN22" i="16"/>
  <c r="AK22" i="16" s="1"/>
  <c r="AN27" i="16"/>
  <c r="AK27" i="16" s="1"/>
  <c r="AN21" i="16"/>
  <c r="AK21" i="16" s="1"/>
  <c r="AN14" i="15"/>
  <c r="AK14" i="15" s="1"/>
  <c r="AN31" i="16"/>
  <c r="AK31" i="16" s="1"/>
  <c r="AN13" i="16"/>
  <c r="AK13" i="16" s="1"/>
  <c r="AN31" i="15"/>
  <c r="AK31" i="15" s="1"/>
  <c r="AN36" i="16"/>
  <c r="AK36" i="16" s="1"/>
  <c r="AN30" i="16"/>
  <c r="AK30" i="16" s="1"/>
  <c r="AZ15" i="12"/>
  <c r="AW15" i="12" s="1"/>
  <c r="AZ24" i="12"/>
  <c r="AW24" i="12" s="1"/>
  <c r="AZ36" i="12"/>
  <c r="AW36" i="12" s="1"/>
  <c r="AZ20" i="12"/>
  <c r="AW20" i="12" s="1"/>
  <c r="AZ27" i="12"/>
  <c r="AW27" i="12" s="1"/>
  <c r="AZ32" i="12"/>
  <c r="AW32" i="12" s="1"/>
  <c r="AZ34" i="12"/>
  <c r="AW34" i="12" s="1"/>
  <c r="AT17" i="15"/>
  <c r="AQ17" i="15" s="1"/>
  <c r="AT36" i="15"/>
  <c r="AQ36" i="15" s="1"/>
  <c r="AT19" i="15"/>
  <c r="AQ19" i="15" s="1"/>
  <c r="AT34" i="15"/>
  <c r="AQ34" i="15" s="1"/>
  <c r="AT21" i="16"/>
  <c r="AQ21" i="16" s="1"/>
  <c r="AT31" i="16"/>
  <c r="AQ31" i="16" s="1"/>
  <c r="AT18" i="16"/>
  <c r="AQ18" i="16" s="1"/>
  <c r="AT25" i="16"/>
  <c r="AQ25" i="16" s="1"/>
  <c r="AT32" i="16"/>
  <c r="AQ32" i="16" s="1"/>
  <c r="AT28" i="16"/>
  <c r="AQ28" i="16" s="1"/>
  <c r="AT29" i="16"/>
  <c r="AQ29" i="16" s="1"/>
  <c r="AT33" i="16"/>
  <c r="AQ33" i="16" s="1"/>
  <c r="AT30" i="16"/>
  <c r="AQ30" i="16" s="1"/>
  <c r="AT27" i="15"/>
  <c r="AQ27" i="15" s="1"/>
  <c r="AT15" i="15"/>
  <c r="AQ15" i="15" s="1"/>
  <c r="AT39" i="15"/>
  <c r="AQ39" i="15" s="1"/>
  <c r="AT26" i="15"/>
  <c r="AQ26" i="15" s="1"/>
  <c r="AT34" i="16"/>
  <c r="AQ34" i="16" s="1"/>
  <c r="AT16" i="16"/>
  <c r="AQ16" i="16" s="1"/>
  <c r="AT37" i="16"/>
  <c r="AQ37" i="16" s="1"/>
  <c r="AT27" i="16"/>
  <c r="AQ27" i="16" s="1"/>
  <c r="AZ13" i="12"/>
  <c r="AW13" i="12" s="1"/>
  <c r="AZ14" i="12"/>
  <c r="AW14" i="12" s="1"/>
  <c r="AZ22" i="12"/>
  <c r="AW22" i="12" s="1"/>
  <c r="AZ25" i="12"/>
  <c r="AW25" i="12" s="1"/>
  <c r="AT22" i="15"/>
  <c r="AQ22" i="15" s="1"/>
  <c r="AT17" i="16"/>
  <c r="AQ17" i="16" s="1"/>
  <c r="AT22" i="16"/>
  <c r="AQ22" i="16" s="1"/>
  <c r="AZ19" i="12"/>
  <c r="AW19" i="12" s="1"/>
  <c r="AZ31" i="12"/>
  <c r="AW31" i="12" s="1"/>
  <c r="AZ37" i="12"/>
  <c r="AW37" i="12" s="1"/>
  <c r="AZ16" i="12"/>
  <c r="AW16" i="12" s="1"/>
  <c r="AZ29" i="12"/>
  <c r="AW29" i="12" s="1"/>
  <c r="AZ35" i="12"/>
  <c r="AW35" i="12" s="1"/>
  <c r="AZ38" i="12"/>
  <c r="AW38" i="12" s="1"/>
  <c r="AZ21" i="12"/>
  <c r="AW21" i="12" s="1"/>
  <c r="AZ33" i="12"/>
  <c r="AW33" i="12" s="1"/>
  <c r="AZ18" i="12"/>
  <c r="AW18" i="12" s="1"/>
  <c r="AZ30" i="12"/>
  <c r="AW30" i="12" s="1"/>
  <c r="AT21" i="15"/>
  <c r="AQ21" i="15" s="1"/>
  <c r="AT18" i="15"/>
  <c r="AQ18" i="15" s="1"/>
  <c r="AT23" i="15"/>
  <c r="AQ23" i="15" s="1"/>
  <c r="AT14" i="16"/>
  <c r="AQ14" i="16" s="1"/>
  <c r="AZ26" i="12"/>
  <c r="AW26" i="12" s="1"/>
  <c r="AZ17" i="12"/>
  <c r="AW17" i="12" s="1"/>
  <c r="AZ28" i="12"/>
  <c r="AW28" i="12" s="1"/>
  <c r="AZ39" i="12"/>
  <c r="AW39" i="12" s="1"/>
  <c r="AZ23" i="12"/>
  <c r="AW23" i="12" s="1"/>
  <c r="AT20" i="15"/>
  <c r="AQ20" i="15" s="1"/>
  <c r="AT14" i="15"/>
  <c r="AQ14" i="15" s="1"/>
  <c r="AT32" i="15"/>
  <c r="AQ32" i="15" s="1"/>
  <c r="AT37" i="15"/>
  <c r="AQ37" i="15" s="1"/>
  <c r="AT28" i="15"/>
  <c r="AQ28" i="15" s="1"/>
  <c r="AT30" i="15"/>
  <c r="AQ30" i="15" s="1"/>
  <c r="AT38" i="15"/>
  <c r="AQ38" i="15" s="1"/>
  <c r="AT29" i="15"/>
  <c r="AQ29" i="15" s="1"/>
  <c r="AT13" i="15"/>
  <c r="AQ13" i="15" s="1"/>
  <c r="AT24" i="15"/>
  <c r="AQ24" i="15" s="1"/>
  <c r="AT33" i="15"/>
  <c r="AQ33" i="15" s="1"/>
  <c r="AT13" i="16"/>
  <c r="AQ13" i="16" s="1"/>
  <c r="AT19" i="16"/>
  <c r="AQ19" i="16" s="1"/>
  <c r="AT26" i="16"/>
  <c r="AQ26" i="16" s="1"/>
  <c r="AT36" i="16"/>
  <c r="AQ36" i="16" s="1"/>
  <c r="AT38" i="16"/>
  <c r="AQ38" i="16" s="1"/>
  <c r="AT20" i="16"/>
  <c r="AQ20" i="16" s="1"/>
  <c r="AT35" i="16"/>
  <c r="AQ35" i="16" s="1"/>
  <c r="AT35" i="15"/>
  <c r="AQ35" i="15" s="1"/>
  <c r="AT31" i="15"/>
  <c r="AQ31" i="15" s="1"/>
  <c r="AT16" i="15"/>
  <c r="AQ16" i="15" s="1"/>
  <c r="AT25" i="15"/>
  <c r="AQ25" i="15" s="1"/>
  <c r="AT15" i="16"/>
  <c r="AQ15" i="16" s="1"/>
  <c r="AT23" i="16"/>
  <c r="AQ23" i="16" s="1"/>
  <c r="AT39" i="16"/>
  <c r="AQ39" i="16" s="1"/>
  <c r="AT24" i="16"/>
  <c r="AQ24" i="16" s="1"/>
  <c r="BF14" i="12"/>
  <c r="BC14" i="12" s="1"/>
  <c r="BF39" i="12"/>
  <c r="BC39" i="12" s="1"/>
  <c r="BF28" i="12"/>
  <c r="BC28" i="12" s="1"/>
  <c r="BF35" i="12"/>
  <c r="BC35" i="12" s="1"/>
  <c r="BF25" i="12"/>
  <c r="BC25" i="12" s="1"/>
  <c r="BF37" i="12"/>
  <c r="BC37" i="12" s="1"/>
  <c r="AZ21" i="15"/>
  <c r="AW21" i="15" s="1"/>
  <c r="AZ29" i="15"/>
  <c r="AW29" i="15" s="1"/>
  <c r="AZ33" i="15"/>
  <c r="AW33" i="15" s="1"/>
  <c r="AZ24" i="15"/>
  <c r="AW24" i="15" s="1"/>
  <c r="AZ27" i="15"/>
  <c r="AW27" i="15" s="1"/>
  <c r="AZ34" i="15"/>
  <c r="AW34" i="15" s="1"/>
  <c r="AZ16" i="16"/>
  <c r="AW16" i="16" s="1"/>
  <c r="AZ29" i="16"/>
  <c r="AW29" i="16" s="1"/>
  <c r="AZ34" i="16"/>
  <c r="AW34" i="16" s="1"/>
  <c r="AZ27" i="16"/>
  <c r="AW27" i="16" s="1"/>
  <c r="AZ22" i="16"/>
  <c r="AW22" i="16" s="1"/>
  <c r="AZ31" i="16"/>
  <c r="AW31" i="16" s="1"/>
  <c r="AZ39" i="16"/>
  <c r="AW39" i="16" s="1"/>
  <c r="AZ24" i="16"/>
  <c r="AW24" i="16" s="1"/>
  <c r="AZ28" i="16"/>
  <c r="AW28" i="16" s="1"/>
  <c r="AZ20" i="15"/>
  <c r="AW20" i="15" s="1"/>
  <c r="AZ23" i="16"/>
  <c r="AW23" i="16" s="1"/>
  <c r="AZ14" i="16"/>
  <c r="AW14" i="16" s="1"/>
  <c r="AZ25" i="16"/>
  <c r="AW25" i="16" s="1"/>
  <c r="BF30" i="12"/>
  <c r="BC30" i="12" s="1"/>
  <c r="BF26" i="12"/>
  <c r="BC26" i="12" s="1"/>
  <c r="BF16" i="12"/>
  <c r="BC16" i="12" s="1"/>
  <c r="BF18" i="12"/>
  <c r="BC18" i="12" s="1"/>
  <c r="BF27" i="12"/>
  <c r="BC27" i="12" s="1"/>
  <c r="BF15" i="12"/>
  <c r="BC15" i="12" s="1"/>
  <c r="BF21" i="12"/>
  <c r="BC21" i="12" s="1"/>
  <c r="BF31" i="12"/>
  <c r="BC31" i="12" s="1"/>
  <c r="BF29" i="12"/>
  <c r="BC29" i="12" s="1"/>
  <c r="AZ17" i="15"/>
  <c r="AW17" i="15" s="1"/>
  <c r="AZ22" i="15"/>
  <c r="AW22" i="15" s="1"/>
  <c r="AZ26" i="15"/>
  <c r="AW26" i="15" s="1"/>
  <c r="AZ39" i="15"/>
  <c r="AW39" i="15" s="1"/>
  <c r="AZ13" i="15"/>
  <c r="AW13" i="15" s="1"/>
  <c r="AZ25" i="15"/>
  <c r="AW25" i="15" s="1"/>
  <c r="AZ14" i="15"/>
  <c r="AW14" i="15" s="1"/>
  <c r="AZ35" i="15"/>
  <c r="AW35" i="15" s="1"/>
  <c r="AZ20" i="16"/>
  <c r="AW20" i="16" s="1"/>
  <c r="AZ37" i="16"/>
  <c r="AW37" i="16" s="1"/>
  <c r="AZ15" i="16"/>
  <c r="AW15" i="16" s="1"/>
  <c r="AZ13" i="16"/>
  <c r="AW13" i="16" s="1"/>
  <c r="AZ30" i="16"/>
  <c r="AW30" i="16" s="1"/>
  <c r="AZ26" i="16"/>
  <c r="AW26" i="16" s="1"/>
  <c r="BF13" i="12"/>
  <c r="BC13" i="12" s="1"/>
  <c r="BF38" i="12"/>
  <c r="BC38" i="12" s="1"/>
  <c r="BF36" i="12"/>
  <c r="BC36" i="12" s="1"/>
  <c r="BF24" i="12"/>
  <c r="BC24" i="12" s="1"/>
  <c r="BF34" i="12"/>
  <c r="BC34" i="12" s="1"/>
  <c r="AZ16" i="15"/>
  <c r="AW16" i="15" s="1"/>
  <c r="AZ38" i="15"/>
  <c r="AW38" i="15" s="1"/>
  <c r="AZ19" i="15"/>
  <c r="AW19" i="15" s="1"/>
  <c r="AZ36" i="16"/>
  <c r="AW36" i="16" s="1"/>
  <c r="BF17" i="12"/>
  <c r="BC17" i="12" s="1"/>
  <c r="BF22" i="12"/>
  <c r="BC22" i="12" s="1"/>
  <c r="BF33" i="12"/>
  <c r="BC33" i="12" s="1"/>
  <c r="BF23" i="12"/>
  <c r="BC23" i="12" s="1"/>
  <c r="BF32" i="12"/>
  <c r="BC32" i="12" s="1"/>
  <c r="BF19" i="12"/>
  <c r="BC19" i="12" s="1"/>
  <c r="BF20" i="12"/>
  <c r="BC20" i="12" s="1"/>
  <c r="AZ23" i="15"/>
  <c r="AW23" i="15" s="1"/>
  <c r="AZ31" i="15"/>
  <c r="AW31" i="15" s="1"/>
  <c r="AZ18" i="15"/>
  <c r="AW18" i="15" s="1"/>
  <c r="AZ36" i="15"/>
  <c r="AW36" i="15" s="1"/>
  <c r="AZ30" i="15"/>
  <c r="AW30" i="15" s="1"/>
  <c r="AZ32" i="15"/>
  <c r="AW32" i="15" s="1"/>
  <c r="AZ15" i="15"/>
  <c r="AW15" i="15" s="1"/>
  <c r="AZ28" i="15"/>
  <c r="AW28" i="15" s="1"/>
  <c r="AZ37" i="15"/>
  <c r="AW37" i="15" s="1"/>
  <c r="AZ21" i="16"/>
  <c r="AW21" i="16" s="1"/>
  <c r="AZ33" i="16"/>
  <c r="AW33" i="16" s="1"/>
  <c r="AZ38" i="16"/>
  <c r="AW38" i="16" s="1"/>
  <c r="AZ35" i="16"/>
  <c r="AW35" i="16" s="1"/>
  <c r="AZ17" i="16"/>
  <c r="AW17" i="16" s="1"/>
  <c r="AZ32" i="16"/>
  <c r="AW32" i="16" s="1"/>
  <c r="AZ18" i="16"/>
  <c r="AW18" i="16" s="1"/>
  <c r="AZ19" i="16"/>
  <c r="AW19" i="16" s="1"/>
  <c r="BL34" i="12"/>
  <c r="BI34" i="12" s="1"/>
  <c r="BL17" i="12"/>
  <c r="BI17" i="12" s="1"/>
  <c r="BL27" i="12"/>
  <c r="BI27" i="12" s="1"/>
  <c r="BL31" i="12"/>
  <c r="BI31" i="12" s="1"/>
  <c r="BL32" i="12"/>
  <c r="BI32" i="12" s="1"/>
  <c r="BL19" i="12"/>
  <c r="BI19" i="12" s="1"/>
  <c r="BL28" i="12"/>
  <c r="BI28" i="12" s="1"/>
  <c r="BF25" i="15"/>
  <c r="BC25" i="15" s="1"/>
  <c r="BF15" i="15"/>
  <c r="BC15" i="15" s="1"/>
  <c r="BF32" i="15"/>
  <c r="BC32" i="15" s="1"/>
  <c r="BF38" i="15"/>
  <c r="BC38" i="15" s="1"/>
  <c r="BF17" i="15"/>
  <c r="BC17" i="15" s="1"/>
  <c r="BF29" i="15"/>
  <c r="BC29" i="15" s="1"/>
  <c r="BF33" i="15"/>
  <c r="BC33" i="15" s="1"/>
  <c r="BF39" i="15"/>
  <c r="BC39" i="15" s="1"/>
  <c r="BF26" i="15"/>
  <c r="BC26" i="15" s="1"/>
  <c r="BF14" i="16"/>
  <c r="BC14" i="16" s="1"/>
  <c r="BF31" i="16"/>
  <c r="BC31" i="16" s="1"/>
  <c r="BF32" i="16"/>
  <c r="BC32" i="16" s="1"/>
  <c r="BF16" i="16"/>
  <c r="BC16" i="16" s="1"/>
  <c r="BF21" i="16"/>
  <c r="BC21" i="16" s="1"/>
  <c r="BF37" i="16"/>
  <c r="BC37" i="16" s="1"/>
  <c r="BF20" i="16"/>
  <c r="BC20" i="16" s="1"/>
  <c r="BF33" i="16"/>
  <c r="BC33" i="16" s="1"/>
  <c r="BF26" i="16"/>
  <c r="BC26" i="16" s="1"/>
  <c r="BF34" i="16"/>
  <c r="BC34" i="16" s="1"/>
  <c r="BL13" i="12"/>
  <c r="BI13" i="12" s="1"/>
  <c r="BL16" i="12"/>
  <c r="BI16" i="12" s="1"/>
  <c r="BL35" i="12"/>
  <c r="BI35" i="12" s="1"/>
  <c r="BL14" i="12"/>
  <c r="BI14" i="12" s="1"/>
  <c r="BL25" i="12"/>
  <c r="BI25" i="12" s="1"/>
  <c r="BL18" i="12"/>
  <c r="BI18" i="12" s="1"/>
  <c r="BF19" i="15"/>
  <c r="BC19" i="15" s="1"/>
  <c r="BF37" i="15"/>
  <c r="BC37" i="15" s="1"/>
  <c r="BF38" i="16"/>
  <c r="BC38" i="16" s="1"/>
  <c r="BL26" i="12"/>
  <c r="BI26" i="12" s="1"/>
  <c r="BL30" i="12"/>
  <c r="BI30" i="12" s="1"/>
  <c r="BL38" i="12"/>
  <c r="BI38" i="12" s="1"/>
  <c r="BL22" i="12"/>
  <c r="BI22" i="12" s="1"/>
  <c r="BL37" i="12"/>
  <c r="BI37" i="12" s="1"/>
  <c r="BL39" i="12"/>
  <c r="BI39" i="12" s="1"/>
  <c r="BL36" i="12"/>
  <c r="BI36" i="12" s="1"/>
  <c r="BL23" i="12"/>
  <c r="BI23" i="12" s="1"/>
  <c r="BL33" i="12"/>
  <c r="BI33" i="12" s="1"/>
  <c r="BF14" i="15"/>
  <c r="BC14" i="15" s="1"/>
  <c r="BF27" i="15"/>
  <c r="BC27" i="15" s="1"/>
  <c r="BF24" i="15"/>
  <c r="BC24" i="15" s="1"/>
  <c r="BF28" i="15"/>
  <c r="BC28" i="15" s="1"/>
  <c r="BF35" i="15"/>
  <c r="BC35" i="15" s="1"/>
  <c r="BF16" i="15"/>
  <c r="BC16" i="15" s="1"/>
  <c r="BF31" i="15"/>
  <c r="BC31" i="15" s="1"/>
  <c r="BF36" i="15"/>
  <c r="BC36" i="15" s="1"/>
  <c r="BF13" i="15"/>
  <c r="BC13" i="15" s="1"/>
  <c r="BF22" i="15"/>
  <c r="BC22" i="15" s="1"/>
  <c r="BF30" i="15"/>
  <c r="BC30" i="15" s="1"/>
  <c r="BF19" i="16"/>
  <c r="BC19" i="16" s="1"/>
  <c r="BF23" i="16"/>
  <c r="BC23" i="16" s="1"/>
  <c r="BF39" i="16"/>
  <c r="BC39" i="16" s="1"/>
  <c r="BF17" i="16"/>
  <c r="BC17" i="16" s="1"/>
  <c r="BF25" i="16"/>
  <c r="BC25" i="16" s="1"/>
  <c r="BF36" i="16"/>
  <c r="BC36" i="16" s="1"/>
  <c r="BF29" i="16"/>
  <c r="BC29" i="16" s="1"/>
  <c r="BL20" i="12"/>
  <c r="BI20" i="12" s="1"/>
  <c r="BL21" i="12"/>
  <c r="BI21" i="12" s="1"/>
  <c r="BL24" i="12"/>
  <c r="BI24" i="12" s="1"/>
  <c r="BL29" i="12"/>
  <c r="BI29" i="12" s="1"/>
  <c r="BL15" i="12"/>
  <c r="BI15" i="12" s="1"/>
  <c r="BF23" i="15"/>
  <c r="BC23" i="15" s="1"/>
  <c r="BF34" i="15"/>
  <c r="BC34" i="15" s="1"/>
  <c r="BF20" i="15"/>
  <c r="BC20" i="15" s="1"/>
  <c r="BF18" i="15"/>
  <c r="BC18" i="15" s="1"/>
  <c r="BF27" i="16"/>
  <c r="BC27" i="16" s="1"/>
  <c r="BF15" i="16"/>
  <c r="BC15" i="16" s="1"/>
  <c r="BF24" i="16"/>
  <c r="BC24" i="16" s="1"/>
  <c r="BF28" i="16"/>
  <c r="BC28" i="16" s="1"/>
  <c r="BF35" i="16"/>
  <c r="BC35" i="16" s="1"/>
  <c r="BF13" i="16"/>
  <c r="BC13" i="16" s="1"/>
  <c r="BF22" i="16"/>
  <c r="BC22" i="16" s="1"/>
  <c r="BF21" i="15"/>
  <c r="BC21" i="15" s="1"/>
  <c r="BF18" i="16"/>
  <c r="BC18" i="16" s="1"/>
  <c r="BF30" i="16"/>
  <c r="BC30" i="16" s="1"/>
  <c r="BR15" i="12"/>
  <c r="BO15" i="12" s="1"/>
  <c r="BR20" i="12"/>
  <c r="BO20" i="12" s="1"/>
  <c r="BR23" i="12"/>
  <c r="BO23" i="12" s="1"/>
  <c r="BR31" i="12"/>
  <c r="BO31" i="12" s="1"/>
  <c r="BR36" i="12"/>
  <c r="BO36" i="12" s="1"/>
  <c r="BR37" i="12"/>
  <c r="BO37" i="12" s="1"/>
  <c r="BL24" i="15"/>
  <c r="BI24" i="15" s="1"/>
  <c r="BL19" i="15"/>
  <c r="BI19" i="15" s="1"/>
  <c r="BL35" i="15"/>
  <c r="BI35" i="15" s="1"/>
  <c r="BL15" i="15"/>
  <c r="BI15" i="15" s="1"/>
  <c r="BL29" i="16"/>
  <c r="BI29" i="16" s="1"/>
  <c r="BL35" i="16"/>
  <c r="BI35" i="16" s="1"/>
  <c r="BL18" i="16"/>
  <c r="BI18" i="16" s="1"/>
  <c r="BL20" i="16"/>
  <c r="BI20" i="16" s="1"/>
  <c r="BL37" i="16"/>
  <c r="BI37" i="16" s="1"/>
  <c r="BL23" i="16"/>
  <c r="BI23" i="16" s="1"/>
  <c r="BL25" i="16"/>
  <c r="BI25" i="16" s="1"/>
  <c r="BR22" i="12"/>
  <c r="BO22" i="12" s="1"/>
  <c r="BR39" i="12"/>
  <c r="BO39" i="12" s="1"/>
  <c r="BR19" i="12"/>
  <c r="BO19" i="12" s="1"/>
  <c r="BR16" i="12"/>
  <c r="BO16" i="12" s="1"/>
  <c r="BR34" i="12"/>
  <c r="BO34" i="12" s="1"/>
  <c r="BL33" i="15"/>
  <c r="BI33" i="15" s="1"/>
  <c r="BL38" i="15"/>
  <c r="BI38" i="15" s="1"/>
  <c r="BL22" i="15"/>
  <c r="BI22" i="15" s="1"/>
  <c r="BL36" i="15"/>
  <c r="BI36" i="15" s="1"/>
  <c r="BL13" i="15"/>
  <c r="BI13" i="15" s="1"/>
  <c r="BL31" i="15"/>
  <c r="BI31" i="15" s="1"/>
  <c r="BL20" i="15"/>
  <c r="BI20" i="15" s="1"/>
  <c r="BL32" i="15"/>
  <c r="BI32" i="15" s="1"/>
  <c r="BL24" i="16"/>
  <c r="BI24" i="16" s="1"/>
  <c r="BL26" i="16"/>
  <c r="BI26" i="16" s="1"/>
  <c r="BL32" i="16"/>
  <c r="BI32" i="16" s="1"/>
  <c r="BL30" i="16"/>
  <c r="BI30" i="16" s="1"/>
  <c r="BR14" i="12"/>
  <c r="BO14" i="12" s="1"/>
  <c r="BR18" i="12"/>
  <c r="BO18" i="12" s="1"/>
  <c r="BR30" i="12"/>
  <c r="BO30" i="12" s="1"/>
  <c r="BR33" i="12"/>
  <c r="BO33" i="12" s="1"/>
  <c r="BR24" i="12"/>
  <c r="BO24" i="12" s="1"/>
  <c r="BR29" i="12"/>
  <c r="BO29" i="12" s="1"/>
  <c r="BR35" i="12"/>
  <c r="BO35" i="12" s="1"/>
  <c r="BL23" i="15"/>
  <c r="BI23" i="15" s="1"/>
  <c r="BL30" i="15"/>
  <c r="BI30" i="15" s="1"/>
  <c r="BL17" i="15"/>
  <c r="BI17" i="15" s="1"/>
  <c r="BL28" i="15"/>
  <c r="BI28" i="15" s="1"/>
  <c r="BL16" i="15"/>
  <c r="BI16" i="15" s="1"/>
  <c r="BL13" i="16"/>
  <c r="BI13" i="16" s="1"/>
  <c r="BL34" i="16"/>
  <c r="BI34" i="16" s="1"/>
  <c r="BL38" i="16"/>
  <c r="BI38" i="16" s="1"/>
  <c r="BL21" i="16"/>
  <c r="BI21" i="16" s="1"/>
  <c r="BL39" i="16"/>
  <c r="BI39" i="16" s="1"/>
  <c r="BL19" i="16"/>
  <c r="BI19" i="16" s="1"/>
  <c r="BL36" i="16"/>
  <c r="BI36" i="16" s="1"/>
  <c r="BR13" i="12"/>
  <c r="BO13" i="12" s="1"/>
  <c r="BR38" i="12"/>
  <c r="BO38" i="12" s="1"/>
  <c r="BR27" i="12"/>
  <c r="BO27" i="12" s="1"/>
  <c r="BR17" i="12"/>
  <c r="BO17" i="12" s="1"/>
  <c r="BR32" i="12"/>
  <c r="BO32" i="12" s="1"/>
  <c r="BR28" i="12"/>
  <c r="BO28" i="12" s="1"/>
  <c r="BR21" i="12"/>
  <c r="BO21" i="12" s="1"/>
  <c r="BR25" i="12"/>
  <c r="BO25" i="12" s="1"/>
  <c r="BR26" i="12"/>
  <c r="BO26" i="12" s="1"/>
  <c r="BL21" i="15"/>
  <c r="BI21" i="15" s="1"/>
  <c r="BL26" i="15"/>
  <c r="BI26" i="15" s="1"/>
  <c r="BL34" i="15"/>
  <c r="BI34" i="15" s="1"/>
  <c r="BL18" i="15"/>
  <c r="BI18" i="15" s="1"/>
  <c r="BL27" i="15"/>
  <c r="BI27" i="15" s="1"/>
  <c r="BL39" i="15"/>
  <c r="BI39" i="15" s="1"/>
  <c r="BL14" i="15"/>
  <c r="BI14" i="15" s="1"/>
  <c r="BL25" i="15"/>
  <c r="BI25" i="15" s="1"/>
  <c r="BL29" i="15"/>
  <c r="BI29" i="15" s="1"/>
  <c r="BL37" i="15"/>
  <c r="BI37" i="15" s="1"/>
  <c r="BL17" i="16"/>
  <c r="BI17" i="16" s="1"/>
  <c r="BL22" i="16"/>
  <c r="BI22" i="16" s="1"/>
  <c r="BL31" i="16"/>
  <c r="BI31" i="16" s="1"/>
  <c r="BL14" i="16"/>
  <c r="BI14" i="16" s="1"/>
  <c r="BL33" i="16"/>
  <c r="BI33" i="16" s="1"/>
  <c r="BL15" i="16"/>
  <c r="BI15" i="16" s="1"/>
  <c r="BL27" i="16"/>
  <c r="BI27" i="16" s="1"/>
  <c r="BL16" i="16"/>
  <c r="BI16" i="16" s="1"/>
  <c r="BL28" i="16"/>
  <c r="BI28" i="16" s="1"/>
  <c r="BX30" i="12"/>
  <c r="BU30" i="12" s="1"/>
  <c r="BX31" i="12"/>
  <c r="BU31" i="12" s="1"/>
  <c r="BX20" i="12"/>
  <c r="BU20" i="12" s="1"/>
  <c r="BX28" i="12"/>
  <c r="BU28" i="12" s="1"/>
  <c r="BR23" i="15"/>
  <c r="BO23" i="15" s="1"/>
  <c r="BR19" i="15"/>
  <c r="BO19" i="15" s="1"/>
  <c r="BR25" i="15"/>
  <c r="BO25" i="15" s="1"/>
  <c r="BR26" i="15"/>
  <c r="BO26" i="15" s="1"/>
  <c r="BR15" i="15"/>
  <c r="BO15" i="15" s="1"/>
  <c r="BR31" i="15"/>
  <c r="BO31" i="15" s="1"/>
  <c r="BR32" i="16"/>
  <c r="BO32" i="16" s="1"/>
  <c r="BR28" i="16"/>
  <c r="BO28" i="16" s="1"/>
  <c r="BR20" i="16"/>
  <c r="BO20" i="16" s="1"/>
  <c r="BR30" i="16"/>
  <c r="BO30" i="16" s="1"/>
  <c r="BR33" i="16"/>
  <c r="BO33" i="16" s="1"/>
  <c r="BR21" i="16"/>
  <c r="BO21" i="16" s="1"/>
  <c r="BX24" i="12"/>
  <c r="BU24" i="12" s="1"/>
  <c r="BX22" i="12"/>
  <c r="BU22" i="12" s="1"/>
  <c r="BX34" i="12"/>
  <c r="BU34" i="12" s="1"/>
  <c r="BX38" i="12"/>
  <c r="BU38" i="12" s="1"/>
  <c r="BX23" i="12"/>
  <c r="BU23" i="12" s="1"/>
  <c r="BX26" i="12"/>
  <c r="BU26" i="12" s="1"/>
  <c r="BX32" i="12"/>
  <c r="BU32" i="12" s="1"/>
  <c r="BX33" i="12"/>
  <c r="BU33" i="12" s="1"/>
  <c r="BR16" i="15"/>
  <c r="BO16" i="15" s="1"/>
  <c r="BR22" i="15"/>
  <c r="BO22" i="15" s="1"/>
  <c r="BR33" i="15"/>
  <c r="BO33" i="15" s="1"/>
  <c r="BR37" i="15"/>
  <c r="BO37" i="15" s="1"/>
  <c r="BR29" i="15"/>
  <c r="BO29" i="15" s="1"/>
  <c r="BR38" i="15"/>
  <c r="BO38" i="15" s="1"/>
  <c r="BR20" i="15"/>
  <c r="BO20" i="15" s="1"/>
  <c r="BR17" i="15"/>
  <c r="BO17" i="15" s="1"/>
  <c r="BR18" i="16"/>
  <c r="BO18" i="16" s="1"/>
  <c r="BR26" i="16"/>
  <c r="BO26" i="16" s="1"/>
  <c r="BX14" i="12"/>
  <c r="BU14" i="12" s="1"/>
  <c r="BX13" i="12"/>
  <c r="BU13" i="12" s="1"/>
  <c r="BX19" i="12"/>
  <c r="BU19" i="12" s="1"/>
  <c r="BX36" i="12"/>
  <c r="BU36" i="12" s="1"/>
  <c r="BX16" i="12"/>
  <c r="BU16" i="12" s="1"/>
  <c r="BR18" i="15"/>
  <c r="BO18" i="15" s="1"/>
  <c r="BR36" i="15"/>
  <c r="BO36" i="15" s="1"/>
  <c r="BR14" i="15"/>
  <c r="BO14" i="15" s="1"/>
  <c r="BR39" i="15"/>
  <c r="BO39" i="15" s="1"/>
  <c r="BR27" i="15"/>
  <c r="BO27" i="15" s="1"/>
  <c r="BR32" i="15"/>
  <c r="BO32" i="15" s="1"/>
  <c r="BR16" i="16"/>
  <c r="BO16" i="16" s="1"/>
  <c r="BR36" i="16"/>
  <c r="BO36" i="16" s="1"/>
  <c r="BR13" i="16"/>
  <c r="BO13" i="16" s="1"/>
  <c r="BR24" i="16"/>
  <c r="BO24" i="16" s="1"/>
  <c r="BR35" i="16"/>
  <c r="BO35" i="16" s="1"/>
  <c r="BR27" i="16"/>
  <c r="BO27" i="16" s="1"/>
  <c r="BR31" i="16"/>
  <c r="BO31" i="16" s="1"/>
  <c r="BR19" i="16"/>
  <c r="BO19" i="16" s="1"/>
  <c r="BR14" i="16"/>
  <c r="BO14" i="16" s="1"/>
  <c r="BR37" i="16"/>
  <c r="BO37" i="16" s="1"/>
  <c r="BX21" i="12"/>
  <c r="BU21" i="12" s="1"/>
  <c r="BX27" i="12"/>
  <c r="BU27" i="12" s="1"/>
  <c r="BX18" i="12"/>
  <c r="BU18" i="12" s="1"/>
  <c r="BX15" i="12"/>
  <c r="BU15" i="12" s="1"/>
  <c r="BX29" i="12"/>
  <c r="BU29" i="12" s="1"/>
  <c r="BX25" i="12"/>
  <c r="BU25" i="12" s="1"/>
  <c r="BX37" i="12"/>
  <c r="BU37" i="12" s="1"/>
  <c r="BX39" i="12"/>
  <c r="BU39" i="12" s="1"/>
  <c r="BX17" i="12"/>
  <c r="BU17" i="12" s="1"/>
  <c r="BX35" i="12"/>
  <c r="BU35" i="12" s="1"/>
  <c r="BR28" i="15"/>
  <c r="BO28" i="15" s="1"/>
  <c r="BR35" i="15"/>
  <c r="BO35" i="15" s="1"/>
  <c r="BR13" i="15"/>
  <c r="BO13" i="15" s="1"/>
  <c r="BR24" i="15"/>
  <c r="BO24" i="15" s="1"/>
  <c r="BR30" i="15"/>
  <c r="BO30" i="15" s="1"/>
  <c r="BR21" i="15"/>
  <c r="BO21" i="15" s="1"/>
  <c r="BR34" i="15"/>
  <c r="BO34" i="15" s="1"/>
  <c r="BR15" i="16"/>
  <c r="BO15" i="16" s="1"/>
  <c r="BR22" i="16"/>
  <c r="BO22" i="16" s="1"/>
  <c r="BR34" i="16"/>
  <c r="BO34" i="16" s="1"/>
  <c r="BR38" i="16"/>
  <c r="BO38" i="16" s="1"/>
  <c r="BR23" i="16"/>
  <c r="BO23" i="16" s="1"/>
  <c r="BR39" i="16"/>
  <c r="BO39" i="16" s="1"/>
  <c r="BR29" i="16"/>
  <c r="BO29" i="16" s="1"/>
  <c r="BR17" i="16"/>
  <c r="BO17" i="16" s="1"/>
  <c r="BR25" i="16"/>
  <c r="BO25" i="16" s="1"/>
  <c r="CD23" i="12"/>
  <c r="CA23" i="12" s="1"/>
  <c r="CD35" i="12"/>
  <c r="CA35" i="12" s="1"/>
  <c r="CD36" i="12"/>
  <c r="CA36" i="12" s="1"/>
  <c r="CD14" i="12"/>
  <c r="CA14" i="12" s="1"/>
  <c r="CD21" i="12"/>
  <c r="CA21" i="12" s="1"/>
  <c r="CD22" i="12"/>
  <c r="CA22" i="12" s="1"/>
  <c r="CD38" i="12"/>
  <c r="CA38" i="12" s="1"/>
  <c r="BX27" i="15"/>
  <c r="BU27" i="15" s="1"/>
  <c r="BX37" i="15"/>
  <c r="BU37" i="15" s="1"/>
  <c r="BX26" i="16"/>
  <c r="BU26" i="16" s="1"/>
  <c r="BX19" i="16"/>
  <c r="BU19" i="16" s="1"/>
  <c r="BX32" i="16"/>
  <c r="BU32" i="16" s="1"/>
  <c r="BX14" i="16"/>
  <c r="BU14" i="16" s="1"/>
  <c r="BX34" i="16"/>
  <c r="BU34" i="16" s="1"/>
  <c r="CD17" i="12"/>
  <c r="CA17" i="12" s="1"/>
  <c r="CD18" i="12"/>
  <c r="CA18" i="12" s="1"/>
  <c r="CD27" i="12"/>
  <c r="CA27" i="12" s="1"/>
  <c r="CD19" i="12"/>
  <c r="CA19" i="12" s="1"/>
  <c r="CD32" i="12"/>
  <c r="CA32" i="12" s="1"/>
  <c r="CD29" i="12"/>
  <c r="CA29" i="12" s="1"/>
  <c r="CD37" i="12"/>
  <c r="CA37" i="12" s="1"/>
  <c r="CD15" i="12"/>
  <c r="CA15" i="12" s="1"/>
  <c r="CD26" i="12"/>
  <c r="CA26" i="12" s="1"/>
  <c r="CD33" i="12"/>
  <c r="CA33" i="12" s="1"/>
  <c r="BX36" i="15"/>
  <c r="BU36" i="15" s="1"/>
  <c r="BX17" i="15"/>
  <c r="BU17" i="15" s="1"/>
  <c r="BX25" i="15"/>
  <c r="BU25" i="15" s="1"/>
  <c r="BX30" i="15"/>
  <c r="BU30" i="15" s="1"/>
  <c r="BX13" i="15"/>
  <c r="BU13" i="15" s="1"/>
  <c r="BX33" i="15"/>
  <c r="BU33" i="15" s="1"/>
  <c r="BX18" i="15"/>
  <c r="BU18" i="15" s="1"/>
  <c r="BX18" i="16"/>
  <c r="BU18" i="16" s="1"/>
  <c r="BX24" i="16"/>
  <c r="BU24" i="16" s="1"/>
  <c r="BX37" i="16"/>
  <c r="BU37" i="16" s="1"/>
  <c r="BX36" i="16"/>
  <c r="BU36" i="16" s="1"/>
  <c r="BX20" i="16"/>
  <c r="BU20" i="16" s="1"/>
  <c r="BX39" i="16"/>
  <c r="BU39" i="16" s="1"/>
  <c r="CD39" i="12"/>
  <c r="CA39" i="12" s="1"/>
  <c r="CD28" i="12"/>
  <c r="CA28" i="12" s="1"/>
  <c r="CD20" i="12"/>
  <c r="CA20" i="12" s="1"/>
  <c r="CD25" i="12"/>
  <c r="CA25" i="12" s="1"/>
  <c r="BX16" i="15"/>
  <c r="BU16" i="15" s="1"/>
  <c r="BX24" i="15"/>
  <c r="BU24" i="15" s="1"/>
  <c r="BX21" i="15"/>
  <c r="BU21" i="15" s="1"/>
  <c r="BX34" i="15"/>
  <c r="BU34" i="15" s="1"/>
  <c r="BX32" i="15"/>
  <c r="BU32" i="15" s="1"/>
  <c r="BX38" i="15"/>
  <c r="BU38" i="15" s="1"/>
  <c r="BX23" i="15"/>
  <c r="BU23" i="15" s="1"/>
  <c r="BX31" i="15"/>
  <c r="BU31" i="15" s="1"/>
  <c r="BX35" i="16"/>
  <c r="BU35" i="16" s="1"/>
  <c r="BX27" i="16"/>
  <c r="BU27" i="16" s="1"/>
  <c r="BX33" i="16"/>
  <c r="BU33" i="16" s="1"/>
  <c r="BX38" i="16"/>
  <c r="BU38" i="16" s="1"/>
  <c r="BX28" i="16"/>
  <c r="BU28" i="16" s="1"/>
  <c r="BX15" i="16"/>
  <c r="BU15" i="16" s="1"/>
  <c r="BX29" i="16"/>
  <c r="BU29" i="16" s="1"/>
  <c r="CD16" i="12"/>
  <c r="CA16" i="12" s="1"/>
  <c r="CD31" i="12"/>
  <c r="CA31" i="12" s="1"/>
  <c r="CD24" i="12"/>
  <c r="CA24" i="12" s="1"/>
  <c r="CD13" i="12"/>
  <c r="CA13" i="12" s="1"/>
  <c r="CD34" i="12"/>
  <c r="CA34" i="12" s="1"/>
  <c r="CD30" i="12"/>
  <c r="CA30" i="12" s="1"/>
  <c r="BX19" i="15"/>
  <c r="BU19" i="15" s="1"/>
  <c r="BX29" i="15"/>
  <c r="BU29" i="15" s="1"/>
  <c r="BX20" i="15"/>
  <c r="BU20" i="15" s="1"/>
  <c r="BX26" i="15"/>
  <c r="BU26" i="15" s="1"/>
  <c r="BX35" i="15"/>
  <c r="BU35" i="15" s="1"/>
  <c r="BX14" i="15"/>
  <c r="BU14" i="15" s="1"/>
  <c r="BX15" i="15"/>
  <c r="BU15" i="15" s="1"/>
  <c r="BX22" i="15"/>
  <c r="BU22" i="15" s="1"/>
  <c r="BX28" i="15"/>
  <c r="BU28" i="15" s="1"/>
  <c r="BX39" i="15"/>
  <c r="BU39" i="15" s="1"/>
  <c r="BX17" i="16"/>
  <c r="BU17" i="16" s="1"/>
  <c r="BX22" i="16"/>
  <c r="BU22" i="16" s="1"/>
  <c r="BX31" i="16"/>
  <c r="BU31" i="16" s="1"/>
  <c r="BX13" i="16"/>
  <c r="BU13" i="16" s="1"/>
  <c r="BX25" i="16"/>
  <c r="BU25" i="16" s="1"/>
  <c r="BX16" i="16"/>
  <c r="BU16" i="16" s="1"/>
  <c r="BX21" i="16"/>
  <c r="BU21" i="16" s="1"/>
  <c r="BX30" i="16"/>
  <c r="BU30" i="16" s="1"/>
  <c r="BX23" i="16"/>
  <c r="BU23" i="16" s="1"/>
  <c r="CJ23" i="12"/>
  <c r="CG23" i="12" s="1"/>
  <c r="CJ20" i="12"/>
  <c r="CG20" i="12" s="1"/>
  <c r="CJ39" i="12"/>
  <c r="CG39" i="12" s="1"/>
  <c r="CJ32" i="12"/>
  <c r="CG32" i="12" s="1"/>
  <c r="CJ14" i="12"/>
  <c r="CG14" i="12" s="1"/>
  <c r="CJ25" i="12"/>
  <c r="CG25" i="12" s="1"/>
  <c r="CD24" i="15"/>
  <c r="CA24" i="15" s="1"/>
  <c r="CD28" i="15"/>
  <c r="CA28" i="15" s="1"/>
  <c r="CD17" i="15"/>
  <c r="CA17" i="15" s="1"/>
  <c r="CD25" i="15"/>
  <c r="CA25" i="15" s="1"/>
  <c r="CD31" i="15"/>
  <c r="CA31" i="15" s="1"/>
  <c r="CD39" i="15"/>
  <c r="CA39" i="15" s="1"/>
  <c r="CD16" i="15"/>
  <c r="CA16" i="15" s="1"/>
  <c r="CD22" i="15"/>
  <c r="CA22" i="15" s="1"/>
  <c r="CD33" i="15"/>
  <c r="CA33" i="15" s="1"/>
  <c r="CD23" i="15"/>
  <c r="CA23" i="15" s="1"/>
  <c r="CD19" i="16"/>
  <c r="CA19" i="16" s="1"/>
  <c r="CD24" i="16"/>
  <c r="CA24" i="16" s="1"/>
  <c r="CD39" i="16"/>
  <c r="CA39" i="16" s="1"/>
  <c r="CD13" i="16"/>
  <c r="CA13" i="16" s="1"/>
  <c r="CD21" i="16"/>
  <c r="CA21" i="16" s="1"/>
  <c r="CD37" i="16"/>
  <c r="CA37" i="16" s="1"/>
  <c r="CD25" i="16"/>
  <c r="CA25" i="16" s="1"/>
  <c r="CD14" i="16"/>
  <c r="CA14" i="16" s="1"/>
  <c r="CD22" i="16"/>
  <c r="CA22" i="16" s="1"/>
  <c r="CD28" i="16"/>
  <c r="CA28" i="16" s="1"/>
  <c r="CJ35" i="12"/>
  <c r="CG35" i="12" s="1"/>
  <c r="CJ17" i="12"/>
  <c r="CG17" i="12" s="1"/>
  <c r="CJ29" i="12"/>
  <c r="CG29" i="12" s="1"/>
  <c r="CJ24" i="12"/>
  <c r="CG24" i="12" s="1"/>
  <c r="CJ37" i="12"/>
  <c r="CG37" i="12" s="1"/>
  <c r="CJ13" i="12"/>
  <c r="CG13" i="12" s="1"/>
  <c r="CJ15" i="12"/>
  <c r="CG15" i="12" s="1"/>
  <c r="CJ30" i="12"/>
  <c r="CG30" i="12" s="1"/>
  <c r="CD20" i="15"/>
  <c r="CA20" i="15" s="1"/>
  <c r="CD21" i="15"/>
  <c r="CA21" i="15" s="1"/>
  <c r="CD36" i="15"/>
  <c r="CA36" i="15" s="1"/>
  <c r="CD18" i="15"/>
  <c r="CA18" i="15" s="1"/>
  <c r="CD27" i="15"/>
  <c r="CA27" i="15" s="1"/>
  <c r="CD34" i="15"/>
  <c r="CA34" i="15" s="1"/>
  <c r="CD26" i="16"/>
  <c r="CA26" i="16" s="1"/>
  <c r="CD27" i="16"/>
  <c r="CA27" i="16" s="1"/>
  <c r="CD29" i="16"/>
  <c r="CA29" i="16" s="1"/>
  <c r="CJ26" i="12"/>
  <c r="CG26" i="12" s="1"/>
  <c r="CJ18" i="12"/>
  <c r="CG18" i="12" s="1"/>
  <c r="CJ33" i="12"/>
  <c r="CG33" i="12" s="1"/>
  <c r="CJ22" i="12"/>
  <c r="CG22" i="12" s="1"/>
  <c r="CJ38" i="12"/>
  <c r="CG38" i="12" s="1"/>
  <c r="CD14" i="15"/>
  <c r="CA14" i="15" s="1"/>
  <c r="CD30" i="15"/>
  <c r="CA30" i="15" s="1"/>
  <c r="CD38" i="15"/>
  <c r="CA38" i="15" s="1"/>
  <c r="CD15" i="15"/>
  <c r="CA15" i="15" s="1"/>
  <c r="CD29" i="15"/>
  <c r="CA29" i="15" s="1"/>
  <c r="CD26" i="15"/>
  <c r="CA26" i="15" s="1"/>
  <c r="CD19" i="15"/>
  <c r="CA19" i="15" s="1"/>
  <c r="CD15" i="16"/>
  <c r="CA15" i="16" s="1"/>
  <c r="CD34" i="16"/>
  <c r="CA34" i="16" s="1"/>
  <c r="CD36" i="16"/>
  <c r="CA36" i="16" s="1"/>
  <c r="CD17" i="16"/>
  <c r="CA17" i="16" s="1"/>
  <c r="CD33" i="16"/>
  <c r="CA33" i="16" s="1"/>
  <c r="CD20" i="16"/>
  <c r="CA20" i="16" s="1"/>
  <c r="CD32" i="16"/>
  <c r="CA32" i="16" s="1"/>
  <c r="CD18" i="16"/>
  <c r="CA18" i="16" s="1"/>
  <c r="CD23" i="16"/>
  <c r="CA23" i="16" s="1"/>
  <c r="CD38" i="16"/>
  <c r="CA38" i="16" s="1"/>
  <c r="CD30" i="16"/>
  <c r="CA30" i="16" s="1"/>
  <c r="CJ16" i="12"/>
  <c r="CG16" i="12" s="1"/>
  <c r="CJ34" i="12"/>
  <c r="CG34" i="12" s="1"/>
  <c r="CJ31" i="12"/>
  <c r="CG31" i="12" s="1"/>
  <c r="CJ27" i="12"/>
  <c r="CG27" i="12" s="1"/>
  <c r="CJ21" i="12"/>
  <c r="CG21" i="12" s="1"/>
  <c r="CJ28" i="12"/>
  <c r="CG28" i="12" s="1"/>
  <c r="CJ36" i="12"/>
  <c r="CG36" i="12" s="1"/>
  <c r="CJ19" i="12"/>
  <c r="CG19" i="12" s="1"/>
  <c r="CD35" i="15"/>
  <c r="CA35" i="15" s="1"/>
  <c r="CD13" i="15"/>
  <c r="CA13" i="15" s="1"/>
  <c r="CD32" i="15"/>
  <c r="CA32" i="15" s="1"/>
  <c r="CD37" i="15"/>
  <c r="CA37" i="15" s="1"/>
  <c r="CD16" i="16"/>
  <c r="CA16" i="16" s="1"/>
  <c r="CD31" i="16"/>
  <c r="CA31" i="16" s="1"/>
  <c r="CD35" i="16"/>
  <c r="CA35" i="16" s="1"/>
  <c r="CP15" i="12"/>
  <c r="CM15" i="12" s="1"/>
  <c r="CP26" i="12"/>
  <c r="CM26" i="12" s="1"/>
  <c r="CP38" i="12"/>
  <c r="CM38" i="12" s="1"/>
  <c r="CP28" i="12"/>
  <c r="CM28" i="12" s="1"/>
  <c r="CP17" i="12"/>
  <c r="CM17" i="12" s="1"/>
  <c r="CP31" i="12"/>
  <c r="CM31" i="12" s="1"/>
  <c r="CP25" i="12"/>
  <c r="CM25" i="12" s="1"/>
  <c r="CP32" i="12"/>
  <c r="CM32" i="12" s="1"/>
  <c r="CP37" i="12"/>
  <c r="CM37" i="12" s="1"/>
  <c r="CJ32" i="15"/>
  <c r="CG32" i="15" s="1"/>
  <c r="CJ17" i="16"/>
  <c r="CG17" i="16" s="1"/>
  <c r="CJ20" i="16"/>
  <c r="CG20" i="16" s="1"/>
  <c r="CJ28" i="16"/>
  <c r="CG28" i="16" s="1"/>
  <c r="CJ14" i="16"/>
  <c r="CG14" i="16" s="1"/>
  <c r="CJ29" i="16"/>
  <c r="CG29" i="16" s="1"/>
  <c r="CJ37" i="16"/>
  <c r="CG37" i="16" s="1"/>
  <c r="CJ24" i="16"/>
  <c r="CG24" i="16" s="1"/>
  <c r="CJ38" i="16"/>
  <c r="CG38" i="16" s="1"/>
  <c r="CP22" i="12"/>
  <c r="CM22" i="12" s="1"/>
  <c r="CP27" i="12"/>
  <c r="CM27" i="12" s="1"/>
  <c r="CP36" i="12"/>
  <c r="CM36" i="12" s="1"/>
  <c r="CP39" i="12"/>
  <c r="CM39" i="12" s="1"/>
  <c r="CP30" i="12"/>
  <c r="CM30" i="12" s="1"/>
  <c r="CJ17" i="15"/>
  <c r="CG17" i="15" s="1"/>
  <c r="CJ22" i="15"/>
  <c r="CG22" i="15" s="1"/>
  <c r="CJ30" i="15"/>
  <c r="CG30" i="15" s="1"/>
  <c r="CJ25" i="15"/>
  <c r="CG25" i="15" s="1"/>
  <c r="CJ35" i="15"/>
  <c r="CG35" i="15" s="1"/>
  <c r="CJ38" i="15"/>
  <c r="CG38" i="15" s="1"/>
  <c r="CJ31" i="15"/>
  <c r="CG31" i="15" s="1"/>
  <c r="CJ39" i="15"/>
  <c r="CG39" i="15" s="1"/>
  <c r="CJ24" i="15"/>
  <c r="CG24" i="15" s="1"/>
  <c r="CJ25" i="16"/>
  <c r="CG25" i="16" s="1"/>
  <c r="CJ32" i="16"/>
  <c r="CG32" i="16" s="1"/>
  <c r="CJ33" i="16"/>
  <c r="CG33" i="16" s="1"/>
  <c r="CJ31" i="16"/>
  <c r="CG31" i="16" s="1"/>
  <c r="CJ36" i="16"/>
  <c r="CG36" i="16" s="1"/>
  <c r="CJ23" i="16"/>
  <c r="CG23" i="16" s="1"/>
  <c r="CJ34" i="16"/>
  <c r="CG34" i="16" s="1"/>
  <c r="CJ22" i="16"/>
  <c r="CG22" i="16" s="1"/>
  <c r="CP14" i="12"/>
  <c r="CM14" i="12" s="1"/>
  <c r="CP16" i="12"/>
  <c r="CM16" i="12" s="1"/>
  <c r="CP21" i="12"/>
  <c r="CM21" i="12" s="1"/>
  <c r="CP20" i="12"/>
  <c r="CM20" i="12" s="1"/>
  <c r="CP23" i="12"/>
  <c r="CM23" i="12" s="1"/>
  <c r="CP33" i="12"/>
  <c r="CM33" i="12" s="1"/>
  <c r="CP19" i="12"/>
  <c r="CM19" i="12" s="1"/>
  <c r="CP24" i="12"/>
  <c r="CM24" i="12" s="1"/>
  <c r="CP35" i="12"/>
  <c r="CM35" i="12" s="1"/>
  <c r="CP13" i="12"/>
  <c r="CM13" i="12" s="1"/>
  <c r="CJ14" i="15"/>
  <c r="CG14" i="15" s="1"/>
  <c r="CJ15" i="15"/>
  <c r="CG15" i="15" s="1"/>
  <c r="CJ20" i="15"/>
  <c r="CG20" i="15" s="1"/>
  <c r="CJ23" i="15"/>
  <c r="CG23" i="15" s="1"/>
  <c r="CJ21" i="15"/>
  <c r="CG21" i="15" s="1"/>
  <c r="CJ27" i="15"/>
  <c r="CG27" i="15" s="1"/>
  <c r="CJ33" i="15"/>
  <c r="CG33" i="15" s="1"/>
  <c r="CJ37" i="15"/>
  <c r="CG37" i="15" s="1"/>
  <c r="CJ26" i="16"/>
  <c r="CG26" i="16" s="1"/>
  <c r="CJ27" i="16"/>
  <c r="CG27" i="16" s="1"/>
  <c r="CJ35" i="16"/>
  <c r="CG35" i="16" s="1"/>
  <c r="CJ15" i="16"/>
  <c r="CG15" i="16" s="1"/>
  <c r="CP34" i="12"/>
  <c r="CM34" i="12" s="1"/>
  <c r="CP18" i="12"/>
  <c r="CM18" i="12" s="1"/>
  <c r="CP29" i="12"/>
  <c r="CM29" i="12" s="1"/>
  <c r="CJ13" i="15"/>
  <c r="CG13" i="15" s="1"/>
  <c r="CJ18" i="15"/>
  <c r="CG18" i="15" s="1"/>
  <c r="CJ28" i="15"/>
  <c r="CG28" i="15" s="1"/>
  <c r="CJ16" i="15"/>
  <c r="CG16" i="15" s="1"/>
  <c r="CJ19" i="15"/>
  <c r="CG19" i="15" s="1"/>
  <c r="CJ29" i="15"/>
  <c r="CG29" i="15" s="1"/>
  <c r="CJ36" i="15"/>
  <c r="CG36" i="15" s="1"/>
  <c r="CJ26" i="15"/>
  <c r="CG26" i="15" s="1"/>
  <c r="CJ34" i="15"/>
  <c r="CG34" i="15" s="1"/>
  <c r="CJ19" i="16"/>
  <c r="CG19" i="16" s="1"/>
  <c r="CJ30" i="16"/>
  <c r="CG30" i="16" s="1"/>
  <c r="CJ39" i="16"/>
  <c r="CG39" i="16" s="1"/>
  <c r="CJ13" i="16"/>
  <c r="CG13" i="16" s="1"/>
  <c r="CJ21" i="16"/>
  <c r="CG21" i="16" s="1"/>
  <c r="CJ16" i="16"/>
  <c r="CG16" i="16" s="1"/>
  <c r="CJ18" i="16"/>
  <c r="CG18" i="16" s="1"/>
  <c r="CP36" i="15"/>
  <c r="CM36" i="15" s="1"/>
  <c r="CP24" i="15"/>
  <c r="CM24" i="15" s="1"/>
  <c r="CP33" i="15"/>
  <c r="CM33" i="15" s="1"/>
  <c r="CP34" i="15"/>
  <c r="CM34" i="15" s="1"/>
  <c r="CP21" i="15"/>
  <c r="CM21" i="15" s="1"/>
  <c r="CP30" i="15"/>
  <c r="CM30" i="15" s="1"/>
  <c r="CP38" i="15"/>
  <c r="CM38" i="15" s="1"/>
  <c r="CP31" i="16"/>
  <c r="CM31" i="16" s="1"/>
  <c r="CP18" i="16"/>
  <c r="CM18" i="16" s="1"/>
  <c r="CP23" i="16"/>
  <c r="CM23" i="16" s="1"/>
  <c r="CP29" i="16"/>
  <c r="CM29" i="16" s="1"/>
  <c r="CP19" i="16"/>
  <c r="CM19" i="16" s="1"/>
  <c r="CP33" i="16"/>
  <c r="CM33" i="16" s="1"/>
  <c r="CP38" i="16"/>
  <c r="CM38" i="16" s="1"/>
  <c r="CP16" i="16"/>
  <c r="CM16" i="16" s="1"/>
  <c r="CP30" i="16"/>
  <c r="CM30" i="16" s="1"/>
  <c r="CP25" i="16"/>
  <c r="CM25" i="16" s="1"/>
  <c r="CP32" i="15"/>
  <c r="CM32" i="15" s="1"/>
  <c r="CP19" i="15"/>
  <c r="CM19" i="15" s="1"/>
  <c r="CP13" i="15"/>
  <c r="CM13" i="15" s="1"/>
  <c r="CP17" i="15"/>
  <c r="CM17" i="15" s="1"/>
  <c r="CP25" i="15"/>
  <c r="CM25" i="15" s="1"/>
  <c r="CP29" i="15"/>
  <c r="CM29" i="15" s="1"/>
  <c r="CP21" i="16"/>
  <c r="CM21" i="16" s="1"/>
  <c r="CP36" i="16"/>
  <c r="CM36" i="16" s="1"/>
  <c r="CP32" i="16"/>
  <c r="CM32" i="16" s="1"/>
  <c r="CP14" i="15"/>
  <c r="CM14" i="15" s="1"/>
  <c r="CP26" i="15"/>
  <c r="CM26" i="15" s="1"/>
  <c r="CP27" i="15"/>
  <c r="CM27" i="15" s="1"/>
  <c r="CP16" i="15"/>
  <c r="CM16" i="15" s="1"/>
  <c r="CP28" i="15"/>
  <c r="CM28" i="15" s="1"/>
  <c r="CP35" i="15"/>
  <c r="CM35" i="15" s="1"/>
  <c r="CP17" i="16"/>
  <c r="CM17" i="16" s="1"/>
  <c r="CP26" i="16"/>
  <c r="CM26" i="16" s="1"/>
  <c r="CP13" i="16"/>
  <c r="CM13" i="16" s="1"/>
  <c r="CP22" i="16"/>
  <c r="CM22" i="16" s="1"/>
  <c r="CP27" i="16"/>
  <c r="CM27" i="16" s="1"/>
  <c r="CP34" i="16"/>
  <c r="CM34" i="16" s="1"/>
  <c r="CP24" i="16"/>
  <c r="CM24" i="16" s="1"/>
  <c r="CP18" i="15"/>
  <c r="CM18" i="15" s="1"/>
  <c r="CP22" i="15"/>
  <c r="CM22" i="15" s="1"/>
  <c r="CP39" i="15"/>
  <c r="CM39" i="15" s="1"/>
  <c r="CP15" i="15"/>
  <c r="CM15" i="15" s="1"/>
  <c r="CP20" i="15"/>
  <c r="CM20" i="15" s="1"/>
  <c r="CP37" i="15"/>
  <c r="CM37" i="15" s="1"/>
  <c r="CP23" i="15"/>
  <c r="CM23" i="15" s="1"/>
  <c r="CP31" i="15"/>
  <c r="CM31" i="15" s="1"/>
  <c r="CP28" i="16"/>
  <c r="CM28" i="16" s="1"/>
  <c r="CP37" i="16"/>
  <c r="CM37" i="16" s="1"/>
  <c r="CP14" i="16"/>
  <c r="CM14" i="16" s="1"/>
  <c r="CP20" i="16"/>
  <c r="CM20" i="16" s="1"/>
  <c r="CP35" i="16"/>
  <c r="CM35" i="16" s="1"/>
  <c r="CP15" i="16"/>
  <c r="CM15" i="16" s="1"/>
  <c r="CP39" i="16"/>
  <c r="CM39" i="16" s="1"/>
  <c r="BS40" i="17"/>
  <c r="AS30" i="7" s="1"/>
  <c r="CE40" i="17"/>
  <c r="BA30" i="7" s="1"/>
  <c r="CE40" i="15"/>
  <c r="BA32" i="7" s="1"/>
  <c r="BS40" i="15"/>
  <c r="AS32" i="7" s="1"/>
  <c r="BS40" i="12"/>
  <c r="AS33" i="7" s="1"/>
  <c r="CQ40" i="16"/>
  <c r="BI31" i="7" s="1"/>
  <c r="CQ40" i="15"/>
  <c r="BI32" i="7" s="1"/>
  <c r="CQ40" i="17"/>
  <c r="BI30" i="7" s="1"/>
  <c r="BM40" i="16"/>
  <c r="AO31" i="7" s="1"/>
  <c r="BM40" i="17"/>
  <c r="AO30" i="7" s="1"/>
  <c r="BM40" i="15"/>
  <c r="AO32" i="7" s="1"/>
  <c r="BM40" i="12"/>
  <c r="AO33" i="7" s="1"/>
  <c r="AC40" i="12"/>
  <c r="Q33" i="7" s="1"/>
  <c r="CW32" i="17"/>
  <c r="AM24" i="9"/>
  <c r="AM20" i="9"/>
  <c r="AI22" i="9"/>
  <c r="AE24" i="9"/>
  <c r="AE20" i="9"/>
  <c r="AA22" i="9"/>
  <c r="W24" i="9"/>
  <c r="W20" i="9"/>
  <c r="S22" i="9"/>
  <c r="AM21" i="9"/>
  <c r="AI23" i="9"/>
  <c r="AE21" i="9"/>
  <c r="AA23" i="9"/>
  <c r="W21" i="9"/>
  <c r="S23" i="9"/>
  <c r="S19" i="9"/>
  <c r="AM22" i="9"/>
  <c r="AI24" i="9"/>
  <c r="AI20" i="9"/>
  <c r="AE22" i="9"/>
  <c r="AA24" i="9"/>
  <c r="AA20" i="9"/>
  <c r="W22" i="9"/>
  <c r="S24" i="9"/>
  <c r="S20" i="9"/>
  <c r="AM23" i="9"/>
  <c r="AI21" i="9"/>
  <c r="AE23" i="9"/>
  <c r="AA21" i="9"/>
  <c r="W23" i="9"/>
  <c r="S21" i="9"/>
  <c r="CW18" i="17"/>
  <c r="CW26" i="17"/>
  <c r="CW24" i="17"/>
  <c r="CW35" i="17"/>
  <c r="Y19" i="17"/>
  <c r="CV19" i="17"/>
  <c r="CW22" i="17"/>
  <c r="Y25" i="17"/>
  <c r="CV25" i="17"/>
  <c r="Y15" i="17"/>
  <c r="CV15" i="17"/>
  <c r="Y24" i="17"/>
  <c r="CV24" i="17"/>
  <c r="CW29" i="17"/>
  <c r="CW14" i="17"/>
  <c r="CW17" i="17"/>
  <c r="CW15" i="17"/>
  <c r="CW19" i="17"/>
  <c r="Y35" i="17"/>
  <c r="CV35" i="17"/>
  <c r="Y33" i="17"/>
  <c r="CV33" i="17"/>
  <c r="Y31" i="17"/>
  <c r="CV31" i="17"/>
  <c r="Y30" i="17"/>
  <c r="CV30" i="17"/>
  <c r="CW27" i="17"/>
  <c r="CW33" i="17"/>
  <c r="CW39" i="17"/>
  <c r="CW34" i="17"/>
  <c r="CW23" i="17"/>
  <c r="CW31" i="17"/>
  <c r="CW16" i="17"/>
  <c r="Y27" i="17"/>
  <c r="CV27" i="17"/>
  <c r="Y29" i="17"/>
  <c r="CV29" i="17"/>
  <c r="Y20" i="17"/>
  <c r="CV20" i="17"/>
  <c r="Y23" i="17"/>
  <c r="CV23" i="17"/>
  <c r="Y16" i="17"/>
  <c r="CV16" i="17"/>
  <c r="Y34" i="17"/>
  <c r="CV34" i="17"/>
  <c r="Y26" i="17"/>
  <c r="CV26" i="17"/>
  <c r="Y21" i="17"/>
  <c r="CV21" i="17"/>
  <c r="Y28" i="17"/>
  <c r="CV28" i="17"/>
  <c r="CW21" i="17"/>
  <c r="CW28" i="17"/>
  <c r="CW36" i="17"/>
  <c r="CW30" i="17"/>
  <c r="CW13" i="17"/>
  <c r="Y37" i="17"/>
  <c r="CV37" i="17"/>
  <c r="Y14" i="17"/>
  <c r="CV14" i="17"/>
  <c r="Y18" i="17"/>
  <c r="CV18" i="17"/>
  <c r="Y36" i="17"/>
  <c r="CV36" i="17"/>
  <c r="Y39" i="17"/>
  <c r="CV39" i="17"/>
  <c r="CW20" i="17"/>
  <c r="CW37" i="17"/>
  <c r="CW38" i="17"/>
  <c r="CW25" i="17"/>
  <c r="Y38" i="17"/>
  <c r="CV38" i="17"/>
  <c r="Y22" i="17"/>
  <c r="CV22" i="17"/>
  <c r="Y17" i="17"/>
  <c r="CV17" i="17"/>
  <c r="Y13" i="17"/>
  <c r="CV13" i="17"/>
  <c r="Y32" i="17"/>
  <c r="CV32" i="17"/>
  <c r="AM40" i="12"/>
  <c r="W33" i="7" s="1"/>
  <c r="W35" i="7" s="1"/>
  <c r="S35" i="7"/>
  <c r="CD40" i="17"/>
  <c r="BX40" i="17"/>
  <c r="BR40" i="17"/>
  <c r="BL40" i="17"/>
  <c r="AZ40" i="17"/>
  <c r="AT40" i="17"/>
  <c r="BF40" i="17"/>
  <c r="AN40" i="17"/>
  <c r="AH40" i="17"/>
  <c r="AI40" i="17"/>
  <c r="U30" i="7" s="1"/>
  <c r="AO40" i="17"/>
  <c r="Y30" i="7" s="1"/>
  <c r="AU40" i="17"/>
  <c r="AC30" i="7" s="1"/>
  <c r="BA40" i="17"/>
  <c r="AG30" i="7" s="1"/>
  <c r="BG40" i="17"/>
  <c r="AK30" i="7" s="1"/>
  <c r="CP40" i="17"/>
  <c r="CJ40" i="17"/>
  <c r="AB40" i="17"/>
  <c r="AC40" i="17"/>
  <c r="Q30" i="7" s="1"/>
  <c r="AC40" i="16"/>
  <c r="Q31" i="7" s="1"/>
  <c r="AI40" i="16"/>
  <c r="U31" i="7" s="1"/>
  <c r="AO40" i="16"/>
  <c r="Y31" i="7" s="1"/>
  <c r="AU40" i="16"/>
  <c r="AC31" i="7" s="1"/>
  <c r="BA40" i="16"/>
  <c r="AG31" i="7" s="1"/>
  <c r="BG40" i="16"/>
  <c r="AK31" i="7" s="1"/>
  <c r="AU33" i="7"/>
  <c r="AU35" i="7" s="1"/>
  <c r="AT33" i="7"/>
  <c r="AT35" i="7" s="1"/>
  <c r="U33" i="7"/>
  <c r="AI40" i="15"/>
  <c r="U32" i="7" s="1"/>
  <c r="AO40" i="15"/>
  <c r="Y32" i="7" s="1"/>
  <c r="AU40" i="15"/>
  <c r="AC32" i="7" s="1"/>
  <c r="BA40" i="15"/>
  <c r="AG32" i="7" s="1"/>
  <c r="BG40" i="15"/>
  <c r="AK32" i="7" s="1"/>
  <c r="AC40" i="15"/>
  <c r="Q32" i="7" s="1"/>
  <c r="BT40" i="12"/>
  <c r="CB40" i="12"/>
  <c r="CC40" i="12"/>
  <c r="BY40" i="12"/>
  <c r="BU51" i="7"/>
  <c r="BT51" i="7"/>
  <c r="BS51" i="7"/>
  <c r="BR51" i="7"/>
  <c r="BQ51" i="7"/>
  <c r="BP51" i="7"/>
  <c r="BO51" i="7"/>
  <c r="BN51" i="7"/>
  <c r="BM51" i="7"/>
  <c r="BL51" i="7"/>
  <c r="BK51" i="7"/>
  <c r="BJ51" i="7"/>
  <c r="BI51" i="7"/>
  <c r="BH51" i="7"/>
  <c r="BG51" i="7"/>
  <c r="BF51" i="7"/>
  <c r="BE51" i="7"/>
  <c r="BD51" i="7"/>
  <c r="BC51" i="7"/>
  <c r="BB51" i="7"/>
  <c r="BA51" i="7"/>
  <c r="AZ51" i="7"/>
  <c r="AY51" i="7"/>
  <c r="AX51" i="7"/>
  <c r="AW51" i="7"/>
  <c r="AV51" i="7"/>
  <c r="AU51" i="7"/>
  <c r="AT51" i="7"/>
  <c r="AS51" i="7"/>
  <c r="AR51" i="7"/>
  <c r="AQ51" i="7"/>
  <c r="AP51" i="7"/>
  <c r="AO51" i="7"/>
  <c r="AN51" i="7"/>
  <c r="AM51" i="7"/>
  <c r="AL51" i="7"/>
  <c r="AK51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N44" i="7"/>
  <c r="N40" i="7"/>
  <c r="BL40" i="15" l="1"/>
  <c r="AN32" i="7" s="1"/>
  <c r="AN40" i="15"/>
  <c r="X32" i="7" s="1"/>
  <c r="AZ40" i="16"/>
  <c r="AW40" i="16" s="1"/>
  <c r="AB40" i="12"/>
  <c r="P33" i="7" s="1"/>
  <c r="AV25" i="9"/>
  <c r="AT21" i="7" s="1"/>
  <c r="AY19" i="9"/>
  <c r="AY25" i="9" s="1"/>
  <c r="AW21" i="7" s="1"/>
  <c r="BC23" i="9"/>
  <c r="BE16" i="9"/>
  <c r="BC24" i="9"/>
  <c r="BC20" i="9"/>
  <c r="BC21" i="9"/>
  <c r="BC22" i="9"/>
  <c r="BA25" i="9"/>
  <c r="AY21" i="7" s="1"/>
  <c r="AW25" i="9"/>
  <c r="AU21" i="7" s="1"/>
  <c r="AX25" i="9"/>
  <c r="AV21" i="7" s="1"/>
  <c r="CJ40" i="16"/>
  <c r="CG40" i="16" s="1"/>
  <c r="AN40" i="16"/>
  <c r="X31" i="7" s="1"/>
  <c r="AB40" i="16"/>
  <c r="Y40" i="16" s="1"/>
  <c r="AB40" i="15"/>
  <c r="P32" i="7" s="1"/>
  <c r="CU40" i="17"/>
  <c r="BK30" i="7" s="1"/>
  <c r="O35" i="7"/>
  <c r="AT40" i="15"/>
  <c r="AB32" i="7" s="1"/>
  <c r="BR40" i="15"/>
  <c r="AR32" i="7" s="1"/>
  <c r="CD40" i="15"/>
  <c r="AZ32" i="7" s="1"/>
  <c r="AH40" i="16"/>
  <c r="AE40" i="16" s="1"/>
  <c r="BF40" i="15"/>
  <c r="AJ32" i="7" s="1"/>
  <c r="AH40" i="15"/>
  <c r="T32" i="7" s="1"/>
  <c r="CU40" i="16"/>
  <c r="BK31" i="7" s="1"/>
  <c r="AT40" i="16"/>
  <c r="AB31" i="7" s="1"/>
  <c r="BF40" i="16"/>
  <c r="BC40" i="16" s="1"/>
  <c r="BR40" i="12"/>
  <c r="AR33" i="7" s="1"/>
  <c r="BX40" i="12"/>
  <c r="BU40" i="12" s="1"/>
  <c r="CU40" i="15"/>
  <c r="BK32" i="7" s="1"/>
  <c r="BX40" i="15"/>
  <c r="AV32" i="7" s="1"/>
  <c r="AZ40" i="15"/>
  <c r="AF32" i="7" s="1"/>
  <c r="BR40" i="16"/>
  <c r="BO40" i="16" s="1"/>
  <c r="BL40" i="16"/>
  <c r="BI40" i="16" s="1"/>
  <c r="AH40" i="12"/>
  <c r="AE40" i="12" s="1"/>
  <c r="BL40" i="12"/>
  <c r="AN33" i="7" s="1"/>
  <c r="CP40" i="16"/>
  <c r="BH31" i="7" s="1"/>
  <c r="CJ40" i="15"/>
  <c r="BD32" i="7" s="1"/>
  <c r="CD40" i="16"/>
  <c r="CA40" i="16" s="1"/>
  <c r="BX40" i="16"/>
  <c r="AV31" i="7" s="1"/>
  <c r="Y20" i="16"/>
  <c r="CV20" i="16"/>
  <c r="Y28" i="12"/>
  <c r="CV28" i="12"/>
  <c r="Y30" i="12"/>
  <c r="CV30" i="12"/>
  <c r="Y26" i="15"/>
  <c r="CV26" i="15"/>
  <c r="Y23" i="15"/>
  <c r="CV23" i="15"/>
  <c r="Y29" i="16"/>
  <c r="CV29" i="16"/>
  <c r="Y14" i="15"/>
  <c r="CV14" i="15"/>
  <c r="Y16" i="16"/>
  <c r="CV16" i="16"/>
  <c r="Y30" i="15"/>
  <c r="CV30" i="15"/>
  <c r="Y22" i="12"/>
  <c r="CV22" i="12"/>
  <c r="Y14" i="16"/>
  <c r="CV14" i="16"/>
  <c r="Y37" i="15"/>
  <c r="CV37" i="15"/>
  <c r="Y27" i="12"/>
  <c r="CV27" i="12"/>
  <c r="Y36" i="15"/>
  <c r="CV36" i="15"/>
  <c r="Y33" i="16"/>
  <c r="CV33" i="16"/>
  <c r="Y33" i="12"/>
  <c r="CV33" i="12"/>
  <c r="Y37" i="16"/>
  <c r="CV37" i="16"/>
  <c r="Y14" i="12"/>
  <c r="CV14" i="12"/>
  <c r="Y28" i="15"/>
  <c r="CV28" i="15"/>
  <c r="Y17" i="16"/>
  <c r="CV17" i="16"/>
  <c r="Y36" i="16"/>
  <c r="CV36" i="16"/>
  <c r="Y38" i="12"/>
  <c r="CV38" i="12"/>
  <c r="Y32" i="15"/>
  <c r="CV32" i="15"/>
  <c r="Y15" i="15"/>
  <c r="CV15" i="15"/>
  <c r="Y18" i="12"/>
  <c r="CV18" i="12"/>
  <c r="Y19" i="15"/>
  <c r="CV19" i="15"/>
  <c r="Y24" i="12"/>
  <c r="CV24" i="12"/>
  <c r="Y13" i="15"/>
  <c r="CV13" i="15"/>
  <c r="Y35" i="15"/>
  <c r="CV35" i="15"/>
  <c r="Y36" i="12"/>
  <c r="CV36" i="12"/>
  <c r="Y32" i="16"/>
  <c r="CV32" i="16"/>
  <c r="Y27" i="15"/>
  <c r="CV27" i="15"/>
  <c r="Y23" i="16"/>
  <c r="CV23" i="16"/>
  <c r="Y20" i="12"/>
  <c r="CV20" i="12"/>
  <c r="Y28" i="16"/>
  <c r="CV28" i="16"/>
  <c r="Y39" i="12"/>
  <c r="CV39" i="12"/>
  <c r="Y26" i="12"/>
  <c r="CV26" i="12"/>
  <c r="Y38" i="16"/>
  <c r="CV38" i="16"/>
  <c r="Y31" i="12"/>
  <c r="CV31" i="12"/>
  <c r="Y15" i="16"/>
  <c r="CV15" i="16"/>
  <c r="Y31" i="15"/>
  <c r="CV31" i="15"/>
  <c r="Y34" i="15"/>
  <c r="CV34" i="15"/>
  <c r="Y25" i="15"/>
  <c r="CV25" i="15"/>
  <c r="Y21" i="16"/>
  <c r="CV21" i="16"/>
  <c r="Y23" i="12"/>
  <c r="CV23" i="12"/>
  <c r="Y17" i="12"/>
  <c r="CV17" i="12"/>
  <c r="Y24" i="15"/>
  <c r="CV24" i="15"/>
  <c r="Y39" i="15"/>
  <c r="CV39" i="15"/>
  <c r="Y38" i="15"/>
  <c r="CV38" i="15"/>
  <c r="Y13" i="16"/>
  <c r="CV13" i="16"/>
  <c r="Y13" i="12"/>
  <c r="CV13" i="12"/>
  <c r="Y22" i="16"/>
  <c r="CV22" i="16"/>
  <c r="Y37" i="12"/>
  <c r="CV37" i="12"/>
  <c r="Y33" i="15"/>
  <c r="CV33" i="15"/>
  <c r="Y20" i="15"/>
  <c r="CV20" i="15"/>
  <c r="Y21" i="15"/>
  <c r="CV21" i="15"/>
  <c r="Y15" i="12"/>
  <c r="CV15" i="12"/>
  <c r="CP40" i="15"/>
  <c r="BH32" i="7" s="1"/>
  <c r="Y29" i="12"/>
  <c r="CV29" i="12"/>
  <c r="Y22" i="15"/>
  <c r="CV22" i="15"/>
  <c r="Y18" i="15"/>
  <c r="CV18" i="15"/>
  <c r="Y25" i="12"/>
  <c r="CV25" i="12"/>
  <c r="Y34" i="16"/>
  <c r="CV34" i="16"/>
  <c r="Y16" i="12"/>
  <c r="CV16" i="12"/>
  <c r="Y39" i="16"/>
  <c r="CV39" i="16"/>
  <c r="Y19" i="16"/>
  <c r="CV19" i="16"/>
  <c r="Y29" i="15"/>
  <c r="CV29" i="15"/>
  <c r="Y24" i="16"/>
  <c r="CV24" i="16"/>
  <c r="Y34" i="12"/>
  <c r="CV34" i="12"/>
  <c r="Y25" i="16"/>
  <c r="CV25" i="16"/>
  <c r="Y21" i="12"/>
  <c r="CV21" i="12"/>
  <c r="Y35" i="16"/>
  <c r="CV35" i="16"/>
  <c r="Y16" i="15"/>
  <c r="CV16" i="15"/>
  <c r="Y27" i="16"/>
  <c r="CV27" i="16"/>
  <c r="Y31" i="16"/>
  <c r="CV31" i="16"/>
  <c r="Y30" i="16"/>
  <c r="CV30" i="16"/>
  <c r="Y35" i="12"/>
  <c r="CV35" i="12"/>
  <c r="Y19" i="12"/>
  <c r="CV19" i="12"/>
  <c r="Y17" i="15"/>
  <c r="CV17" i="15"/>
  <c r="Y32" i="12"/>
  <c r="CV32" i="12"/>
  <c r="Y26" i="16"/>
  <c r="CV26" i="16"/>
  <c r="Y18" i="16"/>
  <c r="CV18" i="16"/>
  <c r="AS35" i="7"/>
  <c r="AO35" i="7"/>
  <c r="AH25" i="9"/>
  <c r="AF21" i="7" s="1"/>
  <c r="Z25" i="9"/>
  <c r="X21" i="7" s="1"/>
  <c r="AE19" i="9"/>
  <c r="AE25" i="9" s="1"/>
  <c r="AC21" i="7" s="1"/>
  <c r="AB25" i="9"/>
  <c r="Z21" i="7" s="1"/>
  <c r="AK25" i="9"/>
  <c r="AI21" i="7" s="1"/>
  <c r="AL25" i="9"/>
  <c r="AJ21" i="7" s="1"/>
  <c r="Q25" i="9"/>
  <c r="O21" i="7" s="1"/>
  <c r="AM19" i="9"/>
  <c r="AM25" i="9" s="1"/>
  <c r="AK21" i="7" s="1"/>
  <c r="AJ25" i="9"/>
  <c r="AH21" i="7" s="1"/>
  <c r="P25" i="9"/>
  <c r="N21" i="7" s="1"/>
  <c r="Y25" i="9"/>
  <c r="W21" i="7" s="1"/>
  <c r="U25" i="9"/>
  <c r="S21" i="7" s="1"/>
  <c r="V25" i="9"/>
  <c r="T21" i="7" s="1"/>
  <c r="AA19" i="9"/>
  <c r="AA25" i="9" s="1"/>
  <c r="Y21" i="7" s="1"/>
  <c r="X25" i="9"/>
  <c r="V21" i="7" s="1"/>
  <c r="AG25" i="9"/>
  <c r="AE21" i="7" s="1"/>
  <c r="R25" i="9"/>
  <c r="P21" i="7" s="1"/>
  <c r="T25" i="9"/>
  <c r="R21" i="7" s="1"/>
  <c r="W19" i="9"/>
  <c r="W25" i="9" s="1"/>
  <c r="U21" i="7" s="1"/>
  <c r="AC25" i="9"/>
  <c r="AA21" i="7" s="1"/>
  <c r="AD25" i="9"/>
  <c r="AB21" i="7" s="1"/>
  <c r="AI19" i="9"/>
  <c r="AI25" i="9" s="1"/>
  <c r="AG21" i="7" s="1"/>
  <c r="AF25" i="9"/>
  <c r="AD21" i="7" s="1"/>
  <c r="Y40" i="12"/>
  <c r="AN40" i="12"/>
  <c r="AK40" i="12" s="1"/>
  <c r="T33" i="7"/>
  <c r="AS40" i="12"/>
  <c r="AA33" i="7" s="1"/>
  <c r="AA35" i="7" s="1"/>
  <c r="AO40" i="12"/>
  <c r="Y33" i="7" s="1"/>
  <c r="Y35" i="7" s="1"/>
  <c r="U35" i="7"/>
  <c r="Q35" i="7"/>
  <c r="BI40" i="12"/>
  <c r="CM40" i="17"/>
  <c r="BH30" i="7"/>
  <c r="AE40" i="17"/>
  <c r="T30" i="7"/>
  <c r="BC40" i="17"/>
  <c r="AJ30" i="7"/>
  <c r="AW40" i="17"/>
  <c r="AF30" i="7"/>
  <c r="BO40" i="17"/>
  <c r="AR30" i="7"/>
  <c r="CA40" i="17"/>
  <c r="AZ30" i="7"/>
  <c r="Y40" i="17"/>
  <c r="P30" i="7"/>
  <c r="CG40" i="17"/>
  <c r="BD30" i="7"/>
  <c r="AK40" i="17"/>
  <c r="X30" i="7"/>
  <c r="AQ40" i="17"/>
  <c r="AB30" i="7"/>
  <c r="BI40" i="17"/>
  <c r="AN30" i="7"/>
  <c r="BU40" i="17"/>
  <c r="AV30" i="7"/>
  <c r="CW40" i="17"/>
  <c r="BM30" i="7" s="1"/>
  <c r="CV40" i="17"/>
  <c r="CW40" i="16"/>
  <c r="BM31" i="7" s="1"/>
  <c r="AW33" i="7"/>
  <c r="AW35" i="7" s="1"/>
  <c r="AY33" i="7"/>
  <c r="AY35" i="7" s="1"/>
  <c r="AX33" i="7"/>
  <c r="AX35" i="7" s="1"/>
  <c r="CW40" i="15"/>
  <c r="BM32" i="7" s="1"/>
  <c r="BZ40" i="12"/>
  <c r="CH40" i="12"/>
  <c r="CI40" i="12"/>
  <c r="CD40" i="12"/>
  <c r="CE40" i="12"/>
  <c r="N45" i="7"/>
  <c r="B17" i="9"/>
  <c r="G1" i="4"/>
  <c r="F1" i="4"/>
  <c r="T31" i="7" l="1"/>
  <c r="BI40" i="15"/>
  <c r="P31" i="7"/>
  <c r="AK40" i="16"/>
  <c r="AF31" i="7"/>
  <c r="AZ31" i="7"/>
  <c r="AQ40" i="15"/>
  <c r="AJ31" i="7"/>
  <c r="Y40" i="15"/>
  <c r="AW40" i="15"/>
  <c r="BO40" i="15"/>
  <c r="AE40" i="15"/>
  <c r="BD31" i="7"/>
  <c r="BC40" i="15"/>
  <c r="AK40" i="15"/>
  <c r="AV33" i="7"/>
  <c r="AV35" i="7" s="1"/>
  <c r="CM40" i="16"/>
  <c r="BU40" i="16"/>
  <c r="AQ40" i="16"/>
  <c r="BU40" i="15"/>
  <c r="BB25" i="9"/>
  <c r="AZ21" i="7" s="1"/>
  <c r="BI16" i="9"/>
  <c r="AZ25" i="9"/>
  <c r="AX21" i="7" s="1"/>
  <c r="BC19" i="9"/>
  <c r="BC25" i="9" s="1"/>
  <c r="BA21" i="7" s="1"/>
  <c r="P35" i="7"/>
  <c r="AN31" i="7"/>
  <c r="AN35" i="7" s="1"/>
  <c r="CG40" i="15"/>
  <c r="CV40" i="16"/>
  <c r="BL31" i="7" s="1"/>
  <c r="BO40" i="12"/>
  <c r="CA40" i="15"/>
  <c r="AR31" i="7"/>
  <c r="AR35" i="7" s="1"/>
  <c r="DL19" i="12"/>
  <c r="CS19" i="12"/>
  <c r="CS35" i="16"/>
  <c r="DL35" i="16"/>
  <c r="DL15" i="12"/>
  <c r="CS15" i="12"/>
  <c r="CS13" i="12"/>
  <c r="DL13" i="12"/>
  <c r="DL25" i="15"/>
  <c r="CS25" i="15"/>
  <c r="DL36" i="16"/>
  <c r="CS36" i="16"/>
  <c r="CM40" i="15"/>
  <c r="DL21" i="15"/>
  <c r="CS21" i="15"/>
  <c r="DL33" i="15"/>
  <c r="CS33" i="15"/>
  <c r="DL22" i="16"/>
  <c r="CS22" i="16"/>
  <c r="CS13" i="16"/>
  <c r="DL13" i="16"/>
  <c r="DL39" i="15"/>
  <c r="CS39" i="15"/>
  <c r="CS17" i="12"/>
  <c r="DL17" i="12"/>
  <c r="CS21" i="16"/>
  <c r="DL21" i="16"/>
  <c r="DL34" i="15"/>
  <c r="CS34" i="15"/>
  <c r="CS15" i="16"/>
  <c r="DL15" i="16"/>
  <c r="DL38" i="16"/>
  <c r="CS38" i="16"/>
  <c r="CS39" i="12"/>
  <c r="DL39" i="12"/>
  <c r="DL20" i="12"/>
  <c r="CS20" i="12"/>
  <c r="CS27" i="15"/>
  <c r="DL27" i="15"/>
  <c r="DL36" i="12"/>
  <c r="CS36" i="12"/>
  <c r="CS13" i="15"/>
  <c r="DL13" i="15"/>
  <c r="DL19" i="15"/>
  <c r="CS19" i="15"/>
  <c r="CS15" i="15"/>
  <c r="DL15" i="15"/>
  <c r="CS38" i="12"/>
  <c r="DL38" i="12"/>
  <c r="DL17" i="16"/>
  <c r="CS17" i="16"/>
  <c r="DL14" i="12"/>
  <c r="CS14" i="12"/>
  <c r="CS33" i="12"/>
  <c r="DL33" i="12"/>
  <c r="CS36" i="15"/>
  <c r="DL36" i="15"/>
  <c r="DL37" i="15"/>
  <c r="CS37" i="15"/>
  <c r="DL22" i="12"/>
  <c r="CS22" i="12"/>
  <c r="DL16" i="16"/>
  <c r="CS16" i="16"/>
  <c r="CS29" i="16"/>
  <c r="DL29" i="16"/>
  <c r="CS26" i="15"/>
  <c r="DL26" i="15"/>
  <c r="CS28" i="12"/>
  <c r="DL28" i="12"/>
  <c r="DL30" i="16"/>
  <c r="CS30" i="16"/>
  <c r="DL27" i="16"/>
  <c r="CS27" i="16"/>
  <c r="DL19" i="16"/>
  <c r="CS19" i="16"/>
  <c r="DL16" i="12"/>
  <c r="CS16" i="12"/>
  <c r="DL25" i="12"/>
  <c r="CS25" i="12"/>
  <c r="DL22" i="15"/>
  <c r="CS22" i="15"/>
  <c r="CS18" i="16"/>
  <c r="DL18" i="16"/>
  <c r="DL25" i="16"/>
  <c r="CS25" i="16"/>
  <c r="DL37" i="12"/>
  <c r="CS37" i="12"/>
  <c r="CS24" i="15"/>
  <c r="DL24" i="15"/>
  <c r="CS31" i="12"/>
  <c r="DL31" i="12"/>
  <c r="CS28" i="16"/>
  <c r="DL28" i="16"/>
  <c r="DL35" i="15"/>
  <c r="CS35" i="15"/>
  <c r="DL32" i="15"/>
  <c r="CS32" i="15"/>
  <c r="DL37" i="16"/>
  <c r="CS37" i="16"/>
  <c r="DL14" i="16"/>
  <c r="CS14" i="16"/>
  <c r="CS30" i="12"/>
  <c r="DL30" i="12"/>
  <c r="CS32" i="12"/>
  <c r="DL32" i="12"/>
  <c r="DL24" i="16"/>
  <c r="CS24" i="16"/>
  <c r="DL20" i="15"/>
  <c r="CS20" i="15"/>
  <c r="DL38" i="15"/>
  <c r="CS38" i="15"/>
  <c r="CS23" i="12"/>
  <c r="DL23" i="12"/>
  <c r="DL31" i="15"/>
  <c r="CS31" i="15"/>
  <c r="CS26" i="12"/>
  <c r="DL26" i="12"/>
  <c r="DL23" i="16"/>
  <c r="CS23" i="16"/>
  <c r="DL32" i="16"/>
  <c r="CS32" i="16"/>
  <c r="CS24" i="12"/>
  <c r="DL24" i="12"/>
  <c r="CS18" i="12"/>
  <c r="DL18" i="12"/>
  <c r="DL28" i="15"/>
  <c r="CS28" i="15"/>
  <c r="DL33" i="16"/>
  <c r="CS33" i="16"/>
  <c r="CS27" i="12"/>
  <c r="DL27" i="12"/>
  <c r="DL30" i="15"/>
  <c r="CS30" i="15"/>
  <c r="CS14" i="15"/>
  <c r="DL14" i="15"/>
  <c r="CS23" i="15"/>
  <c r="DL23" i="15"/>
  <c r="DL20" i="16"/>
  <c r="CS20" i="16"/>
  <c r="CV40" i="15"/>
  <c r="BL32" i="7" s="1"/>
  <c r="CS26" i="16"/>
  <c r="DL26" i="16"/>
  <c r="DL17" i="15"/>
  <c r="CS17" i="15"/>
  <c r="DL35" i="12"/>
  <c r="CS35" i="12"/>
  <c r="DL31" i="16"/>
  <c r="CS31" i="16"/>
  <c r="DL16" i="15"/>
  <c r="CS16" i="15"/>
  <c r="CS21" i="12"/>
  <c r="DL21" i="12"/>
  <c r="CS34" i="12"/>
  <c r="DL34" i="12"/>
  <c r="DL29" i="15"/>
  <c r="CS29" i="15"/>
  <c r="DL39" i="16"/>
  <c r="CS39" i="16"/>
  <c r="CS34" i="16"/>
  <c r="DL34" i="16"/>
  <c r="DL18" i="15"/>
  <c r="CS18" i="15"/>
  <c r="DL29" i="12"/>
  <c r="CS29" i="12"/>
  <c r="B11" i="17"/>
  <c r="B10" i="17" s="1"/>
  <c r="B11" i="15"/>
  <c r="B10" i="15" s="1"/>
  <c r="B11" i="16"/>
  <c r="B10" i="16" s="1"/>
  <c r="B11" i="12"/>
  <c r="B10" i="12" s="1"/>
  <c r="B21" i="9"/>
  <c r="E21" i="9" s="1"/>
  <c r="C23" i="9"/>
  <c r="B23" i="9"/>
  <c r="E23" i="9" s="1"/>
  <c r="C21" i="9"/>
  <c r="D20" i="9"/>
  <c r="B22" i="9"/>
  <c r="E22" i="9" s="1"/>
  <c r="B20" i="9"/>
  <c r="E20" i="9" s="1"/>
  <c r="D23" i="9"/>
  <c r="D21" i="9"/>
  <c r="C24" i="9"/>
  <c r="B24" i="9"/>
  <c r="C22" i="9"/>
  <c r="D24" i="9"/>
  <c r="C20" i="9"/>
  <c r="D22" i="9"/>
  <c r="T35" i="7"/>
  <c r="X33" i="7"/>
  <c r="X35" i="7" s="1"/>
  <c r="AU40" i="12"/>
  <c r="AC33" i="7" s="1"/>
  <c r="AC35" i="7" s="1"/>
  <c r="AY40" i="12"/>
  <c r="AE33" i="7" s="1"/>
  <c r="AE35" i="7" s="1"/>
  <c r="AT40" i="12"/>
  <c r="BL30" i="7"/>
  <c r="BB33" i="7"/>
  <c r="BB35" i="7" s="1"/>
  <c r="BA33" i="7"/>
  <c r="BA35" i="7" s="1"/>
  <c r="BC33" i="7"/>
  <c r="BC35" i="7" s="1"/>
  <c r="AZ33" i="7"/>
  <c r="CA40" i="12"/>
  <c r="CF40" i="12"/>
  <c r="CN40" i="12"/>
  <c r="CO40" i="12"/>
  <c r="CJ40" i="12"/>
  <c r="CK40" i="12"/>
  <c r="BJ43" i="7"/>
  <c r="BJ42" i="7"/>
  <c r="BJ39" i="7"/>
  <c r="BJ38" i="7"/>
  <c r="C19" i="9"/>
  <c r="B19" i="9"/>
  <c r="E19" i="9" s="1"/>
  <c r="D19" i="9"/>
  <c r="S25" i="9"/>
  <c r="Q21" i="7" s="1"/>
  <c r="G18" i="4"/>
  <c r="BR16" i="7"/>
  <c r="BN16" i="7"/>
  <c r="CR11" i="17"/>
  <c r="BF16" i="7"/>
  <c r="BB16" i="7"/>
  <c r="AX16" i="7"/>
  <c r="AT16" i="7"/>
  <c r="AP16" i="7"/>
  <c r="AL16" i="7"/>
  <c r="AH16" i="7"/>
  <c r="AD16" i="7"/>
  <c r="Z16" i="7"/>
  <c r="V16" i="7"/>
  <c r="R16" i="7"/>
  <c r="N16" i="7"/>
  <c r="H16" i="7"/>
  <c r="E16" i="7"/>
  <c r="R6" i="7"/>
  <c r="Q6" i="7"/>
  <c r="P6" i="7"/>
  <c r="O6" i="7"/>
  <c r="N6" i="7"/>
  <c r="M6" i="7"/>
  <c r="L6" i="7"/>
  <c r="K6" i="7"/>
  <c r="J6" i="7"/>
  <c r="I6" i="7"/>
  <c r="H6" i="7"/>
  <c r="G6" i="7"/>
  <c r="F6" i="7"/>
  <c r="AZ35" i="7" l="1"/>
  <c r="BG20" i="9"/>
  <c r="BD25" i="9"/>
  <c r="BB21" i="7" s="1"/>
  <c r="BG19" i="9"/>
  <c r="BL19" i="9"/>
  <c r="D25" i="9"/>
  <c r="BE25" i="9"/>
  <c r="BC21" i="7" s="1"/>
  <c r="BN20" i="9"/>
  <c r="BF25" i="9"/>
  <c r="BD21" i="7" s="1"/>
  <c r="BN19" i="9"/>
  <c r="BM24" i="9"/>
  <c r="BK23" i="9"/>
  <c r="BN21" i="9"/>
  <c r="BM20" i="9"/>
  <c r="BK24" i="9"/>
  <c r="BN22" i="9"/>
  <c r="BM21" i="9"/>
  <c r="BK20" i="9"/>
  <c r="BN23" i="9"/>
  <c r="BM22" i="9"/>
  <c r="BK21" i="9"/>
  <c r="BN24" i="9"/>
  <c r="BM23" i="9"/>
  <c r="BK22" i="9"/>
  <c r="BI25" i="9"/>
  <c r="BG21" i="7" s="1"/>
  <c r="BG24" i="9"/>
  <c r="BG23" i="9"/>
  <c r="BL23" i="9"/>
  <c r="BG22" i="9"/>
  <c r="BL22" i="9"/>
  <c r="BG21" i="9"/>
  <c r="BL21" i="9"/>
  <c r="AJ11" i="17"/>
  <c r="X17" i="9"/>
  <c r="CF11" i="17"/>
  <c r="BD17" i="9"/>
  <c r="AP11" i="17"/>
  <c r="AB17" i="9"/>
  <c r="X11" i="17"/>
  <c r="P17" i="9"/>
  <c r="AV11" i="17"/>
  <c r="AF17" i="9"/>
  <c r="BT11" i="17"/>
  <c r="AV17" i="9"/>
  <c r="B32" i="12"/>
  <c r="D16" i="12"/>
  <c r="D20" i="12"/>
  <c r="F20" i="12" s="1"/>
  <c r="B24" i="12"/>
  <c r="E34" i="12"/>
  <c r="E38" i="12"/>
  <c r="B21" i="12"/>
  <c r="B37" i="12"/>
  <c r="D29" i="12"/>
  <c r="E19" i="12"/>
  <c r="E35" i="12"/>
  <c r="B22" i="12"/>
  <c r="B38" i="12"/>
  <c r="D26" i="12"/>
  <c r="E16" i="12"/>
  <c r="E32" i="12"/>
  <c r="B19" i="12"/>
  <c r="B35" i="12"/>
  <c r="D23" i="12"/>
  <c r="D13" i="12"/>
  <c r="E25" i="12"/>
  <c r="D37" i="12"/>
  <c r="F37" i="12" s="1"/>
  <c r="B13" i="12"/>
  <c r="B28" i="12"/>
  <c r="B25" i="12"/>
  <c r="D17" i="12"/>
  <c r="D33" i="12"/>
  <c r="E23" i="12"/>
  <c r="E39" i="12"/>
  <c r="B26" i="12"/>
  <c r="D14" i="12"/>
  <c r="D30" i="12"/>
  <c r="E20" i="12"/>
  <c r="G20" i="12" s="1"/>
  <c r="D34" i="12"/>
  <c r="B23" i="12"/>
  <c r="B39" i="12"/>
  <c r="D27" i="12"/>
  <c r="E13" i="12"/>
  <c r="E29" i="12"/>
  <c r="E36" i="12"/>
  <c r="E14" i="12"/>
  <c r="D24" i="12"/>
  <c r="D21" i="12"/>
  <c r="E27" i="12"/>
  <c r="B14" i="12"/>
  <c r="D18" i="12"/>
  <c r="E24" i="12"/>
  <c r="D15" i="12"/>
  <c r="E17" i="12"/>
  <c r="B16" i="12"/>
  <c r="B20" i="12"/>
  <c r="D28" i="12"/>
  <c r="F28" i="12" s="1"/>
  <c r="B29" i="12"/>
  <c r="D38" i="12"/>
  <c r="B30" i="12"/>
  <c r="D35" i="12"/>
  <c r="B27" i="12"/>
  <c r="D31" i="12"/>
  <c r="E33" i="12"/>
  <c r="D32" i="12"/>
  <c r="G32" i="12" s="1"/>
  <c r="E26" i="12"/>
  <c r="B31" i="12"/>
  <c r="E22" i="12"/>
  <c r="B33" i="12"/>
  <c r="B18" i="12"/>
  <c r="E28" i="12"/>
  <c r="D36" i="12"/>
  <c r="B36" i="12"/>
  <c r="D25" i="12"/>
  <c r="B34" i="12"/>
  <c r="B15" i="12"/>
  <c r="E21" i="12"/>
  <c r="E30" i="12"/>
  <c r="E15" i="12"/>
  <c r="D22" i="12"/>
  <c r="E37" i="12"/>
  <c r="G37" i="12" s="1"/>
  <c r="E18" i="12"/>
  <c r="B17" i="12"/>
  <c r="E31" i="12"/>
  <c r="D39" i="12"/>
  <c r="D19" i="12"/>
  <c r="E12" i="4"/>
  <c r="N11" i="17"/>
  <c r="J17" i="9"/>
  <c r="D12" i="4"/>
  <c r="I11" i="17"/>
  <c r="G17" i="9"/>
  <c r="AD11" i="17"/>
  <c r="T17" i="9"/>
  <c r="BB11" i="17"/>
  <c r="AJ17" i="9"/>
  <c r="BZ11" i="17"/>
  <c r="AZ17" i="9"/>
  <c r="H12" i="4"/>
  <c r="CX11" i="17"/>
  <c r="BP17" i="9"/>
  <c r="B27" i="16"/>
  <c r="D24" i="16"/>
  <c r="B15" i="16"/>
  <c r="B38" i="16"/>
  <c r="B22" i="16"/>
  <c r="D14" i="16"/>
  <c r="D36" i="16"/>
  <c r="D22" i="16"/>
  <c r="D20" i="16"/>
  <c r="D37" i="16"/>
  <c r="B37" i="16"/>
  <c r="B20" i="16"/>
  <c r="B16" i="16"/>
  <c r="B36" i="16"/>
  <c r="B35" i="16"/>
  <c r="D19" i="16"/>
  <c r="D15" i="16"/>
  <c r="B31" i="16"/>
  <c r="B32" i="16"/>
  <c r="B21" i="16"/>
  <c r="D30" i="16"/>
  <c r="D29" i="16"/>
  <c r="D17" i="16"/>
  <c r="B29" i="16"/>
  <c r="D27" i="16"/>
  <c r="B18" i="16"/>
  <c r="B34" i="16"/>
  <c r="B30" i="16"/>
  <c r="D25" i="16"/>
  <c r="D13" i="16"/>
  <c r="D23" i="16"/>
  <c r="D21" i="16"/>
  <c r="G21" i="16" s="1"/>
  <c r="B24" i="16"/>
  <c r="D34" i="16"/>
  <c r="B23" i="16"/>
  <c r="B13" i="16"/>
  <c r="D35" i="16"/>
  <c r="B17" i="16"/>
  <c r="D38" i="16"/>
  <c r="D31" i="16"/>
  <c r="D16" i="16"/>
  <c r="B39" i="16"/>
  <c r="D39" i="16"/>
  <c r="B33" i="16"/>
  <c r="B19" i="16"/>
  <c r="D32" i="16"/>
  <c r="B25" i="16"/>
  <c r="D18" i="16"/>
  <c r="B28" i="16"/>
  <c r="D26" i="16"/>
  <c r="D33" i="16"/>
  <c r="B14" i="16"/>
  <c r="D28" i="16"/>
  <c r="B26" i="16"/>
  <c r="E28" i="16"/>
  <c r="E22" i="16"/>
  <c r="E20" i="16"/>
  <c r="E32" i="16"/>
  <c r="E16" i="16"/>
  <c r="E35" i="16"/>
  <c r="E19" i="16"/>
  <c r="E37" i="16"/>
  <c r="E24" i="16"/>
  <c r="E36" i="16"/>
  <c r="E23" i="16"/>
  <c r="E15" i="16"/>
  <c r="E18" i="16"/>
  <c r="E34" i="16"/>
  <c r="E30" i="16"/>
  <c r="E29" i="16"/>
  <c r="E33" i="16"/>
  <c r="E31" i="16"/>
  <c r="E38" i="16"/>
  <c r="E21" i="16"/>
  <c r="F21" i="16" s="1"/>
  <c r="C21" i="16" s="1"/>
  <c r="E27" i="16"/>
  <c r="E14" i="16"/>
  <c r="E39" i="16"/>
  <c r="E25" i="16"/>
  <c r="E26" i="16"/>
  <c r="E17" i="16"/>
  <c r="E13" i="16"/>
  <c r="D22" i="15"/>
  <c r="B16" i="15"/>
  <c r="D34" i="15"/>
  <c r="B34" i="15"/>
  <c r="D33" i="15"/>
  <c r="G33" i="15" s="1"/>
  <c r="B21" i="15"/>
  <c r="D36" i="15"/>
  <c r="D14" i="15"/>
  <c r="G14" i="15" s="1"/>
  <c r="D18" i="15"/>
  <c r="D13" i="15"/>
  <c r="B23" i="15"/>
  <c r="B30" i="15"/>
  <c r="D30" i="15"/>
  <c r="G30" i="15" s="1"/>
  <c r="B19" i="15"/>
  <c r="D15" i="15"/>
  <c r="G15" i="15" s="1"/>
  <c r="D16" i="15"/>
  <c r="D37" i="15"/>
  <c r="G37" i="15" s="1"/>
  <c r="D27" i="15"/>
  <c r="B37" i="15"/>
  <c r="B32" i="15"/>
  <c r="D17" i="15"/>
  <c r="G17" i="15" s="1"/>
  <c r="D39" i="15"/>
  <c r="G39" i="15" s="1"/>
  <c r="B31" i="15"/>
  <c r="D23" i="15"/>
  <c r="G23" i="15" s="1"/>
  <c r="D28" i="15"/>
  <c r="D25" i="15"/>
  <c r="G25" i="15" s="1"/>
  <c r="D35" i="15"/>
  <c r="B14" i="15"/>
  <c r="B17" i="15"/>
  <c r="D38" i="15"/>
  <c r="B26" i="15"/>
  <c r="B36" i="15"/>
  <c r="D32" i="15"/>
  <c r="B27" i="15"/>
  <c r="B15" i="15"/>
  <c r="B39" i="15"/>
  <c r="D29" i="15"/>
  <c r="B20" i="15"/>
  <c r="B35" i="15"/>
  <c r="D19" i="15"/>
  <c r="B28" i="15"/>
  <c r="D31" i="15"/>
  <c r="D26" i="15"/>
  <c r="B25" i="15"/>
  <c r="D20" i="15"/>
  <c r="D24" i="15"/>
  <c r="B24" i="15"/>
  <c r="B18" i="15"/>
  <c r="D21" i="15"/>
  <c r="B33" i="15"/>
  <c r="B22" i="15"/>
  <c r="B38" i="15"/>
  <c r="B29" i="15"/>
  <c r="B13" i="15"/>
  <c r="E21" i="15"/>
  <c r="E35" i="15"/>
  <c r="E38" i="15"/>
  <c r="E22" i="15"/>
  <c r="E24" i="15"/>
  <c r="E30" i="15"/>
  <c r="F30" i="15" s="1"/>
  <c r="C30" i="15" s="1"/>
  <c r="E33" i="15"/>
  <c r="F33" i="15" s="1"/>
  <c r="E20" i="15"/>
  <c r="E29" i="15"/>
  <c r="E32" i="15"/>
  <c r="E15" i="15"/>
  <c r="E27" i="15"/>
  <c r="E25" i="15"/>
  <c r="E34" i="15"/>
  <c r="E14" i="15"/>
  <c r="F14" i="15" s="1"/>
  <c r="C14" i="15" s="1"/>
  <c r="E13" i="15"/>
  <c r="E23" i="15"/>
  <c r="E19" i="15"/>
  <c r="E31" i="15"/>
  <c r="E37" i="15"/>
  <c r="F37" i="15" s="1"/>
  <c r="E16" i="15"/>
  <c r="E18" i="15"/>
  <c r="E36" i="15"/>
  <c r="E26" i="15"/>
  <c r="E28" i="15"/>
  <c r="E39" i="15"/>
  <c r="F39" i="15" s="1"/>
  <c r="C39" i="15" s="1"/>
  <c r="E17" i="15"/>
  <c r="F17" i="15" s="1"/>
  <c r="C17" i="15" s="1"/>
  <c r="BH11" i="17"/>
  <c r="AN17" i="9"/>
  <c r="I12" i="4"/>
  <c r="DD11" i="17"/>
  <c r="BT17" i="9"/>
  <c r="BN11" i="17"/>
  <c r="AR17" i="9"/>
  <c r="CL11" i="17"/>
  <c r="BH17" i="9"/>
  <c r="B17" i="17"/>
  <c r="B30" i="17"/>
  <c r="B21" i="17"/>
  <c r="D17" i="17"/>
  <c r="B16" i="17"/>
  <c r="D37" i="17"/>
  <c r="D20" i="17"/>
  <c r="G20" i="17" s="1"/>
  <c r="B18" i="17"/>
  <c r="B14" i="17"/>
  <c r="D35" i="17"/>
  <c r="B19" i="17"/>
  <c r="D19" i="17"/>
  <c r="D14" i="17"/>
  <c r="B38" i="17"/>
  <c r="D28" i="17"/>
  <c r="B15" i="17"/>
  <c r="D34" i="17"/>
  <c r="G34" i="17" s="1"/>
  <c r="D26" i="17"/>
  <c r="B39" i="17"/>
  <c r="B31" i="17"/>
  <c r="D13" i="17"/>
  <c r="B34" i="17"/>
  <c r="B28" i="17"/>
  <c r="B22" i="17"/>
  <c r="D33" i="17"/>
  <c r="G33" i="17" s="1"/>
  <c r="D27" i="17"/>
  <c r="G27" i="17" s="1"/>
  <c r="D21" i="17"/>
  <c r="G21" i="17" s="1"/>
  <c r="D18" i="17"/>
  <c r="B32" i="17"/>
  <c r="B23" i="17"/>
  <c r="D23" i="17"/>
  <c r="D38" i="17"/>
  <c r="G38" i="17" s="1"/>
  <c r="D29" i="17"/>
  <c r="G29" i="17" s="1"/>
  <c r="D24" i="17"/>
  <c r="G24" i="17" s="1"/>
  <c r="B29" i="17"/>
  <c r="B33" i="17"/>
  <c r="B25" i="17"/>
  <c r="D16" i="17"/>
  <c r="D30" i="17"/>
  <c r="B13" i="17"/>
  <c r="B20" i="17"/>
  <c r="B26" i="17"/>
  <c r="B35" i="17"/>
  <c r="D39" i="17"/>
  <c r="G39" i="17" s="1"/>
  <c r="D22" i="17"/>
  <c r="D15" i="17"/>
  <c r="D32" i="17"/>
  <c r="D31" i="17"/>
  <c r="B27" i="17"/>
  <c r="B37" i="17"/>
  <c r="D36" i="17"/>
  <c r="D25" i="17"/>
  <c r="B36" i="17"/>
  <c r="B24" i="17"/>
  <c r="E26" i="17"/>
  <c r="E24" i="17"/>
  <c r="F24" i="17" s="1"/>
  <c r="E37" i="17"/>
  <c r="E39" i="17"/>
  <c r="F39" i="17" s="1"/>
  <c r="C39" i="17" s="1"/>
  <c r="E35" i="17"/>
  <c r="E20" i="17"/>
  <c r="F20" i="17" s="1"/>
  <c r="E22" i="17"/>
  <c r="E31" i="17"/>
  <c r="E34" i="17"/>
  <c r="F34" i="17" s="1"/>
  <c r="C34" i="17" s="1"/>
  <c r="E15" i="17"/>
  <c r="E17" i="17"/>
  <c r="E29" i="17"/>
  <c r="E27" i="17"/>
  <c r="F27" i="17" s="1"/>
  <c r="E19" i="17"/>
  <c r="E28" i="17"/>
  <c r="E25" i="17"/>
  <c r="E18" i="17"/>
  <c r="E38" i="17"/>
  <c r="F38" i="17" s="1"/>
  <c r="C38" i="17" s="1"/>
  <c r="E21" i="17"/>
  <c r="F21" i="17" s="1"/>
  <c r="C21" i="17" s="1"/>
  <c r="E30" i="17"/>
  <c r="E36" i="17"/>
  <c r="E16" i="17"/>
  <c r="E13" i="17"/>
  <c r="E32" i="17"/>
  <c r="E14" i="17"/>
  <c r="E33" i="17"/>
  <c r="E23" i="17"/>
  <c r="BE40" i="12"/>
  <c r="AI33" i="7" s="1"/>
  <c r="AI35" i="7" s="1"/>
  <c r="BA40" i="12"/>
  <c r="AG33" i="7" s="1"/>
  <c r="AG35" i="7" s="1"/>
  <c r="AB33" i="7"/>
  <c r="AB35" i="7" s="1"/>
  <c r="AQ40" i="12"/>
  <c r="AZ40" i="12"/>
  <c r="B7" i="16"/>
  <c r="B7" i="17"/>
  <c r="BF33" i="7"/>
  <c r="BF35" i="7" s="1"/>
  <c r="BD33" i="7"/>
  <c r="BD35" i="7" s="1"/>
  <c r="BE33" i="7"/>
  <c r="BE35" i="7" s="1"/>
  <c r="BG33" i="7"/>
  <c r="BG35" i="7" s="1"/>
  <c r="B7" i="12"/>
  <c r="B7" i="15"/>
  <c r="CG40" i="12"/>
  <c r="CL40" i="12"/>
  <c r="CQ40" i="12"/>
  <c r="CT40" i="12"/>
  <c r="CP40" i="12"/>
  <c r="G12" i="4"/>
  <c r="BL17" i="9"/>
  <c r="BJ44" i="7"/>
  <c r="BJ40" i="7"/>
  <c r="E22" i="4"/>
  <c r="H43" i="7" s="1"/>
  <c r="E21" i="4"/>
  <c r="H42" i="7" s="1"/>
  <c r="E17" i="4"/>
  <c r="H39" i="7" s="1"/>
  <c r="E16" i="4"/>
  <c r="H38" i="7" s="1"/>
  <c r="H21" i="4"/>
  <c r="BN42" i="7" s="1"/>
  <c r="H16" i="4"/>
  <c r="H22" i="4"/>
  <c r="BN43" i="7" s="1"/>
  <c r="H17" i="4"/>
  <c r="BN39" i="7" s="1"/>
  <c r="C25" i="9"/>
  <c r="S11" i="17"/>
  <c r="I16" i="4"/>
  <c r="BR38" i="7" s="1"/>
  <c r="BR40" i="7" s="1"/>
  <c r="I22" i="4"/>
  <c r="BR43" i="7" s="1"/>
  <c r="I17" i="4"/>
  <c r="BR39" i="7" s="1"/>
  <c r="I21" i="4"/>
  <c r="D17" i="4"/>
  <c r="E39" i="7" s="1"/>
  <c r="D16" i="4"/>
  <c r="D22" i="4"/>
  <c r="E43" i="7" s="1"/>
  <c r="D21" i="4"/>
  <c r="E25" i="9"/>
  <c r="B25" i="9"/>
  <c r="D11" i="7"/>
  <c r="B12" i="4"/>
  <c r="D4" i="8"/>
  <c r="D3" i="8" s="1"/>
  <c r="D2" i="8" s="1"/>
  <c r="B8" i="4"/>
  <c r="B6" i="4"/>
  <c r="B5" i="4"/>
  <c r="B4" i="4"/>
  <c r="G23" i="4"/>
  <c r="BO20" i="9" l="1"/>
  <c r="G28" i="12"/>
  <c r="BL24" i="9"/>
  <c r="BN25" i="9"/>
  <c r="BL21" i="7" s="1"/>
  <c r="F29" i="17"/>
  <c r="C29" i="17" s="1"/>
  <c r="BO22" i="9"/>
  <c r="BO24" i="9"/>
  <c r="BL20" i="9"/>
  <c r="BL25" i="9" s="1"/>
  <c r="BJ21" i="7" s="1"/>
  <c r="BM19" i="9"/>
  <c r="BM25" i="9" s="1"/>
  <c r="BK21" i="7" s="1"/>
  <c r="F33" i="17"/>
  <c r="C33" i="17" s="1"/>
  <c r="C20" i="17"/>
  <c r="C37" i="15"/>
  <c r="BO21" i="9"/>
  <c r="BO23" i="9"/>
  <c r="BJ25" i="9"/>
  <c r="BH21" i="7" s="1"/>
  <c r="BH25" i="9"/>
  <c r="BF21" i="7" s="1"/>
  <c r="BK19" i="9"/>
  <c r="BK25" i="9" s="1"/>
  <c r="BI21" i="7" s="1"/>
  <c r="BG25" i="9"/>
  <c r="BE21" i="7" s="1"/>
  <c r="BO19" i="9"/>
  <c r="H9" i="15"/>
  <c r="H9" i="12"/>
  <c r="H9" i="16"/>
  <c r="E40" i="16"/>
  <c r="F23" i="15"/>
  <c r="C23" i="15" s="1"/>
  <c r="F25" i="15"/>
  <c r="C25" i="15" s="1"/>
  <c r="B40" i="15"/>
  <c r="C24" i="17"/>
  <c r="E40" i="12"/>
  <c r="H9" i="17"/>
  <c r="S40" i="15"/>
  <c r="U40" i="15"/>
  <c r="K32" i="7" s="1"/>
  <c r="V40" i="15"/>
  <c r="L32" i="7" s="1"/>
  <c r="DK40" i="15"/>
  <c r="U40" i="16"/>
  <c r="K31" i="7" s="1"/>
  <c r="S40" i="16"/>
  <c r="V40" i="16"/>
  <c r="L31" i="7" s="1"/>
  <c r="DK40" i="16"/>
  <c r="DJ14" i="17"/>
  <c r="W14" i="17"/>
  <c r="T14" i="17" s="1"/>
  <c r="DJ22" i="17"/>
  <c r="W22" i="17"/>
  <c r="T22" i="17" s="1"/>
  <c r="DJ17" i="17"/>
  <c r="W17" i="17"/>
  <c r="T17" i="17" s="1"/>
  <c r="DJ20" i="17"/>
  <c r="W20" i="17"/>
  <c r="T20" i="17" s="1"/>
  <c r="DJ23" i="17"/>
  <c r="W23" i="17"/>
  <c r="T23" i="17" s="1"/>
  <c r="DJ25" i="17"/>
  <c r="W25" i="17"/>
  <c r="T25" i="17" s="1"/>
  <c r="DJ26" i="17"/>
  <c r="W26" i="17"/>
  <c r="T26" i="17" s="1"/>
  <c r="DJ18" i="17"/>
  <c r="W18" i="17"/>
  <c r="T18" i="17" s="1"/>
  <c r="DJ21" i="17"/>
  <c r="W21" i="17"/>
  <c r="T21" i="17" s="1"/>
  <c r="DJ24" i="17"/>
  <c r="W24" i="17"/>
  <c r="T24" i="17" s="1"/>
  <c r="DJ16" i="17"/>
  <c r="W16" i="17"/>
  <c r="T16" i="17" s="1"/>
  <c r="S40" i="17"/>
  <c r="DJ19" i="17"/>
  <c r="W19" i="17"/>
  <c r="T19" i="17" s="1"/>
  <c r="U40" i="17"/>
  <c r="K30" i="7" s="1"/>
  <c r="DJ13" i="17"/>
  <c r="W13" i="17"/>
  <c r="DJ15" i="17"/>
  <c r="W15" i="17"/>
  <c r="T15" i="17" s="1"/>
  <c r="DJ30" i="17"/>
  <c r="W30" i="17"/>
  <c r="T30" i="17" s="1"/>
  <c r="DJ38" i="17"/>
  <c r="W38" i="17"/>
  <c r="T38" i="17" s="1"/>
  <c r="DJ27" i="17"/>
  <c r="W27" i="17"/>
  <c r="T27" i="17" s="1"/>
  <c r="DJ29" i="17"/>
  <c r="W29" i="17"/>
  <c r="T29" i="17" s="1"/>
  <c r="DJ33" i="17"/>
  <c r="W33" i="17"/>
  <c r="T33" i="17" s="1"/>
  <c r="DJ31" i="17"/>
  <c r="W31" i="17"/>
  <c r="T31" i="17" s="1"/>
  <c r="DJ34" i="17"/>
  <c r="W34" i="17"/>
  <c r="T34" i="17" s="1"/>
  <c r="DJ36" i="17"/>
  <c r="W36" i="17"/>
  <c r="T36" i="17" s="1"/>
  <c r="DJ32" i="17"/>
  <c r="W32" i="17"/>
  <c r="T32" i="17" s="1"/>
  <c r="DJ37" i="17"/>
  <c r="W37" i="17"/>
  <c r="T37" i="17" s="1"/>
  <c r="DJ39" i="17"/>
  <c r="W39" i="17"/>
  <c r="T39" i="17" s="1"/>
  <c r="DJ28" i="17"/>
  <c r="W28" i="17"/>
  <c r="T28" i="17" s="1"/>
  <c r="DJ35" i="17"/>
  <c r="W35" i="17"/>
  <c r="T35" i="17" s="1"/>
  <c r="DK19" i="17"/>
  <c r="DK23" i="17"/>
  <c r="DK18" i="17"/>
  <c r="DK20" i="17"/>
  <c r="DK21" i="17"/>
  <c r="DK17" i="17"/>
  <c r="V40" i="17"/>
  <c r="L30" i="7" s="1"/>
  <c r="DK13" i="17"/>
  <c r="DK14" i="17"/>
  <c r="DK15" i="17"/>
  <c r="DK16" i="17"/>
  <c r="DK22" i="17"/>
  <c r="DK24" i="17"/>
  <c r="DK29" i="17"/>
  <c r="DK30" i="17"/>
  <c r="DK31" i="17"/>
  <c r="DK32" i="17"/>
  <c r="DK37" i="17"/>
  <c r="DK38" i="17"/>
  <c r="DK33" i="17"/>
  <c r="DK39" i="17"/>
  <c r="DK25" i="17"/>
  <c r="DK26" i="17"/>
  <c r="DK27" i="17"/>
  <c r="DK34" i="17"/>
  <c r="DK35" i="17"/>
  <c r="DK36" i="17"/>
  <c r="DK28" i="17"/>
  <c r="U40" i="12"/>
  <c r="K33" i="7" s="1"/>
  <c r="DJ40" i="12"/>
  <c r="S40" i="12"/>
  <c r="V40" i="12"/>
  <c r="L33" i="7" s="1"/>
  <c r="DK40" i="12"/>
  <c r="K42" i="7"/>
  <c r="F23" i="4"/>
  <c r="J23" i="4" s="1"/>
  <c r="K23" i="4" s="1"/>
  <c r="J21" i="4"/>
  <c r="K21" i="4" s="1"/>
  <c r="J22" i="4"/>
  <c r="K22" i="4" s="1"/>
  <c r="K43" i="7"/>
  <c r="K39" i="7"/>
  <c r="J17" i="4"/>
  <c r="K17" i="4" s="1"/>
  <c r="F18" i="4"/>
  <c r="J18" i="4" s="1"/>
  <c r="K18" i="4" s="1"/>
  <c r="J16" i="4"/>
  <c r="K16" i="4" s="1"/>
  <c r="K38" i="7"/>
  <c r="H44" i="7"/>
  <c r="C27" i="17"/>
  <c r="F36" i="17"/>
  <c r="C36" i="17" s="1"/>
  <c r="G36" i="17"/>
  <c r="F32" i="17"/>
  <c r="C32" i="17" s="1"/>
  <c r="G32" i="17"/>
  <c r="F30" i="17"/>
  <c r="C30" i="17" s="1"/>
  <c r="G30" i="17"/>
  <c r="F23" i="17"/>
  <c r="C23" i="17" s="1"/>
  <c r="G23" i="17"/>
  <c r="F28" i="17"/>
  <c r="C28" i="17" s="1"/>
  <c r="G28" i="17"/>
  <c r="F15" i="15"/>
  <c r="C15" i="15" s="1"/>
  <c r="C33" i="15"/>
  <c r="F21" i="15"/>
  <c r="C21" i="15" s="1"/>
  <c r="G21" i="15"/>
  <c r="F20" i="15"/>
  <c r="C20" i="15" s="1"/>
  <c r="G20" i="15"/>
  <c r="F29" i="15"/>
  <c r="C29" i="15" s="1"/>
  <c r="G29" i="15"/>
  <c r="F32" i="15"/>
  <c r="C32" i="15" s="1"/>
  <c r="G32" i="15"/>
  <c r="F28" i="15"/>
  <c r="C28" i="15" s="1"/>
  <c r="G28" i="15"/>
  <c r="F18" i="15"/>
  <c r="C18" i="15" s="1"/>
  <c r="G18" i="15"/>
  <c r="F22" i="15"/>
  <c r="C22" i="15" s="1"/>
  <c r="G22" i="15"/>
  <c r="F18" i="16"/>
  <c r="C18" i="16" s="1"/>
  <c r="G18" i="16"/>
  <c r="F31" i="16"/>
  <c r="C31" i="16" s="1"/>
  <c r="G31" i="16"/>
  <c r="B40" i="16"/>
  <c r="F19" i="16"/>
  <c r="C19" i="16" s="1"/>
  <c r="G19" i="16"/>
  <c r="F22" i="16"/>
  <c r="C22" i="16" s="1"/>
  <c r="G22" i="16"/>
  <c r="G24" i="9"/>
  <c r="I23" i="9"/>
  <c r="H19" i="9"/>
  <c r="H20" i="9"/>
  <c r="I22" i="9"/>
  <c r="H22" i="9"/>
  <c r="H23" i="9"/>
  <c r="H24" i="9"/>
  <c r="G19" i="9"/>
  <c r="H21" i="9"/>
  <c r="G21" i="9"/>
  <c r="G22" i="9"/>
  <c r="G23" i="9"/>
  <c r="G20" i="9"/>
  <c r="I19" i="9"/>
  <c r="I20" i="9"/>
  <c r="I21" i="9"/>
  <c r="G19" i="12"/>
  <c r="F19" i="12"/>
  <c r="C19" i="12" s="1"/>
  <c r="F25" i="12"/>
  <c r="C25" i="12" s="1"/>
  <c r="G25" i="12"/>
  <c r="G18" i="12"/>
  <c r="F18" i="12"/>
  <c r="C18" i="12" s="1"/>
  <c r="G24" i="12"/>
  <c r="F24" i="12"/>
  <c r="C24" i="12" s="1"/>
  <c r="G34" i="12"/>
  <c r="F34" i="12"/>
  <c r="C34" i="12" s="1"/>
  <c r="F17" i="12"/>
  <c r="C17" i="12" s="1"/>
  <c r="G17" i="12"/>
  <c r="C37" i="12"/>
  <c r="F26" i="12"/>
  <c r="C26" i="12" s="1"/>
  <c r="G26" i="12"/>
  <c r="G16" i="12"/>
  <c r="F16" i="12"/>
  <c r="C16" i="12" s="1"/>
  <c r="F15" i="17"/>
  <c r="C15" i="17" s="1"/>
  <c r="G15" i="17"/>
  <c r="F16" i="17"/>
  <c r="C16" i="17" s="1"/>
  <c r="G16" i="17"/>
  <c r="F26" i="17"/>
  <c r="C26" i="17" s="1"/>
  <c r="G26" i="17"/>
  <c r="F35" i="17"/>
  <c r="C35" i="17" s="1"/>
  <c r="G35" i="17"/>
  <c r="F37" i="17"/>
  <c r="C37" i="17" s="1"/>
  <c r="G37" i="17"/>
  <c r="BU20" i="9"/>
  <c r="BU21" i="9"/>
  <c r="BT21" i="9"/>
  <c r="BW21" i="9" s="1"/>
  <c r="BT22" i="9"/>
  <c r="BW22" i="9" s="1"/>
  <c r="BU24" i="9"/>
  <c r="BT19" i="9"/>
  <c r="BT20" i="9"/>
  <c r="BW20" i="9" s="1"/>
  <c r="BV19" i="9"/>
  <c r="BV20" i="9"/>
  <c r="BT23" i="9"/>
  <c r="BW23" i="9" s="1"/>
  <c r="BT24" i="9"/>
  <c r="BW24" i="9" s="1"/>
  <c r="BV23" i="9"/>
  <c r="BV24" i="9"/>
  <c r="BU19" i="9"/>
  <c r="BV21" i="9"/>
  <c r="BV22" i="9"/>
  <c r="BU22" i="9"/>
  <c r="BU23" i="9"/>
  <c r="DD38" i="17"/>
  <c r="DD30" i="17"/>
  <c r="DD22" i="17"/>
  <c r="DD14" i="17"/>
  <c r="DF39" i="17"/>
  <c r="DF31" i="17"/>
  <c r="DH31" i="17" s="1"/>
  <c r="DF23" i="17"/>
  <c r="DF15" i="17"/>
  <c r="DH15" i="17" s="1"/>
  <c r="DD33" i="17"/>
  <c r="DD36" i="17"/>
  <c r="DD32" i="17"/>
  <c r="DD24" i="17"/>
  <c r="DD16" i="17"/>
  <c r="DF33" i="17"/>
  <c r="DF25" i="17"/>
  <c r="DF17" i="17"/>
  <c r="DD35" i="17"/>
  <c r="DD27" i="17"/>
  <c r="DD19" i="17"/>
  <c r="DF38" i="17"/>
  <c r="DF30" i="17"/>
  <c r="DF22" i="17"/>
  <c r="DF14" i="17"/>
  <c r="DH14" i="17" s="1"/>
  <c r="DD28" i="17"/>
  <c r="DF37" i="17"/>
  <c r="DF21" i="17"/>
  <c r="DD31" i="17"/>
  <c r="DD21" i="17"/>
  <c r="DF32" i="17"/>
  <c r="DF20" i="17"/>
  <c r="DD26" i="17"/>
  <c r="DF35" i="17"/>
  <c r="DF19" i="17"/>
  <c r="DD29" i="17"/>
  <c r="DD17" i="17"/>
  <c r="DF28" i="17"/>
  <c r="DF18" i="17"/>
  <c r="DD20" i="17"/>
  <c r="DF29" i="17"/>
  <c r="DF13" i="17"/>
  <c r="DD39" i="17"/>
  <c r="DD25" i="17"/>
  <c r="DD15" i="17"/>
  <c r="DF36" i="17"/>
  <c r="DF26" i="17"/>
  <c r="DF16" i="17"/>
  <c r="DD34" i="17"/>
  <c r="DD18" i="17"/>
  <c r="DF27" i="17"/>
  <c r="DD37" i="17"/>
  <c r="DD23" i="17"/>
  <c r="DD13" i="17"/>
  <c r="DF34" i="17"/>
  <c r="DF24" i="17"/>
  <c r="DG30" i="17"/>
  <c r="DG28" i="17"/>
  <c r="DG22" i="17"/>
  <c r="DG24" i="17"/>
  <c r="DG29" i="17"/>
  <c r="DG37" i="17"/>
  <c r="DG39" i="17"/>
  <c r="DG23" i="17"/>
  <c r="DG15" i="17"/>
  <c r="DI15" i="17" s="1"/>
  <c r="DG26" i="17"/>
  <c r="DG31" i="17"/>
  <c r="DI31" i="17" s="1"/>
  <c r="DG34" i="17"/>
  <c r="DG33" i="17"/>
  <c r="DG19" i="17"/>
  <c r="DG21" i="17"/>
  <c r="DG13" i="17"/>
  <c r="DG20" i="17"/>
  <c r="DG17" i="17"/>
  <c r="DG36" i="17"/>
  <c r="DG27" i="17"/>
  <c r="DG38" i="17"/>
  <c r="DG32" i="17"/>
  <c r="DG35" i="17"/>
  <c r="DG25" i="17"/>
  <c r="DG18" i="17"/>
  <c r="DG14" i="17"/>
  <c r="DG16" i="17"/>
  <c r="F19" i="15"/>
  <c r="C19" i="15" s="1"/>
  <c r="G19" i="15"/>
  <c r="F16" i="15"/>
  <c r="C16" i="15" s="1"/>
  <c r="G16" i="15"/>
  <c r="F33" i="16"/>
  <c r="C33" i="16" s="1"/>
  <c r="G33" i="16"/>
  <c r="F39" i="16"/>
  <c r="C39" i="16" s="1"/>
  <c r="G39" i="16"/>
  <c r="F38" i="16"/>
  <c r="C38" i="16" s="1"/>
  <c r="G38" i="16"/>
  <c r="F23" i="16"/>
  <c r="C23" i="16" s="1"/>
  <c r="G23" i="16"/>
  <c r="F17" i="16"/>
  <c r="C17" i="16" s="1"/>
  <c r="G17" i="16"/>
  <c r="F36" i="16"/>
  <c r="C36" i="16" s="1"/>
  <c r="G36" i="16"/>
  <c r="G39" i="12"/>
  <c r="F39" i="12"/>
  <c r="C39" i="12" s="1"/>
  <c r="F35" i="12"/>
  <c r="C35" i="12" s="1"/>
  <c r="G35" i="12"/>
  <c r="C28" i="12"/>
  <c r="F15" i="12"/>
  <c r="C15" i="12" s="1"/>
  <c r="G15" i="12"/>
  <c r="F27" i="12"/>
  <c r="C27" i="12" s="1"/>
  <c r="G27" i="12"/>
  <c r="G29" i="12"/>
  <c r="F29" i="12"/>
  <c r="C29" i="12" s="1"/>
  <c r="F13" i="17"/>
  <c r="E40" i="17"/>
  <c r="F22" i="17"/>
  <c r="C22" i="17" s="1"/>
  <c r="G22" i="17"/>
  <c r="D40" i="17"/>
  <c r="G13" i="17"/>
  <c r="F14" i="17"/>
  <c r="C14" i="17" s="1"/>
  <c r="G14" i="17"/>
  <c r="F26" i="15"/>
  <c r="C26" i="15" s="1"/>
  <c r="G26" i="15"/>
  <c r="F35" i="15"/>
  <c r="C35" i="15" s="1"/>
  <c r="G35" i="15"/>
  <c r="F36" i="15"/>
  <c r="C36" i="15" s="1"/>
  <c r="G36" i="15"/>
  <c r="F34" i="15"/>
  <c r="C34" i="15" s="1"/>
  <c r="G34" i="15"/>
  <c r="F26" i="16"/>
  <c r="C26" i="16" s="1"/>
  <c r="G26" i="16"/>
  <c r="F32" i="16"/>
  <c r="C32" i="16" s="1"/>
  <c r="G32" i="16"/>
  <c r="F34" i="16"/>
  <c r="C34" i="16" s="1"/>
  <c r="G34" i="16"/>
  <c r="F13" i="16"/>
  <c r="D40" i="16"/>
  <c r="G13" i="16"/>
  <c r="F29" i="16"/>
  <c r="C29" i="16" s="1"/>
  <c r="G29" i="16"/>
  <c r="F37" i="16"/>
  <c r="C37" i="16" s="1"/>
  <c r="G37" i="16"/>
  <c r="F14" i="16"/>
  <c r="C14" i="16" s="1"/>
  <c r="G14" i="16"/>
  <c r="F24" i="16"/>
  <c r="C24" i="16" s="1"/>
  <c r="G24" i="16"/>
  <c r="M24" i="9"/>
  <c r="K24" i="9"/>
  <c r="J19" i="9"/>
  <c r="O19" i="9"/>
  <c r="J20" i="9"/>
  <c r="O20" i="9"/>
  <c r="J21" i="9"/>
  <c r="O21" i="9"/>
  <c r="K23" i="9"/>
  <c r="O22" i="9"/>
  <c r="J23" i="9"/>
  <c r="O23" i="9"/>
  <c r="J24" i="9"/>
  <c r="O24" i="9"/>
  <c r="N19" i="9"/>
  <c r="L19" i="9"/>
  <c r="N20" i="9"/>
  <c r="J22" i="9"/>
  <c r="N21" i="9"/>
  <c r="L21" i="9"/>
  <c r="N22" i="9"/>
  <c r="L22" i="9"/>
  <c r="N23" i="9"/>
  <c r="L23" i="9"/>
  <c r="N24" i="9"/>
  <c r="M19" i="9"/>
  <c r="L20" i="9"/>
  <c r="M20" i="9"/>
  <c r="BX20" i="9" s="1"/>
  <c r="K20" i="9"/>
  <c r="M21" i="9"/>
  <c r="BX21" i="9" s="1"/>
  <c r="K21" i="9"/>
  <c r="M22" i="9"/>
  <c r="BX22" i="9" s="1"/>
  <c r="K22" i="9"/>
  <c r="M23" i="9"/>
  <c r="BX23" i="9" s="1"/>
  <c r="L24" i="9"/>
  <c r="K19" i="9"/>
  <c r="CR10" i="17"/>
  <c r="N33" i="17"/>
  <c r="N25" i="17"/>
  <c r="N17" i="17"/>
  <c r="P36" i="17"/>
  <c r="R36" i="17" s="1"/>
  <c r="P28" i="17"/>
  <c r="R28" i="17" s="1"/>
  <c r="O28" i="17" s="1"/>
  <c r="P20" i="17"/>
  <c r="R20" i="17" s="1"/>
  <c r="O20" i="17" s="1"/>
  <c r="N38" i="17"/>
  <c r="N30" i="17"/>
  <c r="N22" i="17"/>
  <c r="N14" i="17"/>
  <c r="P39" i="17"/>
  <c r="R39" i="17" s="1"/>
  <c r="P31" i="17"/>
  <c r="R31" i="17" s="1"/>
  <c r="P23" i="17"/>
  <c r="R23" i="17" s="1"/>
  <c r="P15" i="17"/>
  <c r="R15" i="17" s="1"/>
  <c r="N31" i="17"/>
  <c r="N21" i="17"/>
  <c r="P32" i="17"/>
  <c r="R32" i="17" s="1"/>
  <c r="P22" i="17"/>
  <c r="R22" i="17" s="1"/>
  <c r="O22" i="17" s="1"/>
  <c r="N32" i="17"/>
  <c r="N20" i="17"/>
  <c r="P29" i="17"/>
  <c r="R29" i="17" s="1"/>
  <c r="O29" i="17" s="1"/>
  <c r="P19" i="17"/>
  <c r="R19" i="17" s="1"/>
  <c r="N39" i="17"/>
  <c r="N29" i="17"/>
  <c r="N19" i="17"/>
  <c r="P30" i="17"/>
  <c r="R30" i="17" s="1"/>
  <c r="O30" i="17" s="1"/>
  <c r="P18" i="17"/>
  <c r="R18" i="17" s="1"/>
  <c r="N28" i="17"/>
  <c r="N18" i="17"/>
  <c r="P37" i="17"/>
  <c r="R37" i="17" s="1"/>
  <c r="O37" i="17" s="1"/>
  <c r="P27" i="17"/>
  <c r="R27" i="17" s="1"/>
  <c r="P17" i="17"/>
  <c r="R17" i="17" s="1"/>
  <c r="N37" i="17"/>
  <c r="N27" i="17"/>
  <c r="N15" i="17"/>
  <c r="P38" i="17"/>
  <c r="R38" i="17" s="1"/>
  <c r="P26" i="17"/>
  <c r="R26" i="17" s="1"/>
  <c r="O26" i="17" s="1"/>
  <c r="P16" i="17"/>
  <c r="N36" i="17"/>
  <c r="N26" i="17"/>
  <c r="N16" i="17"/>
  <c r="P35" i="17"/>
  <c r="R35" i="17" s="1"/>
  <c r="O35" i="17" s="1"/>
  <c r="P25" i="17"/>
  <c r="R25" i="17" s="1"/>
  <c r="O25" i="17" s="1"/>
  <c r="P13" i="17"/>
  <c r="N35" i="17"/>
  <c r="N23" i="17"/>
  <c r="N13" i="17"/>
  <c r="P34" i="17"/>
  <c r="R34" i="17" s="1"/>
  <c r="P24" i="17"/>
  <c r="R24" i="17" s="1"/>
  <c r="O24" i="17" s="1"/>
  <c r="P14" i="17"/>
  <c r="R14" i="17" s="1"/>
  <c r="O14" i="17" s="1"/>
  <c r="N34" i="17"/>
  <c r="N24" i="17"/>
  <c r="P33" i="17"/>
  <c r="R33" i="17" s="1"/>
  <c r="O33" i="17" s="1"/>
  <c r="P21" i="17"/>
  <c r="R21" i="17" s="1"/>
  <c r="O21" i="17" s="1"/>
  <c r="Q36" i="17"/>
  <c r="Q38" i="17"/>
  <c r="Q21" i="17"/>
  <c r="Q33" i="17"/>
  <c r="Q29" i="17"/>
  <c r="Q15" i="17"/>
  <c r="Q37" i="17"/>
  <c r="Q28" i="17"/>
  <c r="Q39" i="17"/>
  <c r="Q16" i="17"/>
  <c r="Q27" i="17"/>
  <c r="Q31" i="17"/>
  <c r="Q22" i="17"/>
  <c r="Q19" i="17"/>
  <c r="Q13" i="17"/>
  <c r="Q26" i="17"/>
  <c r="Q17" i="17"/>
  <c r="Q30" i="17"/>
  <c r="Q35" i="17"/>
  <c r="Q32" i="17"/>
  <c r="Q34" i="17"/>
  <c r="Q24" i="17"/>
  <c r="Q18" i="17"/>
  <c r="Q25" i="17"/>
  <c r="Q20" i="17"/>
  <c r="Q23" i="17"/>
  <c r="Q14" i="17"/>
  <c r="F22" i="12"/>
  <c r="C22" i="12" s="1"/>
  <c r="G22" i="12"/>
  <c r="F36" i="12"/>
  <c r="C36" i="12" s="1"/>
  <c r="G36" i="12"/>
  <c r="G30" i="12"/>
  <c r="F30" i="12"/>
  <c r="C30" i="12" s="1"/>
  <c r="G13" i="12"/>
  <c r="F13" i="12"/>
  <c r="D40" i="12"/>
  <c r="F32" i="12"/>
  <c r="C32" i="12" s="1"/>
  <c r="F25" i="17"/>
  <c r="C25" i="17" s="1"/>
  <c r="G25" i="17"/>
  <c r="F31" i="17"/>
  <c r="C31" i="17" s="1"/>
  <c r="G31" i="17"/>
  <c r="B40" i="17"/>
  <c r="F18" i="17"/>
  <c r="C18" i="17" s="1"/>
  <c r="G18" i="17"/>
  <c r="F19" i="17"/>
  <c r="C19" i="17" s="1"/>
  <c r="G19" i="17"/>
  <c r="F17" i="17"/>
  <c r="C17" i="17" s="1"/>
  <c r="G17" i="17"/>
  <c r="F13" i="15"/>
  <c r="E40" i="15"/>
  <c r="F24" i="15"/>
  <c r="C24" i="15" s="1"/>
  <c r="G24" i="15"/>
  <c r="F31" i="15"/>
  <c r="C31" i="15" s="1"/>
  <c r="G31" i="15"/>
  <c r="F38" i="15"/>
  <c r="C38" i="15" s="1"/>
  <c r="G38" i="15"/>
  <c r="F27" i="15"/>
  <c r="C27" i="15" s="1"/>
  <c r="G27" i="15"/>
  <c r="D40" i="15"/>
  <c r="G13" i="15"/>
  <c r="F28" i="16"/>
  <c r="C28" i="16" s="1"/>
  <c r="G28" i="16"/>
  <c r="F16" i="16"/>
  <c r="C16" i="16" s="1"/>
  <c r="G16" i="16"/>
  <c r="F35" i="16"/>
  <c r="C35" i="16" s="1"/>
  <c r="G35" i="16"/>
  <c r="F25" i="16"/>
  <c r="C25" i="16" s="1"/>
  <c r="G25" i="16"/>
  <c r="F27" i="16"/>
  <c r="C27" i="16" s="1"/>
  <c r="G27" i="16"/>
  <c r="F30" i="16"/>
  <c r="C30" i="16" s="1"/>
  <c r="G30" i="16"/>
  <c r="F15" i="16"/>
  <c r="C15" i="16" s="1"/>
  <c r="G15" i="16"/>
  <c r="F20" i="16"/>
  <c r="C20" i="16" s="1"/>
  <c r="G20" i="16"/>
  <c r="BQ22" i="9"/>
  <c r="BQ23" i="9"/>
  <c r="BQ24" i="9"/>
  <c r="BP19" i="9"/>
  <c r="BP20" i="9"/>
  <c r="BS20" i="9" s="1"/>
  <c r="BP21" i="9"/>
  <c r="BS21" i="9" s="1"/>
  <c r="BP22" i="9"/>
  <c r="BS22" i="9" s="1"/>
  <c r="BP23" i="9"/>
  <c r="BS23" i="9" s="1"/>
  <c r="BP24" i="9"/>
  <c r="BS24" i="9" s="1"/>
  <c r="BR19" i="9"/>
  <c r="BR20" i="9"/>
  <c r="BR21" i="9"/>
  <c r="BR22" i="9"/>
  <c r="BR23" i="9"/>
  <c r="BR24" i="9"/>
  <c r="BQ19" i="9"/>
  <c r="BQ20" i="9"/>
  <c r="BQ21" i="9"/>
  <c r="CX39" i="17"/>
  <c r="CX31" i="17"/>
  <c r="CX23" i="17"/>
  <c r="CX15" i="17"/>
  <c r="CZ34" i="17"/>
  <c r="CZ26" i="17"/>
  <c r="CZ18" i="17"/>
  <c r="CX38" i="17"/>
  <c r="CX30" i="17"/>
  <c r="CX22" i="17"/>
  <c r="CX14" i="17"/>
  <c r="CZ37" i="17"/>
  <c r="CZ29" i="17"/>
  <c r="CZ21" i="17"/>
  <c r="CZ13" i="17"/>
  <c r="CX37" i="17"/>
  <c r="CX27" i="17"/>
  <c r="CX17" i="17"/>
  <c r="CZ38" i="17"/>
  <c r="CZ28" i="17"/>
  <c r="CZ16" i="17"/>
  <c r="CX28" i="17"/>
  <c r="CX18" i="17"/>
  <c r="CZ35" i="17"/>
  <c r="CZ25" i="17"/>
  <c r="CZ15" i="17"/>
  <c r="CX35" i="17"/>
  <c r="CX25" i="17"/>
  <c r="CX13" i="17"/>
  <c r="CZ36" i="17"/>
  <c r="CZ24" i="17"/>
  <c r="CZ14" i="17"/>
  <c r="CX36" i="17"/>
  <c r="CX26" i="17"/>
  <c r="CX16" i="17"/>
  <c r="CZ33" i="17"/>
  <c r="CZ23" i="17"/>
  <c r="CX33" i="17"/>
  <c r="CX21" i="17"/>
  <c r="CZ32" i="17"/>
  <c r="DC32" i="17" s="1"/>
  <c r="CZ22" i="17"/>
  <c r="CX34" i="17"/>
  <c r="CX24" i="17"/>
  <c r="CZ31" i="17"/>
  <c r="CZ19" i="17"/>
  <c r="CX29" i="17"/>
  <c r="CX19" i="17"/>
  <c r="CZ30" i="17"/>
  <c r="CZ20" i="17"/>
  <c r="CX32" i="17"/>
  <c r="CX20" i="17"/>
  <c r="CZ39" i="17"/>
  <c r="CZ27" i="17"/>
  <c r="CZ17" i="17"/>
  <c r="DC17" i="17" s="1"/>
  <c r="DA36" i="17"/>
  <c r="DA26" i="17"/>
  <c r="DA34" i="17"/>
  <c r="DA35" i="17"/>
  <c r="DA33" i="17"/>
  <c r="DA39" i="17"/>
  <c r="DA20" i="17"/>
  <c r="DA19" i="17"/>
  <c r="DA14" i="17"/>
  <c r="DA22" i="17"/>
  <c r="DA21" i="17"/>
  <c r="DA29" i="17"/>
  <c r="DA27" i="17"/>
  <c r="DA30" i="17"/>
  <c r="DA23" i="17"/>
  <c r="DA25" i="17"/>
  <c r="DA17" i="17"/>
  <c r="DB17" i="17" s="1"/>
  <c r="CY17" i="17" s="1"/>
  <c r="DA15" i="17"/>
  <c r="DA37" i="17"/>
  <c r="DA32" i="17"/>
  <c r="DA13" i="17"/>
  <c r="DA24" i="17"/>
  <c r="DA28" i="17"/>
  <c r="DA38" i="17"/>
  <c r="DA31" i="17"/>
  <c r="DA16" i="17"/>
  <c r="DA18" i="17"/>
  <c r="I38" i="17"/>
  <c r="I30" i="17"/>
  <c r="I22" i="17"/>
  <c r="I14" i="17"/>
  <c r="K33" i="17"/>
  <c r="K25" i="17"/>
  <c r="I32" i="17"/>
  <c r="I20" i="17"/>
  <c r="K31" i="17"/>
  <c r="K21" i="17"/>
  <c r="M21" i="17" s="1"/>
  <c r="K13" i="17"/>
  <c r="I33" i="17"/>
  <c r="I25" i="17"/>
  <c r="I17" i="17"/>
  <c r="K34" i="17"/>
  <c r="M34" i="17" s="1"/>
  <c r="K26" i="17"/>
  <c r="K18" i="17"/>
  <c r="I28" i="17"/>
  <c r="I18" i="17"/>
  <c r="K39" i="17"/>
  <c r="K29" i="17"/>
  <c r="M29" i="17" s="1"/>
  <c r="K19" i="17"/>
  <c r="I39" i="17"/>
  <c r="I31" i="17"/>
  <c r="I23" i="17"/>
  <c r="I15" i="17"/>
  <c r="K32" i="17"/>
  <c r="M32" i="17" s="1"/>
  <c r="K24" i="17"/>
  <c r="K16" i="17"/>
  <c r="M16" i="17" s="1"/>
  <c r="I36" i="17"/>
  <c r="I26" i="17"/>
  <c r="I16" i="17"/>
  <c r="K37" i="17"/>
  <c r="K27" i="17"/>
  <c r="K17" i="17"/>
  <c r="M17" i="17" s="1"/>
  <c r="I37" i="17"/>
  <c r="I29" i="17"/>
  <c r="I21" i="17"/>
  <c r="I13" i="17"/>
  <c r="K38" i="17"/>
  <c r="K30" i="17"/>
  <c r="K22" i="17"/>
  <c r="M22" i="17" s="1"/>
  <c r="J22" i="17" s="1"/>
  <c r="K14" i="17"/>
  <c r="M14" i="17" s="1"/>
  <c r="I34" i="17"/>
  <c r="I24" i="17"/>
  <c r="K35" i="17"/>
  <c r="M35" i="17" s="1"/>
  <c r="J35" i="17" s="1"/>
  <c r="K23" i="17"/>
  <c r="M23" i="17" s="1"/>
  <c r="K15" i="17"/>
  <c r="M15" i="17" s="1"/>
  <c r="I35" i="17"/>
  <c r="I27" i="17"/>
  <c r="I19" i="17"/>
  <c r="K36" i="17"/>
  <c r="K28" i="17"/>
  <c r="K20" i="17"/>
  <c r="L29" i="17"/>
  <c r="L38" i="17"/>
  <c r="M38" i="17" s="1"/>
  <c r="L20" i="17"/>
  <c r="L16" i="17"/>
  <c r="L28" i="17"/>
  <c r="L35" i="17"/>
  <c r="L34" i="17"/>
  <c r="L31" i="17"/>
  <c r="M31" i="17" s="1"/>
  <c r="J31" i="17" s="1"/>
  <c r="L18" i="17"/>
  <c r="L36" i="17"/>
  <c r="M36" i="17" s="1"/>
  <c r="L39" i="17"/>
  <c r="M39" i="17" s="1"/>
  <c r="J39" i="17" s="1"/>
  <c r="L26" i="17"/>
  <c r="M26" i="17" s="1"/>
  <c r="J26" i="17" s="1"/>
  <c r="L23" i="17"/>
  <c r="L14" i="17"/>
  <c r="L21" i="17"/>
  <c r="L27" i="17"/>
  <c r="M27" i="17" s="1"/>
  <c r="J27" i="17" s="1"/>
  <c r="L33" i="17"/>
  <c r="L30" i="17"/>
  <c r="L25" i="17"/>
  <c r="M25" i="17" s="1"/>
  <c r="J25" i="17" s="1"/>
  <c r="L19" i="17"/>
  <c r="M19" i="17" s="1"/>
  <c r="J19" i="17" s="1"/>
  <c r="L22" i="17"/>
  <c r="L15" i="17"/>
  <c r="L37" i="17"/>
  <c r="M37" i="17" s="1"/>
  <c r="J37" i="17" s="1"/>
  <c r="L32" i="17"/>
  <c r="L13" i="17"/>
  <c r="L24" i="17"/>
  <c r="M24" i="17" s="1"/>
  <c r="L17" i="17"/>
  <c r="G31" i="12"/>
  <c r="F31" i="12"/>
  <c r="C31" i="12" s="1"/>
  <c r="G38" i="12"/>
  <c r="F38" i="12"/>
  <c r="C38" i="12" s="1"/>
  <c r="F21" i="12"/>
  <c r="C21" i="12" s="1"/>
  <c r="G21" i="12"/>
  <c r="G14" i="12"/>
  <c r="F14" i="12"/>
  <c r="C14" i="12" s="1"/>
  <c r="G33" i="12"/>
  <c r="F33" i="12"/>
  <c r="C33" i="12" s="1"/>
  <c r="B40" i="12"/>
  <c r="F23" i="12"/>
  <c r="C23" i="12" s="1"/>
  <c r="G23" i="12"/>
  <c r="C20" i="12"/>
  <c r="H18" i="4"/>
  <c r="BN38" i="7"/>
  <c r="BN40" i="7" s="1"/>
  <c r="H40" i="7"/>
  <c r="H45" i="7" s="1"/>
  <c r="I23" i="4"/>
  <c r="BR42" i="7"/>
  <c r="BR44" i="7" s="1"/>
  <c r="BR45" i="7" s="1"/>
  <c r="BN44" i="7"/>
  <c r="CU40" i="12"/>
  <c r="BK33" i="7" s="1"/>
  <c r="BK35" i="7" s="1"/>
  <c r="BG40" i="12"/>
  <c r="AK33" i="7" s="1"/>
  <c r="AK35" i="7" s="1"/>
  <c r="AW40" i="12"/>
  <c r="AF33" i="7"/>
  <c r="AF35" i="7" s="1"/>
  <c r="BF40" i="12"/>
  <c r="BH33" i="7"/>
  <c r="BH35" i="7" s="1"/>
  <c r="BJ33" i="7"/>
  <c r="BJ35" i="7" s="1"/>
  <c r="BI33" i="7"/>
  <c r="BI35" i="7" s="1"/>
  <c r="CW40" i="12"/>
  <c r="CM40" i="12"/>
  <c r="F12" i="4"/>
  <c r="M17" i="9"/>
  <c r="BJ45" i="7"/>
  <c r="I18" i="4"/>
  <c r="E23" i="4"/>
  <c r="B22" i="4"/>
  <c r="B21" i="4"/>
  <c r="B17" i="4"/>
  <c r="B16" i="4"/>
  <c r="D23" i="4"/>
  <c r="E42" i="7"/>
  <c r="E44" i="7" s="1"/>
  <c r="F11" i="9"/>
  <c r="G10" i="4"/>
  <c r="H23" i="4"/>
  <c r="D18" i="4"/>
  <c r="E38" i="7"/>
  <c r="E40" i="7" s="1"/>
  <c r="E18" i="4"/>
  <c r="BZ20" i="9"/>
  <c r="BY20" i="9"/>
  <c r="BZ24" i="9"/>
  <c r="BY24" i="9"/>
  <c r="BY23" i="9"/>
  <c r="BZ23" i="9"/>
  <c r="BY19" i="9"/>
  <c r="BZ19" i="9"/>
  <c r="BZ21" i="9"/>
  <c r="BY21" i="9"/>
  <c r="BZ22" i="9"/>
  <c r="BY22" i="9"/>
  <c r="E51" i="7"/>
  <c r="D5" i="8"/>
  <c r="D6" i="8" s="1"/>
  <c r="BX24" i="9" l="1"/>
  <c r="BO25" i="9"/>
  <c r="BM21" i="7" s="1"/>
  <c r="I25" i="9"/>
  <c r="G21" i="7" s="1"/>
  <c r="K44" i="7"/>
  <c r="K40" i="7"/>
  <c r="G40" i="15"/>
  <c r="L35" i="7"/>
  <c r="K35" i="7"/>
  <c r="DK40" i="17"/>
  <c r="J16" i="17"/>
  <c r="DE14" i="17"/>
  <c r="O27" i="17"/>
  <c r="O18" i="17"/>
  <c r="O19" i="17"/>
  <c r="Q40" i="12"/>
  <c r="I33" i="7" s="1"/>
  <c r="L40" i="17"/>
  <c r="F30" i="7" s="1"/>
  <c r="DG40" i="16"/>
  <c r="BS31" i="7" s="1"/>
  <c r="Q40" i="16"/>
  <c r="I31" i="7" s="1"/>
  <c r="DA40" i="15"/>
  <c r="BO32" i="7" s="1"/>
  <c r="L40" i="16"/>
  <c r="F31" i="7" s="1"/>
  <c r="DA40" i="17"/>
  <c r="BO30" i="7" s="1"/>
  <c r="Q40" i="15"/>
  <c r="I32" i="7" s="1"/>
  <c r="Q40" i="17"/>
  <c r="I30" i="7" s="1"/>
  <c r="DA40" i="16"/>
  <c r="BO31" i="7" s="1"/>
  <c r="DA40" i="12"/>
  <c r="BO33" i="7" s="1"/>
  <c r="DG40" i="15"/>
  <c r="BS32" i="7" s="1"/>
  <c r="G40" i="12"/>
  <c r="G40" i="16"/>
  <c r="G40" i="17"/>
  <c r="P40" i="12"/>
  <c r="H33" i="7" s="1"/>
  <c r="B18" i="4"/>
  <c r="M33" i="17"/>
  <c r="J33" i="17" s="1"/>
  <c r="M18" i="17"/>
  <c r="J18" i="17" s="1"/>
  <c r="M28" i="17"/>
  <c r="J28" i="17" s="1"/>
  <c r="J23" i="17"/>
  <c r="J14" i="17"/>
  <c r="I40" i="17"/>
  <c r="J17" i="17"/>
  <c r="J32" i="17"/>
  <c r="J34" i="17"/>
  <c r="K40" i="17"/>
  <c r="E30" i="7" s="1"/>
  <c r="M13" i="17"/>
  <c r="DC27" i="17"/>
  <c r="DB27" i="17"/>
  <c r="CY27" i="17" s="1"/>
  <c r="DC20" i="17"/>
  <c r="DB20" i="17"/>
  <c r="CY20" i="17" s="1"/>
  <c r="DC19" i="17"/>
  <c r="DB19" i="17"/>
  <c r="CY19" i="17" s="1"/>
  <c r="DC22" i="17"/>
  <c r="DB22" i="17"/>
  <c r="CY22" i="17" s="1"/>
  <c r="DB23" i="17"/>
  <c r="CY23" i="17" s="1"/>
  <c r="DC23" i="17"/>
  <c r="CX40" i="17"/>
  <c r="DC25" i="17"/>
  <c r="DB25" i="17"/>
  <c r="CY25" i="17" s="1"/>
  <c r="DB16" i="17"/>
  <c r="CY16" i="17" s="1"/>
  <c r="DC16" i="17"/>
  <c r="DB29" i="17"/>
  <c r="CY29" i="17" s="1"/>
  <c r="DC29" i="17"/>
  <c r="DB34" i="17"/>
  <c r="CY34" i="17" s="1"/>
  <c r="DC34" i="17"/>
  <c r="BQ25" i="9"/>
  <c r="BO21" i="7" s="1"/>
  <c r="BS19" i="9"/>
  <c r="BS25" i="9" s="1"/>
  <c r="BQ21" i="7" s="1"/>
  <c r="BP25" i="9"/>
  <c r="BN21" i="7" s="1"/>
  <c r="R16" i="17"/>
  <c r="O16" i="17" s="1"/>
  <c r="O34" i="17"/>
  <c r="P40" i="17"/>
  <c r="H30" i="7" s="1"/>
  <c r="R13" i="17"/>
  <c r="O38" i="17"/>
  <c r="O17" i="17"/>
  <c r="O31" i="17"/>
  <c r="O36" i="17"/>
  <c r="M25" i="9"/>
  <c r="K21" i="7" s="1"/>
  <c r="BX19" i="9"/>
  <c r="BX25" i="9" s="1"/>
  <c r="CX40" i="16"/>
  <c r="C13" i="16"/>
  <c r="F40" i="16"/>
  <c r="C40" i="16" s="1"/>
  <c r="C13" i="17"/>
  <c r="F40" i="17"/>
  <c r="C40" i="17" s="1"/>
  <c r="DI14" i="17"/>
  <c r="DD40" i="17"/>
  <c r="DI36" i="17"/>
  <c r="DH36" i="17"/>
  <c r="DE36" i="17" s="1"/>
  <c r="DF40" i="17"/>
  <c r="BR30" i="7" s="1"/>
  <c r="DH13" i="17"/>
  <c r="DI28" i="17"/>
  <c r="DH28" i="17"/>
  <c r="DE28" i="17" s="1"/>
  <c r="DH35" i="17"/>
  <c r="DE35" i="17" s="1"/>
  <c r="DI35" i="17"/>
  <c r="DH38" i="17"/>
  <c r="DE38" i="17" s="1"/>
  <c r="DI38" i="17"/>
  <c r="DH17" i="17"/>
  <c r="DE17" i="17" s="1"/>
  <c r="DI17" i="17"/>
  <c r="DE15" i="17"/>
  <c r="K40" i="16"/>
  <c r="E31" i="7" s="1"/>
  <c r="CX40" i="12"/>
  <c r="CZ40" i="12"/>
  <c r="BN33" i="7" s="1"/>
  <c r="DL35" i="17"/>
  <c r="DL39" i="17"/>
  <c r="DL32" i="17"/>
  <c r="DL34" i="17"/>
  <c r="DL33" i="17"/>
  <c r="DL27" i="17"/>
  <c r="DL30" i="17"/>
  <c r="T13" i="17"/>
  <c r="W40" i="17"/>
  <c r="DL13" i="17"/>
  <c r="DL24" i="17"/>
  <c r="DL18" i="17"/>
  <c r="DL25" i="17"/>
  <c r="DL20" i="17"/>
  <c r="DL22" i="17"/>
  <c r="J21" i="17"/>
  <c r="DB39" i="17"/>
  <c r="CY39" i="17" s="1"/>
  <c r="DC39" i="17"/>
  <c r="DB30" i="17"/>
  <c r="CY30" i="17" s="1"/>
  <c r="DC30" i="17"/>
  <c r="DB31" i="17"/>
  <c r="CY31" i="17" s="1"/>
  <c r="DC31" i="17"/>
  <c r="DB33" i="17"/>
  <c r="CY33" i="17" s="1"/>
  <c r="DC33" i="17"/>
  <c r="DC14" i="17"/>
  <c r="DB14" i="17"/>
  <c r="CY14" i="17" s="1"/>
  <c r="DB35" i="17"/>
  <c r="CY35" i="17" s="1"/>
  <c r="DC35" i="17"/>
  <c r="DC28" i="17"/>
  <c r="DB28" i="17"/>
  <c r="CY28" i="17" s="1"/>
  <c r="DB37" i="17"/>
  <c r="CY37" i="17" s="1"/>
  <c r="DC37" i="17"/>
  <c r="N40" i="17"/>
  <c r="O39" i="17"/>
  <c r="CS33" i="17"/>
  <c r="CS39" i="17"/>
  <c r="CS35" i="17"/>
  <c r="CS30" i="17"/>
  <c r="CS29" i="17"/>
  <c r="CS14" i="17"/>
  <c r="CS22" i="17"/>
  <c r="CS36" i="17"/>
  <c r="CS34" i="17"/>
  <c r="CS32" i="17"/>
  <c r="CS17" i="17"/>
  <c r="CS31" i="17"/>
  <c r="CS21" i="17"/>
  <c r="CS16" i="17"/>
  <c r="CS20" i="17"/>
  <c r="CS19" i="17"/>
  <c r="CS38" i="17"/>
  <c r="CS27" i="17"/>
  <c r="CS37" i="17"/>
  <c r="CS28" i="17"/>
  <c r="CS26" i="17"/>
  <c r="CS15" i="17"/>
  <c r="CS24" i="17"/>
  <c r="CS23" i="17"/>
  <c r="CS25" i="17"/>
  <c r="CS18" i="17"/>
  <c r="K40" i="15"/>
  <c r="E32" i="7" s="1"/>
  <c r="I40" i="15"/>
  <c r="CZ40" i="16"/>
  <c r="BN31" i="7" s="1"/>
  <c r="DF40" i="12"/>
  <c r="BR33" i="7" s="1"/>
  <c r="I40" i="12"/>
  <c r="K40" i="12"/>
  <c r="E33" i="7" s="1"/>
  <c r="E35" i="7" s="1"/>
  <c r="DI29" i="17"/>
  <c r="DH29" i="17"/>
  <c r="DE29" i="17" s="1"/>
  <c r="DI25" i="17"/>
  <c r="DH25" i="17"/>
  <c r="DE25" i="17" s="1"/>
  <c r="DH23" i="17"/>
  <c r="DE23" i="17" s="1"/>
  <c r="DI23" i="17"/>
  <c r="BU25" i="9"/>
  <c r="BS21" i="7" s="1"/>
  <c r="BT25" i="9"/>
  <c r="BR21" i="7" s="1"/>
  <c r="BW19" i="9"/>
  <c r="BW25" i="9" s="1"/>
  <c r="BU21" i="7" s="1"/>
  <c r="P40" i="15"/>
  <c r="H32" i="7" s="1"/>
  <c r="H25" i="9"/>
  <c r="F21" i="7" s="1"/>
  <c r="DF40" i="15"/>
  <c r="BR32" i="7" s="1"/>
  <c r="DD40" i="15"/>
  <c r="W40" i="12"/>
  <c r="DJ40" i="17"/>
  <c r="W40" i="16"/>
  <c r="DL40" i="16"/>
  <c r="M20" i="17"/>
  <c r="J20" i="17" s="1"/>
  <c r="J29" i="17"/>
  <c r="DB24" i="17"/>
  <c r="CY24" i="17" s="1"/>
  <c r="DC24" i="17"/>
  <c r="DC38" i="17"/>
  <c r="DB38" i="17"/>
  <c r="CY38" i="17" s="1"/>
  <c r="CZ40" i="17"/>
  <c r="BN30" i="7" s="1"/>
  <c r="DB13" i="17"/>
  <c r="DC13" i="17"/>
  <c r="DC18" i="17"/>
  <c r="DB18" i="17"/>
  <c r="CY18" i="17" s="1"/>
  <c r="BR25" i="9"/>
  <c r="BP21" i="7" s="1"/>
  <c r="O15" i="17"/>
  <c r="K25" i="9"/>
  <c r="I21" i="7" s="1"/>
  <c r="L25" i="9"/>
  <c r="J21" i="7" s="1"/>
  <c r="O25" i="9"/>
  <c r="M21" i="7" s="1"/>
  <c r="L40" i="15"/>
  <c r="F32" i="7" s="1"/>
  <c r="DD40" i="12"/>
  <c r="L40" i="12"/>
  <c r="F33" i="7" s="1"/>
  <c r="CX40" i="15"/>
  <c r="DI13" i="17"/>
  <c r="DG40" i="17"/>
  <c r="BS30" i="7" s="1"/>
  <c r="DH24" i="17"/>
  <c r="DE24" i="17" s="1"/>
  <c r="DI24" i="17"/>
  <c r="DI16" i="17"/>
  <c r="DH16" i="17"/>
  <c r="DE16" i="17" s="1"/>
  <c r="DI20" i="17"/>
  <c r="DH20" i="17"/>
  <c r="DE20" i="17" s="1"/>
  <c r="DH21" i="17"/>
  <c r="DE21" i="17" s="1"/>
  <c r="DI21" i="17"/>
  <c r="DI22" i="17"/>
  <c r="DH22" i="17"/>
  <c r="DE22" i="17" s="1"/>
  <c r="DI33" i="17"/>
  <c r="DH33" i="17"/>
  <c r="DE33" i="17" s="1"/>
  <c r="DE31" i="17"/>
  <c r="DL28" i="17"/>
  <c r="DL37" i="17"/>
  <c r="DL36" i="17"/>
  <c r="DL31" i="17"/>
  <c r="DL29" i="17"/>
  <c r="DL38" i="17"/>
  <c r="DL15" i="17"/>
  <c r="DL16" i="17"/>
  <c r="DL21" i="17"/>
  <c r="DL26" i="17"/>
  <c r="DL23" i="17"/>
  <c r="DL17" i="17"/>
  <c r="DL14" i="17"/>
  <c r="DJ40" i="16"/>
  <c r="W40" i="15"/>
  <c r="DL40" i="15"/>
  <c r="N40" i="12"/>
  <c r="J24" i="17"/>
  <c r="M30" i="17"/>
  <c r="J30" i="17" s="1"/>
  <c r="J36" i="17"/>
  <c r="J38" i="17"/>
  <c r="J15" i="17"/>
  <c r="DB32" i="17"/>
  <c r="CY32" i="17" s="1"/>
  <c r="DC36" i="17"/>
  <c r="DB36" i="17"/>
  <c r="CY36" i="17" s="1"/>
  <c r="DC15" i="17"/>
  <c r="DB15" i="17"/>
  <c r="CY15" i="17" s="1"/>
  <c r="DC21" i="17"/>
  <c r="DB21" i="17"/>
  <c r="CY21" i="17" s="1"/>
  <c r="DB26" i="17"/>
  <c r="CY26" i="17" s="1"/>
  <c r="DC26" i="17"/>
  <c r="F40" i="15"/>
  <c r="C40" i="15" s="1"/>
  <c r="C13" i="15"/>
  <c r="DD40" i="16"/>
  <c r="DF40" i="16"/>
  <c r="BR31" i="7" s="1"/>
  <c r="C13" i="12"/>
  <c r="F40" i="12"/>
  <c r="C40" i="12" s="1"/>
  <c r="O32" i="17"/>
  <c r="O23" i="17"/>
  <c r="N25" i="9"/>
  <c r="L21" i="7" s="1"/>
  <c r="J25" i="9"/>
  <c r="H21" i="7" s="1"/>
  <c r="DG40" i="12"/>
  <c r="BS33" i="7" s="1"/>
  <c r="P40" i="16"/>
  <c r="H31" i="7" s="1"/>
  <c r="N40" i="16"/>
  <c r="CZ40" i="15"/>
  <c r="BN32" i="7" s="1"/>
  <c r="DH34" i="17"/>
  <c r="DE34" i="17" s="1"/>
  <c r="DI34" i="17"/>
  <c r="DH27" i="17"/>
  <c r="DE27" i="17" s="1"/>
  <c r="DI27" i="17"/>
  <c r="DI26" i="17"/>
  <c r="DH26" i="17"/>
  <c r="DE26" i="17" s="1"/>
  <c r="DI18" i="17"/>
  <c r="DH18" i="17"/>
  <c r="DE18" i="17" s="1"/>
  <c r="DH19" i="17"/>
  <c r="DE19" i="17" s="1"/>
  <c r="DI19" i="17"/>
  <c r="DI32" i="17"/>
  <c r="DH32" i="17"/>
  <c r="DE32" i="17" s="1"/>
  <c r="DH37" i="17"/>
  <c r="DE37" i="17" s="1"/>
  <c r="DI37" i="17"/>
  <c r="DH30" i="17"/>
  <c r="DE30" i="17" s="1"/>
  <c r="DI30" i="17"/>
  <c r="DH39" i="17"/>
  <c r="DE39" i="17" s="1"/>
  <c r="DI39" i="17"/>
  <c r="BV25" i="9"/>
  <c r="BT21" i="7" s="1"/>
  <c r="N40" i="15"/>
  <c r="I40" i="16"/>
  <c r="G25" i="9"/>
  <c r="E21" i="7" s="1"/>
  <c r="DL19" i="17"/>
  <c r="DJ40" i="15"/>
  <c r="BN45" i="7"/>
  <c r="CV40" i="12"/>
  <c r="AJ33" i="7"/>
  <c r="AJ35" i="7" s="1"/>
  <c r="BC40" i="12"/>
  <c r="BM33" i="7"/>
  <c r="BM35" i="7" s="1"/>
  <c r="E45" i="7"/>
  <c r="B23" i="4"/>
  <c r="BY25" i="9"/>
  <c r="BZ25" i="9"/>
  <c r="K45" i="7" l="1"/>
  <c r="I35" i="7"/>
  <c r="DL40" i="17"/>
  <c r="DC40" i="15"/>
  <c r="BQ32" i="7" s="1"/>
  <c r="BS35" i="7"/>
  <c r="DI40" i="15"/>
  <c r="BU32" i="7" s="1"/>
  <c r="DI40" i="16"/>
  <c r="BU31" i="7" s="1"/>
  <c r="DI40" i="17"/>
  <c r="BU30" i="7" s="1"/>
  <c r="DC40" i="17"/>
  <c r="BQ30" i="7" s="1"/>
  <c r="DC40" i="16"/>
  <c r="BQ31" i="7" s="1"/>
  <c r="DC40" i="12"/>
  <c r="BQ33" i="7" s="1"/>
  <c r="BO35" i="7"/>
  <c r="F35" i="7"/>
  <c r="DI40" i="12"/>
  <c r="BU33" i="7" s="1"/>
  <c r="R40" i="16"/>
  <c r="M40" i="15"/>
  <c r="T40" i="16"/>
  <c r="M31" i="7"/>
  <c r="R40" i="15"/>
  <c r="CR40" i="16"/>
  <c r="CS40" i="16" s="1"/>
  <c r="M30" i="7"/>
  <c r="T40" i="17"/>
  <c r="DE13" i="17"/>
  <c r="DH40" i="17"/>
  <c r="DH40" i="12"/>
  <c r="DH40" i="16"/>
  <c r="M40" i="12"/>
  <c r="CY13" i="17"/>
  <c r="DB40" i="17"/>
  <c r="CR40" i="12"/>
  <c r="CS40" i="12" s="1"/>
  <c r="DB40" i="16"/>
  <c r="DB40" i="12"/>
  <c r="BR35" i="7"/>
  <c r="CR40" i="15"/>
  <c r="CS40" i="15" s="1"/>
  <c r="DB40" i="15"/>
  <c r="DH40" i="15"/>
  <c r="CR40" i="17"/>
  <c r="CS40" i="17" s="1"/>
  <c r="CS13" i="17"/>
  <c r="BN35" i="7"/>
  <c r="O13" i="17"/>
  <c r="R40" i="17"/>
  <c r="R40" i="12"/>
  <c r="M32" i="7"/>
  <c r="T40" i="15"/>
  <c r="M33" i="7"/>
  <c r="T40" i="12"/>
  <c r="M40" i="16"/>
  <c r="H35" i="7"/>
  <c r="J13" i="17"/>
  <c r="M40" i="17"/>
  <c r="DL40" i="12"/>
  <c r="BL33" i="7"/>
  <c r="BL35" i="7" s="1"/>
  <c r="M35" i="7" l="1"/>
  <c r="BQ35" i="7"/>
  <c r="BU35" i="7"/>
  <c r="DE40" i="15"/>
  <c r="BT32" i="7"/>
  <c r="J40" i="17"/>
  <c r="G30" i="7"/>
  <c r="J33" i="7"/>
  <c r="O40" i="12"/>
  <c r="BP30" i="7"/>
  <c r="CY40" i="17"/>
  <c r="BT30" i="7"/>
  <c r="DE40" i="17"/>
  <c r="CY40" i="15"/>
  <c r="BP32" i="7"/>
  <c r="BP31" i="7"/>
  <c r="CY40" i="16"/>
  <c r="BT31" i="7"/>
  <c r="DE40" i="16"/>
  <c r="O40" i="16"/>
  <c r="J31" i="7"/>
  <c r="J40" i="16"/>
  <c r="G31" i="7"/>
  <c r="J30" i="7"/>
  <c r="O40" i="17"/>
  <c r="BP33" i="7"/>
  <c r="CY40" i="12"/>
  <c r="G33" i="7"/>
  <c r="J40" i="12"/>
  <c r="BT33" i="7"/>
  <c r="DE40" i="12"/>
  <c r="O40" i="15"/>
  <c r="J32" i="7"/>
  <c r="G32" i="7"/>
  <c r="J40" i="15"/>
  <c r="J35" i="7" l="1"/>
  <c r="BT35" i="7"/>
  <c r="G35" i="7"/>
  <c r="BP35" i="7"/>
</calcChain>
</file>

<file path=xl/comments1.xml><?xml version="1.0" encoding="utf-8"?>
<comments xmlns="http://schemas.openxmlformats.org/spreadsheetml/2006/main">
  <authors>
    <author>Autor</author>
  </authors>
  <commentList>
    <comment ref="D11" authorId="0">
      <text>
        <r>
          <rPr>
            <sz val="10"/>
            <color indexed="81"/>
            <rFont val="Tahoma"/>
            <family val="2"/>
          </rPr>
          <t xml:space="preserve">INDICAR LA FILIAL CORRESPONDIENTE
</t>
        </r>
        <r>
          <rPr>
            <b/>
            <sz val="10"/>
            <color indexed="81"/>
            <rFont val="Tahoma"/>
            <family val="2"/>
          </rPr>
          <t xml:space="preserve">
GERENCIA CORPORATIVA DE PRESUPUESTO Y CONTROL</t>
        </r>
        <r>
          <rPr>
            <sz val="10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Autor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Organización, Negocio o Filial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Organización, Negocio o Filial abreviado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A18" authorId="0">
      <text>
        <r>
          <rPr>
            <b/>
            <sz val="9"/>
            <color indexed="81"/>
            <rFont val="Tahoma"/>
            <family val="2"/>
          </rPr>
          <t>USO CORPORATIVO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D7" authorId="0">
      <text>
        <r>
          <rPr>
            <b/>
            <sz val="8"/>
            <color indexed="81"/>
            <rFont val="Tahoma"/>
            <family val="2"/>
          </rPr>
          <t>Versión SAP:
Para valores de -1 no aplica la versión SAP.
Para valores de -2 es que es necesario definir la versión SAP.</t>
        </r>
      </text>
    </comment>
  </commentList>
</comments>
</file>

<file path=xl/comments4.xml><?xml version="1.0" encoding="utf-8"?>
<comments xmlns="http://schemas.openxmlformats.org/spreadsheetml/2006/main">
  <authors>
    <author>Autor</author>
  </authors>
  <commentList>
    <comment ref="B1" authorId="0">
      <text>
        <r>
          <rPr>
            <b/>
            <sz val="8"/>
            <color indexed="81"/>
            <rFont val="Tahoma"/>
            <family val="2"/>
          </rPr>
          <t>Organización, Negocio o Filial abreviado</t>
        </r>
      </text>
    </comment>
    <comment ref="G1" authorId="0">
      <text>
        <r>
          <rPr>
            <b/>
            <sz val="8"/>
            <color indexed="81"/>
            <rFont val="Tahoma"/>
            <family val="2"/>
          </rPr>
          <t>Valor de la moneda nacional en bolívares equivalentes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Valor de la moneda extranjera en dólares equivalentes</t>
        </r>
      </text>
    </comment>
    <comment ref="I1" authorId="0">
      <text>
        <r>
          <rPr>
            <b/>
            <sz val="8"/>
            <color indexed="81"/>
            <rFont val="Tahoma"/>
            <family val="2"/>
          </rPr>
          <t>Valor real en la moneda de transacción</t>
        </r>
      </text>
    </comment>
    <comment ref="J1" authorId="0">
      <text>
        <r>
          <rPr>
            <b/>
            <sz val="8"/>
            <color indexed="81"/>
            <rFont val="Tahoma"/>
            <family val="2"/>
          </rPr>
          <t>Descripición Folleto Vino Tinto</t>
        </r>
      </text>
    </comment>
  </commentList>
</comments>
</file>

<file path=xl/comments5.xml><?xml version="1.0" encoding="utf-8"?>
<comments xmlns="http://schemas.openxmlformats.org/spreadsheetml/2006/main">
  <authors>
    <author>Autor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Clase de Costo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Descripición de la Clase de Costo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Elemento de Costo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Clasificación Reporte del Presupuesto Consolidado. Conocido com informe Sandra Ortigoza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Descripición Folleto Vino Tinto</t>
        </r>
      </text>
    </comment>
  </commentList>
</comments>
</file>

<file path=xl/comments6.xml><?xml version="1.0" encoding="utf-8"?>
<comments xmlns="http://schemas.openxmlformats.org/spreadsheetml/2006/main">
  <authors>
    <author>Autor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Código de Producto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Dentro del Ppto. CyS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Transacción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Requerimiento Tesorero</t>
        </r>
      </text>
    </comment>
    <comment ref="AD1" authorId="0">
      <text>
        <r>
          <rPr>
            <b/>
            <sz val="8"/>
            <color indexed="81"/>
            <rFont val="Tahoma"/>
            <family val="2"/>
          </rPr>
          <t>Tipo de Compra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E1" authorId="0">
      <text>
        <r>
          <rPr>
            <b/>
            <sz val="8"/>
            <color indexed="81"/>
            <rFont val="Tahoma"/>
            <family val="2"/>
          </rPr>
          <t>Descripción par Folletos</t>
        </r>
      </text>
    </comment>
  </commentList>
</comments>
</file>

<file path=xl/comments7.xml><?xml version="1.0" encoding="utf-8"?>
<comments xmlns="http://schemas.openxmlformats.org/spreadsheetml/2006/main">
  <authors>
    <author>Autor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Código de Producto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Tipo de Compra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Tipo de Proveedor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" authorId="0">
      <text>
        <r>
          <rPr>
            <b/>
            <sz val="8"/>
            <color indexed="81"/>
            <rFont val="Tahoma"/>
            <family val="2"/>
          </rPr>
          <t xml:space="preserve">Código de Consolidación, utilizado en el formato de Datos de Presentación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Dentro del Ppto. CyS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1" authorId="0">
      <text>
        <r>
          <rPr>
            <sz val="8"/>
            <color indexed="81"/>
            <rFont val="Tahoma"/>
            <family val="2"/>
          </rPr>
          <t xml:space="preserve">Moneda de Transacción
</t>
        </r>
      </text>
    </comment>
    <comment ref="J1" authorId="0">
      <text>
        <r>
          <rPr>
            <b/>
            <sz val="8"/>
            <color indexed="81"/>
            <rFont val="Tahoma"/>
            <family val="2"/>
          </rPr>
          <t>Requerimiento Tesorero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Descripción par Folletos</t>
        </r>
      </text>
    </comment>
  </commentList>
</comments>
</file>

<file path=xl/comments8.xml><?xml version="1.0" encoding="utf-8"?>
<comments xmlns="http://schemas.openxmlformats.org/spreadsheetml/2006/main">
  <authors>
    <author>Autor</author>
  </authors>
  <commentList>
    <comment ref="B1" authorId="0">
      <text>
        <r>
          <rPr>
            <b/>
            <sz val="8"/>
            <color indexed="81"/>
            <rFont val="Tahoma"/>
            <family val="2"/>
          </rPr>
          <t>Tipo de Fuerza Laboral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Nómina Fuerza Laboral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Organización, Negocio o Filial abreviado</t>
        </r>
      </text>
    </comment>
  </commentList>
</comments>
</file>

<file path=xl/comments9.xml><?xml version="1.0" encoding="utf-8"?>
<comments xmlns="http://schemas.openxmlformats.org/spreadsheetml/2006/main">
  <authors>
    <author>Autor</author>
  </authors>
  <commentList>
    <comment ref="B1" authorId="0">
      <text>
        <r>
          <rPr>
            <b/>
            <sz val="8"/>
            <color indexed="81"/>
            <rFont val="Tahoma"/>
            <family val="2"/>
          </rPr>
          <t>Año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 xml:space="preserve">Tasa de Cambio Contable
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Tasa de Cambio Ppto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Tasa de Cambio Ppto Sensibilidad</t>
        </r>
      </text>
    </comment>
    <comment ref="G1" authorId="0">
      <text>
        <r>
          <rPr>
            <b/>
            <sz val="8"/>
            <color indexed="81"/>
            <rFont val="Tahoma"/>
            <family val="2"/>
          </rPr>
          <t>Tasa de Cambio Contable (PMNF)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Tipo de Paridad</t>
        </r>
      </text>
    </comment>
  </commentList>
</comments>
</file>

<file path=xl/sharedStrings.xml><?xml version="1.0" encoding="utf-8"?>
<sst xmlns="http://schemas.openxmlformats.org/spreadsheetml/2006/main" count="914" uniqueCount="228">
  <si>
    <t>Evento</t>
  </si>
  <si>
    <t>TipoEvento</t>
  </si>
  <si>
    <t>Anho</t>
  </si>
  <si>
    <t>VersionSAP</t>
  </si>
  <si>
    <t>TipoParidad</t>
  </si>
  <si>
    <t>Paridad</t>
  </si>
  <si>
    <t>Nota</t>
  </si>
  <si>
    <t>Real A/A</t>
  </si>
  <si>
    <t>Real Actual</t>
  </si>
  <si>
    <t>Plan Original</t>
  </si>
  <si>
    <t>Plan Revisado</t>
  </si>
  <si>
    <t>MVFA</t>
  </si>
  <si>
    <t>Anteproyecto A/S</t>
  </si>
  <si>
    <t>Año</t>
  </si>
  <si>
    <t>Periodo</t>
  </si>
  <si>
    <t>OP-DETALLE LABOR</t>
  </si>
  <si>
    <t>VICEPRESIDENCIA FINANZAS</t>
  </si>
  <si>
    <t>GERENCIA CORP. DE PRESUPUESTO Y CONTROL</t>
  </si>
  <si>
    <t>GERENCIA DE PRESUPUESTO CASA MATRIZ</t>
  </si>
  <si>
    <t>PRESUPUESTO DE OPERACIONES - FUERZA LABORAL</t>
  </si>
  <si>
    <t>FILIAL / NEGOGIO / ORGANIZACIÓN</t>
  </si>
  <si>
    <t xml:space="preserve">FUERZA LABORAL </t>
  </si>
  <si>
    <t>VARIACIÓN 
REAL VS PLAN</t>
  </si>
  <si>
    <t>Abs.</t>
  </si>
  <si>
    <t>%</t>
  </si>
  <si>
    <t>Fuerza laboral propia (N°)</t>
  </si>
  <si>
    <t>Contractual</t>
  </si>
  <si>
    <t>No  contractual</t>
  </si>
  <si>
    <t>Total labor propia (N°)</t>
  </si>
  <si>
    <t>Fuerza laboral contratada (N°)</t>
  </si>
  <si>
    <t>Total labor contratada (N°)</t>
  </si>
  <si>
    <t xml:space="preserve">FUERZA LABOR = NUMERO DE TRABAJADORES </t>
  </si>
  <si>
    <t xml:space="preserve">Meses </t>
  </si>
  <si>
    <t>TASA DE CAMBIO CONTABLE</t>
  </si>
  <si>
    <t>RESUMEN ANEXOS</t>
  </si>
  <si>
    <t>PPTO. APROBADO 2015</t>
  </si>
  <si>
    <t>RESUMEN CONSOLIDADO</t>
  </si>
  <si>
    <t>ER-1</t>
  </si>
  <si>
    <t>ESTADO DE GANANCIAS Y PÉRDIDAS (MM$ Puros) y (MM$ y MBs Equivalentes)</t>
  </si>
  <si>
    <t xml:space="preserve">PRESUPUESTO DE OPERACIONES </t>
  </si>
  <si>
    <t>POR ELEMENTO DE COSTO (ELC)</t>
  </si>
  <si>
    <t>OP- ANEXO B</t>
  </si>
  <si>
    <t>RECOBROS INTERFILIALES POR ELEMENTO DE COSTO (ELC)</t>
  </si>
  <si>
    <t>INV-1</t>
  </si>
  <si>
    <t xml:space="preserve">PRESUPUESTO DE INVERSIONES </t>
  </si>
  <si>
    <t>INV-2</t>
  </si>
  <si>
    <t xml:space="preserve">PRESUPUESTO DE OTROS COSTOS Y GASTOS </t>
  </si>
  <si>
    <t>OCYG-1</t>
  </si>
  <si>
    <t>OTROS COSTOS Y GASTOS  - GASTOS DE EXPLORACIÓN</t>
  </si>
  <si>
    <t>OCYG-2</t>
  </si>
  <si>
    <t>OTROS COSTOS Y GASTOS  - DEPRECIACIÓN</t>
  </si>
  <si>
    <t>OCYG-3</t>
  </si>
  <si>
    <t>OTROS COSTOS Y GASTOS  - IMPORTACIONES</t>
  </si>
  <si>
    <t>OCYG-4</t>
  </si>
  <si>
    <t>OTROS COSTOS Y GASTOS  - COMPRAS LOCALES</t>
  </si>
  <si>
    <t>OCYG-5</t>
  </si>
  <si>
    <t>OTROS COSTOS Y GASTOS  - COMPRAS INTERFILIALES</t>
  </si>
  <si>
    <t>OCYG-6</t>
  </si>
  <si>
    <t>OTROS COSTOS Y GASTOS  - COMPRAS ULTRAMAR</t>
  </si>
  <si>
    <t>OCYG-7</t>
  </si>
  <si>
    <t>OTROS COSTOS Y GASTOS  - DESARROLLO SOCIAL</t>
  </si>
  <si>
    <t xml:space="preserve">FUERZA LABOR </t>
  </si>
  <si>
    <t>PROPIA - CONTRACTUAL</t>
  </si>
  <si>
    <t>PROPIA - NO CONTRACTUAL</t>
  </si>
  <si>
    <t>SUB-TOTAL FUERZA LABORAL PROPIA</t>
  </si>
  <si>
    <t>CONTRATADA - CONTRACTUAL</t>
  </si>
  <si>
    <t>CONTRATADA - NO CONTRACTUAL</t>
  </si>
  <si>
    <t>SUB-TOTAL FUERZA LABORAL CONTRATADA</t>
  </si>
  <si>
    <t>OCYG-8 (DS)</t>
  </si>
  <si>
    <t>DESARROLLO SOCIAL</t>
  </si>
  <si>
    <t>PE-1</t>
  </si>
  <si>
    <t>PROYECTOS ELÉCTRICOS - PROPIOS</t>
  </si>
  <si>
    <t>PROYECTOS ELÉCTRICOS - SEN</t>
  </si>
  <si>
    <t>Negocio</t>
  </si>
  <si>
    <t>OrgNegFil</t>
  </si>
  <si>
    <t>OrgNegFilAbr</t>
  </si>
  <si>
    <t>Comercio y Suministro Caracas</t>
  </si>
  <si>
    <t>CyS CCS</t>
  </si>
  <si>
    <t>Empresa Nacional de Transporte</t>
  </si>
  <si>
    <t>ENT</t>
  </si>
  <si>
    <t>Mercado Nacional</t>
  </si>
  <si>
    <t>MENA</t>
  </si>
  <si>
    <t>PDV Marina</t>
  </si>
  <si>
    <t>PDVSA Naval</t>
  </si>
  <si>
    <t>Commerchamp</t>
  </si>
  <si>
    <t>Commercit</t>
  </si>
  <si>
    <t>Petromar</t>
  </si>
  <si>
    <t>Autogas</t>
  </si>
  <si>
    <t>FOLLETOS PRESUPUESTARIOS (RESULTADOS)</t>
  </si>
  <si>
    <t>MM $ PUROS</t>
  </si>
  <si>
    <t>MM BS PUROS</t>
  </si>
  <si>
    <t>MM $ EQ</t>
  </si>
  <si>
    <t>MM $ EQ TASA CONTABLE</t>
  </si>
  <si>
    <t>Tasa de cambio</t>
  </si>
  <si>
    <t>TipoFL</t>
  </si>
  <si>
    <t>NominaFL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</si>
  <si>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</si>
  <si>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</si>
  <si>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</si>
  <si>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</si>
  <si>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</si>
  <si>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</si>
  <si>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</si>
  <si>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</si>
  <si>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</si>
  <si>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</si>
  <si>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</si>
  <si>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</si>
  <si>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ColumnaFL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</si>
  <si>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</si>
  <si>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</si>
  <si>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</si>
  <si>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</si>
  <si>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</si>
  <si>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</si>
  <si>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</si>
  <si>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</si>
  <si>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</si>
  <si>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</si>
  <si>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</si>
  <si>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</si>
  <si>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OP-1</t>
  </si>
  <si>
    <t>PRESUPUESTO DE OPERACIONES</t>
  </si>
  <si>
    <t>FAVOR NO MODIFICAR LAS FORMULAS</t>
  </si>
  <si>
    <t>ID</t>
  </si>
  <si>
    <t xml:space="preserve">ELEMENTO DE COSTO </t>
  </si>
  <si>
    <t>LABOR</t>
  </si>
  <si>
    <t>BENEFICIOS Y BIENESTAR</t>
  </si>
  <si>
    <t>MATERIALES</t>
  </si>
  <si>
    <t>SERVICIOS Y CONTRATOS</t>
  </si>
  <si>
    <t>OTROS</t>
  </si>
  <si>
    <t>RECOBROS</t>
  </si>
  <si>
    <t>TOTAL COSTOS DE OPERACIONES</t>
  </si>
  <si>
    <t>EXPLICACIONES:</t>
  </si>
  <si>
    <t>LABOR Y BENEFICIO:</t>
  </si>
  <si>
    <t>MATERIALES:</t>
  </si>
  <si>
    <t>SERVICIOS Y CONTRATOS:</t>
  </si>
  <si>
    <t>OTROS:</t>
  </si>
  <si>
    <t xml:space="preserve">Detalle </t>
  </si>
  <si>
    <t>* Recobros (Anexo B)</t>
  </si>
  <si>
    <t>* Fuerza Labor (Anexo C)</t>
  </si>
  <si>
    <t>EVENTO: ENERO - JULIO RESULTADOS 2018</t>
  </si>
  <si>
    <t>CECO</t>
  </si>
  <si>
    <t>ClaCo</t>
  </si>
  <si>
    <t>Moneda</t>
  </si>
  <si>
    <t>ValMonInf</t>
  </si>
  <si>
    <t>ValMonObj</t>
  </si>
  <si>
    <t>ValMonTr</t>
  </si>
  <si>
    <t>CP</t>
  </si>
  <si>
    <t>DentroPptoCyS</t>
  </si>
  <si>
    <t>Transaccion</t>
  </si>
  <si>
    <t>ReqTesorero</t>
  </si>
  <si>
    <t>MBD01</t>
  </si>
  <si>
    <t>MMUSD01</t>
  </si>
  <si>
    <t>MBD02</t>
  </si>
  <si>
    <t>MMUSD02</t>
  </si>
  <si>
    <t>MBD03</t>
  </si>
  <si>
    <t>MMUSD03</t>
  </si>
  <si>
    <t>MBD04</t>
  </si>
  <si>
    <t>MMUSD04</t>
  </si>
  <si>
    <t>MBD05</t>
  </si>
  <si>
    <t>MMUSD05</t>
  </si>
  <si>
    <t>MBD06</t>
  </si>
  <si>
    <t>MMUSD06</t>
  </si>
  <si>
    <t>MBD07</t>
  </si>
  <si>
    <t>MMUSD07</t>
  </si>
  <si>
    <t>MBD08</t>
  </si>
  <si>
    <t>MMUSD08</t>
  </si>
  <si>
    <t>MBD09</t>
  </si>
  <si>
    <t>MMUSD09</t>
  </si>
  <si>
    <t>MBD10</t>
  </si>
  <si>
    <t>MMUSD10</t>
  </si>
  <si>
    <t>MBD11</t>
  </si>
  <si>
    <t>MMUSD11</t>
  </si>
  <si>
    <t>MBD12</t>
  </si>
  <si>
    <t>MMUSD12</t>
  </si>
  <si>
    <t>DescripcionClaCo</t>
  </si>
  <si>
    <t>ElementoDeCosto</t>
  </si>
  <si>
    <t>ClasificacionPptoCon</t>
  </si>
  <si>
    <t>DescripcionFC</t>
  </si>
  <si>
    <t>FolletoPpto</t>
  </si>
  <si>
    <t>ClasfSIFO</t>
  </si>
  <si>
    <t>AcronimoEC</t>
  </si>
  <si>
    <t>Divisas</t>
  </si>
  <si>
    <t>TasaCC</t>
  </si>
  <si>
    <t>TasaCP</t>
  </si>
  <si>
    <t>TasaCPS</t>
  </si>
  <si>
    <t>TasaCC_PMNF</t>
  </si>
  <si>
    <t>CU</t>
  </si>
  <si>
    <t>Tipo de Paridad:</t>
  </si>
  <si>
    <t>MM $ EQ TASA PPTO</t>
  </si>
  <si>
    <t>OTROS COSTOS Y GASTOS - COMPRAS ULTRAMAR</t>
  </si>
  <si>
    <t>MBD</t>
  </si>
  <si>
    <t>$/Bl</t>
  </si>
  <si>
    <t>DESCRIPCIÓN</t>
  </si>
  <si>
    <t>TipoCompra</t>
  </si>
  <si>
    <t>Producto</t>
  </si>
  <si>
    <t>Categoria</t>
  </si>
  <si>
    <t>Destino</t>
  </si>
  <si>
    <t>TipoProveedor</t>
  </si>
  <si>
    <t>CodCon</t>
  </si>
  <si>
    <t>InPptoCyS</t>
  </si>
  <si>
    <t>ClasFolletos</t>
  </si>
  <si>
    <t>ULTRAMAR</t>
  </si>
  <si>
    <t>ColMBD_OCyG</t>
  </si>
  <si>
    <t>ColMMUSD_OCyG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</si>
  <si>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</si>
  <si>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</si>
  <si>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</si>
  <si>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</si>
  <si>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</si>
  <si>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</si>
  <si>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</si>
  <si>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</si>
  <si>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</si>
  <si>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</si>
  <si>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</si>
  <si>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</si>
  <si>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</si>
  <si>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FILIALES</t>
  </si>
  <si>
    <t>OTROS COSTOS Y GASTOS - COMPRAS INTERFILIALES</t>
  </si>
  <si>
    <t>LOCALES</t>
  </si>
  <si>
    <t>OTROS COSTOS Y GASTOS - COMPRAS LOCALES</t>
  </si>
  <si>
    <t>OTROS COSTOS Y GASTOS - IMPORTACIONES</t>
  </si>
  <si>
    <t>IMPORTACIÓN</t>
  </si>
  <si>
    <t>TOTAL FUERZA LABORAL</t>
  </si>
  <si>
    <t xml:space="preserve">TOTAL PROYECTOS ELECTRICOS </t>
  </si>
  <si>
    <t>VES/USD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</si>
</sst>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?_);_(@_)"/>
    <numFmt numFmtId="167" formatCode="_(* #,##0.00_);[Red]_(* \(#,##0.00\);_(* &quot;-&quot;??_);_(@_)"/>
  </numFmts>
  <fonts count="4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color indexed="9"/>
      <name val="Arial"/>
      <family val="2"/>
    </font>
    <font>
      <sz val="10"/>
      <color indexed="8"/>
      <name val="MS Sans Serif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b/>
      <sz val="8"/>
      <color indexed="56"/>
      <name val="Arial"/>
      <family val="2"/>
    </font>
    <font>
      <u/>
      <sz val="10"/>
      <color theme="10"/>
      <name val="Arial"/>
      <family val="2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8"/>
      <color indexed="8"/>
      <name val="Calibri"/>
      <family val="2"/>
    </font>
    <font>
      <b/>
      <sz val="8"/>
      <color indexed="10"/>
      <name val="Arial"/>
      <family val="2"/>
    </font>
    <font>
      <b/>
      <sz val="8"/>
      <color indexed="8"/>
      <name val="Arial"/>
      <family val="2"/>
    </font>
    <font>
      <b/>
      <sz val="8"/>
      <color indexed="60"/>
      <name val="Arial"/>
      <family val="2"/>
    </font>
    <font>
      <b/>
      <sz val="8"/>
      <color indexed="30"/>
      <name val="Arial"/>
      <family val="2"/>
    </font>
    <font>
      <u/>
      <sz val="8"/>
      <color indexed="12"/>
      <name val="Arial"/>
      <family val="2"/>
    </font>
    <font>
      <sz val="8"/>
      <color indexed="8"/>
      <name val="Arial"/>
      <family val="2"/>
    </font>
    <font>
      <b/>
      <sz val="8"/>
      <color indexed="18"/>
      <name val="Arial"/>
      <family val="2"/>
    </font>
    <font>
      <b/>
      <u val="singleAccounting"/>
      <sz val="8"/>
      <color indexed="8"/>
      <name val="Arial"/>
      <family val="2"/>
    </font>
    <font>
      <b/>
      <sz val="6"/>
      <color indexed="8"/>
      <name val="Arial"/>
      <family val="2"/>
    </font>
    <font>
      <sz val="8"/>
      <color theme="0"/>
      <name val="Arial"/>
      <family val="2"/>
    </font>
    <font>
      <b/>
      <sz val="9"/>
      <color indexed="81"/>
      <name val="Tahoma"/>
      <family val="2"/>
    </font>
    <font>
      <sz val="8"/>
      <color indexed="81"/>
      <name val="Tahoma"/>
      <family val="2"/>
    </font>
    <font>
      <b/>
      <sz val="22"/>
      <color theme="0" tint="-0.499984740745262"/>
      <name val="Arial"/>
      <family val="2"/>
    </font>
    <font>
      <b/>
      <sz val="8"/>
      <color rgb="FFFF0000"/>
      <name val="Arial"/>
      <family val="2"/>
    </font>
    <font>
      <u/>
      <sz val="8"/>
      <color theme="0"/>
      <name val="Marlett"/>
      <charset val="2"/>
    </font>
    <font>
      <b/>
      <sz val="8"/>
      <color theme="0"/>
      <name val="Arial"/>
      <family val="2"/>
    </font>
    <font>
      <sz val="8"/>
      <color theme="0"/>
      <name val="Calibri"/>
      <family val="2"/>
      <scheme val="minor"/>
    </font>
    <font>
      <u/>
      <sz val="8"/>
      <color theme="0"/>
      <name val="Arial"/>
      <family val="2"/>
    </font>
    <font>
      <b/>
      <u val="singleAccounting"/>
      <sz val="8"/>
      <color theme="0"/>
      <name val="Arial"/>
      <family val="2"/>
    </font>
    <font>
      <b/>
      <sz val="8"/>
      <color indexed="9"/>
      <name val="Calibri"/>
      <family val="2"/>
    </font>
    <font>
      <b/>
      <sz val="8"/>
      <color indexed="30"/>
      <name val="Calibri"/>
      <family val="2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0" tint="-0.249977111117893"/>
      <name val="Calibri"/>
      <family val="2"/>
    </font>
    <font>
      <b/>
      <sz val="8"/>
      <color theme="0" tint="-0.249977111117893"/>
      <name val="Arial"/>
      <family val="2"/>
    </font>
    <font>
      <sz val="8"/>
      <color theme="0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0.34998626667073579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 style="thin">
        <color indexed="16"/>
      </left>
      <right style="thin">
        <color indexed="16"/>
      </right>
      <top style="thin">
        <color indexed="16"/>
      </top>
      <bottom style="hair">
        <color indexed="64"/>
      </bottom>
      <diagonal/>
    </border>
    <border>
      <left style="thin">
        <color indexed="16"/>
      </left>
      <right style="thin">
        <color indexed="16"/>
      </right>
      <top style="hair">
        <color indexed="64"/>
      </top>
      <bottom style="hair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/>
      <right/>
      <top/>
      <bottom style="thin">
        <color indexed="64"/>
      </bottom>
      <diagonal/>
    </border>
    <border>
      <left style="thin">
        <color indexed="16"/>
      </left>
      <right style="thin">
        <color indexed="16"/>
      </right>
      <top style="hair">
        <color indexed="64"/>
      </top>
      <bottom style="thin">
        <color indexed="16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double">
        <color indexed="16"/>
      </bottom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rgb="FFC00000"/>
      </left>
      <right/>
      <top style="thin">
        <color rgb="FFC00000"/>
      </top>
      <bottom style="thin">
        <color indexed="16"/>
      </bottom>
      <diagonal/>
    </border>
    <border>
      <left/>
      <right/>
      <top style="thin">
        <color rgb="FFC00000"/>
      </top>
      <bottom style="thin">
        <color indexed="16"/>
      </bottom>
      <diagonal/>
    </border>
    <border>
      <left/>
      <right style="thin">
        <color rgb="FFC00000"/>
      </right>
      <top style="thin">
        <color rgb="FFC00000"/>
      </top>
      <bottom style="thin">
        <color indexed="16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double">
        <color indexed="16"/>
      </bottom>
      <diagonal/>
    </border>
    <border>
      <left style="thin">
        <color indexed="16"/>
      </left>
      <right style="thin">
        <color rgb="FFC00000"/>
      </right>
      <top style="thin">
        <color indexed="16"/>
      </top>
      <bottom style="thin">
        <color indexed="16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double">
        <color indexed="64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/>
      <diagonal/>
    </border>
    <border>
      <left style="thin">
        <color rgb="FFC00000"/>
      </left>
      <right/>
      <top style="thin">
        <color rgb="FFC00000"/>
      </top>
      <bottom style="thin">
        <color rgb="FFC00000"/>
      </bottom>
      <diagonal/>
    </border>
    <border>
      <left/>
      <right/>
      <top style="thin">
        <color rgb="FFC00000"/>
      </top>
      <bottom style="thin">
        <color rgb="FFC00000"/>
      </bottom>
      <diagonal/>
    </border>
    <border>
      <left/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rgb="FFC00000"/>
      </left>
      <right/>
      <top/>
      <bottom style="thin">
        <color rgb="FFC00000"/>
      </bottom>
      <diagonal/>
    </border>
    <border>
      <left/>
      <right/>
      <top/>
      <bottom style="thin">
        <color rgb="FFC00000"/>
      </bottom>
      <diagonal/>
    </border>
  </borders>
  <cellStyleXfs count="7">
    <xf numFmtId="0" fontId="0" fillId="0" borderId="0"/>
    <xf numFmtId="43" fontId="4" fillId="0" borderId="0" applyFont="0" applyFill="0" applyBorder="0" applyAlignment="0" applyProtection="0"/>
    <xf numFmtId="0" fontId="5" fillId="0" borderId="0"/>
    <xf numFmtId="0" fontId="8" fillId="0" borderId="0"/>
    <xf numFmtId="164" fontId="5" fillId="0" borderId="0" applyFont="0" applyFill="0" applyBorder="0" applyAlignment="0" applyProtection="0"/>
    <xf numFmtId="164" fontId="12" fillId="0" borderId="0" applyNumberFormat="0" applyFill="0" applyBorder="0" applyAlignment="0" applyProtection="0"/>
    <xf numFmtId="0" fontId="5" fillId="0" borderId="0"/>
  </cellStyleXfs>
  <cellXfs count="218">
    <xf numFmtId="0" fontId="0" fillId="0" borderId="0" xfId="0"/>
    <xf numFmtId="0" fontId="1" fillId="0" borderId="0" xfId="0" applyFont="1"/>
    <xf numFmtId="0" fontId="2" fillId="0" borderId="0" xfId="0" applyFont="1"/>
    <xf numFmtId="43" fontId="2" fillId="0" borderId="0" xfId="0" applyNumberFormat="1" applyFont="1"/>
    <xf numFmtId="0" fontId="6" fillId="0" borderId="0" xfId="2" applyFont="1"/>
    <xf numFmtId="164" fontId="7" fillId="4" borderId="4" xfId="2" applyNumberFormat="1" applyFont="1" applyFill="1" applyBorder="1" applyAlignment="1">
      <alignment horizontal="center" vertical="center" wrapText="1"/>
    </xf>
    <xf numFmtId="0" fontId="7" fillId="4" borderId="4" xfId="3" applyNumberFormat="1" applyFont="1" applyFill="1" applyBorder="1" applyAlignment="1">
      <alignment horizontal="center" vertical="center" wrapText="1"/>
    </xf>
    <xf numFmtId="0" fontId="10" fillId="5" borderId="4" xfId="2" applyNumberFormat="1" applyFont="1" applyFill="1" applyBorder="1" applyAlignment="1">
      <alignment horizontal="center" vertical="center" wrapText="1"/>
    </xf>
    <xf numFmtId="0" fontId="10" fillId="5" borderId="4" xfId="3" applyNumberFormat="1" applyFont="1" applyFill="1" applyBorder="1" applyAlignment="1">
      <alignment horizontal="center" vertical="center" wrapText="1"/>
    </xf>
    <xf numFmtId="0" fontId="10" fillId="5" borderId="4" xfId="2" applyFont="1" applyFill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/>
    <xf numFmtId="0" fontId="16" fillId="0" borderId="0" xfId="0" applyFont="1"/>
    <xf numFmtId="0" fontId="7" fillId="4" borderId="12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6" fillId="0" borderId="0" xfId="0" applyFont="1" applyAlignment="1"/>
    <xf numFmtId="0" fontId="18" fillId="0" borderId="0" xfId="0" applyFont="1"/>
    <xf numFmtId="0" fontId="19" fillId="0" borderId="0" xfId="0" applyFont="1"/>
    <xf numFmtId="0" fontId="1" fillId="0" borderId="0" xfId="0" applyNumberFormat="1" applyFont="1" applyFill="1" applyBorder="1"/>
    <xf numFmtId="0" fontId="16" fillId="2" borderId="3" xfId="0" applyFont="1" applyFill="1" applyBorder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Font="1" applyFill="1" applyAlignment="1">
      <alignment horizontal="center" vertical="center"/>
    </xf>
    <xf numFmtId="0" fontId="10" fillId="0" borderId="0" xfId="0" applyNumberFormat="1" applyFont="1" applyFill="1" applyBorder="1"/>
    <xf numFmtId="0" fontId="6" fillId="0" borderId="0" xfId="0" applyFont="1" applyAlignment="1">
      <alignment horizontal="right"/>
    </xf>
    <xf numFmtId="0" fontId="16" fillId="0" borderId="0" xfId="0" applyFont="1" applyAlignment="1">
      <alignment vertical="center"/>
    </xf>
    <xf numFmtId="0" fontId="17" fillId="8" borderId="13" xfId="0" applyFont="1" applyFill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7" fillId="9" borderId="13" xfId="0" applyFont="1" applyFill="1" applyBorder="1" applyAlignment="1">
      <alignment horizontal="center" vertical="center" wrapText="1"/>
    </xf>
    <xf numFmtId="164" fontId="20" fillId="0" borderId="0" xfId="5" applyFont="1"/>
    <xf numFmtId="0" fontId="6" fillId="0" borderId="0" xfId="0" applyFont="1" applyFill="1"/>
    <xf numFmtId="0" fontId="17" fillId="0" borderId="14" xfId="0" applyFont="1" applyBorder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1" fillId="10" borderId="0" xfId="0" applyNumberFormat="1" applyFont="1" applyFill="1" applyBorder="1"/>
    <xf numFmtId="0" fontId="10" fillId="10" borderId="0" xfId="0" applyFont="1" applyFill="1" applyBorder="1"/>
    <xf numFmtId="0" fontId="6" fillId="10" borderId="0" xfId="0" applyFont="1" applyFill="1" applyBorder="1"/>
    <xf numFmtId="0" fontId="21" fillId="10" borderId="0" xfId="0" applyFont="1" applyFill="1" applyBorder="1"/>
    <xf numFmtId="0" fontId="22" fillId="0" borderId="0" xfId="0" applyFont="1" applyFill="1" applyBorder="1"/>
    <xf numFmtId="164" fontId="21" fillId="0" borderId="0" xfId="0" applyNumberFormat="1" applyFont="1" applyFill="1" applyBorder="1" applyAlignment="1">
      <alignment vertical="center"/>
    </xf>
    <xf numFmtId="164" fontId="17" fillId="0" borderId="0" xfId="0" applyNumberFormat="1" applyFont="1" applyFill="1" applyBorder="1" applyAlignment="1">
      <alignment vertical="center"/>
    </xf>
    <xf numFmtId="0" fontId="6" fillId="3" borderId="0" xfId="0" applyFont="1" applyFill="1"/>
    <xf numFmtId="0" fontId="22" fillId="0" borderId="0" xfId="0" applyFont="1" applyFill="1"/>
    <xf numFmtId="164" fontId="20" fillId="3" borderId="0" xfId="5" applyFont="1" applyFill="1"/>
    <xf numFmtId="0" fontId="6" fillId="0" borderId="0" xfId="0" applyNumberFormat="1" applyFont="1" applyFill="1" applyBorder="1"/>
    <xf numFmtId="0" fontId="21" fillId="0" borderId="0" xfId="0" applyNumberFormat="1" applyFont="1" applyFill="1" applyBorder="1"/>
    <xf numFmtId="0" fontId="17" fillId="0" borderId="0" xfId="0" applyFont="1" applyFill="1" applyBorder="1" applyAlignment="1">
      <alignment horizontal="center" vertical="center" wrapText="1"/>
    </xf>
    <xf numFmtId="0" fontId="6" fillId="3" borderId="0" xfId="0" applyNumberFormat="1" applyFont="1" applyFill="1" applyBorder="1"/>
    <xf numFmtId="0" fontId="22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21" fillId="0" borderId="0" xfId="0" applyFont="1" applyAlignment="1">
      <alignment horizontal="left" vertical="center" indent="2"/>
    </xf>
    <xf numFmtId="0" fontId="17" fillId="7" borderId="0" xfId="0" applyFont="1" applyFill="1" applyAlignment="1">
      <alignment horizontal="center" vertical="center"/>
    </xf>
    <xf numFmtId="0" fontId="6" fillId="3" borderId="0" xfId="0" applyNumberFormat="1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17" fillId="0" borderId="14" xfId="0" applyNumberFormat="1" applyFont="1" applyFill="1" applyBorder="1"/>
    <xf numFmtId="0" fontId="11" fillId="0" borderId="0" xfId="0" applyFont="1" applyAlignment="1">
      <alignment horizontal="left" vertical="center"/>
    </xf>
    <xf numFmtId="0" fontId="16" fillId="3" borderId="0" xfId="0" applyFont="1" applyFill="1" applyAlignment="1">
      <alignment horizontal="center" vertical="center" wrapText="1"/>
    </xf>
    <xf numFmtId="165" fontId="6" fillId="0" borderId="5" xfId="4" applyNumberFormat="1" applyFont="1" applyFill="1" applyBorder="1" applyAlignment="1">
      <alignment horizontal="center" vertical="center"/>
    </xf>
    <xf numFmtId="0" fontId="6" fillId="0" borderId="0" xfId="2" applyFont="1" applyFill="1" applyBorder="1" applyAlignment="1">
      <alignment wrapText="1"/>
    </xf>
    <xf numFmtId="165" fontId="6" fillId="0" borderId="0" xfId="4" applyNumberFormat="1" applyFont="1" applyFill="1" applyBorder="1" applyAlignment="1">
      <alignment horizontal="center" vertical="center"/>
    </xf>
    <xf numFmtId="0" fontId="6" fillId="0" borderId="0" xfId="2" applyFont="1" applyFill="1"/>
    <xf numFmtId="165" fontId="10" fillId="3" borderId="6" xfId="4" applyNumberFormat="1" applyFont="1" applyFill="1" applyBorder="1" applyAlignment="1">
      <alignment horizontal="center" vertical="center"/>
    </xf>
    <xf numFmtId="0" fontId="10" fillId="3" borderId="7" xfId="2" applyFont="1" applyFill="1" applyBorder="1" applyAlignment="1">
      <alignment wrapText="1"/>
    </xf>
    <xf numFmtId="165" fontId="10" fillId="3" borderId="7" xfId="4" applyNumberFormat="1" applyFont="1" applyFill="1" applyBorder="1" applyAlignment="1">
      <alignment horizontal="center" vertical="center"/>
    </xf>
    <xf numFmtId="0" fontId="10" fillId="3" borderId="7" xfId="4" applyNumberFormat="1" applyFont="1" applyFill="1" applyBorder="1" applyAlignment="1">
      <alignment horizontal="center" vertical="center"/>
    </xf>
    <xf numFmtId="0" fontId="10" fillId="0" borderId="0" xfId="2" applyFont="1"/>
    <xf numFmtId="0" fontId="10" fillId="0" borderId="8" xfId="2" applyFont="1" applyBorder="1" applyAlignment="1">
      <alignment wrapText="1"/>
    </xf>
    <xf numFmtId="165" fontId="10" fillId="0" borderId="8" xfId="4" applyNumberFormat="1" applyFont="1" applyFill="1" applyBorder="1" applyAlignment="1">
      <alignment horizontal="center" vertical="center"/>
    </xf>
    <xf numFmtId="166" fontId="10" fillId="0" borderId="8" xfId="4" applyNumberFormat="1" applyFont="1" applyFill="1" applyBorder="1" applyAlignment="1">
      <alignment horizontal="center" vertical="center"/>
    </xf>
    <xf numFmtId="165" fontId="10" fillId="0" borderId="9" xfId="4" applyNumberFormat="1" applyFont="1" applyFill="1" applyBorder="1" applyAlignment="1">
      <alignment horizontal="center" vertical="center"/>
    </xf>
    <xf numFmtId="0" fontId="10" fillId="0" borderId="9" xfId="2" applyFont="1" applyBorder="1" applyAlignment="1">
      <alignment wrapText="1"/>
    </xf>
    <xf numFmtId="166" fontId="10" fillId="0" borderId="9" xfId="4" applyNumberFormat="1" applyFont="1" applyFill="1" applyBorder="1" applyAlignment="1">
      <alignment horizontal="center" vertical="center"/>
    </xf>
    <xf numFmtId="0" fontId="10" fillId="0" borderId="10" xfId="2" applyFont="1" applyBorder="1"/>
    <xf numFmtId="0" fontId="10" fillId="3" borderId="10" xfId="2" applyFont="1" applyFill="1" applyBorder="1"/>
    <xf numFmtId="0" fontId="10" fillId="0" borderId="10" xfId="2" applyFont="1" applyFill="1" applyBorder="1"/>
    <xf numFmtId="165" fontId="10" fillId="0" borderId="10" xfId="4" applyNumberFormat="1" applyFont="1" applyFill="1" applyBorder="1" applyAlignment="1">
      <alignment horizontal="center" vertical="center"/>
    </xf>
    <xf numFmtId="0" fontId="10" fillId="0" borderId="10" xfId="4" applyNumberFormat="1" applyFont="1" applyFill="1" applyBorder="1" applyAlignment="1">
      <alignment horizontal="center" vertical="center"/>
    </xf>
    <xf numFmtId="43" fontId="1" fillId="0" borderId="0" xfId="1" applyFont="1"/>
    <xf numFmtId="0" fontId="1" fillId="0" borderId="0" xfId="0" applyFont="1" applyAlignment="1">
      <alignment horizontal="left"/>
    </xf>
    <xf numFmtId="0" fontId="24" fillId="7" borderId="11" xfId="0" applyFont="1" applyFill="1" applyBorder="1" applyAlignment="1">
      <alignment horizontal="center" vertical="center" wrapText="1"/>
    </xf>
    <xf numFmtId="43" fontId="17" fillId="7" borderId="11" xfId="0" applyNumberFormat="1" applyFont="1" applyFill="1" applyBorder="1" applyAlignment="1">
      <alignment horizontal="center" vertical="center"/>
    </xf>
    <xf numFmtId="43" fontId="6" fillId="0" borderId="0" xfId="0" applyNumberFormat="1" applyFont="1"/>
    <xf numFmtId="41" fontId="10" fillId="0" borderId="8" xfId="2" applyNumberFormat="1" applyFont="1" applyBorder="1"/>
    <xf numFmtId="41" fontId="10" fillId="0" borderId="9" xfId="4" applyNumberFormat="1" applyFont="1" applyFill="1" applyBorder="1" applyAlignment="1">
      <alignment horizontal="center" vertical="center"/>
    </xf>
    <xf numFmtId="41" fontId="10" fillId="6" borderId="15" xfId="2" applyNumberFormat="1" applyFont="1" applyFill="1" applyBorder="1"/>
    <xf numFmtId="0" fontId="10" fillId="6" borderId="15" xfId="2" applyFont="1" applyFill="1" applyBorder="1" applyAlignment="1">
      <alignment wrapText="1"/>
    </xf>
    <xf numFmtId="165" fontId="10" fillId="6" borderId="15" xfId="4" applyNumberFormat="1" applyFont="1" applyFill="1" applyBorder="1" applyAlignment="1">
      <alignment horizontal="center" vertical="center"/>
    </xf>
    <xf numFmtId="166" fontId="10" fillId="6" borderId="15" xfId="4" applyNumberFormat="1" applyFont="1" applyFill="1" applyBorder="1" applyAlignment="1">
      <alignment horizontal="center" vertical="center"/>
    </xf>
    <xf numFmtId="0" fontId="1" fillId="0" borderId="0" xfId="0" applyFont="1" applyFill="1"/>
    <xf numFmtId="0" fontId="25" fillId="0" borderId="0" xfId="0" applyFont="1" applyAlignment="1">
      <alignment horizontal="center"/>
    </xf>
    <xf numFmtId="0" fontId="18" fillId="0" borderId="0" xfId="0" applyFont="1" applyFill="1" applyBorder="1"/>
    <xf numFmtId="0" fontId="11" fillId="0" borderId="0" xfId="0" applyFont="1" applyFill="1" applyBorder="1" applyAlignment="1">
      <alignment horizontal="left" vertical="center"/>
    </xf>
    <xf numFmtId="0" fontId="16" fillId="3" borderId="0" xfId="0" applyFont="1" applyFill="1" applyAlignment="1">
      <alignment horizontal="center" vertical="center"/>
    </xf>
    <xf numFmtId="49" fontId="17" fillId="0" borderId="13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vertical="center"/>
    </xf>
    <xf numFmtId="0" fontId="1" fillId="0" borderId="0" xfId="0" applyFont="1" applyBorder="1"/>
    <xf numFmtId="0" fontId="6" fillId="0" borderId="0" xfId="0" applyNumberFormat="1" applyFont="1"/>
    <xf numFmtId="0" fontId="16" fillId="0" borderId="0" xfId="0" applyNumberFormat="1" applyFont="1"/>
    <xf numFmtId="0" fontId="10" fillId="0" borderId="0" xfId="0" applyNumberFormat="1" applyFont="1"/>
    <xf numFmtId="0" fontId="10" fillId="0" borderId="0" xfId="0" applyNumberFormat="1" applyFont="1" applyBorder="1" applyAlignment="1">
      <alignment horizontal="center" vertical="center" wrapText="1"/>
    </xf>
    <xf numFmtId="0" fontId="1" fillId="0" borderId="0" xfId="0" applyNumberFormat="1" applyFont="1"/>
    <xf numFmtId="1" fontId="2" fillId="0" borderId="0" xfId="0" applyNumberFormat="1" applyFont="1"/>
    <xf numFmtId="1" fontId="1" fillId="0" borderId="0" xfId="0" applyNumberFormat="1" applyFont="1"/>
    <xf numFmtId="43" fontId="1" fillId="0" borderId="0" xfId="0" applyNumberFormat="1" applyFont="1"/>
    <xf numFmtId="0" fontId="2" fillId="0" borderId="0" xfId="0" applyFont="1" applyFill="1"/>
    <xf numFmtId="1" fontId="2" fillId="0" borderId="0" xfId="0" applyNumberFormat="1" applyFont="1" applyFill="1"/>
    <xf numFmtId="43" fontId="2" fillId="0" borderId="0" xfId="0" applyNumberFormat="1" applyFont="1" applyFill="1"/>
    <xf numFmtId="0" fontId="1" fillId="0" borderId="0" xfId="0" applyFont="1" applyFill="1" applyAlignment="1">
      <alignment horizontal="center" vertical="center"/>
    </xf>
    <xf numFmtId="43" fontId="1" fillId="0" borderId="0" xfId="0" applyNumberFormat="1" applyFont="1" applyFill="1" applyAlignment="1">
      <alignment horizontal="center" vertical="center"/>
    </xf>
    <xf numFmtId="167" fontId="21" fillId="0" borderId="13" xfId="0" applyNumberFormat="1" applyFont="1" applyFill="1" applyBorder="1" applyAlignment="1">
      <alignment horizontal="center" vertical="center"/>
    </xf>
    <xf numFmtId="167" fontId="21" fillId="0" borderId="13" xfId="0" applyNumberFormat="1" applyFont="1" applyFill="1" applyBorder="1" applyAlignment="1">
      <alignment vertical="center"/>
    </xf>
    <xf numFmtId="167" fontId="17" fillId="12" borderId="17" xfId="0" applyNumberFormat="1" applyFont="1" applyFill="1" applyBorder="1" applyAlignment="1">
      <alignment vertical="center"/>
    </xf>
    <xf numFmtId="41" fontId="21" fillId="0" borderId="13" xfId="0" applyNumberFormat="1" applyFont="1" applyFill="1" applyBorder="1" applyAlignment="1">
      <alignment vertical="center"/>
    </xf>
    <xf numFmtId="41" fontId="21" fillId="7" borderId="0" xfId="0" applyNumberFormat="1" applyFont="1" applyFill="1" applyAlignment="1">
      <alignment horizontal="center" vertical="center"/>
    </xf>
    <xf numFmtId="41" fontId="22" fillId="7" borderId="0" xfId="0" applyNumberFormat="1" applyFont="1" applyFill="1" applyAlignment="1">
      <alignment vertical="center"/>
    </xf>
    <xf numFmtId="41" fontId="17" fillId="11" borderId="0" xfId="0" applyNumberFormat="1" applyFont="1" applyFill="1" applyBorder="1"/>
    <xf numFmtId="167" fontId="17" fillId="11" borderId="0" xfId="0" applyNumberFormat="1" applyFont="1" applyFill="1" applyBorder="1"/>
    <xf numFmtId="0" fontId="16" fillId="0" borderId="0" xfId="0" applyFont="1" applyFill="1" applyAlignment="1">
      <alignment horizontal="center" vertical="center"/>
    </xf>
    <xf numFmtId="0" fontId="2" fillId="7" borderId="0" xfId="0" applyFont="1" applyFill="1"/>
    <xf numFmtId="0" fontId="1" fillId="7" borderId="0" xfId="0" applyFont="1" applyFill="1"/>
    <xf numFmtId="43" fontId="21" fillId="0" borderId="13" xfId="0" applyNumberFormat="1" applyFont="1" applyFill="1" applyBorder="1" applyAlignment="1">
      <alignment horizontal="center" vertical="center"/>
    </xf>
    <xf numFmtId="0" fontId="29" fillId="11" borderId="1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3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3" fontId="1" fillId="0" borderId="0" xfId="0" applyNumberFormat="1" applyFont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43" fontId="25" fillId="0" borderId="0" xfId="0" applyNumberFormat="1" applyFont="1"/>
    <xf numFmtId="0" fontId="7" fillId="4" borderId="23" xfId="0" applyFont="1" applyFill="1" applyBorder="1" applyAlignment="1">
      <alignment horizontal="center" vertical="center"/>
    </xf>
    <xf numFmtId="164" fontId="30" fillId="3" borderId="0" xfId="5" applyFont="1" applyFill="1"/>
    <xf numFmtId="0" fontId="31" fillId="0" borderId="0" xfId="0" applyFont="1" applyFill="1" applyBorder="1"/>
    <xf numFmtId="0" fontId="31" fillId="0" borderId="0" xfId="0" applyFont="1"/>
    <xf numFmtId="0" fontId="25" fillId="0" borderId="0" xfId="0" applyFont="1"/>
    <xf numFmtId="0" fontId="10" fillId="0" borderId="23" xfId="0" applyFont="1" applyBorder="1" applyAlignment="1">
      <alignment horizontal="center" vertical="center" wrapText="1"/>
    </xf>
    <xf numFmtId="0" fontId="17" fillId="8" borderId="23" xfId="0" applyFont="1" applyFill="1" applyBorder="1" applyAlignment="1">
      <alignment horizontal="center" vertical="center" wrapText="1"/>
    </xf>
    <xf numFmtId="0" fontId="17" fillId="0" borderId="23" xfId="0" applyFont="1" applyBorder="1" applyAlignment="1">
      <alignment horizontal="center" vertical="center" wrapText="1"/>
    </xf>
    <xf numFmtId="0" fontId="17" fillId="9" borderId="23" xfId="0" applyFont="1" applyFill="1" applyBorder="1" applyAlignment="1">
      <alignment horizontal="center" vertical="center" wrapText="1"/>
    </xf>
    <xf numFmtId="0" fontId="17" fillId="5" borderId="23" xfId="0" applyFont="1" applyFill="1" applyBorder="1" applyAlignment="1">
      <alignment horizontal="center" vertical="center" wrapText="1"/>
    </xf>
    <xf numFmtId="164" fontId="21" fillId="2" borderId="23" xfId="0" applyNumberFormat="1" applyFont="1" applyFill="1" applyBorder="1" applyAlignment="1">
      <alignment vertical="center"/>
    </xf>
    <xf numFmtId="164" fontId="21" fillId="0" borderId="23" xfId="0" applyNumberFormat="1" applyFont="1" applyFill="1" applyBorder="1" applyAlignment="1">
      <alignment vertical="center"/>
    </xf>
    <xf numFmtId="164" fontId="17" fillId="12" borderId="24" xfId="0" applyNumberFormat="1" applyFont="1" applyFill="1" applyBorder="1" applyAlignment="1">
      <alignment vertical="center"/>
    </xf>
    <xf numFmtId="0" fontId="17" fillId="0" borderId="25" xfId="0" applyFont="1" applyBorder="1" applyAlignment="1">
      <alignment horizontal="center" vertical="center"/>
    </xf>
    <xf numFmtId="0" fontId="21" fillId="0" borderId="25" xfId="0" applyFont="1" applyFill="1" applyBorder="1" applyAlignment="1">
      <alignment vertical="center"/>
    </xf>
    <xf numFmtId="0" fontId="17" fillId="0" borderId="25" xfId="0" applyNumberFormat="1" applyFont="1" applyBorder="1" applyAlignment="1">
      <alignment horizontal="center" vertical="center"/>
    </xf>
    <xf numFmtId="0" fontId="25" fillId="3" borderId="0" xfId="0" applyNumberFormat="1" applyFont="1" applyFill="1" applyBorder="1"/>
    <xf numFmtId="0" fontId="25" fillId="0" borderId="0" xfId="0" applyNumberFormat="1" applyFont="1" applyFill="1" applyBorder="1"/>
    <xf numFmtId="0" fontId="31" fillId="0" borderId="0" xfId="0" applyFont="1" applyBorder="1" applyAlignment="1">
      <alignment horizontal="center" vertical="center"/>
    </xf>
    <xf numFmtId="0" fontId="32" fillId="0" borderId="0" xfId="0" applyNumberFormat="1" applyFont="1" applyFill="1" applyBorder="1"/>
    <xf numFmtId="164" fontId="33" fillId="3" borderId="0" xfId="5" applyFont="1" applyFill="1"/>
    <xf numFmtId="0" fontId="25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31" fillId="0" borderId="0" xfId="0" applyFont="1" applyBorder="1" applyAlignment="1">
      <alignment vertical="center"/>
    </xf>
    <xf numFmtId="0" fontId="35" fillId="3" borderId="0" xfId="0" applyFont="1" applyFill="1"/>
    <xf numFmtId="0" fontId="36" fillId="0" borderId="0" xfId="0" applyFont="1"/>
    <xf numFmtId="0" fontId="7" fillId="3" borderId="0" xfId="0" applyFont="1" applyFill="1"/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6" fillId="0" borderId="0" xfId="6" applyFont="1"/>
    <xf numFmtId="0" fontId="10" fillId="14" borderId="0" xfId="6" applyFont="1" applyFill="1"/>
    <xf numFmtId="0" fontId="6" fillId="14" borderId="0" xfId="6" applyFont="1" applyFill="1"/>
    <xf numFmtId="0" fontId="16" fillId="2" borderId="16" xfId="0" applyFont="1" applyFill="1" applyBorder="1" applyAlignment="1">
      <alignment horizontal="center" vertical="center"/>
    </xf>
    <xf numFmtId="43" fontId="37" fillId="0" borderId="0" xfId="0" applyNumberFormat="1" applyFont="1" applyFill="1" applyAlignment="1">
      <alignment horizontal="center" vertical="center" wrapText="1"/>
    </xf>
    <xf numFmtId="0" fontId="37" fillId="0" borderId="27" xfId="0" applyFont="1" applyFill="1" applyBorder="1" applyAlignment="1">
      <alignment horizontal="center" vertical="center" wrapText="1"/>
    </xf>
    <xf numFmtId="0" fontId="38" fillId="0" borderId="0" xfId="0" applyFont="1" applyFill="1" applyAlignment="1">
      <alignment horizontal="center" vertical="center"/>
    </xf>
    <xf numFmtId="43" fontId="37" fillId="7" borderId="0" xfId="0" applyNumberFormat="1" applyFont="1" applyFill="1" applyAlignment="1">
      <alignment horizontal="center" vertical="center" wrapText="1"/>
    </xf>
    <xf numFmtId="0" fontId="37" fillId="7" borderId="27" xfId="0" applyFont="1" applyFill="1" applyBorder="1" applyAlignment="1">
      <alignment horizontal="center" vertical="center" wrapText="1"/>
    </xf>
    <xf numFmtId="0" fontId="31" fillId="13" borderId="23" xfId="0" applyNumberFormat="1" applyFont="1" applyFill="1" applyBorder="1" applyAlignment="1">
      <alignment horizontal="center" vertical="center"/>
    </xf>
    <xf numFmtId="167" fontId="6" fillId="0" borderId="0" xfId="6" applyNumberFormat="1" applyFont="1" applyFill="1" applyBorder="1"/>
    <xf numFmtId="167" fontId="21" fillId="7" borderId="23" xfId="0" applyNumberFormat="1" applyFont="1" applyFill="1" applyBorder="1" applyAlignment="1">
      <alignment vertical="center"/>
    </xf>
    <xf numFmtId="167" fontId="21" fillId="0" borderId="23" xfId="0" applyNumberFormat="1" applyFont="1" applyFill="1" applyBorder="1" applyAlignment="1">
      <alignment vertical="center"/>
    </xf>
    <xf numFmtId="167" fontId="6" fillId="0" borderId="23" xfId="6" applyNumberFormat="1" applyFont="1" applyFill="1" applyBorder="1" applyAlignment="1">
      <alignment vertical="center"/>
    </xf>
    <xf numFmtId="167" fontId="21" fillId="7" borderId="29" xfId="0" applyNumberFormat="1" applyFont="1" applyFill="1" applyBorder="1" applyAlignment="1">
      <alignment vertical="center"/>
    </xf>
    <xf numFmtId="167" fontId="21" fillId="0" borderId="29" xfId="0" applyNumberFormat="1" applyFont="1" applyFill="1" applyBorder="1" applyAlignment="1">
      <alignment vertical="center"/>
    </xf>
    <xf numFmtId="167" fontId="6" fillId="0" borderId="29" xfId="6" applyNumberFormat="1" applyFont="1" applyFill="1" applyBorder="1" applyAlignment="1">
      <alignment vertical="center"/>
    </xf>
    <xf numFmtId="167" fontId="21" fillId="7" borderId="28" xfId="0" applyNumberFormat="1" applyFont="1" applyFill="1" applyBorder="1" applyAlignment="1">
      <alignment vertical="center"/>
    </xf>
    <xf numFmtId="167" fontId="21" fillId="0" borderId="28" xfId="0" applyNumberFormat="1" applyFont="1" applyFill="1" applyBorder="1" applyAlignment="1">
      <alignment vertical="center"/>
    </xf>
    <xf numFmtId="167" fontId="6" fillId="0" borderId="28" xfId="6" applyNumberFormat="1" applyFont="1" applyFill="1" applyBorder="1" applyAlignment="1">
      <alignment vertical="center"/>
    </xf>
    <xf numFmtId="167" fontId="10" fillId="15" borderId="26" xfId="6" applyNumberFormat="1" applyFont="1" applyFill="1" applyBorder="1"/>
    <xf numFmtId="167" fontId="10" fillId="0" borderId="0" xfId="6" applyNumberFormat="1" applyFont="1" applyFill="1"/>
    <xf numFmtId="0" fontId="40" fillId="0" borderId="0" xfId="0" applyFont="1" applyAlignment="1">
      <alignment horizontal="center" vertical="center" wrapText="1"/>
    </xf>
    <xf numFmtId="0" fontId="40" fillId="0" borderId="0" xfId="0" applyFont="1" applyFill="1" applyAlignment="1">
      <alignment horizontal="center" vertical="center"/>
    </xf>
    <xf numFmtId="0" fontId="39" fillId="3" borderId="0" xfId="0" applyFont="1" applyFill="1" applyAlignment="1">
      <alignment horizontal="center" vertical="center"/>
    </xf>
    <xf numFmtId="1" fontId="39" fillId="3" borderId="0" xfId="0" applyNumberFormat="1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7" fillId="4" borderId="23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1" fontId="39" fillId="0" borderId="0" xfId="0" applyNumberFormat="1" applyFont="1" applyFill="1" applyAlignment="1">
      <alignment horizontal="center" vertical="center"/>
    </xf>
    <xf numFmtId="0" fontId="17" fillId="11" borderId="0" xfId="0" applyFont="1" applyFill="1" applyAlignment="1">
      <alignment horizontal="center" vertical="center"/>
    </xf>
    <xf numFmtId="43" fontId="1" fillId="0" borderId="0" xfId="0" applyNumberFormat="1" applyFont="1" applyAlignment="1">
      <alignment horizontal="left"/>
    </xf>
    <xf numFmtId="167" fontId="21" fillId="2" borderId="23" xfId="0" applyNumberFormat="1" applyFont="1" applyFill="1" applyBorder="1" applyAlignment="1">
      <alignment vertical="center"/>
    </xf>
    <xf numFmtId="0" fontId="7" fillId="4" borderId="23" xfId="0" applyFont="1" applyFill="1" applyBorder="1" applyAlignment="1">
      <alignment horizontal="center" vertical="center" wrapText="1"/>
    </xf>
    <xf numFmtId="0" fontId="7" fillId="4" borderId="23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6" fillId="0" borderId="0" xfId="0" applyFont="1" applyFill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7" fillId="4" borderId="30" xfId="0" applyFont="1" applyFill="1" applyBorder="1" applyAlignment="1">
      <alignment horizontal="center" vertical="center" wrapText="1"/>
    </xf>
    <xf numFmtId="0" fontId="7" fillId="4" borderId="31" xfId="0" applyFont="1" applyFill="1" applyBorder="1" applyAlignment="1">
      <alignment horizontal="center" vertical="center" wrapText="1"/>
    </xf>
    <xf numFmtId="0" fontId="7" fillId="4" borderId="32" xfId="0" applyFont="1" applyFill="1" applyBorder="1" applyAlignment="1">
      <alignment horizontal="center" vertical="center" wrapText="1"/>
    </xf>
    <xf numFmtId="0" fontId="7" fillId="4" borderId="33" xfId="0" applyFont="1" applyFill="1" applyBorder="1" applyAlignment="1">
      <alignment horizontal="center" vertical="center" wrapText="1"/>
    </xf>
    <xf numFmtId="0" fontId="7" fillId="4" borderId="34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28" fillId="0" borderId="0" xfId="0" applyFont="1" applyAlignment="1">
      <alignment horizontal="center"/>
    </xf>
    <xf numFmtId="0" fontId="7" fillId="4" borderId="20" xfId="0" applyFont="1" applyFill="1" applyBorder="1" applyAlignment="1">
      <alignment horizontal="center" vertical="center" wrapText="1"/>
    </xf>
    <xf numFmtId="0" fontId="7" fillId="4" borderId="21" xfId="0" applyFont="1" applyFill="1" applyBorder="1" applyAlignment="1">
      <alignment horizontal="center" vertical="center" wrapText="1"/>
    </xf>
    <xf numFmtId="0" fontId="7" fillId="4" borderId="22" xfId="0" applyFont="1" applyFill="1" applyBorder="1" applyAlignment="1">
      <alignment horizontal="center" vertical="center" wrapText="1"/>
    </xf>
    <xf numFmtId="0" fontId="10" fillId="0" borderId="18" xfId="0" applyNumberFormat="1" applyFont="1" applyBorder="1" applyAlignment="1">
      <alignment horizontal="center" vertical="center" wrapText="1"/>
    </xf>
    <xf numFmtId="0" fontId="10" fillId="0" borderId="19" xfId="0" applyNumberFormat="1" applyFont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7" fillId="4" borderId="4" xfId="2" applyNumberFormat="1" applyFont="1" applyFill="1" applyBorder="1" applyAlignment="1">
      <alignment horizontal="center" vertical="center" wrapText="1"/>
    </xf>
    <xf numFmtId="0" fontId="9" fillId="4" borderId="4" xfId="2" applyFont="1" applyFill="1" applyBorder="1" applyAlignment="1">
      <alignment horizontal="center" vertical="center" wrapText="1"/>
    </xf>
    <xf numFmtId="0" fontId="10" fillId="5" borderId="4" xfId="2" applyNumberFormat="1" applyFont="1" applyFill="1" applyBorder="1" applyAlignment="1">
      <alignment horizontal="center" vertical="center" wrapText="1"/>
    </xf>
  </cellXfs>
  <cellStyles count="7">
    <cellStyle name="Hipervínculo" xfId="5" builtinId="8"/>
    <cellStyle name="Millares" xfId="1" builtinId="3"/>
    <cellStyle name="Millares_Soportes Rendición Cuenta Enero-Marzo 2016" xfId="4"/>
    <cellStyle name="Normal" xfId="0" builtinId="0"/>
    <cellStyle name="Normal 2" xfId="6"/>
    <cellStyle name="Normal_Hoja1" xfId="3"/>
    <cellStyle name="Normal_Soportes Rendición Cuenta Enero-Marzo 2016" xfId="2"/>
  </cellStyles>
  <dxfs count="1"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28575</xdr:rowOff>
    </xdr:from>
    <xdr:to>
      <xdr:col>1</xdr:col>
      <xdr:colOff>1000124</xdr:colOff>
      <xdr:row>4</xdr:row>
      <xdr:rowOff>38099</xdr:rowOff>
    </xdr:to>
    <xdr:sp macro="" textlink="">
      <xdr:nvSpPr>
        <xdr:cNvPr id="7" name="Freeform 24"/>
        <xdr:cNvSpPr>
          <a:spLocks noEditPoints="1"/>
        </xdr:cNvSpPr>
      </xdr:nvSpPr>
      <xdr:spPr bwMode="auto">
        <a:xfrm>
          <a:off x="428625" y="28575"/>
          <a:ext cx="981074" cy="238124"/>
        </a:xfrm>
        <a:custGeom>
          <a:avLst/>
          <a:gdLst>
            <a:gd name="T0" fmla="*/ 1 w 2086"/>
            <a:gd name="T1" fmla="*/ 1 h 576"/>
            <a:gd name="T2" fmla="*/ 1 w 2086"/>
            <a:gd name="T3" fmla="*/ 1 h 576"/>
            <a:gd name="T4" fmla="*/ 1 w 2086"/>
            <a:gd name="T5" fmla="*/ 1 h 576"/>
            <a:gd name="T6" fmla="*/ 1 w 2086"/>
            <a:gd name="T7" fmla="*/ 1 h 576"/>
            <a:gd name="T8" fmla="*/ 1 w 2086"/>
            <a:gd name="T9" fmla="*/ 1 h 576"/>
            <a:gd name="T10" fmla="*/ 1 w 2086"/>
            <a:gd name="T11" fmla="*/ 1 h 576"/>
            <a:gd name="T12" fmla="*/ 1 w 2086"/>
            <a:gd name="T13" fmla="*/ 1 h 576"/>
            <a:gd name="T14" fmla="*/ 1 w 2086"/>
            <a:gd name="T15" fmla="*/ 1 h 576"/>
            <a:gd name="T16" fmla="*/ 1 w 2086"/>
            <a:gd name="T17" fmla="*/ 1 h 576"/>
            <a:gd name="T18" fmla="*/ 1 w 2086"/>
            <a:gd name="T19" fmla="*/ 1 h 576"/>
            <a:gd name="T20" fmla="*/ 1 w 2086"/>
            <a:gd name="T21" fmla="*/ 1 h 576"/>
            <a:gd name="T22" fmla="*/ 1 w 2086"/>
            <a:gd name="T23" fmla="*/ 1 h 576"/>
            <a:gd name="T24" fmla="*/ 1 w 2086"/>
            <a:gd name="T25" fmla="*/ 1 h 576"/>
            <a:gd name="T26" fmla="*/ 1 w 2086"/>
            <a:gd name="T27" fmla="*/ 1 h 576"/>
            <a:gd name="T28" fmla="*/ 1 w 2086"/>
            <a:gd name="T29" fmla="*/ 1 h 576"/>
            <a:gd name="T30" fmla="*/ 1 w 2086"/>
            <a:gd name="T31" fmla="*/ 1 h 576"/>
            <a:gd name="T32" fmla="*/ 1 w 2086"/>
            <a:gd name="T33" fmla="*/ 1 h 576"/>
            <a:gd name="T34" fmla="*/ 1 w 2086"/>
            <a:gd name="T35" fmla="*/ 1 h 576"/>
            <a:gd name="T36" fmla="*/ 1 w 2086"/>
            <a:gd name="T37" fmla="*/ 1 h 576"/>
            <a:gd name="T38" fmla="*/ 1 w 2086"/>
            <a:gd name="T39" fmla="*/ 1 h 576"/>
            <a:gd name="T40" fmla="*/ 1 w 2086"/>
            <a:gd name="T41" fmla="*/ 1 h 576"/>
            <a:gd name="T42" fmla="*/ 1 w 2086"/>
            <a:gd name="T43" fmla="*/ 1 h 576"/>
            <a:gd name="T44" fmla="*/ 1 w 2086"/>
            <a:gd name="T45" fmla="*/ 1 h 576"/>
            <a:gd name="T46" fmla="*/ 1 w 2086"/>
            <a:gd name="T47" fmla="*/ 1 h 576"/>
            <a:gd name="T48" fmla="*/ 1 w 2086"/>
            <a:gd name="T49" fmla="*/ 1 h 576"/>
            <a:gd name="T50" fmla="*/ 1 w 2086"/>
            <a:gd name="T51" fmla="*/ 1 h 576"/>
            <a:gd name="T52" fmla="*/ 1 w 2086"/>
            <a:gd name="T53" fmla="*/ 1 h 576"/>
            <a:gd name="T54" fmla="*/ 1 w 2086"/>
            <a:gd name="T55" fmla="*/ 1 h 576"/>
            <a:gd name="T56" fmla="*/ 1 w 2086"/>
            <a:gd name="T57" fmla="*/ 1 h 576"/>
            <a:gd name="T58" fmla="*/ 1 w 2086"/>
            <a:gd name="T59" fmla="*/ 1 h 576"/>
            <a:gd name="T60" fmla="*/ 1 w 2086"/>
            <a:gd name="T61" fmla="*/ 1 h 576"/>
            <a:gd name="T62" fmla="*/ 1 w 2086"/>
            <a:gd name="T63" fmla="*/ 1 h 576"/>
            <a:gd name="T64" fmla="*/ 1 w 2086"/>
            <a:gd name="T65" fmla="*/ 1 h 576"/>
            <a:gd name="T66" fmla="*/ 1 w 2086"/>
            <a:gd name="T67" fmla="*/ 1 h 576"/>
            <a:gd name="T68" fmla="*/ 1 w 2086"/>
            <a:gd name="T69" fmla="*/ 1 h 576"/>
            <a:gd name="T70" fmla="*/ 1 w 2086"/>
            <a:gd name="T71" fmla="*/ 1 h 576"/>
            <a:gd name="T72" fmla="*/ 1 w 2086"/>
            <a:gd name="T73" fmla="*/ 1 h 576"/>
            <a:gd name="T74" fmla="*/ 1 w 2086"/>
            <a:gd name="T75" fmla="*/ 1 h 576"/>
            <a:gd name="T76" fmla="*/ 1 w 2086"/>
            <a:gd name="T77" fmla="*/ 1 h 576"/>
            <a:gd name="T78" fmla="*/ 1 w 2086"/>
            <a:gd name="T79" fmla="*/ 1 h 576"/>
            <a:gd name="T80" fmla="*/ 1 w 2086"/>
            <a:gd name="T81" fmla="*/ 1 h 576"/>
            <a:gd name="T82" fmla="*/ 1 w 2086"/>
            <a:gd name="T83" fmla="*/ 1 h 576"/>
            <a:gd name="T84" fmla="*/ 1 w 2086"/>
            <a:gd name="T85" fmla="*/ 1 h 576"/>
            <a:gd name="T86" fmla="*/ 1 w 2086"/>
            <a:gd name="T87" fmla="*/ 1 h 576"/>
            <a:gd name="T88" fmla="*/ 1 w 2086"/>
            <a:gd name="T89" fmla="*/ 1 h 576"/>
            <a:gd name="T90" fmla="*/ 1 w 2086"/>
            <a:gd name="T91" fmla="*/ 1 h 576"/>
            <a:gd name="T92" fmla="*/ 1 w 2086"/>
            <a:gd name="T93" fmla="*/ 1 h 576"/>
            <a:gd name="T94" fmla="*/ 1 w 2086"/>
            <a:gd name="T95" fmla="*/ 1 h 576"/>
            <a:gd name="T96" fmla="*/ 1 w 2086"/>
            <a:gd name="T97" fmla="*/ 1 h 576"/>
            <a:gd name="T98" fmla="*/ 1 w 2086"/>
            <a:gd name="T99" fmla="*/ 1 h 576"/>
            <a:gd name="T100" fmla="*/ 1 w 2086"/>
            <a:gd name="T101" fmla="*/ 1 h 576"/>
            <a:gd name="T102" fmla="*/ 1 w 2086"/>
            <a:gd name="T103" fmla="*/ 1 h 576"/>
            <a:gd name="T104" fmla="*/ 1 w 2086"/>
            <a:gd name="T105" fmla="*/ 1 h 576"/>
            <a:gd name="T106" fmla="*/ 1 w 2086"/>
            <a:gd name="T107" fmla="*/ 1 h 576"/>
            <a:gd name="T108" fmla="*/ 1 w 2086"/>
            <a:gd name="T109" fmla="*/ 1 h 576"/>
            <a:gd name="T110" fmla="*/ 1 w 2086"/>
            <a:gd name="T111" fmla="*/ 1 h 576"/>
            <a:gd name="T112" fmla="*/ 1 w 2086"/>
            <a:gd name="T113" fmla="*/ 1 h 576"/>
            <a:gd name="T114" fmla="*/ 1 w 2086"/>
            <a:gd name="T115" fmla="*/ 1 h 576"/>
            <a:gd name="T116" fmla="*/ 1 w 2086"/>
            <a:gd name="T117" fmla="*/ 1 h 57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w 2086"/>
            <a:gd name="T178" fmla="*/ 0 h 576"/>
            <a:gd name="T179" fmla="*/ 2086 w 2086"/>
            <a:gd name="T180" fmla="*/ 576 h 576"/>
          </a:gdLst>
          <a:ahLst/>
          <a:cxnLst>
            <a:cxn ang="T118">
              <a:pos x="T0" y="T1"/>
            </a:cxn>
            <a:cxn ang="T119">
              <a:pos x="T2" y="T3"/>
            </a:cxn>
            <a:cxn ang="T120">
              <a:pos x="T4" y="T5"/>
            </a:cxn>
            <a:cxn ang="T121">
              <a:pos x="T6" y="T7"/>
            </a:cxn>
            <a:cxn ang="T122">
              <a:pos x="T8" y="T9"/>
            </a:cxn>
            <a:cxn ang="T123">
              <a:pos x="T10" y="T11"/>
            </a:cxn>
            <a:cxn ang="T124">
              <a:pos x="T12" y="T13"/>
            </a:cxn>
            <a:cxn ang="T125">
              <a:pos x="T14" y="T15"/>
            </a:cxn>
            <a:cxn ang="T126">
              <a:pos x="T16" y="T17"/>
            </a:cxn>
            <a:cxn ang="T127">
              <a:pos x="T18" y="T19"/>
            </a:cxn>
            <a:cxn ang="T128">
              <a:pos x="T20" y="T21"/>
            </a:cxn>
            <a:cxn ang="T129">
              <a:pos x="T22" y="T23"/>
            </a:cxn>
            <a:cxn ang="T130">
              <a:pos x="T24" y="T25"/>
            </a:cxn>
            <a:cxn ang="T131">
              <a:pos x="T26" y="T27"/>
            </a:cxn>
            <a:cxn ang="T132">
              <a:pos x="T28" y="T29"/>
            </a:cxn>
            <a:cxn ang="T133">
              <a:pos x="T30" y="T31"/>
            </a:cxn>
            <a:cxn ang="T134">
              <a:pos x="T32" y="T33"/>
            </a:cxn>
            <a:cxn ang="T135">
              <a:pos x="T34" y="T35"/>
            </a:cxn>
            <a:cxn ang="T136">
              <a:pos x="T36" y="T37"/>
            </a:cxn>
            <a:cxn ang="T137">
              <a:pos x="T38" y="T39"/>
            </a:cxn>
            <a:cxn ang="T138">
              <a:pos x="T40" y="T41"/>
            </a:cxn>
            <a:cxn ang="T139">
              <a:pos x="T42" y="T43"/>
            </a:cxn>
            <a:cxn ang="T140">
              <a:pos x="T44" y="T45"/>
            </a:cxn>
            <a:cxn ang="T141">
              <a:pos x="T46" y="T47"/>
            </a:cxn>
            <a:cxn ang="T142">
              <a:pos x="T48" y="T49"/>
            </a:cxn>
            <a:cxn ang="T143">
              <a:pos x="T50" y="T51"/>
            </a:cxn>
            <a:cxn ang="T144">
              <a:pos x="T52" y="T53"/>
            </a:cxn>
            <a:cxn ang="T145">
              <a:pos x="T54" y="T55"/>
            </a:cxn>
            <a:cxn ang="T146">
              <a:pos x="T56" y="T57"/>
            </a:cxn>
            <a:cxn ang="T147">
              <a:pos x="T58" y="T59"/>
            </a:cxn>
            <a:cxn ang="T148">
              <a:pos x="T60" y="T61"/>
            </a:cxn>
            <a:cxn ang="T149">
              <a:pos x="T62" y="T63"/>
            </a:cxn>
            <a:cxn ang="T150">
              <a:pos x="T64" y="T65"/>
            </a:cxn>
            <a:cxn ang="T151">
              <a:pos x="T66" y="T67"/>
            </a:cxn>
            <a:cxn ang="T152">
              <a:pos x="T68" y="T69"/>
            </a:cxn>
            <a:cxn ang="T153">
              <a:pos x="T70" y="T71"/>
            </a:cxn>
            <a:cxn ang="T154">
              <a:pos x="T72" y="T73"/>
            </a:cxn>
            <a:cxn ang="T155">
              <a:pos x="T74" y="T75"/>
            </a:cxn>
            <a:cxn ang="T156">
              <a:pos x="T76" y="T77"/>
            </a:cxn>
            <a:cxn ang="T157">
              <a:pos x="T78" y="T79"/>
            </a:cxn>
            <a:cxn ang="T158">
              <a:pos x="T80" y="T81"/>
            </a:cxn>
            <a:cxn ang="T159">
              <a:pos x="T82" y="T83"/>
            </a:cxn>
            <a:cxn ang="T160">
              <a:pos x="T84" y="T85"/>
            </a:cxn>
            <a:cxn ang="T161">
              <a:pos x="T86" y="T87"/>
            </a:cxn>
            <a:cxn ang="T162">
              <a:pos x="T88" y="T89"/>
            </a:cxn>
            <a:cxn ang="T163">
              <a:pos x="T90" y="T91"/>
            </a:cxn>
            <a:cxn ang="T164">
              <a:pos x="T92" y="T93"/>
            </a:cxn>
            <a:cxn ang="T165">
              <a:pos x="T94" y="T95"/>
            </a:cxn>
            <a:cxn ang="T166">
              <a:pos x="T96" y="T97"/>
            </a:cxn>
            <a:cxn ang="T167">
              <a:pos x="T98" y="T99"/>
            </a:cxn>
            <a:cxn ang="T168">
              <a:pos x="T100" y="T101"/>
            </a:cxn>
            <a:cxn ang="T169">
              <a:pos x="T102" y="T103"/>
            </a:cxn>
            <a:cxn ang="T170">
              <a:pos x="T104" y="T105"/>
            </a:cxn>
            <a:cxn ang="T171">
              <a:pos x="T106" y="T107"/>
            </a:cxn>
            <a:cxn ang="T172">
              <a:pos x="T108" y="T109"/>
            </a:cxn>
            <a:cxn ang="T173">
              <a:pos x="T110" y="T111"/>
            </a:cxn>
            <a:cxn ang="T174">
              <a:pos x="T112" y="T113"/>
            </a:cxn>
            <a:cxn ang="T175">
              <a:pos x="T114" y="T115"/>
            </a:cxn>
            <a:cxn ang="T176">
              <a:pos x="T116" y="T117"/>
            </a:cxn>
          </a:cxnLst>
          <a:rect l="T177" t="T178" r="T179" b="T180"/>
          <a:pathLst>
            <a:path w="2086" h="576">
              <a:moveTo>
                <a:pt x="292" y="426"/>
              </a:moveTo>
              <a:lnTo>
                <a:pt x="418" y="551"/>
              </a:lnTo>
              <a:lnTo>
                <a:pt x="399" y="560"/>
              </a:lnTo>
              <a:lnTo>
                <a:pt x="380" y="567"/>
              </a:lnTo>
              <a:lnTo>
                <a:pt x="360" y="573"/>
              </a:lnTo>
              <a:lnTo>
                <a:pt x="340" y="576"/>
              </a:lnTo>
              <a:lnTo>
                <a:pt x="292" y="529"/>
              </a:lnTo>
              <a:lnTo>
                <a:pt x="244" y="576"/>
              </a:lnTo>
              <a:lnTo>
                <a:pt x="224" y="573"/>
              </a:lnTo>
              <a:lnTo>
                <a:pt x="204" y="567"/>
              </a:lnTo>
              <a:lnTo>
                <a:pt x="185" y="560"/>
              </a:lnTo>
              <a:lnTo>
                <a:pt x="166" y="551"/>
              </a:lnTo>
              <a:lnTo>
                <a:pt x="292" y="426"/>
              </a:lnTo>
              <a:close/>
              <a:moveTo>
                <a:pt x="258" y="287"/>
              </a:moveTo>
              <a:lnTo>
                <a:pt x="70" y="477"/>
              </a:lnTo>
              <a:lnTo>
                <a:pt x="57" y="463"/>
              </a:lnTo>
              <a:lnTo>
                <a:pt x="47" y="447"/>
              </a:lnTo>
              <a:lnTo>
                <a:pt x="37" y="431"/>
              </a:lnTo>
              <a:lnTo>
                <a:pt x="29" y="414"/>
              </a:lnTo>
              <a:lnTo>
                <a:pt x="155" y="287"/>
              </a:lnTo>
              <a:lnTo>
                <a:pt x="29" y="162"/>
              </a:lnTo>
              <a:lnTo>
                <a:pt x="37" y="145"/>
              </a:lnTo>
              <a:lnTo>
                <a:pt x="47" y="129"/>
              </a:lnTo>
              <a:lnTo>
                <a:pt x="57" y="113"/>
              </a:lnTo>
              <a:lnTo>
                <a:pt x="70" y="99"/>
              </a:lnTo>
              <a:lnTo>
                <a:pt x="258" y="287"/>
              </a:lnTo>
              <a:close/>
              <a:moveTo>
                <a:pt x="292" y="150"/>
              </a:moveTo>
              <a:lnTo>
                <a:pt x="166" y="24"/>
              </a:lnTo>
              <a:lnTo>
                <a:pt x="185" y="16"/>
              </a:lnTo>
              <a:lnTo>
                <a:pt x="204" y="9"/>
              </a:lnTo>
              <a:lnTo>
                <a:pt x="224" y="3"/>
              </a:lnTo>
              <a:lnTo>
                <a:pt x="244" y="0"/>
              </a:lnTo>
              <a:lnTo>
                <a:pt x="292" y="47"/>
              </a:lnTo>
              <a:lnTo>
                <a:pt x="340" y="0"/>
              </a:lnTo>
              <a:lnTo>
                <a:pt x="360" y="3"/>
              </a:lnTo>
              <a:lnTo>
                <a:pt x="380" y="9"/>
              </a:lnTo>
              <a:lnTo>
                <a:pt x="399" y="16"/>
              </a:lnTo>
              <a:lnTo>
                <a:pt x="418" y="24"/>
              </a:lnTo>
              <a:lnTo>
                <a:pt x="292" y="150"/>
              </a:lnTo>
              <a:close/>
              <a:moveTo>
                <a:pt x="326" y="287"/>
              </a:moveTo>
              <a:lnTo>
                <a:pt x="515" y="99"/>
              </a:lnTo>
              <a:lnTo>
                <a:pt x="527" y="113"/>
              </a:lnTo>
              <a:lnTo>
                <a:pt x="537" y="129"/>
              </a:lnTo>
              <a:lnTo>
                <a:pt x="547" y="145"/>
              </a:lnTo>
              <a:lnTo>
                <a:pt x="555" y="162"/>
              </a:lnTo>
              <a:lnTo>
                <a:pt x="430" y="287"/>
              </a:lnTo>
              <a:lnTo>
                <a:pt x="555" y="414"/>
              </a:lnTo>
              <a:lnTo>
                <a:pt x="547" y="431"/>
              </a:lnTo>
              <a:lnTo>
                <a:pt x="537" y="447"/>
              </a:lnTo>
              <a:lnTo>
                <a:pt x="527" y="463"/>
              </a:lnTo>
              <a:lnTo>
                <a:pt x="515" y="477"/>
              </a:lnTo>
              <a:lnTo>
                <a:pt x="326" y="287"/>
              </a:lnTo>
              <a:close/>
              <a:moveTo>
                <a:pt x="292" y="287"/>
              </a:moveTo>
              <a:lnTo>
                <a:pt x="85" y="81"/>
              </a:lnTo>
              <a:lnTo>
                <a:pt x="99" y="69"/>
              </a:lnTo>
              <a:lnTo>
                <a:pt x="113" y="57"/>
              </a:lnTo>
              <a:lnTo>
                <a:pt x="128" y="46"/>
              </a:lnTo>
              <a:lnTo>
                <a:pt x="144" y="36"/>
              </a:lnTo>
              <a:lnTo>
                <a:pt x="292" y="184"/>
              </a:lnTo>
              <a:lnTo>
                <a:pt x="441" y="36"/>
              </a:lnTo>
              <a:lnTo>
                <a:pt x="456" y="46"/>
              </a:lnTo>
              <a:lnTo>
                <a:pt x="471" y="57"/>
              </a:lnTo>
              <a:lnTo>
                <a:pt x="486" y="69"/>
              </a:lnTo>
              <a:lnTo>
                <a:pt x="499" y="81"/>
              </a:lnTo>
              <a:lnTo>
                <a:pt x="292" y="287"/>
              </a:lnTo>
              <a:close/>
              <a:moveTo>
                <a:pt x="292" y="287"/>
              </a:moveTo>
              <a:lnTo>
                <a:pt x="499" y="495"/>
              </a:lnTo>
              <a:lnTo>
                <a:pt x="486" y="508"/>
              </a:lnTo>
              <a:lnTo>
                <a:pt x="471" y="519"/>
              </a:lnTo>
              <a:lnTo>
                <a:pt x="456" y="530"/>
              </a:lnTo>
              <a:lnTo>
                <a:pt x="441" y="540"/>
              </a:lnTo>
              <a:lnTo>
                <a:pt x="292" y="391"/>
              </a:lnTo>
              <a:lnTo>
                <a:pt x="144" y="540"/>
              </a:lnTo>
              <a:lnTo>
                <a:pt x="128" y="530"/>
              </a:lnTo>
              <a:lnTo>
                <a:pt x="113" y="519"/>
              </a:lnTo>
              <a:lnTo>
                <a:pt x="99" y="508"/>
              </a:lnTo>
              <a:lnTo>
                <a:pt x="85" y="495"/>
              </a:lnTo>
              <a:lnTo>
                <a:pt x="292" y="287"/>
              </a:lnTo>
              <a:close/>
              <a:moveTo>
                <a:pt x="465" y="287"/>
              </a:moveTo>
              <a:lnTo>
                <a:pt x="566" y="188"/>
              </a:lnTo>
              <a:lnTo>
                <a:pt x="574" y="211"/>
              </a:lnTo>
              <a:lnTo>
                <a:pt x="580" y="236"/>
              </a:lnTo>
              <a:lnTo>
                <a:pt x="583" y="262"/>
              </a:lnTo>
              <a:lnTo>
                <a:pt x="584" y="287"/>
              </a:lnTo>
              <a:lnTo>
                <a:pt x="583" y="314"/>
              </a:lnTo>
              <a:lnTo>
                <a:pt x="580" y="340"/>
              </a:lnTo>
              <a:lnTo>
                <a:pt x="574" y="365"/>
              </a:lnTo>
              <a:lnTo>
                <a:pt x="566" y="389"/>
              </a:lnTo>
              <a:lnTo>
                <a:pt x="465" y="287"/>
              </a:lnTo>
              <a:close/>
              <a:moveTo>
                <a:pt x="119" y="287"/>
              </a:moveTo>
              <a:lnTo>
                <a:pt x="18" y="389"/>
              </a:lnTo>
              <a:lnTo>
                <a:pt x="10" y="365"/>
              </a:lnTo>
              <a:lnTo>
                <a:pt x="4" y="340"/>
              </a:lnTo>
              <a:lnTo>
                <a:pt x="1" y="314"/>
              </a:lnTo>
              <a:lnTo>
                <a:pt x="0" y="287"/>
              </a:lnTo>
              <a:lnTo>
                <a:pt x="1" y="262"/>
              </a:lnTo>
              <a:lnTo>
                <a:pt x="4" y="236"/>
              </a:lnTo>
              <a:lnTo>
                <a:pt x="10" y="211"/>
              </a:lnTo>
              <a:lnTo>
                <a:pt x="18" y="188"/>
              </a:lnTo>
              <a:lnTo>
                <a:pt x="119" y="287"/>
              </a:lnTo>
              <a:close/>
              <a:moveTo>
                <a:pt x="1885" y="427"/>
              </a:moveTo>
              <a:lnTo>
                <a:pt x="1895" y="391"/>
              </a:lnTo>
              <a:lnTo>
                <a:pt x="1985" y="391"/>
              </a:lnTo>
              <a:lnTo>
                <a:pt x="1996" y="427"/>
              </a:lnTo>
              <a:lnTo>
                <a:pt x="2086" y="427"/>
              </a:lnTo>
              <a:lnTo>
                <a:pt x="1987" y="150"/>
              </a:lnTo>
              <a:lnTo>
                <a:pt x="1895" y="150"/>
              </a:lnTo>
              <a:lnTo>
                <a:pt x="1797" y="427"/>
              </a:lnTo>
              <a:lnTo>
                <a:pt x="1885" y="427"/>
              </a:lnTo>
              <a:close/>
              <a:moveTo>
                <a:pt x="1969" y="334"/>
              </a:moveTo>
              <a:lnTo>
                <a:pt x="1912" y="334"/>
              </a:lnTo>
              <a:lnTo>
                <a:pt x="1940" y="234"/>
              </a:lnTo>
              <a:lnTo>
                <a:pt x="1969" y="334"/>
              </a:lnTo>
              <a:close/>
              <a:moveTo>
                <a:pt x="1790" y="231"/>
              </a:moveTo>
              <a:lnTo>
                <a:pt x="1790" y="231"/>
              </a:lnTo>
              <a:lnTo>
                <a:pt x="1788" y="222"/>
              </a:lnTo>
              <a:lnTo>
                <a:pt x="1785" y="213"/>
              </a:lnTo>
              <a:lnTo>
                <a:pt x="1783" y="206"/>
              </a:lnTo>
              <a:lnTo>
                <a:pt x="1779" y="197"/>
              </a:lnTo>
              <a:lnTo>
                <a:pt x="1774" y="190"/>
              </a:lnTo>
              <a:lnTo>
                <a:pt x="1770" y="182"/>
              </a:lnTo>
              <a:lnTo>
                <a:pt x="1763" y="175"/>
              </a:lnTo>
              <a:lnTo>
                <a:pt x="1756" y="170"/>
              </a:lnTo>
              <a:lnTo>
                <a:pt x="1750" y="164"/>
              </a:lnTo>
              <a:lnTo>
                <a:pt x="1741" y="158"/>
              </a:lnTo>
              <a:lnTo>
                <a:pt x="1732" y="154"/>
              </a:lnTo>
              <a:lnTo>
                <a:pt x="1722" y="150"/>
              </a:lnTo>
              <a:lnTo>
                <a:pt x="1710" y="147"/>
              </a:lnTo>
              <a:lnTo>
                <a:pt x="1698" y="145"/>
              </a:lnTo>
              <a:lnTo>
                <a:pt x="1686" y="144"/>
              </a:lnTo>
              <a:lnTo>
                <a:pt x="1671" y="144"/>
              </a:lnTo>
              <a:lnTo>
                <a:pt x="1659" y="144"/>
              </a:lnTo>
              <a:lnTo>
                <a:pt x="1646" y="145"/>
              </a:lnTo>
              <a:lnTo>
                <a:pt x="1635" y="147"/>
              </a:lnTo>
              <a:lnTo>
                <a:pt x="1624" y="149"/>
              </a:lnTo>
              <a:lnTo>
                <a:pt x="1613" y="152"/>
              </a:lnTo>
              <a:lnTo>
                <a:pt x="1603" y="156"/>
              </a:lnTo>
              <a:lnTo>
                <a:pt x="1594" y="161"/>
              </a:lnTo>
              <a:lnTo>
                <a:pt x="1586" y="165"/>
              </a:lnTo>
              <a:lnTo>
                <a:pt x="1578" y="172"/>
              </a:lnTo>
              <a:lnTo>
                <a:pt x="1571" y="179"/>
              </a:lnTo>
              <a:lnTo>
                <a:pt x="1566" y="185"/>
              </a:lnTo>
              <a:lnTo>
                <a:pt x="1561" y="193"/>
              </a:lnTo>
              <a:lnTo>
                <a:pt x="1557" y="202"/>
              </a:lnTo>
              <a:lnTo>
                <a:pt x="1554" y="211"/>
              </a:lnTo>
              <a:lnTo>
                <a:pt x="1552" y="221"/>
              </a:lnTo>
              <a:lnTo>
                <a:pt x="1552" y="231"/>
              </a:lnTo>
              <a:lnTo>
                <a:pt x="1552" y="241"/>
              </a:lnTo>
              <a:lnTo>
                <a:pt x="1553" y="250"/>
              </a:lnTo>
              <a:lnTo>
                <a:pt x="1556" y="258"/>
              </a:lnTo>
              <a:lnTo>
                <a:pt x="1559" y="265"/>
              </a:lnTo>
              <a:lnTo>
                <a:pt x="1562" y="272"/>
              </a:lnTo>
              <a:lnTo>
                <a:pt x="1567" y="279"/>
              </a:lnTo>
              <a:lnTo>
                <a:pt x="1571" y="284"/>
              </a:lnTo>
              <a:lnTo>
                <a:pt x="1577" y="289"/>
              </a:lnTo>
              <a:lnTo>
                <a:pt x="1588" y="298"/>
              </a:lnTo>
              <a:lnTo>
                <a:pt x="1602" y="304"/>
              </a:lnTo>
              <a:lnTo>
                <a:pt x="1616" y="310"/>
              </a:lnTo>
              <a:lnTo>
                <a:pt x="1631" y="316"/>
              </a:lnTo>
              <a:lnTo>
                <a:pt x="1660" y="322"/>
              </a:lnTo>
              <a:lnTo>
                <a:pt x="1686" y="329"/>
              </a:lnTo>
              <a:lnTo>
                <a:pt x="1696" y="334"/>
              </a:lnTo>
              <a:lnTo>
                <a:pt x="1704" y="338"/>
              </a:lnTo>
              <a:lnTo>
                <a:pt x="1707" y="340"/>
              </a:lnTo>
              <a:lnTo>
                <a:pt x="1709" y="344"/>
              </a:lnTo>
              <a:lnTo>
                <a:pt x="1710" y="347"/>
              </a:lnTo>
              <a:lnTo>
                <a:pt x="1710" y="350"/>
              </a:lnTo>
              <a:lnTo>
                <a:pt x="1709" y="355"/>
              </a:lnTo>
              <a:lnTo>
                <a:pt x="1708" y="359"/>
              </a:lnTo>
              <a:lnTo>
                <a:pt x="1705" y="363"/>
              </a:lnTo>
              <a:lnTo>
                <a:pt x="1700" y="365"/>
              </a:lnTo>
              <a:lnTo>
                <a:pt x="1695" y="368"/>
              </a:lnTo>
              <a:lnTo>
                <a:pt x="1688" y="369"/>
              </a:lnTo>
              <a:lnTo>
                <a:pt x="1681" y="371"/>
              </a:lnTo>
              <a:lnTo>
                <a:pt x="1673" y="371"/>
              </a:lnTo>
              <a:lnTo>
                <a:pt x="1667" y="371"/>
              </a:lnTo>
              <a:lnTo>
                <a:pt x="1660" y="369"/>
              </a:lnTo>
              <a:lnTo>
                <a:pt x="1653" y="367"/>
              </a:lnTo>
              <a:lnTo>
                <a:pt x="1647" y="364"/>
              </a:lnTo>
              <a:lnTo>
                <a:pt x="1642" y="359"/>
              </a:lnTo>
              <a:lnTo>
                <a:pt x="1637" y="355"/>
              </a:lnTo>
              <a:lnTo>
                <a:pt x="1634" y="349"/>
              </a:lnTo>
              <a:lnTo>
                <a:pt x="1632" y="343"/>
              </a:lnTo>
              <a:lnTo>
                <a:pt x="1545" y="343"/>
              </a:lnTo>
              <a:lnTo>
                <a:pt x="1547" y="351"/>
              </a:lnTo>
              <a:lnTo>
                <a:pt x="1549" y="360"/>
              </a:lnTo>
              <a:lnTo>
                <a:pt x="1551" y="369"/>
              </a:lnTo>
              <a:lnTo>
                <a:pt x="1556" y="377"/>
              </a:lnTo>
              <a:lnTo>
                <a:pt x="1560" y="385"/>
              </a:lnTo>
              <a:lnTo>
                <a:pt x="1566" y="393"/>
              </a:lnTo>
              <a:lnTo>
                <a:pt x="1572" y="400"/>
              </a:lnTo>
              <a:lnTo>
                <a:pt x="1580" y="407"/>
              </a:lnTo>
              <a:lnTo>
                <a:pt x="1588" y="413"/>
              </a:lnTo>
              <a:lnTo>
                <a:pt x="1598" y="419"/>
              </a:lnTo>
              <a:lnTo>
                <a:pt x="1607" y="423"/>
              </a:lnTo>
              <a:lnTo>
                <a:pt x="1618" y="427"/>
              </a:lnTo>
              <a:lnTo>
                <a:pt x="1630" y="430"/>
              </a:lnTo>
              <a:lnTo>
                <a:pt x="1642" y="432"/>
              </a:lnTo>
              <a:lnTo>
                <a:pt x="1654" y="433"/>
              </a:lnTo>
              <a:lnTo>
                <a:pt x="1668" y="435"/>
              </a:lnTo>
              <a:lnTo>
                <a:pt x="1682" y="435"/>
              </a:lnTo>
              <a:lnTo>
                <a:pt x="1696" y="433"/>
              </a:lnTo>
              <a:lnTo>
                <a:pt x="1708" y="431"/>
              </a:lnTo>
              <a:lnTo>
                <a:pt x="1720" y="429"/>
              </a:lnTo>
              <a:lnTo>
                <a:pt x="1732" y="426"/>
              </a:lnTo>
              <a:lnTo>
                <a:pt x="1742" y="421"/>
              </a:lnTo>
              <a:lnTo>
                <a:pt x="1752" y="417"/>
              </a:lnTo>
              <a:lnTo>
                <a:pt x="1761" y="411"/>
              </a:lnTo>
              <a:lnTo>
                <a:pt x="1769" y="404"/>
              </a:lnTo>
              <a:lnTo>
                <a:pt x="1776" y="398"/>
              </a:lnTo>
              <a:lnTo>
                <a:pt x="1782" y="390"/>
              </a:lnTo>
              <a:lnTo>
                <a:pt x="1788" y="381"/>
              </a:lnTo>
              <a:lnTo>
                <a:pt x="1792" y="372"/>
              </a:lnTo>
              <a:lnTo>
                <a:pt x="1794" y="362"/>
              </a:lnTo>
              <a:lnTo>
                <a:pt x="1797" y="350"/>
              </a:lnTo>
              <a:lnTo>
                <a:pt x="1797" y="339"/>
              </a:lnTo>
              <a:lnTo>
                <a:pt x="1797" y="330"/>
              </a:lnTo>
              <a:lnTo>
                <a:pt x="1796" y="322"/>
              </a:lnTo>
              <a:lnTo>
                <a:pt x="1793" y="314"/>
              </a:lnTo>
              <a:lnTo>
                <a:pt x="1790" y="307"/>
              </a:lnTo>
              <a:lnTo>
                <a:pt x="1787" y="301"/>
              </a:lnTo>
              <a:lnTo>
                <a:pt x="1782" y="294"/>
              </a:lnTo>
              <a:lnTo>
                <a:pt x="1778" y="290"/>
              </a:lnTo>
              <a:lnTo>
                <a:pt x="1772" y="284"/>
              </a:lnTo>
              <a:lnTo>
                <a:pt x="1761" y="276"/>
              </a:lnTo>
              <a:lnTo>
                <a:pt x="1747" y="270"/>
              </a:lnTo>
              <a:lnTo>
                <a:pt x="1733" y="264"/>
              </a:lnTo>
              <a:lnTo>
                <a:pt x="1718" y="259"/>
              </a:lnTo>
              <a:lnTo>
                <a:pt x="1689" y="252"/>
              </a:lnTo>
              <a:lnTo>
                <a:pt x="1663" y="245"/>
              </a:lnTo>
              <a:lnTo>
                <a:pt x="1653" y="240"/>
              </a:lnTo>
              <a:lnTo>
                <a:pt x="1645" y="236"/>
              </a:lnTo>
              <a:lnTo>
                <a:pt x="1642" y="232"/>
              </a:lnTo>
              <a:lnTo>
                <a:pt x="1640" y="230"/>
              </a:lnTo>
              <a:lnTo>
                <a:pt x="1639" y="227"/>
              </a:lnTo>
              <a:lnTo>
                <a:pt x="1639" y="223"/>
              </a:lnTo>
              <a:lnTo>
                <a:pt x="1639" y="219"/>
              </a:lnTo>
              <a:lnTo>
                <a:pt x="1640" y="217"/>
              </a:lnTo>
              <a:lnTo>
                <a:pt x="1642" y="213"/>
              </a:lnTo>
              <a:lnTo>
                <a:pt x="1645" y="211"/>
              </a:lnTo>
              <a:lnTo>
                <a:pt x="1650" y="210"/>
              </a:lnTo>
              <a:lnTo>
                <a:pt x="1654" y="208"/>
              </a:lnTo>
              <a:lnTo>
                <a:pt x="1667" y="208"/>
              </a:lnTo>
              <a:lnTo>
                <a:pt x="1680" y="209"/>
              </a:lnTo>
              <a:lnTo>
                <a:pt x="1686" y="210"/>
              </a:lnTo>
              <a:lnTo>
                <a:pt x="1690" y="212"/>
              </a:lnTo>
              <a:lnTo>
                <a:pt x="1695" y="216"/>
              </a:lnTo>
              <a:lnTo>
                <a:pt x="1699" y="219"/>
              </a:lnTo>
              <a:lnTo>
                <a:pt x="1701" y="225"/>
              </a:lnTo>
              <a:lnTo>
                <a:pt x="1704" y="231"/>
              </a:lnTo>
              <a:lnTo>
                <a:pt x="1790" y="231"/>
              </a:lnTo>
              <a:close/>
              <a:moveTo>
                <a:pt x="1358" y="427"/>
              </a:moveTo>
              <a:lnTo>
                <a:pt x="1449" y="427"/>
              </a:lnTo>
              <a:lnTo>
                <a:pt x="1544" y="150"/>
              </a:lnTo>
              <a:lnTo>
                <a:pt x="1453" y="150"/>
              </a:lnTo>
              <a:lnTo>
                <a:pt x="1403" y="335"/>
              </a:lnTo>
              <a:lnTo>
                <a:pt x="1355" y="150"/>
              </a:lnTo>
              <a:lnTo>
                <a:pt x="1264" y="150"/>
              </a:lnTo>
              <a:lnTo>
                <a:pt x="1358" y="427"/>
              </a:lnTo>
              <a:close/>
              <a:moveTo>
                <a:pt x="1120" y="427"/>
              </a:moveTo>
              <a:lnTo>
                <a:pt x="1120" y="427"/>
              </a:lnTo>
              <a:lnTo>
                <a:pt x="1136" y="427"/>
              </a:lnTo>
              <a:lnTo>
                <a:pt x="1152" y="426"/>
              </a:lnTo>
              <a:lnTo>
                <a:pt x="1166" y="423"/>
              </a:lnTo>
              <a:lnTo>
                <a:pt x="1181" y="419"/>
              </a:lnTo>
              <a:lnTo>
                <a:pt x="1193" y="414"/>
              </a:lnTo>
              <a:lnTo>
                <a:pt x="1206" y="409"/>
              </a:lnTo>
              <a:lnTo>
                <a:pt x="1217" y="402"/>
              </a:lnTo>
              <a:lnTo>
                <a:pt x="1227" y="394"/>
              </a:lnTo>
              <a:lnTo>
                <a:pt x="1236" y="385"/>
              </a:lnTo>
              <a:lnTo>
                <a:pt x="1244" y="374"/>
              </a:lnTo>
              <a:lnTo>
                <a:pt x="1250" y="363"/>
              </a:lnTo>
              <a:lnTo>
                <a:pt x="1256" y="349"/>
              </a:lnTo>
              <a:lnTo>
                <a:pt x="1261" y="335"/>
              </a:lnTo>
              <a:lnTo>
                <a:pt x="1264" y="319"/>
              </a:lnTo>
              <a:lnTo>
                <a:pt x="1266" y="302"/>
              </a:lnTo>
              <a:lnTo>
                <a:pt x="1267" y="283"/>
              </a:lnTo>
              <a:lnTo>
                <a:pt x="1266" y="267"/>
              </a:lnTo>
              <a:lnTo>
                <a:pt x="1264" y="252"/>
              </a:lnTo>
              <a:lnTo>
                <a:pt x="1261" y="237"/>
              </a:lnTo>
              <a:lnTo>
                <a:pt x="1257" y="225"/>
              </a:lnTo>
              <a:lnTo>
                <a:pt x="1252" y="212"/>
              </a:lnTo>
              <a:lnTo>
                <a:pt x="1245" y="201"/>
              </a:lnTo>
              <a:lnTo>
                <a:pt x="1237" y="192"/>
              </a:lnTo>
              <a:lnTo>
                <a:pt x="1228" y="183"/>
              </a:lnTo>
              <a:lnTo>
                <a:pt x="1218" y="175"/>
              </a:lnTo>
              <a:lnTo>
                <a:pt x="1207" y="168"/>
              </a:lnTo>
              <a:lnTo>
                <a:pt x="1196" y="163"/>
              </a:lnTo>
              <a:lnTo>
                <a:pt x="1183" y="158"/>
              </a:lnTo>
              <a:lnTo>
                <a:pt x="1169" y="155"/>
              </a:lnTo>
              <a:lnTo>
                <a:pt x="1154" y="153"/>
              </a:lnTo>
              <a:lnTo>
                <a:pt x="1138" y="152"/>
              </a:lnTo>
              <a:lnTo>
                <a:pt x="1123" y="150"/>
              </a:lnTo>
              <a:lnTo>
                <a:pt x="1002" y="150"/>
              </a:lnTo>
              <a:lnTo>
                <a:pt x="1002" y="427"/>
              </a:lnTo>
              <a:lnTo>
                <a:pt x="1120" y="427"/>
              </a:lnTo>
              <a:close/>
              <a:moveTo>
                <a:pt x="1092" y="216"/>
              </a:moveTo>
              <a:lnTo>
                <a:pt x="1109" y="216"/>
              </a:lnTo>
              <a:lnTo>
                <a:pt x="1126" y="216"/>
              </a:lnTo>
              <a:lnTo>
                <a:pt x="1141" y="219"/>
              </a:lnTo>
              <a:lnTo>
                <a:pt x="1146" y="220"/>
              </a:lnTo>
              <a:lnTo>
                <a:pt x="1152" y="223"/>
              </a:lnTo>
              <a:lnTo>
                <a:pt x="1156" y="227"/>
              </a:lnTo>
              <a:lnTo>
                <a:pt x="1161" y="230"/>
              </a:lnTo>
              <a:lnTo>
                <a:pt x="1164" y="235"/>
              </a:lnTo>
              <a:lnTo>
                <a:pt x="1167" y="240"/>
              </a:lnTo>
              <a:lnTo>
                <a:pt x="1171" y="246"/>
              </a:lnTo>
              <a:lnTo>
                <a:pt x="1173" y="253"/>
              </a:lnTo>
              <a:lnTo>
                <a:pt x="1175" y="268"/>
              </a:lnTo>
              <a:lnTo>
                <a:pt x="1176" y="289"/>
              </a:lnTo>
              <a:lnTo>
                <a:pt x="1175" y="307"/>
              </a:lnTo>
              <a:lnTo>
                <a:pt x="1172" y="322"/>
              </a:lnTo>
              <a:lnTo>
                <a:pt x="1170" y="329"/>
              </a:lnTo>
              <a:lnTo>
                <a:pt x="1166" y="335"/>
              </a:lnTo>
              <a:lnTo>
                <a:pt x="1163" y="340"/>
              </a:lnTo>
              <a:lnTo>
                <a:pt x="1160" y="345"/>
              </a:lnTo>
              <a:lnTo>
                <a:pt x="1155" y="349"/>
              </a:lnTo>
              <a:lnTo>
                <a:pt x="1151" y="353"/>
              </a:lnTo>
              <a:lnTo>
                <a:pt x="1145" y="356"/>
              </a:lnTo>
              <a:lnTo>
                <a:pt x="1139" y="358"/>
              </a:lnTo>
              <a:lnTo>
                <a:pt x="1126" y="362"/>
              </a:lnTo>
              <a:lnTo>
                <a:pt x="1111" y="363"/>
              </a:lnTo>
              <a:lnTo>
                <a:pt x="1092" y="363"/>
              </a:lnTo>
              <a:lnTo>
                <a:pt x="1092" y="216"/>
              </a:lnTo>
              <a:close/>
              <a:moveTo>
                <a:pt x="813" y="427"/>
              </a:moveTo>
              <a:lnTo>
                <a:pt x="813" y="341"/>
              </a:lnTo>
              <a:lnTo>
                <a:pt x="859" y="341"/>
              </a:lnTo>
              <a:lnTo>
                <a:pt x="873" y="340"/>
              </a:lnTo>
              <a:lnTo>
                <a:pt x="886" y="339"/>
              </a:lnTo>
              <a:lnTo>
                <a:pt x="898" y="337"/>
              </a:lnTo>
              <a:lnTo>
                <a:pt x="910" y="335"/>
              </a:lnTo>
              <a:lnTo>
                <a:pt x="921" y="330"/>
              </a:lnTo>
              <a:lnTo>
                <a:pt x="930" y="326"/>
              </a:lnTo>
              <a:lnTo>
                <a:pt x="939" y="321"/>
              </a:lnTo>
              <a:lnTo>
                <a:pt x="945" y="314"/>
              </a:lnTo>
              <a:lnTo>
                <a:pt x="952" y="309"/>
              </a:lnTo>
              <a:lnTo>
                <a:pt x="958" y="301"/>
              </a:lnTo>
              <a:lnTo>
                <a:pt x="962" y="293"/>
              </a:lnTo>
              <a:lnTo>
                <a:pt x="967" y="284"/>
              </a:lnTo>
              <a:lnTo>
                <a:pt x="969" y="275"/>
              </a:lnTo>
              <a:lnTo>
                <a:pt x="971" y="265"/>
              </a:lnTo>
              <a:lnTo>
                <a:pt x="972" y="255"/>
              </a:lnTo>
              <a:lnTo>
                <a:pt x="973" y="244"/>
              </a:lnTo>
              <a:lnTo>
                <a:pt x="972" y="234"/>
              </a:lnTo>
              <a:lnTo>
                <a:pt x="971" y="223"/>
              </a:lnTo>
              <a:lnTo>
                <a:pt x="969" y="214"/>
              </a:lnTo>
              <a:lnTo>
                <a:pt x="966" y="206"/>
              </a:lnTo>
              <a:lnTo>
                <a:pt x="962" y="198"/>
              </a:lnTo>
              <a:lnTo>
                <a:pt x="957" y="190"/>
              </a:lnTo>
              <a:lnTo>
                <a:pt x="951" y="183"/>
              </a:lnTo>
              <a:lnTo>
                <a:pt x="944" y="176"/>
              </a:lnTo>
              <a:lnTo>
                <a:pt x="936" y="171"/>
              </a:lnTo>
              <a:lnTo>
                <a:pt x="927" y="165"/>
              </a:lnTo>
              <a:lnTo>
                <a:pt x="919" y="161"/>
              </a:lnTo>
              <a:lnTo>
                <a:pt x="907" y="157"/>
              </a:lnTo>
              <a:lnTo>
                <a:pt x="896" y="155"/>
              </a:lnTo>
              <a:lnTo>
                <a:pt x="884" y="153"/>
              </a:lnTo>
              <a:lnTo>
                <a:pt x="870" y="152"/>
              </a:lnTo>
              <a:lnTo>
                <a:pt x="856" y="150"/>
              </a:lnTo>
              <a:lnTo>
                <a:pt x="722" y="150"/>
              </a:lnTo>
              <a:lnTo>
                <a:pt x="722" y="427"/>
              </a:lnTo>
              <a:lnTo>
                <a:pt x="813" y="427"/>
              </a:lnTo>
              <a:close/>
              <a:moveTo>
                <a:pt x="813" y="276"/>
              </a:moveTo>
              <a:lnTo>
                <a:pt x="813" y="216"/>
              </a:lnTo>
              <a:lnTo>
                <a:pt x="839" y="216"/>
              </a:lnTo>
              <a:lnTo>
                <a:pt x="855" y="217"/>
              </a:lnTo>
              <a:lnTo>
                <a:pt x="862" y="218"/>
              </a:lnTo>
              <a:lnTo>
                <a:pt x="870" y="220"/>
              </a:lnTo>
              <a:lnTo>
                <a:pt x="877" y="223"/>
              </a:lnTo>
              <a:lnTo>
                <a:pt x="883" y="229"/>
              </a:lnTo>
              <a:lnTo>
                <a:pt x="884" y="232"/>
              </a:lnTo>
              <a:lnTo>
                <a:pt x="886" y="236"/>
              </a:lnTo>
              <a:lnTo>
                <a:pt x="887" y="240"/>
              </a:lnTo>
              <a:lnTo>
                <a:pt x="887" y="245"/>
              </a:lnTo>
              <a:lnTo>
                <a:pt x="886" y="253"/>
              </a:lnTo>
              <a:lnTo>
                <a:pt x="884" y="259"/>
              </a:lnTo>
              <a:lnTo>
                <a:pt x="882" y="265"/>
              </a:lnTo>
              <a:lnTo>
                <a:pt x="877" y="270"/>
              </a:lnTo>
              <a:lnTo>
                <a:pt x="871" y="273"/>
              </a:lnTo>
              <a:lnTo>
                <a:pt x="865" y="275"/>
              </a:lnTo>
              <a:lnTo>
                <a:pt x="858" y="276"/>
              </a:lnTo>
              <a:lnTo>
                <a:pt x="850" y="276"/>
              </a:lnTo>
              <a:lnTo>
                <a:pt x="813" y="276"/>
              </a:lnTo>
              <a:close/>
            </a:path>
          </a:pathLst>
        </a:custGeom>
        <a:solidFill>
          <a:srgbClr val="FF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57150</xdr:rowOff>
    </xdr:from>
    <xdr:to>
      <xdr:col>1</xdr:col>
      <xdr:colOff>847725</xdr:colOff>
      <xdr:row>0</xdr:row>
      <xdr:rowOff>285750</xdr:rowOff>
    </xdr:to>
    <xdr:sp macro="" textlink="">
      <xdr:nvSpPr>
        <xdr:cNvPr id="2" name="Freeform 24"/>
        <xdr:cNvSpPr>
          <a:spLocks noEditPoints="1"/>
        </xdr:cNvSpPr>
      </xdr:nvSpPr>
      <xdr:spPr bwMode="auto">
        <a:xfrm>
          <a:off x="485775" y="57150"/>
          <a:ext cx="828675" cy="228600"/>
        </a:xfrm>
        <a:custGeom>
          <a:avLst/>
          <a:gdLst>
            <a:gd name="T0" fmla="*/ 1 w 2086"/>
            <a:gd name="T1" fmla="*/ 1 h 576"/>
            <a:gd name="T2" fmla="*/ 1 w 2086"/>
            <a:gd name="T3" fmla="*/ 1 h 576"/>
            <a:gd name="T4" fmla="*/ 1 w 2086"/>
            <a:gd name="T5" fmla="*/ 1 h 576"/>
            <a:gd name="T6" fmla="*/ 1 w 2086"/>
            <a:gd name="T7" fmla="*/ 1 h 576"/>
            <a:gd name="T8" fmla="*/ 1 w 2086"/>
            <a:gd name="T9" fmla="*/ 1 h 576"/>
            <a:gd name="T10" fmla="*/ 1 w 2086"/>
            <a:gd name="T11" fmla="*/ 1 h 576"/>
            <a:gd name="T12" fmla="*/ 1 w 2086"/>
            <a:gd name="T13" fmla="*/ 1 h 576"/>
            <a:gd name="T14" fmla="*/ 1 w 2086"/>
            <a:gd name="T15" fmla="*/ 1 h 576"/>
            <a:gd name="T16" fmla="*/ 1 w 2086"/>
            <a:gd name="T17" fmla="*/ 1 h 576"/>
            <a:gd name="T18" fmla="*/ 1 w 2086"/>
            <a:gd name="T19" fmla="*/ 1 h 576"/>
            <a:gd name="T20" fmla="*/ 1 w 2086"/>
            <a:gd name="T21" fmla="*/ 1 h 576"/>
            <a:gd name="T22" fmla="*/ 1 w 2086"/>
            <a:gd name="T23" fmla="*/ 1 h 576"/>
            <a:gd name="T24" fmla="*/ 1 w 2086"/>
            <a:gd name="T25" fmla="*/ 1 h 576"/>
            <a:gd name="T26" fmla="*/ 1 w 2086"/>
            <a:gd name="T27" fmla="*/ 1 h 576"/>
            <a:gd name="T28" fmla="*/ 1 w 2086"/>
            <a:gd name="T29" fmla="*/ 1 h 576"/>
            <a:gd name="T30" fmla="*/ 1 w 2086"/>
            <a:gd name="T31" fmla="*/ 1 h 576"/>
            <a:gd name="T32" fmla="*/ 1 w 2086"/>
            <a:gd name="T33" fmla="*/ 1 h 576"/>
            <a:gd name="T34" fmla="*/ 1 w 2086"/>
            <a:gd name="T35" fmla="*/ 1 h 576"/>
            <a:gd name="T36" fmla="*/ 1 w 2086"/>
            <a:gd name="T37" fmla="*/ 1 h 576"/>
            <a:gd name="T38" fmla="*/ 1 w 2086"/>
            <a:gd name="T39" fmla="*/ 1 h 576"/>
            <a:gd name="T40" fmla="*/ 1 w 2086"/>
            <a:gd name="T41" fmla="*/ 1 h 576"/>
            <a:gd name="T42" fmla="*/ 1 w 2086"/>
            <a:gd name="T43" fmla="*/ 1 h 576"/>
            <a:gd name="T44" fmla="*/ 1 w 2086"/>
            <a:gd name="T45" fmla="*/ 1 h 576"/>
            <a:gd name="T46" fmla="*/ 1 w 2086"/>
            <a:gd name="T47" fmla="*/ 1 h 576"/>
            <a:gd name="T48" fmla="*/ 1 w 2086"/>
            <a:gd name="T49" fmla="*/ 1 h 576"/>
            <a:gd name="T50" fmla="*/ 1 w 2086"/>
            <a:gd name="T51" fmla="*/ 1 h 576"/>
            <a:gd name="T52" fmla="*/ 1 w 2086"/>
            <a:gd name="T53" fmla="*/ 1 h 576"/>
            <a:gd name="T54" fmla="*/ 1 w 2086"/>
            <a:gd name="T55" fmla="*/ 1 h 576"/>
            <a:gd name="T56" fmla="*/ 1 w 2086"/>
            <a:gd name="T57" fmla="*/ 1 h 576"/>
            <a:gd name="T58" fmla="*/ 1 w 2086"/>
            <a:gd name="T59" fmla="*/ 1 h 576"/>
            <a:gd name="T60" fmla="*/ 1 w 2086"/>
            <a:gd name="T61" fmla="*/ 1 h 576"/>
            <a:gd name="T62" fmla="*/ 1 w 2086"/>
            <a:gd name="T63" fmla="*/ 1 h 576"/>
            <a:gd name="T64" fmla="*/ 1 w 2086"/>
            <a:gd name="T65" fmla="*/ 1 h 576"/>
            <a:gd name="T66" fmla="*/ 1 w 2086"/>
            <a:gd name="T67" fmla="*/ 1 h 576"/>
            <a:gd name="T68" fmla="*/ 1 w 2086"/>
            <a:gd name="T69" fmla="*/ 1 h 576"/>
            <a:gd name="T70" fmla="*/ 1 w 2086"/>
            <a:gd name="T71" fmla="*/ 1 h 576"/>
            <a:gd name="T72" fmla="*/ 1 w 2086"/>
            <a:gd name="T73" fmla="*/ 1 h 576"/>
            <a:gd name="T74" fmla="*/ 1 w 2086"/>
            <a:gd name="T75" fmla="*/ 1 h 576"/>
            <a:gd name="T76" fmla="*/ 1 w 2086"/>
            <a:gd name="T77" fmla="*/ 1 h 576"/>
            <a:gd name="T78" fmla="*/ 1 w 2086"/>
            <a:gd name="T79" fmla="*/ 1 h 576"/>
            <a:gd name="T80" fmla="*/ 1 w 2086"/>
            <a:gd name="T81" fmla="*/ 1 h 576"/>
            <a:gd name="T82" fmla="*/ 1 w 2086"/>
            <a:gd name="T83" fmla="*/ 1 h 576"/>
            <a:gd name="T84" fmla="*/ 1 w 2086"/>
            <a:gd name="T85" fmla="*/ 1 h 576"/>
            <a:gd name="T86" fmla="*/ 1 w 2086"/>
            <a:gd name="T87" fmla="*/ 1 h 576"/>
            <a:gd name="T88" fmla="*/ 1 w 2086"/>
            <a:gd name="T89" fmla="*/ 1 h 576"/>
            <a:gd name="T90" fmla="*/ 1 w 2086"/>
            <a:gd name="T91" fmla="*/ 1 h 576"/>
            <a:gd name="T92" fmla="*/ 1 w 2086"/>
            <a:gd name="T93" fmla="*/ 1 h 576"/>
            <a:gd name="T94" fmla="*/ 1 w 2086"/>
            <a:gd name="T95" fmla="*/ 1 h 576"/>
            <a:gd name="T96" fmla="*/ 1 w 2086"/>
            <a:gd name="T97" fmla="*/ 1 h 576"/>
            <a:gd name="T98" fmla="*/ 1 w 2086"/>
            <a:gd name="T99" fmla="*/ 1 h 576"/>
            <a:gd name="T100" fmla="*/ 1 w 2086"/>
            <a:gd name="T101" fmla="*/ 1 h 576"/>
            <a:gd name="T102" fmla="*/ 1 w 2086"/>
            <a:gd name="T103" fmla="*/ 1 h 576"/>
            <a:gd name="T104" fmla="*/ 1 w 2086"/>
            <a:gd name="T105" fmla="*/ 1 h 576"/>
            <a:gd name="T106" fmla="*/ 1 w 2086"/>
            <a:gd name="T107" fmla="*/ 1 h 576"/>
            <a:gd name="T108" fmla="*/ 1 w 2086"/>
            <a:gd name="T109" fmla="*/ 1 h 576"/>
            <a:gd name="T110" fmla="*/ 1 w 2086"/>
            <a:gd name="T111" fmla="*/ 1 h 576"/>
            <a:gd name="T112" fmla="*/ 1 w 2086"/>
            <a:gd name="T113" fmla="*/ 1 h 576"/>
            <a:gd name="T114" fmla="*/ 1 w 2086"/>
            <a:gd name="T115" fmla="*/ 1 h 576"/>
            <a:gd name="T116" fmla="*/ 1 w 2086"/>
            <a:gd name="T117" fmla="*/ 1 h 57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w 2086"/>
            <a:gd name="T178" fmla="*/ 0 h 576"/>
            <a:gd name="T179" fmla="*/ 2086 w 2086"/>
            <a:gd name="T180" fmla="*/ 576 h 576"/>
          </a:gdLst>
          <a:ahLst/>
          <a:cxnLst>
            <a:cxn ang="T118">
              <a:pos x="T0" y="T1"/>
            </a:cxn>
            <a:cxn ang="T119">
              <a:pos x="T2" y="T3"/>
            </a:cxn>
            <a:cxn ang="T120">
              <a:pos x="T4" y="T5"/>
            </a:cxn>
            <a:cxn ang="T121">
              <a:pos x="T6" y="T7"/>
            </a:cxn>
            <a:cxn ang="T122">
              <a:pos x="T8" y="T9"/>
            </a:cxn>
            <a:cxn ang="T123">
              <a:pos x="T10" y="T11"/>
            </a:cxn>
            <a:cxn ang="T124">
              <a:pos x="T12" y="T13"/>
            </a:cxn>
            <a:cxn ang="T125">
              <a:pos x="T14" y="T15"/>
            </a:cxn>
            <a:cxn ang="T126">
              <a:pos x="T16" y="T17"/>
            </a:cxn>
            <a:cxn ang="T127">
              <a:pos x="T18" y="T19"/>
            </a:cxn>
            <a:cxn ang="T128">
              <a:pos x="T20" y="T21"/>
            </a:cxn>
            <a:cxn ang="T129">
              <a:pos x="T22" y="T23"/>
            </a:cxn>
            <a:cxn ang="T130">
              <a:pos x="T24" y="T25"/>
            </a:cxn>
            <a:cxn ang="T131">
              <a:pos x="T26" y="T27"/>
            </a:cxn>
            <a:cxn ang="T132">
              <a:pos x="T28" y="T29"/>
            </a:cxn>
            <a:cxn ang="T133">
              <a:pos x="T30" y="T31"/>
            </a:cxn>
            <a:cxn ang="T134">
              <a:pos x="T32" y="T33"/>
            </a:cxn>
            <a:cxn ang="T135">
              <a:pos x="T34" y="T35"/>
            </a:cxn>
            <a:cxn ang="T136">
              <a:pos x="T36" y="T37"/>
            </a:cxn>
            <a:cxn ang="T137">
              <a:pos x="T38" y="T39"/>
            </a:cxn>
            <a:cxn ang="T138">
              <a:pos x="T40" y="T41"/>
            </a:cxn>
            <a:cxn ang="T139">
              <a:pos x="T42" y="T43"/>
            </a:cxn>
            <a:cxn ang="T140">
              <a:pos x="T44" y="T45"/>
            </a:cxn>
            <a:cxn ang="T141">
              <a:pos x="T46" y="T47"/>
            </a:cxn>
            <a:cxn ang="T142">
              <a:pos x="T48" y="T49"/>
            </a:cxn>
            <a:cxn ang="T143">
              <a:pos x="T50" y="T51"/>
            </a:cxn>
            <a:cxn ang="T144">
              <a:pos x="T52" y="T53"/>
            </a:cxn>
            <a:cxn ang="T145">
              <a:pos x="T54" y="T55"/>
            </a:cxn>
            <a:cxn ang="T146">
              <a:pos x="T56" y="T57"/>
            </a:cxn>
            <a:cxn ang="T147">
              <a:pos x="T58" y="T59"/>
            </a:cxn>
            <a:cxn ang="T148">
              <a:pos x="T60" y="T61"/>
            </a:cxn>
            <a:cxn ang="T149">
              <a:pos x="T62" y="T63"/>
            </a:cxn>
            <a:cxn ang="T150">
              <a:pos x="T64" y="T65"/>
            </a:cxn>
            <a:cxn ang="T151">
              <a:pos x="T66" y="T67"/>
            </a:cxn>
            <a:cxn ang="T152">
              <a:pos x="T68" y="T69"/>
            </a:cxn>
            <a:cxn ang="T153">
              <a:pos x="T70" y="T71"/>
            </a:cxn>
            <a:cxn ang="T154">
              <a:pos x="T72" y="T73"/>
            </a:cxn>
            <a:cxn ang="T155">
              <a:pos x="T74" y="T75"/>
            </a:cxn>
            <a:cxn ang="T156">
              <a:pos x="T76" y="T77"/>
            </a:cxn>
            <a:cxn ang="T157">
              <a:pos x="T78" y="T79"/>
            </a:cxn>
            <a:cxn ang="T158">
              <a:pos x="T80" y="T81"/>
            </a:cxn>
            <a:cxn ang="T159">
              <a:pos x="T82" y="T83"/>
            </a:cxn>
            <a:cxn ang="T160">
              <a:pos x="T84" y="T85"/>
            </a:cxn>
            <a:cxn ang="T161">
              <a:pos x="T86" y="T87"/>
            </a:cxn>
            <a:cxn ang="T162">
              <a:pos x="T88" y="T89"/>
            </a:cxn>
            <a:cxn ang="T163">
              <a:pos x="T90" y="T91"/>
            </a:cxn>
            <a:cxn ang="T164">
              <a:pos x="T92" y="T93"/>
            </a:cxn>
            <a:cxn ang="T165">
              <a:pos x="T94" y="T95"/>
            </a:cxn>
            <a:cxn ang="T166">
              <a:pos x="T96" y="T97"/>
            </a:cxn>
            <a:cxn ang="T167">
              <a:pos x="T98" y="T99"/>
            </a:cxn>
            <a:cxn ang="T168">
              <a:pos x="T100" y="T101"/>
            </a:cxn>
            <a:cxn ang="T169">
              <a:pos x="T102" y="T103"/>
            </a:cxn>
            <a:cxn ang="T170">
              <a:pos x="T104" y="T105"/>
            </a:cxn>
            <a:cxn ang="T171">
              <a:pos x="T106" y="T107"/>
            </a:cxn>
            <a:cxn ang="T172">
              <a:pos x="T108" y="T109"/>
            </a:cxn>
            <a:cxn ang="T173">
              <a:pos x="T110" y="T111"/>
            </a:cxn>
            <a:cxn ang="T174">
              <a:pos x="T112" y="T113"/>
            </a:cxn>
            <a:cxn ang="T175">
              <a:pos x="T114" y="T115"/>
            </a:cxn>
            <a:cxn ang="T176">
              <a:pos x="T116" y="T117"/>
            </a:cxn>
          </a:cxnLst>
          <a:rect l="T177" t="T178" r="T179" b="T180"/>
          <a:pathLst>
            <a:path w="2086" h="576">
              <a:moveTo>
                <a:pt x="292" y="426"/>
              </a:moveTo>
              <a:lnTo>
                <a:pt x="418" y="551"/>
              </a:lnTo>
              <a:lnTo>
                <a:pt x="399" y="560"/>
              </a:lnTo>
              <a:lnTo>
                <a:pt x="380" y="567"/>
              </a:lnTo>
              <a:lnTo>
                <a:pt x="360" y="573"/>
              </a:lnTo>
              <a:lnTo>
                <a:pt x="340" y="576"/>
              </a:lnTo>
              <a:lnTo>
                <a:pt x="292" y="529"/>
              </a:lnTo>
              <a:lnTo>
                <a:pt x="244" y="576"/>
              </a:lnTo>
              <a:lnTo>
                <a:pt x="224" y="573"/>
              </a:lnTo>
              <a:lnTo>
                <a:pt x="204" y="567"/>
              </a:lnTo>
              <a:lnTo>
                <a:pt x="185" y="560"/>
              </a:lnTo>
              <a:lnTo>
                <a:pt x="166" y="551"/>
              </a:lnTo>
              <a:lnTo>
                <a:pt x="292" y="426"/>
              </a:lnTo>
              <a:close/>
              <a:moveTo>
                <a:pt x="258" y="287"/>
              </a:moveTo>
              <a:lnTo>
                <a:pt x="70" y="477"/>
              </a:lnTo>
              <a:lnTo>
                <a:pt x="57" y="463"/>
              </a:lnTo>
              <a:lnTo>
                <a:pt x="47" y="447"/>
              </a:lnTo>
              <a:lnTo>
                <a:pt x="37" y="431"/>
              </a:lnTo>
              <a:lnTo>
                <a:pt x="29" y="414"/>
              </a:lnTo>
              <a:lnTo>
                <a:pt x="155" y="287"/>
              </a:lnTo>
              <a:lnTo>
                <a:pt x="29" y="162"/>
              </a:lnTo>
              <a:lnTo>
                <a:pt x="37" y="145"/>
              </a:lnTo>
              <a:lnTo>
                <a:pt x="47" y="129"/>
              </a:lnTo>
              <a:lnTo>
                <a:pt x="57" y="113"/>
              </a:lnTo>
              <a:lnTo>
                <a:pt x="70" y="99"/>
              </a:lnTo>
              <a:lnTo>
                <a:pt x="258" y="287"/>
              </a:lnTo>
              <a:close/>
              <a:moveTo>
                <a:pt x="292" y="150"/>
              </a:moveTo>
              <a:lnTo>
                <a:pt x="166" y="24"/>
              </a:lnTo>
              <a:lnTo>
                <a:pt x="185" y="16"/>
              </a:lnTo>
              <a:lnTo>
                <a:pt x="204" y="9"/>
              </a:lnTo>
              <a:lnTo>
                <a:pt x="224" y="3"/>
              </a:lnTo>
              <a:lnTo>
                <a:pt x="244" y="0"/>
              </a:lnTo>
              <a:lnTo>
                <a:pt x="292" y="47"/>
              </a:lnTo>
              <a:lnTo>
                <a:pt x="340" y="0"/>
              </a:lnTo>
              <a:lnTo>
                <a:pt x="360" y="3"/>
              </a:lnTo>
              <a:lnTo>
                <a:pt x="380" y="9"/>
              </a:lnTo>
              <a:lnTo>
                <a:pt x="399" y="16"/>
              </a:lnTo>
              <a:lnTo>
                <a:pt x="418" y="24"/>
              </a:lnTo>
              <a:lnTo>
                <a:pt x="292" y="150"/>
              </a:lnTo>
              <a:close/>
              <a:moveTo>
                <a:pt x="326" y="287"/>
              </a:moveTo>
              <a:lnTo>
                <a:pt x="515" y="99"/>
              </a:lnTo>
              <a:lnTo>
                <a:pt x="527" y="113"/>
              </a:lnTo>
              <a:lnTo>
                <a:pt x="537" y="129"/>
              </a:lnTo>
              <a:lnTo>
                <a:pt x="547" y="145"/>
              </a:lnTo>
              <a:lnTo>
                <a:pt x="555" y="162"/>
              </a:lnTo>
              <a:lnTo>
                <a:pt x="430" y="287"/>
              </a:lnTo>
              <a:lnTo>
                <a:pt x="555" y="414"/>
              </a:lnTo>
              <a:lnTo>
                <a:pt x="547" y="431"/>
              </a:lnTo>
              <a:lnTo>
                <a:pt x="537" y="447"/>
              </a:lnTo>
              <a:lnTo>
                <a:pt x="527" y="463"/>
              </a:lnTo>
              <a:lnTo>
                <a:pt x="515" y="477"/>
              </a:lnTo>
              <a:lnTo>
                <a:pt x="326" y="287"/>
              </a:lnTo>
              <a:close/>
              <a:moveTo>
                <a:pt x="292" y="287"/>
              </a:moveTo>
              <a:lnTo>
                <a:pt x="85" y="81"/>
              </a:lnTo>
              <a:lnTo>
                <a:pt x="99" y="69"/>
              </a:lnTo>
              <a:lnTo>
                <a:pt x="113" y="57"/>
              </a:lnTo>
              <a:lnTo>
                <a:pt x="128" y="46"/>
              </a:lnTo>
              <a:lnTo>
                <a:pt x="144" y="36"/>
              </a:lnTo>
              <a:lnTo>
                <a:pt x="292" y="184"/>
              </a:lnTo>
              <a:lnTo>
                <a:pt x="441" y="36"/>
              </a:lnTo>
              <a:lnTo>
                <a:pt x="456" y="46"/>
              </a:lnTo>
              <a:lnTo>
                <a:pt x="471" y="57"/>
              </a:lnTo>
              <a:lnTo>
                <a:pt x="486" y="69"/>
              </a:lnTo>
              <a:lnTo>
                <a:pt x="499" y="81"/>
              </a:lnTo>
              <a:lnTo>
                <a:pt x="292" y="287"/>
              </a:lnTo>
              <a:close/>
              <a:moveTo>
                <a:pt x="292" y="287"/>
              </a:moveTo>
              <a:lnTo>
                <a:pt x="499" y="495"/>
              </a:lnTo>
              <a:lnTo>
                <a:pt x="486" y="508"/>
              </a:lnTo>
              <a:lnTo>
                <a:pt x="471" y="519"/>
              </a:lnTo>
              <a:lnTo>
                <a:pt x="456" y="530"/>
              </a:lnTo>
              <a:lnTo>
                <a:pt x="441" y="540"/>
              </a:lnTo>
              <a:lnTo>
                <a:pt x="292" y="391"/>
              </a:lnTo>
              <a:lnTo>
                <a:pt x="144" y="540"/>
              </a:lnTo>
              <a:lnTo>
                <a:pt x="128" y="530"/>
              </a:lnTo>
              <a:lnTo>
                <a:pt x="113" y="519"/>
              </a:lnTo>
              <a:lnTo>
                <a:pt x="99" y="508"/>
              </a:lnTo>
              <a:lnTo>
                <a:pt x="85" y="495"/>
              </a:lnTo>
              <a:lnTo>
                <a:pt x="292" y="287"/>
              </a:lnTo>
              <a:close/>
              <a:moveTo>
                <a:pt x="465" y="287"/>
              </a:moveTo>
              <a:lnTo>
                <a:pt x="566" y="188"/>
              </a:lnTo>
              <a:lnTo>
                <a:pt x="574" y="211"/>
              </a:lnTo>
              <a:lnTo>
                <a:pt x="580" y="236"/>
              </a:lnTo>
              <a:lnTo>
                <a:pt x="583" y="262"/>
              </a:lnTo>
              <a:lnTo>
                <a:pt x="584" y="287"/>
              </a:lnTo>
              <a:lnTo>
                <a:pt x="583" y="314"/>
              </a:lnTo>
              <a:lnTo>
                <a:pt x="580" y="340"/>
              </a:lnTo>
              <a:lnTo>
                <a:pt x="574" y="365"/>
              </a:lnTo>
              <a:lnTo>
                <a:pt x="566" y="389"/>
              </a:lnTo>
              <a:lnTo>
                <a:pt x="465" y="287"/>
              </a:lnTo>
              <a:close/>
              <a:moveTo>
                <a:pt x="119" y="287"/>
              </a:moveTo>
              <a:lnTo>
                <a:pt x="18" y="389"/>
              </a:lnTo>
              <a:lnTo>
                <a:pt x="10" y="365"/>
              </a:lnTo>
              <a:lnTo>
                <a:pt x="4" y="340"/>
              </a:lnTo>
              <a:lnTo>
                <a:pt x="1" y="314"/>
              </a:lnTo>
              <a:lnTo>
                <a:pt x="0" y="287"/>
              </a:lnTo>
              <a:lnTo>
                <a:pt x="1" y="262"/>
              </a:lnTo>
              <a:lnTo>
                <a:pt x="4" y="236"/>
              </a:lnTo>
              <a:lnTo>
                <a:pt x="10" y="211"/>
              </a:lnTo>
              <a:lnTo>
                <a:pt x="18" y="188"/>
              </a:lnTo>
              <a:lnTo>
                <a:pt x="119" y="287"/>
              </a:lnTo>
              <a:close/>
              <a:moveTo>
                <a:pt x="1885" y="427"/>
              </a:moveTo>
              <a:lnTo>
                <a:pt x="1895" y="391"/>
              </a:lnTo>
              <a:lnTo>
                <a:pt x="1985" y="391"/>
              </a:lnTo>
              <a:lnTo>
                <a:pt x="1996" y="427"/>
              </a:lnTo>
              <a:lnTo>
                <a:pt x="2086" y="427"/>
              </a:lnTo>
              <a:lnTo>
                <a:pt x="1987" y="150"/>
              </a:lnTo>
              <a:lnTo>
                <a:pt x="1895" y="150"/>
              </a:lnTo>
              <a:lnTo>
                <a:pt x="1797" y="427"/>
              </a:lnTo>
              <a:lnTo>
                <a:pt x="1885" y="427"/>
              </a:lnTo>
              <a:close/>
              <a:moveTo>
                <a:pt x="1969" y="334"/>
              </a:moveTo>
              <a:lnTo>
                <a:pt x="1912" y="334"/>
              </a:lnTo>
              <a:lnTo>
                <a:pt x="1940" y="234"/>
              </a:lnTo>
              <a:lnTo>
                <a:pt x="1969" y="334"/>
              </a:lnTo>
              <a:close/>
              <a:moveTo>
                <a:pt x="1790" y="231"/>
              </a:moveTo>
              <a:lnTo>
                <a:pt x="1790" y="231"/>
              </a:lnTo>
              <a:lnTo>
                <a:pt x="1788" y="222"/>
              </a:lnTo>
              <a:lnTo>
                <a:pt x="1785" y="213"/>
              </a:lnTo>
              <a:lnTo>
                <a:pt x="1783" y="206"/>
              </a:lnTo>
              <a:lnTo>
                <a:pt x="1779" y="197"/>
              </a:lnTo>
              <a:lnTo>
                <a:pt x="1774" y="190"/>
              </a:lnTo>
              <a:lnTo>
                <a:pt x="1770" y="182"/>
              </a:lnTo>
              <a:lnTo>
                <a:pt x="1763" y="175"/>
              </a:lnTo>
              <a:lnTo>
                <a:pt x="1756" y="170"/>
              </a:lnTo>
              <a:lnTo>
                <a:pt x="1750" y="164"/>
              </a:lnTo>
              <a:lnTo>
                <a:pt x="1741" y="158"/>
              </a:lnTo>
              <a:lnTo>
                <a:pt x="1732" y="154"/>
              </a:lnTo>
              <a:lnTo>
                <a:pt x="1722" y="150"/>
              </a:lnTo>
              <a:lnTo>
                <a:pt x="1710" y="147"/>
              </a:lnTo>
              <a:lnTo>
                <a:pt x="1698" y="145"/>
              </a:lnTo>
              <a:lnTo>
                <a:pt x="1686" y="144"/>
              </a:lnTo>
              <a:lnTo>
                <a:pt x="1671" y="144"/>
              </a:lnTo>
              <a:lnTo>
                <a:pt x="1659" y="144"/>
              </a:lnTo>
              <a:lnTo>
                <a:pt x="1646" y="145"/>
              </a:lnTo>
              <a:lnTo>
                <a:pt x="1635" y="147"/>
              </a:lnTo>
              <a:lnTo>
                <a:pt x="1624" y="149"/>
              </a:lnTo>
              <a:lnTo>
                <a:pt x="1613" y="152"/>
              </a:lnTo>
              <a:lnTo>
                <a:pt x="1603" y="156"/>
              </a:lnTo>
              <a:lnTo>
                <a:pt x="1594" y="161"/>
              </a:lnTo>
              <a:lnTo>
                <a:pt x="1586" y="165"/>
              </a:lnTo>
              <a:lnTo>
                <a:pt x="1578" y="172"/>
              </a:lnTo>
              <a:lnTo>
                <a:pt x="1571" y="179"/>
              </a:lnTo>
              <a:lnTo>
                <a:pt x="1566" y="185"/>
              </a:lnTo>
              <a:lnTo>
                <a:pt x="1561" y="193"/>
              </a:lnTo>
              <a:lnTo>
                <a:pt x="1557" y="202"/>
              </a:lnTo>
              <a:lnTo>
                <a:pt x="1554" y="211"/>
              </a:lnTo>
              <a:lnTo>
                <a:pt x="1552" y="221"/>
              </a:lnTo>
              <a:lnTo>
                <a:pt x="1552" y="231"/>
              </a:lnTo>
              <a:lnTo>
                <a:pt x="1552" y="241"/>
              </a:lnTo>
              <a:lnTo>
                <a:pt x="1553" y="250"/>
              </a:lnTo>
              <a:lnTo>
                <a:pt x="1556" y="258"/>
              </a:lnTo>
              <a:lnTo>
                <a:pt x="1559" y="265"/>
              </a:lnTo>
              <a:lnTo>
                <a:pt x="1562" y="272"/>
              </a:lnTo>
              <a:lnTo>
                <a:pt x="1567" y="279"/>
              </a:lnTo>
              <a:lnTo>
                <a:pt x="1571" y="284"/>
              </a:lnTo>
              <a:lnTo>
                <a:pt x="1577" y="289"/>
              </a:lnTo>
              <a:lnTo>
                <a:pt x="1588" y="298"/>
              </a:lnTo>
              <a:lnTo>
                <a:pt x="1602" y="304"/>
              </a:lnTo>
              <a:lnTo>
                <a:pt x="1616" y="310"/>
              </a:lnTo>
              <a:lnTo>
                <a:pt x="1631" y="316"/>
              </a:lnTo>
              <a:lnTo>
                <a:pt x="1660" y="322"/>
              </a:lnTo>
              <a:lnTo>
                <a:pt x="1686" y="329"/>
              </a:lnTo>
              <a:lnTo>
                <a:pt x="1696" y="334"/>
              </a:lnTo>
              <a:lnTo>
                <a:pt x="1704" y="338"/>
              </a:lnTo>
              <a:lnTo>
                <a:pt x="1707" y="340"/>
              </a:lnTo>
              <a:lnTo>
                <a:pt x="1709" y="344"/>
              </a:lnTo>
              <a:lnTo>
                <a:pt x="1710" y="347"/>
              </a:lnTo>
              <a:lnTo>
                <a:pt x="1710" y="350"/>
              </a:lnTo>
              <a:lnTo>
                <a:pt x="1709" y="355"/>
              </a:lnTo>
              <a:lnTo>
                <a:pt x="1708" y="359"/>
              </a:lnTo>
              <a:lnTo>
                <a:pt x="1705" y="363"/>
              </a:lnTo>
              <a:lnTo>
                <a:pt x="1700" y="365"/>
              </a:lnTo>
              <a:lnTo>
                <a:pt x="1695" y="368"/>
              </a:lnTo>
              <a:lnTo>
                <a:pt x="1688" y="369"/>
              </a:lnTo>
              <a:lnTo>
                <a:pt x="1681" y="371"/>
              </a:lnTo>
              <a:lnTo>
                <a:pt x="1673" y="371"/>
              </a:lnTo>
              <a:lnTo>
                <a:pt x="1667" y="371"/>
              </a:lnTo>
              <a:lnTo>
                <a:pt x="1660" y="369"/>
              </a:lnTo>
              <a:lnTo>
                <a:pt x="1653" y="367"/>
              </a:lnTo>
              <a:lnTo>
                <a:pt x="1647" y="364"/>
              </a:lnTo>
              <a:lnTo>
                <a:pt x="1642" y="359"/>
              </a:lnTo>
              <a:lnTo>
                <a:pt x="1637" y="355"/>
              </a:lnTo>
              <a:lnTo>
                <a:pt x="1634" y="349"/>
              </a:lnTo>
              <a:lnTo>
                <a:pt x="1632" y="343"/>
              </a:lnTo>
              <a:lnTo>
                <a:pt x="1545" y="343"/>
              </a:lnTo>
              <a:lnTo>
                <a:pt x="1547" y="351"/>
              </a:lnTo>
              <a:lnTo>
                <a:pt x="1549" y="360"/>
              </a:lnTo>
              <a:lnTo>
                <a:pt x="1551" y="369"/>
              </a:lnTo>
              <a:lnTo>
                <a:pt x="1556" y="377"/>
              </a:lnTo>
              <a:lnTo>
                <a:pt x="1560" y="385"/>
              </a:lnTo>
              <a:lnTo>
                <a:pt x="1566" y="393"/>
              </a:lnTo>
              <a:lnTo>
                <a:pt x="1572" y="400"/>
              </a:lnTo>
              <a:lnTo>
                <a:pt x="1580" y="407"/>
              </a:lnTo>
              <a:lnTo>
                <a:pt x="1588" y="413"/>
              </a:lnTo>
              <a:lnTo>
                <a:pt x="1598" y="419"/>
              </a:lnTo>
              <a:lnTo>
                <a:pt x="1607" y="423"/>
              </a:lnTo>
              <a:lnTo>
                <a:pt x="1618" y="427"/>
              </a:lnTo>
              <a:lnTo>
                <a:pt x="1630" y="430"/>
              </a:lnTo>
              <a:lnTo>
                <a:pt x="1642" y="432"/>
              </a:lnTo>
              <a:lnTo>
                <a:pt x="1654" y="433"/>
              </a:lnTo>
              <a:lnTo>
                <a:pt x="1668" y="435"/>
              </a:lnTo>
              <a:lnTo>
                <a:pt x="1682" y="435"/>
              </a:lnTo>
              <a:lnTo>
                <a:pt x="1696" y="433"/>
              </a:lnTo>
              <a:lnTo>
                <a:pt x="1708" y="431"/>
              </a:lnTo>
              <a:lnTo>
                <a:pt x="1720" y="429"/>
              </a:lnTo>
              <a:lnTo>
                <a:pt x="1732" y="426"/>
              </a:lnTo>
              <a:lnTo>
                <a:pt x="1742" y="421"/>
              </a:lnTo>
              <a:lnTo>
                <a:pt x="1752" y="417"/>
              </a:lnTo>
              <a:lnTo>
                <a:pt x="1761" y="411"/>
              </a:lnTo>
              <a:lnTo>
                <a:pt x="1769" y="404"/>
              </a:lnTo>
              <a:lnTo>
                <a:pt x="1776" y="398"/>
              </a:lnTo>
              <a:lnTo>
                <a:pt x="1782" y="390"/>
              </a:lnTo>
              <a:lnTo>
                <a:pt x="1788" y="381"/>
              </a:lnTo>
              <a:lnTo>
                <a:pt x="1792" y="372"/>
              </a:lnTo>
              <a:lnTo>
                <a:pt x="1794" y="362"/>
              </a:lnTo>
              <a:lnTo>
                <a:pt x="1797" y="350"/>
              </a:lnTo>
              <a:lnTo>
                <a:pt x="1797" y="339"/>
              </a:lnTo>
              <a:lnTo>
                <a:pt x="1797" y="330"/>
              </a:lnTo>
              <a:lnTo>
                <a:pt x="1796" y="322"/>
              </a:lnTo>
              <a:lnTo>
                <a:pt x="1793" y="314"/>
              </a:lnTo>
              <a:lnTo>
                <a:pt x="1790" y="307"/>
              </a:lnTo>
              <a:lnTo>
                <a:pt x="1787" y="301"/>
              </a:lnTo>
              <a:lnTo>
                <a:pt x="1782" y="294"/>
              </a:lnTo>
              <a:lnTo>
                <a:pt x="1778" y="290"/>
              </a:lnTo>
              <a:lnTo>
                <a:pt x="1772" y="284"/>
              </a:lnTo>
              <a:lnTo>
                <a:pt x="1761" y="276"/>
              </a:lnTo>
              <a:lnTo>
                <a:pt x="1747" y="270"/>
              </a:lnTo>
              <a:lnTo>
                <a:pt x="1733" y="264"/>
              </a:lnTo>
              <a:lnTo>
                <a:pt x="1718" y="259"/>
              </a:lnTo>
              <a:lnTo>
                <a:pt x="1689" y="252"/>
              </a:lnTo>
              <a:lnTo>
                <a:pt x="1663" y="245"/>
              </a:lnTo>
              <a:lnTo>
                <a:pt x="1653" y="240"/>
              </a:lnTo>
              <a:lnTo>
                <a:pt x="1645" y="236"/>
              </a:lnTo>
              <a:lnTo>
                <a:pt x="1642" y="232"/>
              </a:lnTo>
              <a:lnTo>
                <a:pt x="1640" y="230"/>
              </a:lnTo>
              <a:lnTo>
                <a:pt x="1639" y="227"/>
              </a:lnTo>
              <a:lnTo>
                <a:pt x="1639" y="223"/>
              </a:lnTo>
              <a:lnTo>
                <a:pt x="1639" y="219"/>
              </a:lnTo>
              <a:lnTo>
                <a:pt x="1640" y="217"/>
              </a:lnTo>
              <a:lnTo>
                <a:pt x="1642" y="213"/>
              </a:lnTo>
              <a:lnTo>
                <a:pt x="1645" y="211"/>
              </a:lnTo>
              <a:lnTo>
                <a:pt x="1650" y="210"/>
              </a:lnTo>
              <a:lnTo>
                <a:pt x="1654" y="208"/>
              </a:lnTo>
              <a:lnTo>
                <a:pt x="1667" y="208"/>
              </a:lnTo>
              <a:lnTo>
                <a:pt x="1680" y="209"/>
              </a:lnTo>
              <a:lnTo>
                <a:pt x="1686" y="210"/>
              </a:lnTo>
              <a:lnTo>
                <a:pt x="1690" y="212"/>
              </a:lnTo>
              <a:lnTo>
                <a:pt x="1695" y="216"/>
              </a:lnTo>
              <a:lnTo>
                <a:pt x="1699" y="219"/>
              </a:lnTo>
              <a:lnTo>
                <a:pt x="1701" y="225"/>
              </a:lnTo>
              <a:lnTo>
                <a:pt x="1704" y="231"/>
              </a:lnTo>
              <a:lnTo>
                <a:pt x="1790" y="231"/>
              </a:lnTo>
              <a:close/>
              <a:moveTo>
                <a:pt x="1358" y="427"/>
              </a:moveTo>
              <a:lnTo>
                <a:pt x="1449" y="427"/>
              </a:lnTo>
              <a:lnTo>
                <a:pt x="1544" y="150"/>
              </a:lnTo>
              <a:lnTo>
                <a:pt x="1453" y="150"/>
              </a:lnTo>
              <a:lnTo>
                <a:pt x="1403" y="335"/>
              </a:lnTo>
              <a:lnTo>
                <a:pt x="1355" y="150"/>
              </a:lnTo>
              <a:lnTo>
                <a:pt x="1264" y="150"/>
              </a:lnTo>
              <a:lnTo>
                <a:pt x="1358" y="427"/>
              </a:lnTo>
              <a:close/>
              <a:moveTo>
                <a:pt x="1120" y="427"/>
              </a:moveTo>
              <a:lnTo>
                <a:pt x="1120" y="427"/>
              </a:lnTo>
              <a:lnTo>
                <a:pt x="1136" y="427"/>
              </a:lnTo>
              <a:lnTo>
                <a:pt x="1152" y="426"/>
              </a:lnTo>
              <a:lnTo>
                <a:pt x="1166" y="423"/>
              </a:lnTo>
              <a:lnTo>
                <a:pt x="1181" y="419"/>
              </a:lnTo>
              <a:lnTo>
                <a:pt x="1193" y="414"/>
              </a:lnTo>
              <a:lnTo>
                <a:pt x="1206" y="409"/>
              </a:lnTo>
              <a:lnTo>
                <a:pt x="1217" y="402"/>
              </a:lnTo>
              <a:lnTo>
                <a:pt x="1227" y="394"/>
              </a:lnTo>
              <a:lnTo>
                <a:pt x="1236" y="385"/>
              </a:lnTo>
              <a:lnTo>
                <a:pt x="1244" y="374"/>
              </a:lnTo>
              <a:lnTo>
                <a:pt x="1250" y="363"/>
              </a:lnTo>
              <a:lnTo>
                <a:pt x="1256" y="349"/>
              </a:lnTo>
              <a:lnTo>
                <a:pt x="1261" y="335"/>
              </a:lnTo>
              <a:lnTo>
                <a:pt x="1264" y="319"/>
              </a:lnTo>
              <a:lnTo>
                <a:pt x="1266" y="302"/>
              </a:lnTo>
              <a:lnTo>
                <a:pt x="1267" y="283"/>
              </a:lnTo>
              <a:lnTo>
                <a:pt x="1266" y="267"/>
              </a:lnTo>
              <a:lnTo>
                <a:pt x="1264" y="252"/>
              </a:lnTo>
              <a:lnTo>
                <a:pt x="1261" y="237"/>
              </a:lnTo>
              <a:lnTo>
                <a:pt x="1257" y="225"/>
              </a:lnTo>
              <a:lnTo>
                <a:pt x="1252" y="212"/>
              </a:lnTo>
              <a:lnTo>
                <a:pt x="1245" y="201"/>
              </a:lnTo>
              <a:lnTo>
                <a:pt x="1237" y="192"/>
              </a:lnTo>
              <a:lnTo>
                <a:pt x="1228" y="183"/>
              </a:lnTo>
              <a:lnTo>
                <a:pt x="1218" y="175"/>
              </a:lnTo>
              <a:lnTo>
                <a:pt x="1207" y="168"/>
              </a:lnTo>
              <a:lnTo>
                <a:pt x="1196" y="163"/>
              </a:lnTo>
              <a:lnTo>
                <a:pt x="1183" y="158"/>
              </a:lnTo>
              <a:lnTo>
                <a:pt x="1169" y="155"/>
              </a:lnTo>
              <a:lnTo>
                <a:pt x="1154" y="153"/>
              </a:lnTo>
              <a:lnTo>
                <a:pt x="1138" y="152"/>
              </a:lnTo>
              <a:lnTo>
                <a:pt x="1123" y="150"/>
              </a:lnTo>
              <a:lnTo>
                <a:pt x="1002" y="150"/>
              </a:lnTo>
              <a:lnTo>
                <a:pt x="1002" y="427"/>
              </a:lnTo>
              <a:lnTo>
                <a:pt x="1120" y="427"/>
              </a:lnTo>
              <a:close/>
              <a:moveTo>
                <a:pt x="1092" y="216"/>
              </a:moveTo>
              <a:lnTo>
                <a:pt x="1109" y="216"/>
              </a:lnTo>
              <a:lnTo>
                <a:pt x="1126" y="216"/>
              </a:lnTo>
              <a:lnTo>
                <a:pt x="1141" y="219"/>
              </a:lnTo>
              <a:lnTo>
                <a:pt x="1146" y="220"/>
              </a:lnTo>
              <a:lnTo>
                <a:pt x="1152" y="223"/>
              </a:lnTo>
              <a:lnTo>
                <a:pt x="1156" y="227"/>
              </a:lnTo>
              <a:lnTo>
                <a:pt x="1161" y="230"/>
              </a:lnTo>
              <a:lnTo>
                <a:pt x="1164" y="235"/>
              </a:lnTo>
              <a:lnTo>
                <a:pt x="1167" y="240"/>
              </a:lnTo>
              <a:lnTo>
                <a:pt x="1171" y="246"/>
              </a:lnTo>
              <a:lnTo>
                <a:pt x="1173" y="253"/>
              </a:lnTo>
              <a:lnTo>
                <a:pt x="1175" y="268"/>
              </a:lnTo>
              <a:lnTo>
                <a:pt x="1176" y="289"/>
              </a:lnTo>
              <a:lnTo>
                <a:pt x="1175" y="307"/>
              </a:lnTo>
              <a:lnTo>
                <a:pt x="1172" y="322"/>
              </a:lnTo>
              <a:lnTo>
                <a:pt x="1170" y="329"/>
              </a:lnTo>
              <a:lnTo>
                <a:pt x="1166" y="335"/>
              </a:lnTo>
              <a:lnTo>
                <a:pt x="1163" y="340"/>
              </a:lnTo>
              <a:lnTo>
                <a:pt x="1160" y="345"/>
              </a:lnTo>
              <a:lnTo>
                <a:pt x="1155" y="349"/>
              </a:lnTo>
              <a:lnTo>
                <a:pt x="1151" y="353"/>
              </a:lnTo>
              <a:lnTo>
                <a:pt x="1145" y="356"/>
              </a:lnTo>
              <a:lnTo>
                <a:pt x="1139" y="358"/>
              </a:lnTo>
              <a:lnTo>
                <a:pt x="1126" y="362"/>
              </a:lnTo>
              <a:lnTo>
                <a:pt x="1111" y="363"/>
              </a:lnTo>
              <a:lnTo>
                <a:pt x="1092" y="363"/>
              </a:lnTo>
              <a:lnTo>
                <a:pt x="1092" y="216"/>
              </a:lnTo>
              <a:close/>
              <a:moveTo>
                <a:pt x="813" y="427"/>
              </a:moveTo>
              <a:lnTo>
                <a:pt x="813" y="341"/>
              </a:lnTo>
              <a:lnTo>
                <a:pt x="859" y="341"/>
              </a:lnTo>
              <a:lnTo>
                <a:pt x="873" y="340"/>
              </a:lnTo>
              <a:lnTo>
                <a:pt x="886" y="339"/>
              </a:lnTo>
              <a:lnTo>
                <a:pt x="898" y="337"/>
              </a:lnTo>
              <a:lnTo>
                <a:pt x="910" y="335"/>
              </a:lnTo>
              <a:lnTo>
                <a:pt x="921" y="330"/>
              </a:lnTo>
              <a:lnTo>
                <a:pt x="930" y="326"/>
              </a:lnTo>
              <a:lnTo>
                <a:pt x="939" y="321"/>
              </a:lnTo>
              <a:lnTo>
                <a:pt x="945" y="314"/>
              </a:lnTo>
              <a:lnTo>
                <a:pt x="952" y="309"/>
              </a:lnTo>
              <a:lnTo>
                <a:pt x="958" y="301"/>
              </a:lnTo>
              <a:lnTo>
                <a:pt x="962" y="293"/>
              </a:lnTo>
              <a:lnTo>
                <a:pt x="967" y="284"/>
              </a:lnTo>
              <a:lnTo>
                <a:pt x="969" y="275"/>
              </a:lnTo>
              <a:lnTo>
                <a:pt x="971" y="265"/>
              </a:lnTo>
              <a:lnTo>
                <a:pt x="972" y="255"/>
              </a:lnTo>
              <a:lnTo>
                <a:pt x="973" y="244"/>
              </a:lnTo>
              <a:lnTo>
                <a:pt x="972" y="234"/>
              </a:lnTo>
              <a:lnTo>
                <a:pt x="971" y="223"/>
              </a:lnTo>
              <a:lnTo>
                <a:pt x="969" y="214"/>
              </a:lnTo>
              <a:lnTo>
                <a:pt x="966" y="206"/>
              </a:lnTo>
              <a:lnTo>
                <a:pt x="962" y="198"/>
              </a:lnTo>
              <a:lnTo>
                <a:pt x="957" y="190"/>
              </a:lnTo>
              <a:lnTo>
                <a:pt x="951" y="183"/>
              </a:lnTo>
              <a:lnTo>
                <a:pt x="944" y="176"/>
              </a:lnTo>
              <a:lnTo>
                <a:pt x="936" y="171"/>
              </a:lnTo>
              <a:lnTo>
                <a:pt x="927" y="165"/>
              </a:lnTo>
              <a:lnTo>
                <a:pt x="919" y="161"/>
              </a:lnTo>
              <a:lnTo>
                <a:pt x="907" y="157"/>
              </a:lnTo>
              <a:lnTo>
                <a:pt x="896" y="155"/>
              </a:lnTo>
              <a:lnTo>
                <a:pt x="884" y="153"/>
              </a:lnTo>
              <a:lnTo>
                <a:pt x="870" y="152"/>
              </a:lnTo>
              <a:lnTo>
                <a:pt x="856" y="150"/>
              </a:lnTo>
              <a:lnTo>
                <a:pt x="722" y="150"/>
              </a:lnTo>
              <a:lnTo>
                <a:pt x="722" y="427"/>
              </a:lnTo>
              <a:lnTo>
                <a:pt x="813" y="427"/>
              </a:lnTo>
              <a:close/>
              <a:moveTo>
                <a:pt x="813" y="276"/>
              </a:moveTo>
              <a:lnTo>
                <a:pt x="813" y="216"/>
              </a:lnTo>
              <a:lnTo>
                <a:pt x="839" y="216"/>
              </a:lnTo>
              <a:lnTo>
                <a:pt x="855" y="217"/>
              </a:lnTo>
              <a:lnTo>
                <a:pt x="862" y="218"/>
              </a:lnTo>
              <a:lnTo>
                <a:pt x="870" y="220"/>
              </a:lnTo>
              <a:lnTo>
                <a:pt x="877" y="223"/>
              </a:lnTo>
              <a:lnTo>
                <a:pt x="883" y="229"/>
              </a:lnTo>
              <a:lnTo>
                <a:pt x="884" y="232"/>
              </a:lnTo>
              <a:lnTo>
                <a:pt x="886" y="236"/>
              </a:lnTo>
              <a:lnTo>
                <a:pt x="887" y="240"/>
              </a:lnTo>
              <a:lnTo>
                <a:pt x="887" y="245"/>
              </a:lnTo>
              <a:lnTo>
                <a:pt x="886" y="253"/>
              </a:lnTo>
              <a:lnTo>
                <a:pt x="884" y="259"/>
              </a:lnTo>
              <a:lnTo>
                <a:pt x="882" y="265"/>
              </a:lnTo>
              <a:lnTo>
                <a:pt x="877" y="270"/>
              </a:lnTo>
              <a:lnTo>
                <a:pt x="871" y="273"/>
              </a:lnTo>
              <a:lnTo>
                <a:pt x="865" y="275"/>
              </a:lnTo>
              <a:lnTo>
                <a:pt x="858" y="276"/>
              </a:lnTo>
              <a:lnTo>
                <a:pt x="850" y="276"/>
              </a:lnTo>
              <a:lnTo>
                <a:pt x="813" y="276"/>
              </a:lnTo>
              <a:close/>
            </a:path>
          </a:pathLst>
        </a:custGeom>
        <a:solidFill>
          <a:srgbClr val="FF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76200</xdr:rowOff>
    </xdr:from>
    <xdr:to>
      <xdr:col>1</xdr:col>
      <xdr:colOff>847725</xdr:colOff>
      <xdr:row>0</xdr:row>
      <xdr:rowOff>285750</xdr:rowOff>
    </xdr:to>
    <xdr:sp macro="" textlink="">
      <xdr:nvSpPr>
        <xdr:cNvPr id="2" name="Freeform 24"/>
        <xdr:cNvSpPr>
          <a:spLocks noEditPoints="1"/>
        </xdr:cNvSpPr>
      </xdr:nvSpPr>
      <xdr:spPr bwMode="auto">
        <a:xfrm>
          <a:off x="485775" y="76200"/>
          <a:ext cx="828675" cy="209550"/>
        </a:xfrm>
        <a:custGeom>
          <a:avLst/>
          <a:gdLst>
            <a:gd name="T0" fmla="*/ 1 w 2086"/>
            <a:gd name="T1" fmla="*/ 1 h 576"/>
            <a:gd name="T2" fmla="*/ 1 w 2086"/>
            <a:gd name="T3" fmla="*/ 1 h 576"/>
            <a:gd name="T4" fmla="*/ 1 w 2086"/>
            <a:gd name="T5" fmla="*/ 1 h 576"/>
            <a:gd name="T6" fmla="*/ 1 w 2086"/>
            <a:gd name="T7" fmla="*/ 1 h 576"/>
            <a:gd name="T8" fmla="*/ 1 w 2086"/>
            <a:gd name="T9" fmla="*/ 1 h 576"/>
            <a:gd name="T10" fmla="*/ 1 w 2086"/>
            <a:gd name="T11" fmla="*/ 1 h 576"/>
            <a:gd name="T12" fmla="*/ 1 w 2086"/>
            <a:gd name="T13" fmla="*/ 1 h 576"/>
            <a:gd name="T14" fmla="*/ 1 w 2086"/>
            <a:gd name="T15" fmla="*/ 1 h 576"/>
            <a:gd name="T16" fmla="*/ 1 w 2086"/>
            <a:gd name="T17" fmla="*/ 1 h 576"/>
            <a:gd name="T18" fmla="*/ 1 w 2086"/>
            <a:gd name="T19" fmla="*/ 1 h 576"/>
            <a:gd name="T20" fmla="*/ 1 w 2086"/>
            <a:gd name="T21" fmla="*/ 1 h 576"/>
            <a:gd name="T22" fmla="*/ 1 w 2086"/>
            <a:gd name="T23" fmla="*/ 1 h 576"/>
            <a:gd name="T24" fmla="*/ 1 w 2086"/>
            <a:gd name="T25" fmla="*/ 1 h 576"/>
            <a:gd name="T26" fmla="*/ 1 w 2086"/>
            <a:gd name="T27" fmla="*/ 1 h 576"/>
            <a:gd name="T28" fmla="*/ 1 w 2086"/>
            <a:gd name="T29" fmla="*/ 1 h 576"/>
            <a:gd name="T30" fmla="*/ 1 w 2086"/>
            <a:gd name="T31" fmla="*/ 1 h 576"/>
            <a:gd name="T32" fmla="*/ 1 w 2086"/>
            <a:gd name="T33" fmla="*/ 1 h 576"/>
            <a:gd name="T34" fmla="*/ 1 w 2086"/>
            <a:gd name="T35" fmla="*/ 1 h 576"/>
            <a:gd name="T36" fmla="*/ 1 w 2086"/>
            <a:gd name="T37" fmla="*/ 1 h 576"/>
            <a:gd name="T38" fmla="*/ 1 w 2086"/>
            <a:gd name="T39" fmla="*/ 1 h 576"/>
            <a:gd name="T40" fmla="*/ 1 w 2086"/>
            <a:gd name="T41" fmla="*/ 1 h 576"/>
            <a:gd name="T42" fmla="*/ 1 w 2086"/>
            <a:gd name="T43" fmla="*/ 1 h 576"/>
            <a:gd name="T44" fmla="*/ 1 w 2086"/>
            <a:gd name="T45" fmla="*/ 1 h 576"/>
            <a:gd name="T46" fmla="*/ 1 w 2086"/>
            <a:gd name="T47" fmla="*/ 1 h 576"/>
            <a:gd name="T48" fmla="*/ 1 w 2086"/>
            <a:gd name="T49" fmla="*/ 1 h 576"/>
            <a:gd name="T50" fmla="*/ 1 w 2086"/>
            <a:gd name="T51" fmla="*/ 1 h 576"/>
            <a:gd name="T52" fmla="*/ 1 w 2086"/>
            <a:gd name="T53" fmla="*/ 1 h 576"/>
            <a:gd name="T54" fmla="*/ 1 w 2086"/>
            <a:gd name="T55" fmla="*/ 1 h 576"/>
            <a:gd name="T56" fmla="*/ 1 w 2086"/>
            <a:gd name="T57" fmla="*/ 1 h 576"/>
            <a:gd name="T58" fmla="*/ 1 w 2086"/>
            <a:gd name="T59" fmla="*/ 1 h 576"/>
            <a:gd name="T60" fmla="*/ 1 w 2086"/>
            <a:gd name="T61" fmla="*/ 1 h 576"/>
            <a:gd name="T62" fmla="*/ 1 w 2086"/>
            <a:gd name="T63" fmla="*/ 1 h 576"/>
            <a:gd name="T64" fmla="*/ 1 w 2086"/>
            <a:gd name="T65" fmla="*/ 1 h 576"/>
            <a:gd name="T66" fmla="*/ 1 w 2086"/>
            <a:gd name="T67" fmla="*/ 1 h 576"/>
            <a:gd name="T68" fmla="*/ 1 w 2086"/>
            <a:gd name="T69" fmla="*/ 1 h 576"/>
            <a:gd name="T70" fmla="*/ 1 w 2086"/>
            <a:gd name="T71" fmla="*/ 1 h 576"/>
            <a:gd name="T72" fmla="*/ 1 w 2086"/>
            <a:gd name="T73" fmla="*/ 1 h 576"/>
            <a:gd name="T74" fmla="*/ 1 w 2086"/>
            <a:gd name="T75" fmla="*/ 1 h 576"/>
            <a:gd name="T76" fmla="*/ 1 w 2086"/>
            <a:gd name="T77" fmla="*/ 1 h 576"/>
            <a:gd name="T78" fmla="*/ 1 w 2086"/>
            <a:gd name="T79" fmla="*/ 1 h 576"/>
            <a:gd name="T80" fmla="*/ 1 w 2086"/>
            <a:gd name="T81" fmla="*/ 1 h 576"/>
            <a:gd name="T82" fmla="*/ 1 w 2086"/>
            <a:gd name="T83" fmla="*/ 1 h 576"/>
            <a:gd name="T84" fmla="*/ 1 w 2086"/>
            <a:gd name="T85" fmla="*/ 1 h 576"/>
            <a:gd name="T86" fmla="*/ 1 w 2086"/>
            <a:gd name="T87" fmla="*/ 1 h 576"/>
            <a:gd name="T88" fmla="*/ 1 w 2086"/>
            <a:gd name="T89" fmla="*/ 1 h 576"/>
            <a:gd name="T90" fmla="*/ 1 w 2086"/>
            <a:gd name="T91" fmla="*/ 1 h 576"/>
            <a:gd name="T92" fmla="*/ 1 w 2086"/>
            <a:gd name="T93" fmla="*/ 1 h 576"/>
            <a:gd name="T94" fmla="*/ 1 w 2086"/>
            <a:gd name="T95" fmla="*/ 1 h 576"/>
            <a:gd name="T96" fmla="*/ 1 w 2086"/>
            <a:gd name="T97" fmla="*/ 1 h 576"/>
            <a:gd name="T98" fmla="*/ 1 w 2086"/>
            <a:gd name="T99" fmla="*/ 1 h 576"/>
            <a:gd name="T100" fmla="*/ 1 w 2086"/>
            <a:gd name="T101" fmla="*/ 1 h 576"/>
            <a:gd name="T102" fmla="*/ 1 w 2086"/>
            <a:gd name="T103" fmla="*/ 1 h 576"/>
            <a:gd name="T104" fmla="*/ 1 w 2086"/>
            <a:gd name="T105" fmla="*/ 1 h 576"/>
            <a:gd name="T106" fmla="*/ 1 w 2086"/>
            <a:gd name="T107" fmla="*/ 1 h 576"/>
            <a:gd name="T108" fmla="*/ 1 w 2086"/>
            <a:gd name="T109" fmla="*/ 1 h 576"/>
            <a:gd name="T110" fmla="*/ 1 w 2086"/>
            <a:gd name="T111" fmla="*/ 1 h 576"/>
            <a:gd name="T112" fmla="*/ 1 w 2086"/>
            <a:gd name="T113" fmla="*/ 1 h 576"/>
            <a:gd name="T114" fmla="*/ 1 w 2086"/>
            <a:gd name="T115" fmla="*/ 1 h 576"/>
            <a:gd name="T116" fmla="*/ 1 w 2086"/>
            <a:gd name="T117" fmla="*/ 1 h 57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w 2086"/>
            <a:gd name="T178" fmla="*/ 0 h 576"/>
            <a:gd name="T179" fmla="*/ 2086 w 2086"/>
            <a:gd name="T180" fmla="*/ 576 h 576"/>
          </a:gdLst>
          <a:ahLst/>
          <a:cxnLst>
            <a:cxn ang="T118">
              <a:pos x="T0" y="T1"/>
            </a:cxn>
            <a:cxn ang="T119">
              <a:pos x="T2" y="T3"/>
            </a:cxn>
            <a:cxn ang="T120">
              <a:pos x="T4" y="T5"/>
            </a:cxn>
            <a:cxn ang="T121">
              <a:pos x="T6" y="T7"/>
            </a:cxn>
            <a:cxn ang="T122">
              <a:pos x="T8" y="T9"/>
            </a:cxn>
            <a:cxn ang="T123">
              <a:pos x="T10" y="T11"/>
            </a:cxn>
            <a:cxn ang="T124">
              <a:pos x="T12" y="T13"/>
            </a:cxn>
            <a:cxn ang="T125">
              <a:pos x="T14" y="T15"/>
            </a:cxn>
            <a:cxn ang="T126">
              <a:pos x="T16" y="T17"/>
            </a:cxn>
            <a:cxn ang="T127">
              <a:pos x="T18" y="T19"/>
            </a:cxn>
            <a:cxn ang="T128">
              <a:pos x="T20" y="T21"/>
            </a:cxn>
            <a:cxn ang="T129">
              <a:pos x="T22" y="T23"/>
            </a:cxn>
            <a:cxn ang="T130">
              <a:pos x="T24" y="T25"/>
            </a:cxn>
            <a:cxn ang="T131">
              <a:pos x="T26" y="T27"/>
            </a:cxn>
            <a:cxn ang="T132">
              <a:pos x="T28" y="T29"/>
            </a:cxn>
            <a:cxn ang="T133">
              <a:pos x="T30" y="T31"/>
            </a:cxn>
            <a:cxn ang="T134">
              <a:pos x="T32" y="T33"/>
            </a:cxn>
            <a:cxn ang="T135">
              <a:pos x="T34" y="T35"/>
            </a:cxn>
            <a:cxn ang="T136">
              <a:pos x="T36" y="T37"/>
            </a:cxn>
            <a:cxn ang="T137">
              <a:pos x="T38" y="T39"/>
            </a:cxn>
            <a:cxn ang="T138">
              <a:pos x="T40" y="T41"/>
            </a:cxn>
            <a:cxn ang="T139">
              <a:pos x="T42" y="T43"/>
            </a:cxn>
            <a:cxn ang="T140">
              <a:pos x="T44" y="T45"/>
            </a:cxn>
            <a:cxn ang="T141">
              <a:pos x="T46" y="T47"/>
            </a:cxn>
            <a:cxn ang="T142">
              <a:pos x="T48" y="T49"/>
            </a:cxn>
            <a:cxn ang="T143">
              <a:pos x="T50" y="T51"/>
            </a:cxn>
            <a:cxn ang="T144">
              <a:pos x="T52" y="T53"/>
            </a:cxn>
            <a:cxn ang="T145">
              <a:pos x="T54" y="T55"/>
            </a:cxn>
            <a:cxn ang="T146">
              <a:pos x="T56" y="T57"/>
            </a:cxn>
            <a:cxn ang="T147">
              <a:pos x="T58" y="T59"/>
            </a:cxn>
            <a:cxn ang="T148">
              <a:pos x="T60" y="T61"/>
            </a:cxn>
            <a:cxn ang="T149">
              <a:pos x="T62" y="T63"/>
            </a:cxn>
            <a:cxn ang="T150">
              <a:pos x="T64" y="T65"/>
            </a:cxn>
            <a:cxn ang="T151">
              <a:pos x="T66" y="T67"/>
            </a:cxn>
            <a:cxn ang="T152">
              <a:pos x="T68" y="T69"/>
            </a:cxn>
            <a:cxn ang="T153">
              <a:pos x="T70" y="T71"/>
            </a:cxn>
            <a:cxn ang="T154">
              <a:pos x="T72" y="T73"/>
            </a:cxn>
            <a:cxn ang="T155">
              <a:pos x="T74" y="T75"/>
            </a:cxn>
            <a:cxn ang="T156">
              <a:pos x="T76" y="T77"/>
            </a:cxn>
            <a:cxn ang="T157">
              <a:pos x="T78" y="T79"/>
            </a:cxn>
            <a:cxn ang="T158">
              <a:pos x="T80" y="T81"/>
            </a:cxn>
            <a:cxn ang="T159">
              <a:pos x="T82" y="T83"/>
            </a:cxn>
            <a:cxn ang="T160">
              <a:pos x="T84" y="T85"/>
            </a:cxn>
            <a:cxn ang="T161">
              <a:pos x="T86" y="T87"/>
            </a:cxn>
            <a:cxn ang="T162">
              <a:pos x="T88" y="T89"/>
            </a:cxn>
            <a:cxn ang="T163">
              <a:pos x="T90" y="T91"/>
            </a:cxn>
            <a:cxn ang="T164">
              <a:pos x="T92" y="T93"/>
            </a:cxn>
            <a:cxn ang="T165">
              <a:pos x="T94" y="T95"/>
            </a:cxn>
            <a:cxn ang="T166">
              <a:pos x="T96" y="T97"/>
            </a:cxn>
            <a:cxn ang="T167">
              <a:pos x="T98" y="T99"/>
            </a:cxn>
            <a:cxn ang="T168">
              <a:pos x="T100" y="T101"/>
            </a:cxn>
            <a:cxn ang="T169">
              <a:pos x="T102" y="T103"/>
            </a:cxn>
            <a:cxn ang="T170">
              <a:pos x="T104" y="T105"/>
            </a:cxn>
            <a:cxn ang="T171">
              <a:pos x="T106" y="T107"/>
            </a:cxn>
            <a:cxn ang="T172">
              <a:pos x="T108" y="T109"/>
            </a:cxn>
            <a:cxn ang="T173">
              <a:pos x="T110" y="T111"/>
            </a:cxn>
            <a:cxn ang="T174">
              <a:pos x="T112" y="T113"/>
            </a:cxn>
            <a:cxn ang="T175">
              <a:pos x="T114" y="T115"/>
            </a:cxn>
            <a:cxn ang="T176">
              <a:pos x="T116" y="T117"/>
            </a:cxn>
          </a:cxnLst>
          <a:rect l="T177" t="T178" r="T179" b="T180"/>
          <a:pathLst>
            <a:path w="2086" h="576">
              <a:moveTo>
                <a:pt x="292" y="426"/>
              </a:moveTo>
              <a:lnTo>
                <a:pt x="418" y="551"/>
              </a:lnTo>
              <a:lnTo>
                <a:pt x="399" y="560"/>
              </a:lnTo>
              <a:lnTo>
                <a:pt x="380" y="567"/>
              </a:lnTo>
              <a:lnTo>
                <a:pt x="360" y="573"/>
              </a:lnTo>
              <a:lnTo>
                <a:pt x="340" y="576"/>
              </a:lnTo>
              <a:lnTo>
                <a:pt x="292" y="529"/>
              </a:lnTo>
              <a:lnTo>
                <a:pt x="244" y="576"/>
              </a:lnTo>
              <a:lnTo>
                <a:pt x="224" y="573"/>
              </a:lnTo>
              <a:lnTo>
                <a:pt x="204" y="567"/>
              </a:lnTo>
              <a:lnTo>
                <a:pt x="185" y="560"/>
              </a:lnTo>
              <a:lnTo>
                <a:pt x="166" y="551"/>
              </a:lnTo>
              <a:lnTo>
                <a:pt x="292" y="426"/>
              </a:lnTo>
              <a:close/>
              <a:moveTo>
                <a:pt x="258" y="287"/>
              </a:moveTo>
              <a:lnTo>
                <a:pt x="70" y="477"/>
              </a:lnTo>
              <a:lnTo>
                <a:pt x="57" y="463"/>
              </a:lnTo>
              <a:lnTo>
                <a:pt x="47" y="447"/>
              </a:lnTo>
              <a:lnTo>
                <a:pt x="37" y="431"/>
              </a:lnTo>
              <a:lnTo>
                <a:pt x="29" y="414"/>
              </a:lnTo>
              <a:lnTo>
                <a:pt x="155" y="287"/>
              </a:lnTo>
              <a:lnTo>
                <a:pt x="29" y="162"/>
              </a:lnTo>
              <a:lnTo>
                <a:pt x="37" y="145"/>
              </a:lnTo>
              <a:lnTo>
                <a:pt x="47" y="129"/>
              </a:lnTo>
              <a:lnTo>
                <a:pt x="57" y="113"/>
              </a:lnTo>
              <a:lnTo>
                <a:pt x="70" y="99"/>
              </a:lnTo>
              <a:lnTo>
                <a:pt x="258" y="287"/>
              </a:lnTo>
              <a:close/>
              <a:moveTo>
                <a:pt x="292" y="150"/>
              </a:moveTo>
              <a:lnTo>
                <a:pt x="166" y="24"/>
              </a:lnTo>
              <a:lnTo>
                <a:pt x="185" y="16"/>
              </a:lnTo>
              <a:lnTo>
                <a:pt x="204" y="9"/>
              </a:lnTo>
              <a:lnTo>
                <a:pt x="224" y="3"/>
              </a:lnTo>
              <a:lnTo>
                <a:pt x="244" y="0"/>
              </a:lnTo>
              <a:lnTo>
                <a:pt x="292" y="47"/>
              </a:lnTo>
              <a:lnTo>
                <a:pt x="340" y="0"/>
              </a:lnTo>
              <a:lnTo>
                <a:pt x="360" y="3"/>
              </a:lnTo>
              <a:lnTo>
                <a:pt x="380" y="9"/>
              </a:lnTo>
              <a:lnTo>
                <a:pt x="399" y="16"/>
              </a:lnTo>
              <a:lnTo>
                <a:pt x="418" y="24"/>
              </a:lnTo>
              <a:lnTo>
                <a:pt x="292" y="150"/>
              </a:lnTo>
              <a:close/>
              <a:moveTo>
                <a:pt x="326" y="287"/>
              </a:moveTo>
              <a:lnTo>
                <a:pt x="515" y="99"/>
              </a:lnTo>
              <a:lnTo>
                <a:pt x="527" y="113"/>
              </a:lnTo>
              <a:lnTo>
                <a:pt x="537" y="129"/>
              </a:lnTo>
              <a:lnTo>
                <a:pt x="547" y="145"/>
              </a:lnTo>
              <a:lnTo>
                <a:pt x="555" y="162"/>
              </a:lnTo>
              <a:lnTo>
                <a:pt x="430" y="287"/>
              </a:lnTo>
              <a:lnTo>
                <a:pt x="555" y="414"/>
              </a:lnTo>
              <a:lnTo>
                <a:pt x="547" y="431"/>
              </a:lnTo>
              <a:lnTo>
                <a:pt x="537" y="447"/>
              </a:lnTo>
              <a:lnTo>
                <a:pt x="527" y="463"/>
              </a:lnTo>
              <a:lnTo>
                <a:pt x="515" y="477"/>
              </a:lnTo>
              <a:lnTo>
                <a:pt x="326" y="287"/>
              </a:lnTo>
              <a:close/>
              <a:moveTo>
                <a:pt x="292" y="287"/>
              </a:moveTo>
              <a:lnTo>
                <a:pt x="85" y="81"/>
              </a:lnTo>
              <a:lnTo>
                <a:pt x="99" y="69"/>
              </a:lnTo>
              <a:lnTo>
                <a:pt x="113" y="57"/>
              </a:lnTo>
              <a:lnTo>
                <a:pt x="128" y="46"/>
              </a:lnTo>
              <a:lnTo>
                <a:pt x="144" y="36"/>
              </a:lnTo>
              <a:lnTo>
                <a:pt x="292" y="184"/>
              </a:lnTo>
              <a:lnTo>
                <a:pt x="441" y="36"/>
              </a:lnTo>
              <a:lnTo>
                <a:pt x="456" y="46"/>
              </a:lnTo>
              <a:lnTo>
                <a:pt x="471" y="57"/>
              </a:lnTo>
              <a:lnTo>
                <a:pt x="486" y="69"/>
              </a:lnTo>
              <a:lnTo>
                <a:pt x="499" y="81"/>
              </a:lnTo>
              <a:lnTo>
                <a:pt x="292" y="287"/>
              </a:lnTo>
              <a:close/>
              <a:moveTo>
                <a:pt x="292" y="287"/>
              </a:moveTo>
              <a:lnTo>
                <a:pt x="499" y="495"/>
              </a:lnTo>
              <a:lnTo>
                <a:pt x="486" y="508"/>
              </a:lnTo>
              <a:lnTo>
                <a:pt x="471" y="519"/>
              </a:lnTo>
              <a:lnTo>
                <a:pt x="456" y="530"/>
              </a:lnTo>
              <a:lnTo>
                <a:pt x="441" y="540"/>
              </a:lnTo>
              <a:lnTo>
                <a:pt x="292" y="391"/>
              </a:lnTo>
              <a:lnTo>
                <a:pt x="144" y="540"/>
              </a:lnTo>
              <a:lnTo>
                <a:pt x="128" y="530"/>
              </a:lnTo>
              <a:lnTo>
                <a:pt x="113" y="519"/>
              </a:lnTo>
              <a:lnTo>
                <a:pt x="99" y="508"/>
              </a:lnTo>
              <a:lnTo>
                <a:pt x="85" y="495"/>
              </a:lnTo>
              <a:lnTo>
                <a:pt x="292" y="287"/>
              </a:lnTo>
              <a:close/>
              <a:moveTo>
                <a:pt x="465" y="287"/>
              </a:moveTo>
              <a:lnTo>
                <a:pt x="566" y="188"/>
              </a:lnTo>
              <a:lnTo>
                <a:pt x="574" y="211"/>
              </a:lnTo>
              <a:lnTo>
                <a:pt x="580" y="236"/>
              </a:lnTo>
              <a:lnTo>
                <a:pt x="583" y="262"/>
              </a:lnTo>
              <a:lnTo>
                <a:pt x="584" y="287"/>
              </a:lnTo>
              <a:lnTo>
                <a:pt x="583" y="314"/>
              </a:lnTo>
              <a:lnTo>
                <a:pt x="580" y="340"/>
              </a:lnTo>
              <a:lnTo>
                <a:pt x="574" y="365"/>
              </a:lnTo>
              <a:lnTo>
                <a:pt x="566" y="389"/>
              </a:lnTo>
              <a:lnTo>
                <a:pt x="465" y="287"/>
              </a:lnTo>
              <a:close/>
              <a:moveTo>
                <a:pt x="119" y="287"/>
              </a:moveTo>
              <a:lnTo>
                <a:pt x="18" y="389"/>
              </a:lnTo>
              <a:lnTo>
                <a:pt x="10" y="365"/>
              </a:lnTo>
              <a:lnTo>
                <a:pt x="4" y="340"/>
              </a:lnTo>
              <a:lnTo>
                <a:pt x="1" y="314"/>
              </a:lnTo>
              <a:lnTo>
                <a:pt x="0" y="287"/>
              </a:lnTo>
              <a:lnTo>
                <a:pt x="1" y="262"/>
              </a:lnTo>
              <a:lnTo>
                <a:pt x="4" y="236"/>
              </a:lnTo>
              <a:lnTo>
                <a:pt x="10" y="211"/>
              </a:lnTo>
              <a:lnTo>
                <a:pt x="18" y="188"/>
              </a:lnTo>
              <a:lnTo>
                <a:pt x="119" y="287"/>
              </a:lnTo>
              <a:close/>
              <a:moveTo>
                <a:pt x="1885" y="427"/>
              </a:moveTo>
              <a:lnTo>
                <a:pt x="1895" y="391"/>
              </a:lnTo>
              <a:lnTo>
                <a:pt x="1985" y="391"/>
              </a:lnTo>
              <a:lnTo>
                <a:pt x="1996" y="427"/>
              </a:lnTo>
              <a:lnTo>
                <a:pt x="2086" y="427"/>
              </a:lnTo>
              <a:lnTo>
                <a:pt x="1987" y="150"/>
              </a:lnTo>
              <a:lnTo>
                <a:pt x="1895" y="150"/>
              </a:lnTo>
              <a:lnTo>
                <a:pt x="1797" y="427"/>
              </a:lnTo>
              <a:lnTo>
                <a:pt x="1885" y="427"/>
              </a:lnTo>
              <a:close/>
              <a:moveTo>
                <a:pt x="1969" y="334"/>
              </a:moveTo>
              <a:lnTo>
                <a:pt x="1912" y="334"/>
              </a:lnTo>
              <a:lnTo>
                <a:pt x="1940" y="234"/>
              </a:lnTo>
              <a:lnTo>
                <a:pt x="1969" y="334"/>
              </a:lnTo>
              <a:close/>
              <a:moveTo>
                <a:pt x="1790" y="231"/>
              </a:moveTo>
              <a:lnTo>
                <a:pt x="1790" y="231"/>
              </a:lnTo>
              <a:lnTo>
                <a:pt x="1788" y="222"/>
              </a:lnTo>
              <a:lnTo>
                <a:pt x="1785" y="213"/>
              </a:lnTo>
              <a:lnTo>
                <a:pt x="1783" y="206"/>
              </a:lnTo>
              <a:lnTo>
                <a:pt x="1779" y="197"/>
              </a:lnTo>
              <a:lnTo>
                <a:pt x="1774" y="190"/>
              </a:lnTo>
              <a:lnTo>
                <a:pt x="1770" y="182"/>
              </a:lnTo>
              <a:lnTo>
                <a:pt x="1763" y="175"/>
              </a:lnTo>
              <a:lnTo>
                <a:pt x="1756" y="170"/>
              </a:lnTo>
              <a:lnTo>
                <a:pt x="1750" y="164"/>
              </a:lnTo>
              <a:lnTo>
                <a:pt x="1741" y="158"/>
              </a:lnTo>
              <a:lnTo>
                <a:pt x="1732" y="154"/>
              </a:lnTo>
              <a:lnTo>
                <a:pt x="1722" y="150"/>
              </a:lnTo>
              <a:lnTo>
                <a:pt x="1710" y="147"/>
              </a:lnTo>
              <a:lnTo>
                <a:pt x="1698" y="145"/>
              </a:lnTo>
              <a:lnTo>
                <a:pt x="1686" y="144"/>
              </a:lnTo>
              <a:lnTo>
                <a:pt x="1671" y="144"/>
              </a:lnTo>
              <a:lnTo>
                <a:pt x="1659" y="144"/>
              </a:lnTo>
              <a:lnTo>
                <a:pt x="1646" y="145"/>
              </a:lnTo>
              <a:lnTo>
                <a:pt x="1635" y="147"/>
              </a:lnTo>
              <a:lnTo>
                <a:pt x="1624" y="149"/>
              </a:lnTo>
              <a:lnTo>
                <a:pt x="1613" y="152"/>
              </a:lnTo>
              <a:lnTo>
                <a:pt x="1603" y="156"/>
              </a:lnTo>
              <a:lnTo>
                <a:pt x="1594" y="161"/>
              </a:lnTo>
              <a:lnTo>
                <a:pt x="1586" y="165"/>
              </a:lnTo>
              <a:lnTo>
                <a:pt x="1578" y="172"/>
              </a:lnTo>
              <a:lnTo>
                <a:pt x="1571" y="179"/>
              </a:lnTo>
              <a:lnTo>
                <a:pt x="1566" y="185"/>
              </a:lnTo>
              <a:lnTo>
                <a:pt x="1561" y="193"/>
              </a:lnTo>
              <a:lnTo>
                <a:pt x="1557" y="202"/>
              </a:lnTo>
              <a:lnTo>
                <a:pt x="1554" y="211"/>
              </a:lnTo>
              <a:lnTo>
                <a:pt x="1552" y="221"/>
              </a:lnTo>
              <a:lnTo>
                <a:pt x="1552" y="231"/>
              </a:lnTo>
              <a:lnTo>
                <a:pt x="1552" y="241"/>
              </a:lnTo>
              <a:lnTo>
                <a:pt x="1553" y="250"/>
              </a:lnTo>
              <a:lnTo>
                <a:pt x="1556" y="258"/>
              </a:lnTo>
              <a:lnTo>
                <a:pt x="1559" y="265"/>
              </a:lnTo>
              <a:lnTo>
                <a:pt x="1562" y="272"/>
              </a:lnTo>
              <a:lnTo>
                <a:pt x="1567" y="279"/>
              </a:lnTo>
              <a:lnTo>
                <a:pt x="1571" y="284"/>
              </a:lnTo>
              <a:lnTo>
                <a:pt x="1577" y="289"/>
              </a:lnTo>
              <a:lnTo>
                <a:pt x="1588" y="298"/>
              </a:lnTo>
              <a:lnTo>
                <a:pt x="1602" y="304"/>
              </a:lnTo>
              <a:lnTo>
                <a:pt x="1616" y="310"/>
              </a:lnTo>
              <a:lnTo>
                <a:pt x="1631" y="316"/>
              </a:lnTo>
              <a:lnTo>
                <a:pt x="1660" y="322"/>
              </a:lnTo>
              <a:lnTo>
                <a:pt x="1686" y="329"/>
              </a:lnTo>
              <a:lnTo>
                <a:pt x="1696" y="334"/>
              </a:lnTo>
              <a:lnTo>
                <a:pt x="1704" y="338"/>
              </a:lnTo>
              <a:lnTo>
                <a:pt x="1707" y="340"/>
              </a:lnTo>
              <a:lnTo>
                <a:pt x="1709" y="344"/>
              </a:lnTo>
              <a:lnTo>
                <a:pt x="1710" y="347"/>
              </a:lnTo>
              <a:lnTo>
                <a:pt x="1710" y="350"/>
              </a:lnTo>
              <a:lnTo>
                <a:pt x="1709" y="355"/>
              </a:lnTo>
              <a:lnTo>
                <a:pt x="1708" y="359"/>
              </a:lnTo>
              <a:lnTo>
                <a:pt x="1705" y="363"/>
              </a:lnTo>
              <a:lnTo>
                <a:pt x="1700" y="365"/>
              </a:lnTo>
              <a:lnTo>
                <a:pt x="1695" y="368"/>
              </a:lnTo>
              <a:lnTo>
                <a:pt x="1688" y="369"/>
              </a:lnTo>
              <a:lnTo>
                <a:pt x="1681" y="371"/>
              </a:lnTo>
              <a:lnTo>
                <a:pt x="1673" y="371"/>
              </a:lnTo>
              <a:lnTo>
                <a:pt x="1667" y="371"/>
              </a:lnTo>
              <a:lnTo>
                <a:pt x="1660" y="369"/>
              </a:lnTo>
              <a:lnTo>
                <a:pt x="1653" y="367"/>
              </a:lnTo>
              <a:lnTo>
                <a:pt x="1647" y="364"/>
              </a:lnTo>
              <a:lnTo>
                <a:pt x="1642" y="359"/>
              </a:lnTo>
              <a:lnTo>
                <a:pt x="1637" y="355"/>
              </a:lnTo>
              <a:lnTo>
                <a:pt x="1634" y="349"/>
              </a:lnTo>
              <a:lnTo>
                <a:pt x="1632" y="343"/>
              </a:lnTo>
              <a:lnTo>
                <a:pt x="1545" y="343"/>
              </a:lnTo>
              <a:lnTo>
                <a:pt x="1547" y="351"/>
              </a:lnTo>
              <a:lnTo>
                <a:pt x="1549" y="360"/>
              </a:lnTo>
              <a:lnTo>
                <a:pt x="1551" y="369"/>
              </a:lnTo>
              <a:lnTo>
                <a:pt x="1556" y="377"/>
              </a:lnTo>
              <a:lnTo>
                <a:pt x="1560" y="385"/>
              </a:lnTo>
              <a:lnTo>
                <a:pt x="1566" y="393"/>
              </a:lnTo>
              <a:lnTo>
                <a:pt x="1572" y="400"/>
              </a:lnTo>
              <a:lnTo>
                <a:pt x="1580" y="407"/>
              </a:lnTo>
              <a:lnTo>
                <a:pt x="1588" y="413"/>
              </a:lnTo>
              <a:lnTo>
                <a:pt x="1598" y="419"/>
              </a:lnTo>
              <a:lnTo>
                <a:pt x="1607" y="423"/>
              </a:lnTo>
              <a:lnTo>
                <a:pt x="1618" y="427"/>
              </a:lnTo>
              <a:lnTo>
                <a:pt x="1630" y="430"/>
              </a:lnTo>
              <a:lnTo>
                <a:pt x="1642" y="432"/>
              </a:lnTo>
              <a:lnTo>
                <a:pt x="1654" y="433"/>
              </a:lnTo>
              <a:lnTo>
                <a:pt x="1668" y="435"/>
              </a:lnTo>
              <a:lnTo>
                <a:pt x="1682" y="435"/>
              </a:lnTo>
              <a:lnTo>
                <a:pt x="1696" y="433"/>
              </a:lnTo>
              <a:lnTo>
                <a:pt x="1708" y="431"/>
              </a:lnTo>
              <a:lnTo>
                <a:pt x="1720" y="429"/>
              </a:lnTo>
              <a:lnTo>
                <a:pt x="1732" y="426"/>
              </a:lnTo>
              <a:lnTo>
                <a:pt x="1742" y="421"/>
              </a:lnTo>
              <a:lnTo>
                <a:pt x="1752" y="417"/>
              </a:lnTo>
              <a:lnTo>
                <a:pt x="1761" y="411"/>
              </a:lnTo>
              <a:lnTo>
                <a:pt x="1769" y="404"/>
              </a:lnTo>
              <a:lnTo>
                <a:pt x="1776" y="398"/>
              </a:lnTo>
              <a:lnTo>
                <a:pt x="1782" y="390"/>
              </a:lnTo>
              <a:lnTo>
                <a:pt x="1788" y="381"/>
              </a:lnTo>
              <a:lnTo>
                <a:pt x="1792" y="372"/>
              </a:lnTo>
              <a:lnTo>
                <a:pt x="1794" y="362"/>
              </a:lnTo>
              <a:lnTo>
                <a:pt x="1797" y="350"/>
              </a:lnTo>
              <a:lnTo>
                <a:pt x="1797" y="339"/>
              </a:lnTo>
              <a:lnTo>
                <a:pt x="1797" y="330"/>
              </a:lnTo>
              <a:lnTo>
                <a:pt x="1796" y="322"/>
              </a:lnTo>
              <a:lnTo>
                <a:pt x="1793" y="314"/>
              </a:lnTo>
              <a:lnTo>
                <a:pt x="1790" y="307"/>
              </a:lnTo>
              <a:lnTo>
                <a:pt x="1787" y="301"/>
              </a:lnTo>
              <a:lnTo>
                <a:pt x="1782" y="294"/>
              </a:lnTo>
              <a:lnTo>
                <a:pt x="1778" y="290"/>
              </a:lnTo>
              <a:lnTo>
                <a:pt x="1772" y="284"/>
              </a:lnTo>
              <a:lnTo>
                <a:pt x="1761" y="276"/>
              </a:lnTo>
              <a:lnTo>
                <a:pt x="1747" y="270"/>
              </a:lnTo>
              <a:lnTo>
                <a:pt x="1733" y="264"/>
              </a:lnTo>
              <a:lnTo>
                <a:pt x="1718" y="259"/>
              </a:lnTo>
              <a:lnTo>
                <a:pt x="1689" y="252"/>
              </a:lnTo>
              <a:lnTo>
                <a:pt x="1663" y="245"/>
              </a:lnTo>
              <a:lnTo>
                <a:pt x="1653" y="240"/>
              </a:lnTo>
              <a:lnTo>
                <a:pt x="1645" y="236"/>
              </a:lnTo>
              <a:lnTo>
                <a:pt x="1642" y="232"/>
              </a:lnTo>
              <a:lnTo>
                <a:pt x="1640" y="230"/>
              </a:lnTo>
              <a:lnTo>
                <a:pt x="1639" y="227"/>
              </a:lnTo>
              <a:lnTo>
                <a:pt x="1639" y="223"/>
              </a:lnTo>
              <a:lnTo>
                <a:pt x="1639" y="219"/>
              </a:lnTo>
              <a:lnTo>
                <a:pt x="1640" y="217"/>
              </a:lnTo>
              <a:lnTo>
                <a:pt x="1642" y="213"/>
              </a:lnTo>
              <a:lnTo>
                <a:pt x="1645" y="211"/>
              </a:lnTo>
              <a:lnTo>
                <a:pt x="1650" y="210"/>
              </a:lnTo>
              <a:lnTo>
                <a:pt x="1654" y="208"/>
              </a:lnTo>
              <a:lnTo>
                <a:pt x="1667" y="208"/>
              </a:lnTo>
              <a:lnTo>
                <a:pt x="1680" y="209"/>
              </a:lnTo>
              <a:lnTo>
                <a:pt x="1686" y="210"/>
              </a:lnTo>
              <a:lnTo>
                <a:pt x="1690" y="212"/>
              </a:lnTo>
              <a:lnTo>
                <a:pt x="1695" y="216"/>
              </a:lnTo>
              <a:lnTo>
                <a:pt x="1699" y="219"/>
              </a:lnTo>
              <a:lnTo>
                <a:pt x="1701" y="225"/>
              </a:lnTo>
              <a:lnTo>
                <a:pt x="1704" y="231"/>
              </a:lnTo>
              <a:lnTo>
                <a:pt x="1790" y="231"/>
              </a:lnTo>
              <a:close/>
              <a:moveTo>
                <a:pt x="1358" y="427"/>
              </a:moveTo>
              <a:lnTo>
                <a:pt x="1449" y="427"/>
              </a:lnTo>
              <a:lnTo>
                <a:pt x="1544" y="150"/>
              </a:lnTo>
              <a:lnTo>
                <a:pt x="1453" y="150"/>
              </a:lnTo>
              <a:lnTo>
                <a:pt x="1403" y="335"/>
              </a:lnTo>
              <a:lnTo>
                <a:pt x="1355" y="150"/>
              </a:lnTo>
              <a:lnTo>
                <a:pt x="1264" y="150"/>
              </a:lnTo>
              <a:lnTo>
                <a:pt x="1358" y="427"/>
              </a:lnTo>
              <a:close/>
              <a:moveTo>
                <a:pt x="1120" y="427"/>
              </a:moveTo>
              <a:lnTo>
                <a:pt x="1120" y="427"/>
              </a:lnTo>
              <a:lnTo>
                <a:pt x="1136" y="427"/>
              </a:lnTo>
              <a:lnTo>
                <a:pt x="1152" y="426"/>
              </a:lnTo>
              <a:lnTo>
                <a:pt x="1166" y="423"/>
              </a:lnTo>
              <a:lnTo>
                <a:pt x="1181" y="419"/>
              </a:lnTo>
              <a:lnTo>
                <a:pt x="1193" y="414"/>
              </a:lnTo>
              <a:lnTo>
                <a:pt x="1206" y="409"/>
              </a:lnTo>
              <a:lnTo>
                <a:pt x="1217" y="402"/>
              </a:lnTo>
              <a:lnTo>
                <a:pt x="1227" y="394"/>
              </a:lnTo>
              <a:lnTo>
                <a:pt x="1236" y="385"/>
              </a:lnTo>
              <a:lnTo>
                <a:pt x="1244" y="374"/>
              </a:lnTo>
              <a:lnTo>
                <a:pt x="1250" y="363"/>
              </a:lnTo>
              <a:lnTo>
                <a:pt x="1256" y="349"/>
              </a:lnTo>
              <a:lnTo>
                <a:pt x="1261" y="335"/>
              </a:lnTo>
              <a:lnTo>
                <a:pt x="1264" y="319"/>
              </a:lnTo>
              <a:lnTo>
                <a:pt x="1266" y="302"/>
              </a:lnTo>
              <a:lnTo>
                <a:pt x="1267" y="283"/>
              </a:lnTo>
              <a:lnTo>
                <a:pt x="1266" y="267"/>
              </a:lnTo>
              <a:lnTo>
                <a:pt x="1264" y="252"/>
              </a:lnTo>
              <a:lnTo>
                <a:pt x="1261" y="237"/>
              </a:lnTo>
              <a:lnTo>
                <a:pt x="1257" y="225"/>
              </a:lnTo>
              <a:lnTo>
                <a:pt x="1252" y="212"/>
              </a:lnTo>
              <a:lnTo>
                <a:pt x="1245" y="201"/>
              </a:lnTo>
              <a:lnTo>
                <a:pt x="1237" y="192"/>
              </a:lnTo>
              <a:lnTo>
                <a:pt x="1228" y="183"/>
              </a:lnTo>
              <a:lnTo>
                <a:pt x="1218" y="175"/>
              </a:lnTo>
              <a:lnTo>
                <a:pt x="1207" y="168"/>
              </a:lnTo>
              <a:lnTo>
                <a:pt x="1196" y="163"/>
              </a:lnTo>
              <a:lnTo>
                <a:pt x="1183" y="158"/>
              </a:lnTo>
              <a:lnTo>
                <a:pt x="1169" y="155"/>
              </a:lnTo>
              <a:lnTo>
                <a:pt x="1154" y="153"/>
              </a:lnTo>
              <a:lnTo>
                <a:pt x="1138" y="152"/>
              </a:lnTo>
              <a:lnTo>
                <a:pt x="1123" y="150"/>
              </a:lnTo>
              <a:lnTo>
                <a:pt x="1002" y="150"/>
              </a:lnTo>
              <a:lnTo>
                <a:pt x="1002" y="427"/>
              </a:lnTo>
              <a:lnTo>
                <a:pt x="1120" y="427"/>
              </a:lnTo>
              <a:close/>
              <a:moveTo>
                <a:pt x="1092" y="216"/>
              </a:moveTo>
              <a:lnTo>
                <a:pt x="1109" y="216"/>
              </a:lnTo>
              <a:lnTo>
                <a:pt x="1126" y="216"/>
              </a:lnTo>
              <a:lnTo>
                <a:pt x="1141" y="219"/>
              </a:lnTo>
              <a:lnTo>
                <a:pt x="1146" y="220"/>
              </a:lnTo>
              <a:lnTo>
                <a:pt x="1152" y="223"/>
              </a:lnTo>
              <a:lnTo>
                <a:pt x="1156" y="227"/>
              </a:lnTo>
              <a:lnTo>
                <a:pt x="1161" y="230"/>
              </a:lnTo>
              <a:lnTo>
                <a:pt x="1164" y="235"/>
              </a:lnTo>
              <a:lnTo>
                <a:pt x="1167" y="240"/>
              </a:lnTo>
              <a:lnTo>
                <a:pt x="1171" y="246"/>
              </a:lnTo>
              <a:lnTo>
                <a:pt x="1173" y="253"/>
              </a:lnTo>
              <a:lnTo>
                <a:pt x="1175" y="268"/>
              </a:lnTo>
              <a:lnTo>
                <a:pt x="1176" y="289"/>
              </a:lnTo>
              <a:lnTo>
                <a:pt x="1175" y="307"/>
              </a:lnTo>
              <a:lnTo>
                <a:pt x="1172" y="322"/>
              </a:lnTo>
              <a:lnTo>
                <a:pt x="1170" y="329"/>
              </a:lnTo>
              <a:lnTo>
                <a:pt x="1166" y="335"/>
              </a:lnTo>
              <a:lnTo>
                <a:pt x="1163" y="340"/>
              </a:lnTo>
              <a:lnTo>
                <a:pt x="1160" y="345"/>
              </a:lnTo>
              <a:lnTo>
                <a:pt x="1155" y="349"/>
              </a:lnTo>
              <a:lnTo>
                <a:pt x="1151" y="353"/>
              </a:lnTo>
              <a:lnTo>
                <a:pt x="1145" y="356"/>
              </a:lnTo>
              <a:lnTo>
                <a:pt x="1139" y="358"/>
              </a:lnTo>
              <a:lnTo>
                <a:pt x="1126" y="362"/>
              </a:lnTo>
              <a:lnTo>
                <a:pt x="1111" y="363"/>
              </a:lnTo>
              <a:lnTo>
                <a:pt x="1092" y="363"/>
              </a:lnTo>
              <a:lnTo>
                <a:pt x="1092" y="216"/>
              </a:lnTo>
              <a:close/>
              <a:moveTo>
                <a:pt x="813" y="427"/>
              </a:moveTo>
              <a:lnTo>
                <a:pt x="813" y="341"/>
              </a:lnTo>
              <a:lnTo>
                <a:pt x="859" y="341"/>
              </a:lnTo>
              <a:lnTo>
                <a:pt x="873" y="340"/>
              </a:lnTo>
              <a:lnTo>
                <a:pt x="886" y="339"/>
              </a:lnTo>
              <a:lnTo>
                <a:pt x="898" y="337"/>
              </a:lnTo>
              <a:lnTo>
                <a:pt x="910" y="335"/>
              </a:lnTo>
              <a:lnTo>
                <a:pt x="921" y="330"/>
              </a:lnTo>
              <a:lnTo>
                <a:pt x="930" y="326"/>
              </a:lnTo>
              <a:lnTo>
                <a:pt x="939" y="321"/>
              </a:lnTo>
              <a:lnTo>
                <a:pt x="945" y="314"/>
              </a:lnTo>
              <a:lnTo>
                <a:pt x="952" y="309"/>
              </a:lnTo>
              <a:lnTo>
                <a:pt x="958" y="301"/>
              </a:lnTo>
              <a:lnTo>
                <a:pt x="962" y="293"/>
              </a:lnTo>
              <a:lnTo>
                <a:pt x="967" y="284"/>
              </a:lnTo>
              <a:lnTo>
                <a:pt x="969" y="275"/>
              </a:lnTo>
              <a:lnTo>
                <a:pt x="971" y="265"/>
              </a:lnTo>
              <a:lnTo>
                <a:pt x="972" y="255"/>
              </a:lnTo>
              <a:lnTo>
                <a:pt x="973" y="244"/>
              </a:lnTo>
              <a:lnTo>
                <a:pt x="972" y="234"/>
              </a:lnTo>
              <a:lnTo>
                <a:pt x="971" y="223"/>
              </a:lnTo>
              <a:lnTo>
                <a:pt x="969" y="214"/>
              </a:lnTo>
              <a:lnTo>
                <a:pt x="966" y="206"/>
              </a:lnTo>
              <a:lnTo>
                <a:pt x="962" y="198"/>
              </a:lnTo>
              <a:lnTo>
                <a:pt x="957" y="190"/>
              </a:lnTo>
              <a:lnTo>
                <a:pt x="951" y="183"/>
              </a:lnTo>
              <a:lnTo>
                <a:pt x="944" y="176"/>
              </a:lnTo>
              <a:lnTo>
                <a:pt x="936" y="171"/>
              </a:lnTo>
              <a:lnTo>
                <a:pt x="927" y="165"/>
              </a:lnTo>
              <a:lnTo>
                <a:pt x="919" y="161"/>
              </a:lnTo>
              <a:lnTo>
                <a:pt x="907" y="157"/>
              </a:lnTo>
              <a:lnTo>
                <a:pt x="896" y="155"/>
              </a:lnTo>
              <a:lnTo>
                <a:pt x="884" y="153"/>
              </a:lnTo>
              <a:lnTo>
                <a:pt x="870" y="152"/>
              </a:lnTo>
              <a:lnTo>
                <a:pt x="856" y="150"/>
              </a:lnTo>
              <a:lnTo>
                <a:pt x="722" y="150"/>
              </a:lnTo>
              <a:lnTo>
                <a:pt x="722" y="427"/>
              </a:lnTo>
              <a:lnTo>
                <a:pt x="813" y="427"/>
              </a:lnTo>
              <a:close/>
              <a:moveTo>
                <a:pt x="813" y="276"/>
              </a:moveTo>
              <a:lnTo>
                <a:pt x="813" y="216"/>
              </a:lnTo>
              <a:lnTo>
                <a:pt x="839" y="216"/>
              </a:lnTo>
              <a:lnTo>
                <a:pt x="855" y="217"/>
              </a:lnTo>
              <a:lnTo>
                <a:pt x="862" y="218"/>
              </a:lnTo>
              <a:lnTo>
                <a:pt x="870" y="220"/>
              </a:lnTo>
              <a:lnTo>
                <a:pt x="877" y="223"/>
              </a:lnTo>
              <a:lnTo>
                <a:pt x="883" y="229"/>
              </a:lnTo>
              <a:lnTo>
                <a:pt x="884" y="232"/>
              </a:lnTo>
              <a:lnTo>
                <a:pt x="886" y="236"/>
              </a:lnTo>
              <a:lnTo>
                <a:pt x="887" y="240"/>
              </a:lnTo>
              <a:lnTo>
                <a:pt x="887" y="245"/>
              </a:lnTo>
              <a:lnTo>
                <a:pt x="886" y="253"/>
              </a:lnTo>
              <a:lnTo>
                <a:pt x="884" y="259"/>
              </a:lnTo>
              <a:lnTo>
                <a:pt x="882" y="265"/>
              </a:lnTo>
              <a:lnTo>
                <a:pt x="877" y="270"/>
              </a:lnTo>
              <a:lnTo>
                <a:pt x="871" y="273"/>
              </a:lnTo>
              <a:lnTo>
                <a:pt x="865" y="275"/>
              </a:lnTo>
              <a:lnTo>
                <a:pt x="858" y="276"/>
              </a:lnTo>
              <a:lnTo>
                <a:pt x="850" y="276"/>
              </a:lnTo>
              <a:lnTo>
                <a:pt x="813" y="276"/>
              </a:lnTo>
              <a:close/>
            </a:path>
          </a:pathLst>
        </a:custGeom>
        <a:solidFill>
          <a:srgbClr val="FF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66675</xdr:rowOff>
    </xdr:from>
    <xdr:to>
      <xdr:col>1</xdr:col>
      <xdr:colOff>847725</xdr:colOff>
      <xdr:row>0</xdr:row>
      <xdr:rowOff>285750</xdr:rowOff>
    </xdr:to>
    <xdr:sp macro="" textlink="">
      <xdr:nvSpPr>
        <xdr:cNvPr id="2" name="Freeform 24"/>
        <xdr:cNvSpPr>
          <a:spLocks noEditPoints="1"/>
        </xdr:cNvSpPr>
      </xdr:nvSpPr>
      <xdr:spPr bwMode="auto">
        <a:xfrm>
          <a:off x="485775" y="66675"/>
          <a:ext cx="828675" cy="219075"/>
        </a:xfrm>
        <a:custGeom>
          <a:avLst/>
          <a:gdLst>
            <a:gd name="T0" fmla="*/ 1 w 2086"/>
            <a:gd name="T1" fmla="*/ 1 h 576"/>
            <a:gd name="T2" fmla="*/ 1 w 2086"/>
            <a:gd name="T3" fmla="*/ 1 h 576"/>
            <a:gd name="T4" fmla="*/ 1 w 2086"/>
            <a:gd name="T5" fmla="*/ 1 h 576"/>
            <a:gd name="T6" fmla="*/ 1 w 2086"/>
            <a:gd name="T7" fmla="*/ 1 h 576"/>
            <a:gd name="T8" fmla="*/ 1 w 2086"/>
            <a:gd name="T9" fmla="*/ 1 h 576"/>
            <a:gd name="T10" fmla="*/ 1 w 2086"/>
            <a:gd name="T11" fmla="*/ 1 h 576"/>
            <a:gd name="T12" fmla="*/ 1 w 2086"/>
            <a:gd name="T13" fmla="*/ 1 h 576"/>
            <a:gd name="T14" fmla="*/ 1 w 2086"/>
            <a:gd name="T15" fmla="*/ 1 h 576"/>
            <a:gd name="T16" fmla="*/ 1 w 2086"/>
            <a:gd name="T17" fmla="*/ 1 h 576"/>
            <a:gd name="T18" fmla="*/ 1 w 2086"/>
            <a:gd name="T19" fmla="*/ 1 h 576"/>
            <a:gd name="T20" fmla="*/ 1 w 2086"/>
            <a:gd name="T21" fmla="*/ 1 h 576"/>
            <a:gd name="T22" fmla="*/ 1 w 2086"/>
            <a:gd name="T23" fmla="*/ 1 h 576"/>
            <a:gd name="T24" fmla="*/ 1 w 2086"/>
            <a:gd name="T25" fmla="*/ 1 h 576"/>
            <a:gd name="T26" fmla="*/ 1 w 2086"/>
            <a:gd name="T27" fmla="*/ 1 h 576"/>
            <a:gd name="T28" fmla="*/ 1 w 2086"/>
            <a:gd name="T29" fmla="*/ 1 h 576"/>
            <a:gd name="T30" fmla="*/ 1 w 2086"/>
            <a:gd name="T31" fmla="*/ 1 h 576"/>
            <a:gd name="T32" fmla="*/ 1 w 2086"/>
            <a:gd name="T33" fmla="*/ 1 h 576"/>
            <a:gd name="T34" fmla="*/ 1 w 2086"/>
            <a:gd name="T35" fmla="*/ 1 h 576"/>
            <a:gd name="T36" fmla="*/ 1 w 2086"/>
            <a:gd name="T37" fmla="*/ 1 h 576"/>
            <a:gd name="T38" fmla="*/ 1 w 2086"/>
            <a:gd name="T39" fmla="*/ 1 h 576"/>
            <a:gd name="T40" fmla="*/ 1 w 2086"/>
            <a:gd name="T41" fmla="*/ 1 h 576"/>
            <a:gd name="T42" fmla="*/ 1 w 2086"/>
            <a:gd name="T43" fmla="*/ 1 h 576"/>
            <a:gd name="T44" fmla="*/ 1 w 2086"/>
            <a:gd name="T45" fmla="*/ 1 h 576"/>
            <a:gd name="T46" fmla="*/ 1 w 2086"/>
            <a:gd name="T47" fmla="*/ 1 h 576"/>
            <a:gd name="T48" fmla="*/ 1 w 2086"/>
            <a:gd name="T49" fmla="*/ 1 h 576"/>
            <a:gd name="T50" fmla="*/ 1 w 2086"/>
            <a:gd name="T51" fmla="*/ 1 h 576"/>
            <a:gd name="T52" fmla="*/ 1 w 2086"/>
            <a:gd name="T53" fmla="*/ 1 h 576"/>
            <a:gd name="T54" fmla="*/ 1 w 2086"/>
            <a:gd name="T55" fmla="*/ 1 h 576"/>
            <a:gd name="T56" fmla="*/ 1 w 2086"/>
            <a:gd name="T57" fmla="*/ 1 h 576"/>
            <a:gd name="T58" fmla="*/ 1 w 2086"/>
            <a:gd name="T59" fmla="*/ 1 h 576"/>
            <a:gd name="T60" fmla="*/ 1 w 2086"/>
            <a:gd name="T61" fmla="*/ 1 h 576"/>
            <a:gd name="T62" fmla="*/ 1 w 2086"/>
            <a:gd name="T63" fmla="*/ 1 h 576"/>
            <a:gd name="T64" fmla="*/ 1 w 2086"/>
            <a:gd name="T65" fmla="*/ 1 h 576"/>
            <a:gd name="T66" fmla="*/ 1 w 2086"/>
            <a:gd name="T67" fmla="*/ 1 h 576"/>
            <a:gd name="T68" fmla="*/ 1 w 2086"/>
            <a:gd name="T69" fmla="*/ 1 h 576"/>
            <a:gd name="T70" fmla="*/ 1 w 2086"/>
            <a:gd name="T71" fmla="*/ 1 h 576"/>
            <a:gd name="T72" fmla="*/ 1 w 2086"/>
            <a:gd name="T73" fmla="*/ 1 h 576"/>
            <a:gd name="T74" fmla="*/ 1 w 2086"/>
            <a:gd name="T75" fmla="*/ 1 h 576"/>
            <a:gd name="T76" fmla="*/ 1 w 2086"/>
            <a:gd name="T77" fmla="*/ 1 h 576"/>
            <a:gd name="T78" fmla="*/ 1 w 2086"/>
            <a:gd name="T79" fmla="*/ 1 h 576"/>
            <a:gd name="T80" fmla="*/ 1 w 2086"/>
            <a:gd name="T81" fmla="*/ 1 h 576"/>
            <a:gd name="T82" fmla="*/ 1 w 2086"/>
            <a:gd name="T83" fmla="*/ 1 h 576"/>
            <a:gd name="T84" fmla="*/ 1 w 2086"/>
            <a:gd name="T85" fmla="*/ 1 h 576"/>
            <a:gd name="T86" fmla="*/ 1 w 2086"/>
            <a:gd name="T87" fmla="*/ 1 h 576"/>
            <a:gd name="T88" fmla="*/ 1 w 2086"/>
            <a:gd name="T89" fmla="*/ 1 h 576"/>
            <a:gd name="T90" fmla="*/ 1 w 2086"/>
            <a:gd name="T91" fmla="*/ 1 h 576"/>
            <a:gd name="T92" fmla="*/ 1 w 2086"/>
            <a:gd name="T93" fmla="*/ 1 h 576"/>
            <a:gd name="T94" fmla="*/ 1 w 2086"/>
            <a:gd name="T95" fmla="*/ 1 h 576"/>
            <a:gd name="T96" fmla="*/ 1 w 2086"/>
            <a:gd name="T97" fmla="*/ 1 h 576"/>
            <a:gd name="T98" fmla="*/ 1 w 2086"/>
            <a:gd name="T99" fmla="*/ 1 h 576"/>
            <a:gd name="T100" fmla="*/ 1 w 2086"/>
            <a:gd name="T101" fmla="*/ 1 h 576"/>
            <a:gd name="T102" fmla="*/ 1 w 2086"/>
            <a:gd name="T103" fmla="*/ 1 h 576"/>
            <a:gd name="T104" fmla="*/ 1 w 2086"/>
            <a:gd name="T105" fmla="*/ 1 h 576"/>
            <a:gd name="T106" fmla="*/ 1 w 2086"/>
            <a:gd name="T107" fmla="*/ 1 h 576"/>
            <a:gd name="T108" fmla="*/ 1 w 2086"/>
            <a:gd name="T109" fmla="*/ 1 h 576"/>
            <a:gd name="T110" fmla="*/ 1 w 2086"/>
            <a:gd name="T111" fmla="*/ 1 h 576"/>
            <a:gd name="T112" fmla="*/ 1 w 2086"/>
            <a:gd name="T113" fmla="*/ 1 h 576"/>
            <a:gd name="T114" fmla="*/ 1 w 2086"/>
            <a:gd name="T115" fmla="*/ 1 h 576"/>
            <a:gd name="T116" fmla="*/ 1 w 2086"/>
            <a:gd name="T117" fmla="*/ 1 h 57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w 2086"/>
            <a:gd name="T178" fmla="*/ 0 h 576"/>
            <a:gd name="T179" fmla="*/ 2086 w 2086"/>
            <a:gd name="T180" fmla="*/ 576 h 576"/>
          </a:gdLst>
          <a:ahLst/>
          <a:cxnLst>
            <a:cxn ang="T118">
              <a:pos x="T0" y="T1"/>
            </a:cxn>
            <a:cxn ang="T119">
              <a:pos x="T2" y="T3"/>
            </a:cxn>
            <a:cxn ang="T120">
              <a:pos x="T4" y="T5"/>
            </a:cxn>
            <a:cxn ang="T121">
              <a:pos x="T6" y="T7"/>
            </a:cxn>
            <a:cxn ang="T122">
              <a:pos x="T8" y="T9"/>
            </a:cxn>
            <a:cxn ang="T123">
              <a:pos x="T10" y="T11"/>
            </a:cxn>
            <a:cxn ang="T124">
              <a:pos x="T12" y="T13"/>
            </a:cxn>
            <a:cxn ang="T125">
              <a:pos x="T14" y="T15"/>
            </a:cxn>
            <a:cxn ang="T126">
              <a:pos x="T16" y="T17"/>
            </a:cxn>
            <a:cxn ang="T127">
              <a:pos x="T18" y="T19"/>
            </a:cxn>
            <a:cxn ang="T128">
              <a:pos x="T20" y="T21"/>
            </a:cxn>
            <a:cxn ang="T129">
              <a:pos x="T22" y="T23"/>
            </a:cxn>
            <a:cxn ang="T130">
              <a:pos x="T24" y="T25"/>
            </a:cxn>
            <a:cxn ang="T131">
              <a:pos x="T26" y="T27"/>
            </a:cxn>
            <a:cxn ang="T132">
              <a:pos x="T28" y="T29"/>
            </a:cxn>
            <a:cxn ang="T133">
              <a:pos x="T30" y="T31"/>
            </a:cxn>
            <a:cxn ang="T134">
              <a:pos x="T32" y="T33"/>
            </a:cxn>
            <a:cxn ang="T135">
              <a:pos x="T34" y="T35"/>
            </a:cxn>
            <a:cxn ang="T136">
              <a:pos x="T36" y="T37"/>
            </a:cxn>
            <a:cxn ang="T137">
              <a:pos x="T38" y="T39"/>
            </a:cxn>
            <a:cxn ang="T138">
              <a:pos x="T40" y="T41"/>
            </a:cxn>
            <a:cxn ang="T139">
              <a:pos x="T42" y="T43"/>
            </a:cxn>
            <a:cxn ang="T140">
              <a:pos x="T44" y="T45"/>
            </a:cxn>
            <a:cxn ang="T141">
              <a:pos x="T46" y="T47"/>
            </a:cxn>
            <a:cxn ang="T142">
              <a:pos x="T48" y="T49"/>
            </a:cxn>
            <a:cxn ang="T143">
              <a:pos x="T50" y="T51"/>
            </a:cxn>
            <a:cxn ang="T144">
              <a:pos x="T52" y="T53"/>
            </a:cxn>
            <a:cxn ang="T145">
              <a:pos x="T54" y="T55"/>
            </a:cxn>
            <a:cxn ang="T146">
              <a:pos x="T56" y="T57"/>
            </a:cxn>
            <a:cxn ang="T147">
              <a:pos x="T58" y="T59"/>
            </a:cxn>
            <a:cxn ang="T148">
              <a:pos x="T60" y="T61"/>
            </a:cxn>
            <a:cxn ang="T149">
              <a:pos x="T62" y="T63"/>
            </a:cxn>
            <a:cxn ang="T150">
              <a:pos x="T64" y="T65"/>
            </a:cxn>
            <a:cxn ang="T151">
              <a:pos x="T66" y="T67"/>
            </a:cxn>
            <a:cxn ang="T152">
              <a:pos x="T68" y="T69"/>
            </a:cxn>
            <a:cxn ang="T153">
              <a:pos x="T70" y="T71"/>
            </a:cxn>
            <a:cxn ang="T154">
              <a:pos x="T72" y="T73"/>
            </a:cxn>
            <a:cxn ang="T155">
              <a:pos x="T74" y="T75"/>
            </a:cxn>
            <a:cxn ang="T156">
              <a:pos x="T76" y="T77"/>
            </a:cxn>
            <a:cxn ang="T157">
              <a:pos x="T78" y="T79"/>
            </a:cxn>
            <a:cxn ang="T158">
              <a:pos x="T80" y="T81"/>
            </a:cxn>
            <a:cxn ang="T159">
              <a:pos x="T82" y="T83"/>
            </a:cxn>
            <a:cxn ang="T160">
              <a:pos x="T84" y="T85"/>
            </a:cxn>
            <a:cxn ang="T161">
              <a:pos x="T86" y="T87"/>
            </a:cxn>
            <a:cxn ang="T162">
              <a:pos x="T88" y="T89"/>
            </a:cxn>
            <a:cxn ang="T163">
              <a:pos x="T90" y="T91"/>
            </a:cxn>
            <a:cxn ang="T164">
              <a:pos x="T92" y="T93"/>
            </a:cxn>
            <a:cxn ang="T165">
              <a:pos x="T94" y="T95"/>
            </a:cxn>
            <a:cxn ang="T166">
              <a:pos x="T96" y="T97"/>
            </a:cxn>
            <a:cxn ang="T167">
              <a:pos x="T98" y="T99"/>
            </a:cxn>
            <a:cxn ang="T168">
              <a:pos x="T100" y="T101"/>
            </a:cxn>
            <a:cxn ang="T169">
              <a:pos x="T102" y="T103"/>
            </a:cxn>
            <a:cxn ang="T170">
              <a:pos x="T104" y="T105"/>
            </a:cxn>
            <a:cxn ang="T171">
              <a:pos x="T106" y="T107"/>
            </a:cxn>
            <a:cxn ang="T172">
              <a:pos x="T108" y="T109"/>
            </a:cxn>
            <a:cxn ang="T173">
              <a:pos x="T110" y="T111"/>
            </a:cxn>
            <a:cxn ang="T174">
              <a:pos x="T112" y="T113"/>
            </a:cxn>
            <a:cxn ang="T175">
              <a:pos x="T114" y="T115"/>
            </a:cxn>
            <a:cxn ang="T176">
              <a:pos x="T116" y="T117"/>
            </a:cxn>
          </a:cxnLst>
          <a:rect l="T177" t="T178" r="T179" b="T180"/>
          <a:pathLst>
            <a:path w="2086" h="576">
              <a:moveTo>
                <a:pt x="292" y="426"/>
              </a:moveTo>
              <a:lnTo>
                <a:pt x="418" y="551"/>
              </a:lnTo>
              <a:lnTo>
                <a:pt x="399" y="560"/>
              </a:lnTo>
              <a:lnTo>
                <a:pt x="380" y="567"/>
              </a:lnTo>
              <a:lnTo>
                <a:pt x="360" y="573"/>
              </a:lnTo>
              <a:lnTo>
                <a:pt x="340" y="576"/>
              </a:lnTo>
              <a:lnTo>
                <a:pt x="292" y="529"/>
              </a:lnTo>
              <a:lnTo>
                <a:pt x="244" y="576"/>
              </a:lnTo>
              <a:lnTo>
                <a:pt x="224" y="573"/>
              </a:lnTo>
              <a:lnTo>
                <a:pt x="204" y="567"/>
              </a:lnTo>
              <a:lnTo>
                <a:pt x="185" y="560"/>
              </a:lnTo>
              <a:lnTo>
                <a:pt x="166" y="551"/>
              </a:lnTo>
              <a:lnTo>
                <a:pt x="292" y="426"/>
              </a:lnTo>
              <a:close/>
              <a:moveTo>
                <a:pt x="258" y="287"/>
              </a:moveTo>
              <a:lnTo>
                <a:pt x="70" y="477"/>
              </a:lnTo>
              <a:lnTo>
                <a:pt x="57" y="463"/>
              </a:lnTo>
              <a:lnTo>
                <a:pt x="47" y="447"/>
              </a:lnTo>
              <a:lnTo>
                <a:pt x="37" y="431"/>
              </a:lnTo>
              <a:lnTo>
                <a:pt x="29" y="414"/>
              </a:lnTo>
              <a:lnTo>
                <a:pt x="155" y="287"/>
              </a:lnTo>
              <a:lnTo>
                <a:pt x="29" y="162"/>
              </a:lnTo>
              <a:lnTo>
                <a:pt x="37" y="145"/>
              </a:lnTo>
              <a:lnTo>
                <a:pt x="47" y="129"/>
              </a:lnTo>
              <a:lnTo>
                <a:pt x="57" y="113"/>
              </a:lnTo>
              <a:lnTo>
                <a:pt x="70" y="99"/>
              </a:lnTo>
              <a:lnTo>
                <a:pt x="258" y="287"/>
              </a:lnTo>
              <a:close/>
              <a:moveTo>
                <a:pt x="292" y="150"/>
              </a:moveTo>
              <a:lnTo>
                <a:pt x="166" y="24"/>
              </a:lnTo>
              <a:lnTo>
                <a:pt x="185" y="16"/>
              </a:lnTo>
              <a:lnTo>
                <a:pt x="204" y="9"/>
              </a:lnTo>
              <a:lnTo>
                <a:pt x="224" y="3"/>
              </a:lnTo>
              <a:lnTo>
                <a:pt x="244" y="0"/>
              </a:lnTo>
              <a:lnTo>
                <a:pt x="292" y="47"/>
              </a:lnTo>
              <a:lnTo>
                <a:pt x="340" y="0"/>
              </a:lnTo>
              <a:lnTo>
                <a:pt x="360" y="3"/>
              </a:lnTo>
              <a:lnTo>
                <a:pt x="380" y="9"/>
              </a:lnTo>
              <a:lnTo>
                <a:pt x="399" y="16"/>
              </a:lnTo>
              <a:lnTo>
                <a:pt x="418" y="24"/>
              </a:lnTo>
              <a:lnTo>
                <a:pt x="292" y="150"/>
              </a:lnTo>
              <a:close/>
              <a:moveTo>
                <a:pt x="326" y="287"/>
              </a:moveTo>
              <a:lnTo>
                <a:pt x="515" y="99"/>
              </a:lnTo>
              <a:lnTo>
                <a:pt x="527" y="113"/>
              </a:lnTo>
              <a:lnTo>
                <a:pt x="537" y="129"/>
              </a:lnTo>
              <a:lnTo>
                <a:pt x="547" y="145"/>
              </a:lnTo>
              <a:lnTo>
                <a:pt x="555" y="162"/>
              </a:lnTo>
              <a:lnTo>
                <a:pt x="430" y="287"/>
              </a:lnTo>
              <a:lnTo>
                <a:pt x="555" y="414"/>
              </a:lnTo>
              <a:lnTo>
                <a:pt x="547" y="431"/>
              </a:lnTo>
              <a:lnTo>
                <a:pt x="537" y="447"/>
              </a:lnTo>
              <a:lnTo>
                <a:pt x="527" y="463"/>
              </a:lnTo>
              <a:lnTo>
                <a:pt x="515" y="477"/>
              </a:lnTo>
              <a:lnTo>
                <a:pt x="326" y="287"/>
              </a:lnTo>
              <a:close/>
              <a:moveTo>
                <a:pt x="292" y="287"/>
              </a:moveTo>
              <a:lnTo>
                <a:pt x="85" y="81"/>
              </a:lnTo>
              <a:lnTo>
                <a:pt x="99" y="69"/>
              </a:lnTo>
              <a:lnTo>
                <a:pt x="113" y="57"/>
              </a:lnTo>
              <a:lnTo>
                <a:pt x="128" y="46"/>
              </a:lnTo>
              <a:lnTo>
                <a:pt x="144" y="36"/>
              </a:lnTo>
              <a:lnTo>
                <a:pt x="292" y="184"/>
              </a:lnTo>
              <a:lnTo>
                <a:pt x="441" y="36"/>
              </a:lnTo>
              <a:lnTo>
                <a:pt x="456" y="46"/>
              </a:lnTo>
              <a:lnTo>
                <a:pt x="471" y="57"/>
              </a:lnTo>
              <a:lnTo>
                <a:pt x="486" y="69"/>
              </a:lnTo>
              <a:lnTo>
                <a:pt x="499" y="81"/>
              </a:lnTo>
              <a:lnTo>
                <a:pt x="292" y="287"/>
              </a:lnTo>
              <a:close/>
              <a:moveTo>
                <a:pt x="292" y="287"/>
              </a:moveTo>
              <a:lnTo>
                <a:pt x="499" y="495"/>
              </a:lnTo>
              <a:lnTo>
                <a:pt x="486" y="508"/>
              </a:lnTo>
              <a:lnTo>
                <a:pt x="471" y="519"/>
              </a:lnTo>
              <a:lnTo>
                <a:pt x="456" y="530"/>
              </a:lnTo>
              <a:lnTo>
                <a:pt x="441" y="540"/>
              </a:lnTo>
              <a:lnTo>
                <a:pt x="292" y="391"/>
              </a:lnTo>
              <a:lnTo>
                <a:pt x="144" y="540"/>
              </a:lnTo>
              <a:lnTo>
                <a:pt x="128" y="530"/>
              </a:lnTo>
              <a:lnTo>
                <a:pt x="113" y="519"/>
              </a:lnTo>
              <a:lnTo>
                <a:pt x="99" y="508"/>
              </a:lnTo>
              <a:lnTo>
                <a:pt x="85" y="495"/>
              </a:lnTo>
              <a:lnTo>
                <a:pt x="292" y="287"/>
              </a:lnTo>
              <a:close/>
              <a:moveTo>
                <a:pt x="465" y="287"/>
              </a:moveTo>
              <a:lnTo>
                <a:pt x="566" y="188"/>
              </a:lnTo>
              <a:lnTo>
                <a:pt x="574" y="211"/>
              </a:lnTo>
              <a:lnTo>
                <a:pt x="580" y="236"/>
              </a:lnTo>
              <a:lnTo>
                <a:pt x="583" y="262"/>
              </a:lnTo>
              <a:lnTo>
                <a:pt x="584" y="287"/>
              </a:lnTo>
              <a:lnTo>
                <a:pt x="583" y="314"/>
              </a:lnTo>
              <a:lnTo>
                <a:pt x="580" y="340"/>
              </a:lnTo>
              <a:lnTo>
                <a:pt x="574" y="365"/>
              </a:lnTo>
              <a:lnTo>
                <a:pt x="566" y="389"/>
              </a:lnTo>
              <a:lnTo>
                <a:pt x="465" y="287"/>
              </a:lnTo>
              <a:close/>
              <a:moveTo>
                <a:pt x="119" y="287"/>
              </a:moveTo>
              <a:lnTo>
                <a:pt x="18" y="389"/>
              </a:lnTo>
              <a:lnTo>
                <a:pt x="10" y="365"/>
              </a:lnTo>
              <a:lnTo>
                <a:pt x="4" y="340"/>
              </a:lnTo>
              <a:lnTo>
                <a:pt x="1" y="314"/>
              </a:lnTo>
              <a:lnTo>
                <a:pt x="0" y="287"/>
              </a:lnTo>
              <a:lnTo>
                <a:pt x="1" y="262"/>
              </a:lnTo>
              <a:lnTo>
                <a:pt x="4" y="236"/>
              </a:lnTo>
              <a:lnTo>
                <a:pt x="10" y="211"/>
              </a:lnTo>
              <a:lnTo>
                <a:pt x="18" y="188"/>
              </a:lnTo>
              <a:lnTo>
                <a:pt x="119" y="287"/>
              </a:lnTo>
              <a:close/>
              <a:moveTo>
                <a:pt x="1885" y="427"/>
              </a:moveTo>
              <a:lnTo>
                <a:pt x="1895" y="391"/>
              </a:lnTo>
              <a:lnTo>
                <a:pt x="1985" y="391"/>
              </a:lnTo>
              <a:lnTo>
                <a:pt x="1996" y="427"/>
              </a:lnTo>
              <a:lnTo>
                <a:pt x="2086" y="427"/>
              </a:lnTo>
              <a:lnTo>
                <a:pt x="1987" y="150"/>
              </a:lnTo>
              <a:lnTo>
                <a:pt x="1895" y="150"/>
              </a:lnTo>
              <a:lnTo>
                <a:pt x="1797" y="427"/>
              </a:lnTo>
              <a:lnTo>
                <a:pt x="1885" y="427"/>
              </a:lnTo>
              <a:close/>
              <a:moveTo>
                <a:pt x="1969" y="334"/>
              </a:moveTo>
              <a:lnTo>
                <a:pt x="1912" y="334"/>
              </a:lnTo>
              <a:lnTo>
                <a:pt x="1940" y="234"/>
              </a:lnTo>
              <a:lnTo>
                <a:pt x="1969" y="334"/>
              </a:lnTo>
              <a:close/>
              <a:moveTo>
                <a:pt x="1790" y="231"/>
              </a:moveTo>
              <a:lnTo>
                <a:pt x="1790" y="231"/>
              </a:lnTo>
              <a:lnTo>
                <a:pt x="1788" y="222"/>
              </a:lnTo>
              <a:lnTo>
                <a:pt x="1785" y="213"/>
              </a:lnTo>
              <a:lnTo>
                <a:pt x="1783" y="206"/>
              </a:lnTo>
              <a:lnTo>
                <a:pt x="1779" y="197"/>
              </a:lnTo>
              <a:lnTo>
                <a:pt x="1774" y="190"/>
              </a:lnTo>
              <a:lnTo>
                <a:pt x="1770" y="182"/>
              </a:lnTo>
              <a:lnTo>
                <a:pt x="1763" y="175"/>
              </a:lnTo>
              <a:lnTo>
                <a:pt x="1756" y="170"/>
              </a:lnTo>
              <a:lnTo>
                <a:pt x="1750" y="164"/>
              </a:lnTo>
              <a:lnTo>
                <a:pt x="1741" y="158"/>
              </a:lnTo>
              <a:lnTo>
                <a:pt x="1732" y="154"/>
              </a:lnTo>
              <a:lnTo>
                <a:pt x="1722" y="150"/>
              </a:lnTo>
              <a:lnTo>
                <a:pt x="1710" y="147"/>
              </a:lnTo>
              <a:lnTo>
                <a:pt x="1698" y="145"/>
              </a:lnTo>
              <a:lnTo>
                <a:pt x="1686" y="144"/>
              </a:lnTo>
              <a:lnTo>
                <a:pt x="1671" y="144"/>
              </a:lnTo>
              <a:lnTo>
                <a:pt x="1659" y="144"/>
              </a:lnTo>
              <a:lnTo>
                <a:pt x="1646" y="145"/>
              </a:lnTo>
              <a:lnTo>
                <a:pt x="1635" y="147"/>
              </a:lnTo>
              <a:lnTo>
                <a:pt x="1624" y="149"/>
              </a:lnTo>
              <a:lnTo>
                <a:pt x="1613" y="152"/>
              </a:lnTo>
              <a:lnTo>
                <a:pt x="1603" y="156"/>
              </a:lnTo>
              <a:lnTo>
                <a:pt x="1594" y="161"/>
              </a:lnTo>
              <a:lnTo>
                <a:pt x="1586" y="165"/>
              </a:lnTo>
              <a:lnTo>
                <a:pt x="1578" y="172"/>
              </a:lnTo>
              <a:lnTo>
                <a:pt x="1571" y="179"/>
              </a:lnTo>
              <a:lnTo>
                <a:pt x="1566" y="185"/>
              </a:lnTo>
              <a:lnTo>
                <a:pt x="1561" y="193"/>
              </a:lnTo>
              <a:lnTo>
                <a:pt x="1557" y="202"/>
              </a:lnTo>
              <a:lnTo>
                <a:pt x="1554" y="211"/>
              </a:lnTo>
              <a:lnTo>
                <a:pt x="1552" y="221"/>
              </a:lnTo>
              <a:lnTo>
                <a:pt x="1552" y="231"/>
              </a:lnTo>
              <a:lnTo>
                <a:pt x="1552" y="241"/>
              </a:lnTo>
              <a:lnTo>
                <a:pt x="1553" y="250"/>
              </a:lnTo>
              <a:lnTo>
                <a:pt x="1556" y="258"/>
              </a:lnTo>
              <a:lnTo>
                <a:pt x="1559" y="265"/>
              </a:lnTo>
              <a:lnTo>
                <a:pt x="1562" y="272"/>
              </a:lnTo>
              <a:lnTo>
                <a:pt x="1567" y="279"/>
              </a:lnTo>
              <a:lnTo>
                <a:pt x="1571" y="284"/>
              </a:lnTo>
              <a:lnTo>
                <a:pt x="1577" y="289"/>
              </a:lnTo>
              <a:lnTo>
                <a:pt x="1588" y="298"/>
              </a:lnTo>
              <a:lnTo>
                <a:pt x="1602" y="304"/>
              </a:lnTo>
              <a:lnTo>
                <a:pt x="1616" y="310"/>
              </a:lnTo>
              <a:lnTo>
                <a:pt x="1631" y="316"/>
              </a:lnTo>
              <a:lnTo>
                <a:pt x="1660" y="322"/>
              </a:lnTo>
              <a:lnTo>
                <a:pt x="1686" y="329"/>
              </a:lnTo>
              <a:lnTo>
                <a:pt x="1696" y="334"/>
              </a:lnTo>
              <a:lnTo>
                <a:pt x="1704" y="338"/>
              </a:lnTo>
              <a:lnTo>
                <a:pt x="1707" y="340"/>
              </a:lnTo>
              <a:lnTo>
                <a:pt x="1709" y="344"/>
              </a:lnTo>
              <a:lnTo>
                <a:pt x="1710" y="347"/>
              </a:lnTo>
              <a:lnTo>
                <a:pt x="1710" y="350"/>
              </a:lnTo>
              <a:lnTo>
                <a:pt x="1709" y="355"/>
              </a:lnTo>
              <a:lnTo>
                <a:pt x="1708" y="359"/>
              </a:lnTo>
              <a:lnTo>
                <a:pt x="1705" y="363"/>
              </a:lnTo>
              <a:lnTo>
                <a:pt x="1700" y="365"/>
              </a:lnTo>
              <a:lnTo>
                <a:pt x="1695" y="368"/>
              </a:lnTo>
              <a:lnTo>
                <a:pt x="1688" y="369"/>
              </a:lnTo>
              <a:lnTo>
                <a:pt x="1681" y="371"/>
              </a:lnTo>
              <a:lnTo>
                <a:pt x="1673" y="371"/>
              </a:lnTo>
              <a:lnTo>
                <a:pt x="1667" y="371"/>
              </a:lnTo>
              <a:lnTo>
                <a:pt x="1660" y="369"/>
              </a:lnTo>
              <a:lnTo>
                <a:pt x="1653" y="367"/>
              </a:lnTo>
              <a:lnTo>
                <a:pt x="1647" y="364"/>
              </a:lnTo>
              <a:lnTo>
                <a:pt x="1642" y="359"/>
              </a:lnTo>
              <a:lnTo>
                <a:pt x="1637" y="355"/>
              </a:lnTo>
              <a:lnTo>
                <a:pt x="1634" y="349"/>
              </a:lnTo>
              <a:lnTo>
                <a:pt x="1632" y="343"/>
              </a:lnTo>
              <a:lnTo>
                <a:pt x="1545" y="343"/>
              </a:lnTo>
              <a:lnTo>
                <a:pt x="1547" y="351"/>
              </a:lnTo>
              <a:lnTo>
                <a:pt x="1549" y="360"/>
              </a:lnTo>
              <a:lnTo>
                <a:pt x="1551" y="369"/>
              </a:lnTo>
              <a:lnTo>
                <a:pt x="1556" y="377"/>
              </a:lnTo>
              <a:lnTo>
                <a:pt x="1560" y="385"/>
              </a:lnTo>
              <a:lnTo>
                <a:pt x="1566" y="393"/>
              </a:lnTo>
              <a:lnTo>
                <a:pt x="1572" y="400"/>
              </a:lnTo>
              <a:lnTo>
                <a:pt x="1580" y="407"/>
              </a:lnTo>
              <a:lnTo>
                <a:pt x="1588" y="413"/>
              </a:lnTo>
              <a:lnTo>
                <a:pt x="1598" y="419"/>
              </a:lnTo>
              <a:lnTo>
                <a:pt x="1607" y="423"/>
              </a:lnTo>
              <a:lnTo>
                <a:pt x="1618" y="427"/>
              </a:lnTo>
              <a:lnTo>
                <a:pt x="1630" y="430"/>
              </a:lnTo>
              <a:lnTo>
                <a:pt x="1642" y="432"/>
              </a:lnTo>
              <a:lnTo>
                <a:pt x="1654" y="433"/>
              </a:lnTo>
              <a:lnTo>
                <a:pt x="1668" y="435"/>
              </a:lnTo>
              <a:lnTo>
                <a:pt x="1682" y="435"/>
              </a:lnTo>
              <a:lnTo>
                <a:pt x="1696" y="433"/>
              </a:lnTo>
              <a:lnTo>
                <a:pt x="1708" y="431"/>
              </a:lnTo>
              <a:lnTo>
                <a:pt x="1720" y="429"/>
              </a:lnTo>
              <a:lnTo>
                <a:pt x="1732" y="426"/>
              </a:lnTo>
              <a:lnTo>
                <a:pt x="1742" y="421"/>
              </a:lnTo>
              <a:lnTo>
                <a:pt x="1752" y="417"/>
              </a:lnTo>
              <a:lnTo>
                <a:pt x="1761" y="411"/>
              </a:lnTo>
              <a:lnTo>
                <a:pt x="1769" y="404"/>
              </a:lnTo>
              <a:lnTo>
                <a:pt x="1776" y="398"/>
              </a:lnTo>
              <a:lnTo>
                <a:pt x="1782" y="390"/>
              </a:lnTo>
              <a:lnTo>
                <a:pt x="1788" y="381"/>
              </a:lnTo>
              <a:lnTo>
                <a:pt x="1792" y="372"/>
              </a:lnTo>
              <a:lnTo>
                <a:pt x="1794" y="362"/>
              </a:lnTo>
              <a:lnTo>
                <a:pt x="1797" y="350"/>
              </a:lnTo>
              <a:lnTo>
                <a:pt x="1797" y="339"/>
              </a:lnTo>
              <a:lnTo>
                <a:pt x="1797" y="330"/>
              </a:lnTo>
              <a:lnTo>
                <a:pt x="1796" y="322"/>
              </a:lnTo>
              <a:lnTo>
                <a:pt x="1793" y="314"/>
              </a:lnTo>
              <a:lnTo>
                <a:pt x="1790" y="307"/>
              </a:lnTo>
              <a:lnTo>
                <a:pt x="1787" y="301"/>
              </a:lnTo>
              <a:lnTo>
                <a:pt x="1782" y="294"/>
              </a:lnTo>
              <a:lnTo>
                <a:pt x="1778" y="290"/>
              </a:lnTo>
              <a:lnTo>
                <a:pt x="1772" y="284"/>
              </a:lnTo>
              <a:lnTo>
                <a:pt x="1761" y="276"/>
              </a:lnTo>
              <a:lnTo>
                <a:pt x="1747" y="270"/>
              </a:lnTo>
              <a:lnTo>
                <a:pt x="1733" y="264"/>
              </a:lnTo>
              <a:lnTo>
                <a:pt x="1718" y="259"/>
              </a:lnTo>
              <a:lnTo>
                <a:pt x="1689" y="252"/>
              </a:lnTo>
              <a:lnTo>
                <a:pt x="1663" y="245"/>
              </a:lnTo>
              <a:lnTo>
                <a:pt x="1653" y="240"/>
              </a:lnTo>
              <a:lnTo>
                <a:pt x="1645" y="236"/>
              </a:lnTo>
              <a:lnTo>
                <a:pt x="1642" y="232"/>
              </a:lnTo>
              <a:lnTo>
                <a:pt x="1640" y="230"/>
              </a:lnTo>
              <a:lnTo>
                <a:pt x="1639" y="227"/>
              </a:lnTo>
              <a:lnTo>
                <a:pt x="1639" y="223"/>
              </a:lnTo>
              <a:lnTo>
                <a:pt x="1639" y="219"/>
              </a:lnTo>
              <a:lnTo>
                <a:pt x="1640" y="217"/>
              </a:lnTo>
              <a:lnTo>
                <a:pt x="1642" y="213"/>
              </a:lnTo>
              <a:lnTo>
                <a:pt x="1645" y="211"/>
              </a:lnTo>
              <a:lnTo>
                <a:pt x="1650" y="210"/>
              </a:lnTo>
              <a:lnTo>
                <a:pt x="1654" y="208"/>
              </a:lnTo>
              <a:lnTo>
                <a:pt x="1667" y="208"/>
              </a:lnTo>
              <a:lnTo>
                <a:pt x="1680" y="209"/>
              </a:lnTo>
              <a:lnTo>
                <a:pt x="1686" y="210"/>
              </a:lnTo>
              <a:lnTo>
                <a:pt x="1690" y="212"/>
              </a:lnTo>
              <a:lnTo>
                <a:pt x="1695" y="216"/>
              </a:lnTo>
              <a:lnTo>
                <a:pt x="1699" y="219"/>
              </a:lnTo>
              <a:lnTo>
                <a:pt x="1701" y="225"/>
              </a:lnTo>
              <a:lnTo>
                <a:pt x="1704" y="231"/>
              </a:lnTo>
              <a:lnTo>
                <a:pt x="1790" y="231"/>
              </a:lnTo>
              <a:close/>
              <a:moveTo>
                <a:pt x="1358" y="427"/>
              </a:moveTo>
              <a:lnTo>
                <a:pt x="1449" y="427"/>
              </a:lnTo>
              <a:lnTo>
                <a:pt x="1544" y="150"/>
              </a:lnTo>
              <a:lnTo>
                <a:pt x="1453" y="150"/>
              </a:lnTo>
              <a:lnTo>
                <a:pt x="1403" y="335"/>
              </a:lnTo>
              <a:lnTo>
                <a:pt x="1355" y="150"/>
              </a:lnTo>
              <a:lnTo>
                <a:pt x="1264" y="150"/>
              </a:lnTo>
              <a:lnTo>
                <a:pt x="1358" y="427"/>
              </a:lnTo>
              <a:close/>
              <a:moveTo>
                <a:pt x="1120" y="427"/>
              </a:moveTo>
              <a:lnTo>
                <a:pt x="1120" y="427"/>
              </a:lnTo>
              <a:lnTo>
                <a:pt x="1136" y="427"/>
              </a:lnTo>
              <a:lnTo>
                <a:pt x="1152" y="426"/>
              </a:lnTo>
              <a:lnTo>
                <a:pt x="1166" y="423"/>
              </a:lnTo>
              <a:lnTo>
                <a:pt x="1181" y="419"/>
              </a:lnTo>
              <a:lnTo>
                <a:pt x="1193" y="414"/>
              </a:lnTo>
              <a:lnTo>
                <a:pt x="1206" y="409"/>
              </a:lnTo>
              <a:lnTo>
                <a:pt x="1217" y="402"/>
              </a:lnTo>
              <a:lnTo>
                <a:pt x="1227" y="394"/>
              </a:lnTo>
              <a:lnTo>
                <a:pt x="1236" y="385"/>
              </a:lnTo>
              <a:lnTo>
                <a:pt x="1244" y="374"/>
              </a:lnTo>
              <a:lnTo>
                <a:pt x="1250" y="363"/>
              </a:lnTo>
              <a:lnTo>
                <a:pt x="1256" y="349"/>
              </a:lnTo>
              <a:lnTo>
                <a:pt x="1261" y="335"/>
              </a:lnTo>
              <a:lnTo>
                <a:pt x="1264" y="319"/>
              </a:lnTo>
              <a:lnTo>
                <a:pt x="1266" y="302"/>
              </a:lnTo>
              <a:lnTo>
                <a:pt x="1267" y="283"/>
              </a:lnTo>
              <a:lnTo>
                <a:pt x="1266" y="267"/>
              </a:lnTo>
              <a:lnTo>
                <a:pt x="1264" y="252"/>
              </a:lnTo>
              <a:lnTo>
                <a:pt x="1261" y="237"/>
              </a:lnTo>
              <a:lnTo>
                <a:pt x="1257" y="225"/>
              </a:lnTo>
              <a:lnTo>
                <a:pt x="1252" y="212"/>
              </a:lnTo>
              <a:lnTo>
                <a:pt x="1245" y="201"/>
              </a:lnTo>
              <a:lnTo>
                <a:pt x="1237" y="192"/>
              </a:lnTo>
              <a:lnTo>
                <a:pt x="1228" y="183"/>
              </a:lnTo>
              <a:lnTo>
                <a:pt x="1218" y="175"/>
              </a:lnTo>
              <a:lnTo>
                <a:pt x="1207" y="168"/>
              </a:lnTo>
              <a:lnTo>
                <a:pt x="1196" y="163"/>
              </a:lnTo>
              <a:lnTo>
                <a:pt x="1183" y="158"/>
              </a:lnTo>
              <a:lnTo>
                <a:pt x="1169" y="155"/>
              </a:lnTo>
              <a:lnTo>
                <a:pt x="1154" y="153"/>
              </a:lnTo>
              <a:lnTo>
                <a:pt x="1138" y="152"/>
              </a:lnTo>
              <a:lnTo>
                <a:pt x="1123" y="150"/>
              </a:lnTo>
              <a:lnTo>
                <a:pt x="1002" y="150"/>
              </a:lnTo>
              <a:lnTo>
                <a:pt x="1002" y="427"/>
              </a:lnTo>
              <a:lnTo>
                <a:pt x="1120" y="427"/>
              </a:lnTo>
              <a:close/>
              <a:moveTo>
                <a:pt x="1092" y="216"/>
              </a:moveTo>
              <a:lnTo>
                <a:pt x="1109" y="216"/>
              </a:lnTo>
              <a:lnTo>
                <a:pt x="1126" y="216"/>
              </a:lnTo>
              <a:lnTo>
                <a:pt x="1141" y="219"/>
              </a:lnTo>
              <a:lnTo>
                <a:pt x="1146" y="220"/>
              </a:lnTo>
              <a:lnTo>
                <a:pt x="1152" y="223"/>
              </a:lnTo>
              <a:lnTo>
                <a:pt x="1156" y="227"/>
              </a:lnTo>
              <a:lnTo>
                <a:pt x="1161" y="230"/>
              </a:lnTo>
              <a:lnTo>
                <a:pt x="1164" y="235"/>
              </a:lnTo>
              <a:lnTo>
                <a:pt x="1167" y="240"/>
              </a:lnTo>
              <a:lnTo>
                <a:pt x="1171" y="246"/>
              </a:lnTo>
              <a:lnTo>
                <a:pt x="1173" y="253"/>
              </a:lnTo>
              <a:lnTo>
                <a:pt x="1175" y="268"/>
              </a:lnTo>
              <a:lnTo>
                <a:pt x="1176" y="289"/>
              </a:lnTo>
              <a:lnTo>
                <a:pt x="1175" y="307"/>
              </a:lnTo>
              <a:lnTo>
                <a:pt x="1172" y="322"/>
              </a:lnTo>
              <a:lnTo>
                <a:pt x="1170" y="329"/>
              </a:lnTo>
              <a:lnTo>
                <a:pt x="1166" y="335"/>
              </a:lnTo>
              <a:lnTo>
                <a:pt x="1163" y="340"/>
              </a:lnTo>
              <a:lnTo>
                <a:pt x="1160" y="345"/>
              </a:lnTo>
              <a:lnTo>
                <a:pt x="1155" y="349"/>
              </a:lnTo>
              <a:lnTo>
                <a:pt x="1151" y="353"/>
              </a:lnTo>
              <a:lnTo>
                <a:pt x="1145" y="356"/>
              </a:lnTo>
              <a:lnTo>
                <a:pt x="1139" y="358"/>
              </a:lnTo>
              <a:lnTo>
                <a:pt x="1126" y="362"/>
              </a:lnTo>
              <a:lnTo>
                <a:pt x="1111" y="363"/>
              </a:lnTo>
              <a:lnTo>
                <a:pt x="1092" y="363"/>
              </a:lnTo>
              <a:lnTo>
                <a:pt x="1092" y="216"/>
              </a:lnTo>
              <a:close/>
              <a:moveTo>
                <a:pt x="813" y="427"/>
              </a:moveTo>
              <a:lnTo>
                <a:pt x="813" y="341"/>
              </a:lnTo>
              <a:lnTo>
                <a:pt x="859" y="341"/>
              </a:lnTo>
              <a:lnTo>
                <a:pt x="873" y="340"/>
              </a:lnTo>
              <a:lnTo>
                <a:pt x="886" y="339"/>
              </a:lnTo>
              <a:lnTo>
                <a:pt x="898" y="337"/>
              </a:lnTo>
              <a:lnTo>
                <a:pt x="910" y="335"/>
              </a:lnTo>
              <a:lnTo>
                <a:pt x="921" y="330"/>
              </a:lnTo>
              <a:lnTo>
                <a:pt x="930" y="326"/>
              </a:lnTo>
              <a:lnTo>
                <a:pt x="939" y="321"/>
              </a:lnTo>
              <a:lnTo>
                <a:pt x="945" y="314"/>
              </a:lnTo>
              <a:lnTo>
                <a:pt x="952" y="309"/>
              </a:lnTo>
              <a:lnTo>
                <a:pt x="958" y="301"/>
              </a:lnTo>
              <a:lnTo>
                <a:pt x="962" y="293"/>
              </a:lnTo>
              <a:lnTo>
                <a:pt x="967" y="284"/>
              </a:lnTo>
              <a:lnTo>
                <a:pt x="969" y="275"/>
              </a:lnTo>
              <a:lnTo>
                <a:pt x="971" y="265"/>
              </a:lnTo>
              <a:lnTo>
                <a:pt x="972" y="255"/>
              </a:lnTo>
              <a:lnTo>
                <a:pt x="973" y="244"/>
              </a:lnTo>
              <a:lnTo>
                <a:pt x="972" y="234"/>
              </a:lnTo>
              <a:lnTo>
                <a:pt x="971" y="223"/>
              </a:lnTo>
              <a:lnTo>
                <a:pt x="969" y="214"/>
              </a:lnTo>
              <a:lnTo>
                <a:pt x="966" y="206"/>
              </a:lnTo>
              <a:lnTo>
                <a:pt x="962" y="198"/>
              </a:lnTo>
              <a:lnTo>
                <a:pt x="957" y="190"/>
              </a:lnTo>
              <a:lnTo>
                <a:pt x="951" y="183"/>
              </a:lnTo>
              <a:lnTo>
                <a:pt x="944" y="176"/>
              </a:lnTo>
              <a:lnTo>
                <a:pt x="936" y="171"/>
              </a:lnTo>
              <a:lnTo>
                <a:pt x="927" y="165"/>
              </a:lnTo>
              <a:lnTo>
                <a:pt x="919" y="161"/>
              </a:lnTo>
              <a:lnTo>
                <a:pt x="907" y="157"/>
              </a:lnTo>
              <a:lnTo>
                <a:pt x="896" y="155"/>
              </a:lnTo>
              <a:lnTo>
                <a:pt x="884" y="153"/>
              </a:lnTo>
              <a:lnTo>
                <a:pt x="870" y="152"/>
              </a:lnTo>
              <a:lnTo>
                <a:pt x="856" y="150"/>
              </a:lnTo>
              <a:lnTo>
                <a:pt x="722" y="150"/>
              </a:lnTo>
              <a:lnTo>
                <a:pt x="722" y="427"/>
              </a:lnTo>
              <a:lnTo>
                <a:pt x="813" y="427"/>
              </a:lnTo>
              <a:close/>
              <a:moveTo>
                <a:pt x="813" y="276"/>
              </a:moveTo>
              <a:lnTo>
                <a:pt x="813" y="216"/>
              </a:lnTo>
              <a:lnTo>
                <a:pt x="839" y="216"/>
              </a:lnTo>
              <a:lnTo>
                <a:pt x="855" y="217"/>
              </a:lnTo>
              <a:lnTo>
                <a:pt x="862" y="218"/>
              </a:lnTo>
              <a:lnTo>
                <a:pt x="870" y="220"/>
              </a:lnTo>
              <a:lnTo>
                <a:pt x="877" y="223"/>
              </a:lnTo>
              <a:lnTo>
                <a:pt x="883" y="229"/>
              </a:lnTo>
              <a:lnTo>
                <a:pt x="884" y="232"/>
              </a:lnTo>
              <a:lnTo>
                <a:pt x="886" y="236"/>
              </a:lnTo>
              <a:lnTo>
                <a:pt x="887" y="240"/>
              </a:lnTo>
              <a:lnTo>
                <a:pt x="887" y="245"/>
              </a:lnTo>
              <a:lnTo>
                <a:pt x="886" y="253"/>
              </a:lnTo>
              <a:lnTo>
                <a:pt x="884" y="259"/>
              </a:lnTo>
              <a:lnTo>
                <a:pt x="882" y="265"/>
              </a:lnTo>
              <a:lnTo>
                <a:pt x="877" y="270"/>
              </a:lnTo>
              <a:lnTo>
                <a:pt x="871" y="273"/>
              </a:lnTo>
              <a:lnTo>
                <a:pt x="865" y="275"/>
              </a:lnTo>
              <a:lnTo>
                <a:pt x="858" y="276"/>
              </a:lnTo>
              <a:lnTo>
                <a:pt x="850" y="276"/>
              </a:lnTo>
              <a:lnTo>
                <a:pt x="813" y="276"/>
              </a:lnTo>
              <a:close/>
            </a:path>
          </a:pathLst>
        </a:custGeom>
        <a:solidFill>
          <a:srgbClr val="FF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66675</xdr:rowOff>
    </xdr:from>
    <xdr:to>
      <xdr:col>1</xdr:col>
      <xdr:colOff>847725</xdr:colOff>
      <xdr:row>0</xdr:row>
      <xdr:rowOff>285750</xdr:rowOff>
    </xdr:to>
    <xdr:sp macro="" textlink="">
      <xdr:nvSpPr>
        <xdr:cNvPr id="6" name="Freeform 24"/>
        <xdr:cNvSpPr>
          <a:spLocks noEditPoints="1"/>
        </xdr:cNvSpPr>
      </xdr:nvSpPr>
      <xdr:spPr bwMode="auto">
        <a:xfrm>
          <a:off x="485775" y="66675"/>
          <a:ext cx="828675" cy="219075"/>
        </a:xfrm>
        <a:custGeom>
          <a:avLst/>
          <a:gdLst>
            <a:gd name="T0" fmla="*/ 1 w 2086"/>
            <a:gd name="T1" fmla="*/ 1 h 576"/>
            <a:gd name="T2" fmla="*/ 1 w 2086"/>
            <a:gd name="T3" fmla="*/ 1 h 576"/>
            <a:gd name="T4" fmla="*/ 1 w 2086"/>
            <a:gd name="T5" fmla="*/ 1 h 576"/>
            <a:gd name="T6" fmla="*/ 1 w 2086"/>
            <a:gd name="T7" fmla="*/ 1 h 576"/>
            <a:gd name="T8" fmla="*/ 1 w 2086"/>
            <a:gd name="T9" fmla="*/ 1 h 576"/>
            <a:gd name="T10" fmla="*/ 1 w 2086"/>
            <a:gd name="T11" fmla="*/ 1 h 576"/>
            <a:gd name="T12" fmla="*/ 1 w 2086"/>
            <a:gd name="T13" fmla="*/ 1 h 576"/>
            <a:gd name="T14" fmla="*/ 1 w 2086"/>
            <a:gd name="T15" fmla="*/ 1 h 576"/>
            <a:gd name="T16" fmla="*/ 1 w 2086"/>
            <a:gd name="T17" fmla="*/ 1 h 576"/>
            <a:gd name="T18" fmla="*/ 1 w 2086"/>
            <a:gd name="T19" fmla="*/ 1 h 576"/>
            <a:gd name="T20" fmla="*/ 1 w 2086"/>
            <a:gd name="T21" fmla="*/ 1 h 576"/>
            <a:gd name="T22" fmla="*/ 1 w 2086"/>
            <a:gd name="T23" fmla="*/ 1 h 576"/>
            <a:gd name="T24" fmla="*/ 1 w 2086"/>
            <a:gd name="T25" fmla="*/ 1 h 576"/>
            <a:gd name="T26" fmla="*/ 1 w 2086"/>
            <a:gd name="T27" fmla="*/ 1 h 576"/>
            <a:gd name="T28" fmla="*/ 1 w 2086"/>
            <a:gd name="T29" fmla="*/ 1 h 576"/>
            <a:gd name="T30" fmla="*/ 1 w 2086"/>
            <a:gd name="T31" fmla="*/ 1 h 576"/>
            <a:gd name="T32" fmla="*/ 1 w 2086"/>
            <a:gd name="T33" fmla="*/ 1 h 576"/>
            <a:gd name="T34" fmla="*/ 1 w 2086"/>
            <a:gd name="T35" fmla="*/ 1 h 576"/>
            <a:gd name="T36" fmla="*/ 1 w 2086"/>
            <a:gd name="T37" fmla="*/ 1 h 576"/>
            <a:gd name="T38" fmla="*/ 1 w 2086"/>
            <a:gd name="T39" fmla="*/ 1 h 576"/>
            <a:gd name="T40" fmla="*/ 1 w 2086"/>
            <a:gd name="T41" fmla="*/ 1 h 576"/>
            <a:gd name="T42" fmla="*/ 1 w 2086"/>
            <a:gd name="T43" fmla="*/ 1 h 576"/>
            <a:gd name="T44" fmla="*/ 1 w 2086"/>
            <a:gd name="T45" fmla="*/ 1 h 576"/>
            <a:gd name="T46" fmla="*/ 1 w 2086"/>
            <a:gd name="T47" fmla="*/ 1 h 576"/>
            <a:gd name="T48" fmla="*/ 1 w 2086"/>
            <a:gd name="T49" fmla="*/ 1 h 576"/>
            <a:gd name="T50" fmla="*/ 1 w 2086"/>
            <a:gd name="T51" fmla="*/ 1 h 576"/>
            <a:gd name="T52" fmla="*/ 1 w 2086"/>
            <a:gd name="T53" fmla="*/ 1 h 576"/>
            <a:gd name="T54" fmla="*/ 1 w 2086"/>
            <a:gd name="T55" fmla="*/ 1 h 576"/>
            <a:gd name="T56" fmla="*/ 1 w 2086"/>
            <a:gd name="T57" fmla="*/ 1 h 576"/>
            <a:gd name="T58" fmla="*/ 1 w 2086"/>
            <a:gd name="T59" fmla="*/ 1 h 576"/>
            <a:gd name="T60" fmla="*/ 1 w 2086"/>
            <a:gd name="T61" fmla="*/ 1 h 576"/>
            <a:gd name="T62" fmla="*/ 1 w 2086"/>
            <a:gd name="T63" fmla="*/ 1 h 576"/>
            <a:gd name="T64" fmla="*/ 1 w 2086"/>
            <a:gd name="T65" fmla="*/ 1 h 576"/>
            <a:gd name="T66" fmla="*/ 1 w 2086"/>
            <a:gd name="T67" fmla="*/ 1 h 576"/>
            <a:gd name="T68" fmla="*/ 1 w 2086"/>
            <a:gd name="T69" fmla="*/ 1 h 576"/>
            <a:gd name="T70" fmla="*/ 1 w 2086"/>
            <a:gd name="T71" fmla="*/ 1 h 576"/>
            <a:gd name="T72" fmla="*/ 1 w 2086"/>
            <a:gd name="T73" fmla="*/ 1 h 576"/>
            <a:gd name="T74" fmla="*/ 1 w 2086"/>
            <a:gd name="T75" fmla="*/ 1 h 576"/>
            <a:gd name="T76" fmla="*/ 1 w 2086"/>
            <a:gd name="T77" fmla="*/ 1 h 576"/>
            <a:gd name="T78" fmla="*/ 1 w 2086"/>
            <a:gd name="T79" fmla="*/ 1 h 576"/>
            <a:gd name="T80" fmla="*/ 1 w 2086"/>
            <a:gd name="T81" fmla="*/ 1 h 576"/>
            <a:gd name="T82" fmla="*/ 1 w 2086"/>
            <a:gd name="T83" fmla="*/ 1 h 576"/>
            <a:gd name="T84" fmla="*/ 1 w 2086"/>
            <a:gd name="T85" fmla="*/ 1 h 576"/>
            <a:gd name="T86" fmla="*/ 1 w 2086"/>
            <a:gd name="T87" fmla="*/ 1 h 576"/>
            <a:gd name="T88" fmla="*/ 1 w 2086"/>
            <a:gd name="T89" fmla="*/ 1 h 576"/>
            <a:gd name="T90" fmla="*/ 1 w 2086"/>
            <a:gd name="T91" fmla="*/ 1 h 576"/>
            <a:gd name="T92" fmla="*/ 1 w 2086"/>
            <a:gd name="T93" fmla="*/ 1 h 576"/>
            <a:gd name="T94" fmla="*/ 1 w 2086"/>
            <a:gd name="T95" fmla="*/ 1 h 576"/>
            <a:gd name="T96" fmla="*/ 1 w 2086"/>
            <a:gd name="T97" fmla="*/ 1 h 576"/>
            <a:gd name="T98" fmla="*/ 1 w 2086"/>
            <a:gd name="T99" fmla="*/ 1 h 576"/>
            <a:gd name="T100" fmla="*/ 1 w 2086"/>
            <a:gd name="T101" fmla="*/ 1 h 576"/>
            <a:gd name="T102" fmla="*/ 1 w 2086"/>
            <a:gd name="T103" fmla="*/ 1 h 576"/>
            <a:gd name="T104" fmla="*/ 1 w 2086"/>
            <a:gd name="T105" fmla="*/ 1 h 576"/>
            <a:gd name="T106" fmla="*/ 1 w 2086"/>
            <a:gd name="T107" fmla="*/ 1 h 576"/>
            <a:gd name="T108" fmla="*/ 1 w 2086"/>
            <a:gd name="T109" fmla="*/ 1 h 576"/>
            <a:gd name="T110" fmla="*/ 1 w 2086"/>
            <a:gd name="T111" fmla="*/ 1 h 576"/>
            <a:gd name="T112" fmla="*/ 1 w 2086"/>
            <a:gd name="T113" fmla="*/ 1 h 576"/>
            <a:gd name="T114" fmla="*/ 1 w 2086"/>
            <a:gd name="T115" fmla="*/ 1 h 576"/>
            <a:gd name="T116" fmla="*/ 1 w 2086"/>
            <a:gd name="T117" fmla="*/ 1 h 57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w 2086"/>
            <a:gd name="T178" fmla="*/ 0 h 576"/>
            <a:gd name="T179" fmla="*/ 2086 w 2086"/>
            <a:gd name="T180" fmla="*/ 576 h 576"/>
          </a:gdLst>
          <a:ahLst/>
          <a:cxnLst>
            <a:cxn ang="T118">
              <a:pos x="T0" y="T1"/>
            </a:cxn>
            <a:cxn ang="T119">
              <a:pos x="T2" y="T3"/>
            </a:cxn>
            <a:cxn ang="T120">
              <a:pos x="T4" y="T5"/>
            </a:cxn>
            <a:cxn ang="T121">
              <a:pos x="T6" y="T7"/>
            </a:cxn>
            <a:cxn ang="T122">
              <a:pos x="T8" y="T9"/>
            </a:cxn>
            <a:cxn ang="T123">
              <a:pos x="T10" y="T11"/>
            </a:cxn>
            <a:cxn ang="T124">
              <a:pos x="T12" y="T13"/>
            </a:cxn>
            <a:cxn ang="T125">
              <a:pos x="T14" y="T15"/>
            </a:cxn>
            <a:cxn ang="T126">
              <a:pos x="T16" y="T17"/>
            </a:cxn>
            <a:cxn ang="T127">
              <a:pos x="T18" y="T19"/>
            </a:cxn>
            <a:cxn ang="T128">
              <a:pos x="T20" y="T21"/>
            </a:cxn>
            <a:cxn ang="T129">
              <a:pos x="T22" y="T23"/>
            </a:cxn>
            <a:cxn ang="T130">
              <a:pos x="T24" y="T25"/>
            </a:cxn>
            <a:cxn ang="T131">
              <a:pos x="T26" y="T27"/>
            </a:cxn>
            <a:cxn ang="T132">
              <a:pos x="T28" y="T29"/>
            </a:cxn>
            <a:cxn ang="T133">
              <a:pos x="T30" y="T31"/>
            </a:cxn>
            <a:cxn ang="T134">
              <a:pos x="T32" y="T33"/>
            </a:cxn>
            <a:cxn ang="T135">
              <a:pos x="T34" y="T35"/>
            </a:cxn>
            <a:cxn ang="T136">
              <a:pos x="T36" y="T37"/>
            </a:cxn>
            <a:cxn ang="T137">
              <a:pos x="T38" y="T39"/>
            </a:cxn>
            <a:cxn ang="T138">
              <a:pos x="T40" y="T41"/>
            </a:cxn>
            <a:cxn ang="T139">
              <a:pos x="T42" y="T43"/>
            </a:cxn>
            <a:cxn ang="T140">
              <a:pos x="T44" y="T45"/>
            </a:cxn>
            <a:cxn ang="T141">
              <a:pos x="T46" y="T47"/>
            </a:cxn>
            <a:cxn ang="T142">
              <a:pos x="T48" y="T49"/>
            </a:cxn>
            <a:cxn ang="T143">
              <a:pos x="T50" y="T51"/>
            </a:cxn>
            <a:cxn ang="T144">
              <a:pos x="T52" y="T53"/>
            </a:cxn>
            <a:cxn ang="T145">
              <a:pos x="T54" y="T55"/>
            </a:cxn>
            <a:cxn ang="T146">
              <a:pos x="T56" y="T57"/>
            </a:cxn>
            <a:cxn ang="T147">
              <a:pos x="T58" y="T59"/>
            </a:cxn>
            <a:cxn ang="T148">
              <a:pos x="T60" y="T61"/>
            </a:cxn>
            <a:cxn ang="T149">
              <a:pos x="T62" y="T63"/>
            </a:cxn>
            <a:cxn ang="T150">
              <a:pos x="T64" y="T65"/>
            </a:cxn>
            <a:cxn ang="T151">
              <a:pos x="T66" y="T67"/>
            </a:cxn>
            <a:cxn ang="T152">
              <a:pos x="T68" y="T69"/>
            </a:cxn>
            <a:cxn ang="T153">
              <a:pos x="T70" y="T71"/>
            </a:cxn>
            <a:cxn ang="T154">
              <a:pos x="T72" y="T73"/>
            </a:cxn>
            <a:cxn ang="T155">
              <a:pos x="T74" y="T75"/>
            </a:cxn>
            <a:cxn ang="T156">
              <a:pos x="T76" y="T77"/>
            </a:cxn>
            <a:cxn ang="T157">
              <a:pos x="T78" y="T79"/>
            </a:cxn>
            <a:cxn ang="T158">
              <a:pos x="T80" y="T81"/>
            </a:cxn>
            <a:cxn ang="T159">
              <a:pos x="T82" y="T83"/>
            </a:cxn>
            <a:cxn ang="T160">
              <a:pos x="T84" y="T85"/>
            </a:cxn>
            <a:cxn ang="T161">
              <a:pos x="T86" y="T87"/>
            </a:cxn>
            <a:cxn ang="T162">
              <a:pos x="T88" y="T89"/>
            </a:cxn>
            <a:cxn ang="T163">
              <a:pos x="T90" y="T91"/>
            </a:cxn>
            <a:cxn ang="T164">
              <a:pos x="T92" y="T93"/>
            </a:cxn>
            <a:cxn ang="T165">
              <a:pos x="T94" y="T95"/>
            </a:cxn>
            <a:cxn ang="T166">
              <a:pos x="T96" y="T97"/>
            </a:cxn>
            <a:cxn ang="T167">
              <a:pos x="T98" y="T99"/>
            </a:cxn>
            <a:cxn ang="T168">
              <a:pos x="T100" y="T101"/>
            </a:cxn>
            <a:cxn ang="T169">
              <a:pos x="T102" y="T103"/>
            </a:cxn>
            <a:cxn ang="T170">
              <a:pos x="T104" y="T105"/>
            </a:cxn>
            <a:cxn ang="T171">
              <a:pos x="T106" y="T107"/>
            </a:cxn>
            <a:cxn ang="T172">
              <a:pos x="T108" y="T109"/>
            </a:cxn>
            <a:cxn ang="T173">
              <a:pos x="T110" y="T111"/>
            </a:cxn>
            <a:cxn ang="T174">
              <a:pos x="T112" y="T113"/>
            </a:cxn>
            <a:cxn ang="T175">
              <a:pos x="T114" y="T115"/>
            </a:cxn>
            <a:cxn ang="T176">
              <a:pos x="T116" y="T117"/>
            </a:cxn>
          </a:cxnLst>
          <a:rect l="T177" t="T178" r="T179" b="T180"/>
          <a:pathLst>
            <a:path w="2086" h="576">
              <a:moveTo>
                <a:pt x="292" y="426"/>
              </a:moveTo>
              <a:lnTo>
                <a:pt x="418" y="551"/>
              </a:lnTo>
              <a:lnTo>
                <a:pt x="399" y="560"/>
              </a:lnTo>
              <a:lnTo>
                <a:pt x="380" y="567"/>
              </a:lnTo>
              <a:lnTo>
                <a:pt x="360" y="573"/>
              </a:lnTo>
              <a:lnTo>
                <a:pt x="340" y="576"/>
              </a:lnTo>
              <a:lnTo>
                <a:pt x="292" y="529"/>
              </a:lnTo>
              <a:lnTo>
                <a:pt x="244" y="576"/>
              </a:lnTo>
              <a:lnTo>
                <a:pt x="224" y="573"/>
              </a:lnTo>
              <a:lnTo>
                <a:pt x="204" y="567"/>
              </a:lnTo>
              <a:lnTo>
                <a:pt x="185" y="560"/>
              </a:lnTo>
              <a:lnTo>
                <a:pt x="166" y="551"/>
              </a:lnTo>
              <a:lnTo>
                <a:pt x="292" y="426"/>
              </a:lnTo>
              <a:close/>
              <a:moveTo>
                <a:pt x="258" y="287"/>
              </a:moveTo>
              <a:lnTo>
                <a:pt x="70" y="477"/>
              </a:lnTo>
              <a:lnTo>
                <a:pt x="57" y="463"/>
              </a:lnTo>
              <a:lnTo>
                <a:pt x="47" y="447"/>
              </a:lnTo>
              <a:lnTo>
                <a:pt x="37" y="431"/>
              </a:lnTo>
              <a:lnTo>
                <a:pt x="29" y="414"/>
              </a:lnTo>
              <a:lnTo>
                <a:pt x="155" y="287"/>
              </a:lnTo>
              <a:lnTo>
                <a:pt x="29" y="162"/>
              </a:lnTo>
              <a:lnTo>
                <a:pt x="37" y="145"/>
              </a:lnTo>
              <a:lnTo>
                <a:pt x="47" y="129"/>
              </a:lnTo>
              <a:lnTo>
                <a:pt x="57" y="113"/>
              </a:lnTo>
              <a:lnTo>
                <a:pt x="70" y="99"/>
              </a:lnTo>
              <a:lnTo>
                <a:pt x="258" y="287"/>
              </a:lnTo>
              <a:close/>
              <a:moveTo>
                <a:pt x="292" y="150"/>
              </a:moveTo>
              <a:lnTo>
                <a:pt x="166" y="24"/>
              </a:lnTo>
              <a:lnTo>
                <a:pt x="185" y="16"/>
              </a:lnTo>
              <a:lnTo>
                <a:pt x="204" y="9"/>
              </a:lnTo>
              <a:lnTo>
                <a:pt x="224" y="3"/>
              </a:lnTo>
              <a:lnTo>
                <a:pt x="244" y="0"/>
              </a:lnTo>
              <a:lnTo>
                <a:pt x="292" y="47"/>
              </a:lnTo>
              <a:lnTo>
                <a:pt x="340" y="0"/>
              </a:lnTo>
              <a:lnTo>
                <a:pt x="360" y="3"/>
              </a:lnTo>
              <a:lnTo>
                <a:pt x="380" y="9"/>
              </a:lnTo>
              <a:lnTo>
                <a:pt x="399" y="16"/>
              </a:lnTo>
              <a:lnTo>
                <a:pt x="418" y="24"/>
              </a:lnTo>
              <a:lnTo>
                <a:pt x="292" y="150"/>
              </a:lnTo>
              <a:close/>
              <a:moveTo>
                <a:pt x="326" y="287"/>
              </a:moveTo>
              <a:lnTo>
                <a:pt x="515" y="99"/>
              </a:lnTo>
              <a:lnTo>
                <a:pt x="527" y="113"/>
              </a:lnTo>
              <a:lnTo>
                <a:pt x="537" y="129"/>
              </a:lnTo>
              <a:lnTo>
                <a:pt x="547" y="145"/>
              </a:lnTo>
              <a:lnTo>
                <a:pt x="555" y="162"/>
              </a:lnTo>
              <a:lnTo>
                <a:pt x="430" y="287"/>
              </a:lnTo>
              <a:lnTo>
                <a:pt x="555" y="414"/>
              </a:lnTo>
              <a:lnTo>
                <a:pt x="547" y="431"/>
              </a:lnTo>
              <a:lnTo>
                <a:pt x="537" y="447"/>
              </a:lnTo>
              <a:lnTo>
                <a:pt x="527" y="463"/>
              </a:lnTo>
              <a:lnTo>
                <a:pt x="515" y="477"/>
              </a:lnTo>
              <a:lnTo>
                <a:pt x="326" y="287"/>
              </a:lnTo>
              <a:close/>
              <a:moveTo>
                <a:pt x="292" y="287"/>
              </a:moveTo>
              <a:lnTo>
                <a:pt x="85" y="81"/>
              </a:lnTo>
              <a:lnTo>
                <a:pt x="99" y="69"/>
              </a:lnTo>
              <a:lnTo>
                <a:pt x="113" y="57"/>
              </a:lnTo>
              <a:lnTo>
                <a:pt x="128" y="46"/>
              </a:lnTo>
              <a:lnTo>
                <a:pt x="144" y="36"/>
              </a:lnTo>
              <a:lnTo>
                <a:pt x="292" y="184"/>
              </a:lnTo>
              <a:lnTo>
                <a:pt x="441" y="36"/>
              </a:lnTo>
              <a:lnTo>
                <a:pt x="456" y="46"/>
              </a:lnTo>
              <a:lnTo>
                <a:pt x="471" y="57"/>
              </a:lnTo>
              <a:lnTo>
                <a:pt x="486" y="69"/>
              </a:lnTo>
              <a:lnTo>
                <a:pt x="499" y="81"/>
              </a:lnTo>
              <a:lnTo>
                <a:pt x="292" y="287"/>
              </a:lnTo>
              <a:close/>
              <a:moveTo>
                <a:pt x="292" y="287"/>
              </a:moveTo>
              <a:lnTo>
                <a:pt x="499" y="495"/>
              </a:lnTo>
              <a:lnTo>
                <a:pt x="486" y="508"/>
              </a:lnTo>
              <a:lnTo>
                <a:pt x="471" y="519"/>
              </a:lnTo>
              <a:lnTo>
                <a:pt x="456" y="530"/>
              </a:lnTo>
              <a:lnTo>
                <a:pt x="441" y="540"/>
              </a:lnTo>
              <a:lnTo>
                <a:pt x="292" y="391"/>
              </a:lnTo>
              <a:lnTo>
                <a:pt x="144" y="540"/>
              </a:lnTo>
              <a:lnTo>
                <a:pt x="128" y="530"/>
              </a:lnTo>
              <a:lnTo>
                <a:pt x="113" y="519"/>
              </a:lnTo>
              <a:lnTo>
                <a:pt x="99" y="508"/>
              </a:lnTo>
              <a:lnTo>
                <a:pt x="85" y="495"/>
              </a:lnTo>
              <a:lnTo>
                <a:pt x="292" y="287"/>
              </a:lnTo>
              <a:close/>
              <a:moveTo>
                <a:pt x="465" y="287"/>
              </a:moveTo>
              <a:lnTo>
                <a:pt x="566" y="188"/>
              </a:lnTo>
              <a:lnTo>
                <a:pt x="574" y="211"/>
              </a:lnTo>
              <a:lnTo>
                <a:pt x="580" y="236"/>
              </a:lnTo>
              <a:lnTo>
                <a:pt x="583" y="262"/>
              </a:lnTo>
              <a:lnTo>
                <a:pt x="584" y="287"/>
              </a:lnTo>
              <a:lnTo>
                <a:pt x="583" y="314"/>
              </a:lnTo>
              <a:lnTo>
                <a:pt x="580" y="340"/>
              </a:lnTo>
              <a:lnTo>
                <a:pt x="574" y="365"/>
              </a:lnTo>
              <a:lnTo>
                <a:pt x="566" y="389"/>
              </a:lnTo>
              <a:lnTo>
                <a:pt x="465" y="287"/>
              </a:lnTo>
              <a:close/>
              <a:moveTo>
                <a:pt x="119" y="287"/>
              </a:moveTo>
              <a:lnTo>
                <a:pt x="18" y="389"/>
              </a:lnTo>
              <a:lnTo>
                <a:pt x="10" y="365"/>
              </a:lnTo>
              <a:lnTo>
                <a:pt x="4" y="340"/>
              </a:lnTo>
              <a:lnTo>
                <a:pt x="1" y="314"/>
              </a:lnTo>
              <a:lnTo>
                <a:pt x="0" y="287"/>
              </a:lnTo>
              <a:lnTo>
                <a:pt x="1" y="262"/>
              </a:lnTo>
              <a:lnTo>
                <a:pt x="4" y="236"/>
              </a:lnTo>
              <a:lnTo>
                <a:pt x="10" y="211"/>
              </a:lnTo>
              <a:lnTo>
                <a:pt x="18" y="188"/>
              </a:lnTo>
              <a:lnTo>
                <a:pt x="119" y="287"/>
              </a:lnTo>
              <a:close/>
              <a:moveTo>
                <a:pt x="1885" y="427"/>
              </a:moveTo>
              <a:lnTo>
                <a:pt x="1895" y="391"/>
              </a:lnTo>
              <a:lnTo>
                <a:pt x="1985" y="391"/>
              </a:lnTo>
              <a:lnTo>
                <a:pt x="1996" y="427"/>
              </a:lnTo>
              <a:lnTo>
                <a:pt x="2086" y="427"/>
              </a:lnTo>
              <a:lnTo>
                <a:pt x="1987" y="150"/>
              </a:lnTo>
              <a:lnTo>
                <a:pt x="1895" y="150"/>
              </a:lnTo>
              <a:lnTo>
                <a:pt x="1797" y="427"/>
              </a:lnTo>
              <a:lnTo>
                <a:pt x="1885" y="427"/>
              </a:lnTo>
              <a:close/>
              <a:moveTo>
                <a:pt x="1969" y="334"/>
              </a:moveTo>
              <a:lnTo>
                <a:pt x="1912" y="334"/>
              </a:lnTo>
              <a:lnTo>
                <a:pt x="1940" y="234"/>
              </a:lnTo>
              <a:lnTo>
                <a:pt x="1969" y="334"/>
              </a:lnTo>
              <a:close/>
              <a:moveTo>
                <a:pt x="1790" y="231"/>
              </a:moveTo>
              <a:lnTo>
                <a:pt x="1790" y="231"/>
              </a:lnTo>
              <a:lnTo>
                <a:pt x="1788" y="222"/>
              </a:lnTo>
              <a:lnTo>
                <a:pt x="1785" y="213"/>
              </a:lnTo>
              <a:lnTo>
                <a:pt x="1783" y="206"/>
              </a:lnTo>
              <a:lnTo>
                <a:pt x="1779" y="197"/>
              </a:lnTo>
              <a:lnTo>
                <a:pt x="1774" y="190"/>
              </a:lnTo>
              <a:lnTo>
                <a:pt x="1770" y="182"/>
              </a:lnTo>
              <a:lnTo>
                <a:pt x="1763" y="175"/>
              </a:lnTo>
              <a:lnTo>
                <a:pt x="1756" y="170"/>
              </a:lnTo>
              <a:lnTo>
                <a:pt x="1750" y="164"/>
              </a:lnTo>
              <a:lnTo>
                <a:pt x="1741" y="158"/>
              </a:lnTo>
              <a:lnTo>
                <a:pt x="1732" y="154"/>
              </a:lnTo>
              <a:lnTo>
                <a:pt x="1722" y="150"/>
              </a:lnTo>
              <a:lnTo>
                <a:pt x="1710" y="147"/>
              </a:lnTo>
              <a:lnTo>
                <a:pt x="1698" y="145"/>
              </a:lnTo>
              <a:lnTo>
                <a:pt x="1686" y="144"/>
              </a:lnTo>
              <a:lnTo>
                <a:pt x="1671" y="144"/>
              </a:lnTo>
              <a:lnTo>
                <a:pt x="1659" y="144"/>
              </a:lnTo>
              <a:lnTo>
                <a:pt x="1646" y="145"/>
              </a:lnTo>
              <a:lnTo>
                <a:pt x="1635" y="147"/>
              </a:lnTo>
              <a:lnTo>
                <a:pt x="1624" y="149"/>
              </a:lnTo>
              <a:lnTo>
                <a:pt x="1613" y="152"/>
              </a:lnTo>
              <a:lnTo>
                <a:pt x="1603" y="156"/>
              </a:lnTo>
              <a:lnTo>
                <a:pt x="1594" y="161"/>
              </a:lnTo>
              <a:lnTo>
                <a:pt x="1586" y="165"/>
              </a:lnTo>
              <a:lnTo>
                <a:pt x="1578" y="172"/>
              </a:lnTo>
              <a:lnTo>
                <a:pt x="1571" y="179"/>
              </a:lnTo>
              <a:lnTo>
                <a:pt x="1566" y="185"/>
              </a:lnTo>
              <a:lnTo>
                <a:pt x="1561" y="193"/>
              </a:lnTo>
              <a:lnTo>
                <a:pt x="1557" y="202"/>
              </a:lnTo>
              <a:lnTo>
                <a:pt x="1554" y="211"/>
              </a:lnTo>
              <a:lnTo>
                <a:pt x="1552" y="221"/>
              </a:lnTo>
              <a:lnTo>
                <a:pt x="1552" y="231"/>
              </a:lnTo>
              <a:lnTo>
                <a:pt x="1552" y="241"/>
              </a:lnTo>
              <a:lnTo>
                <a:pt x="1553" y="250"/>
              </a:lnTo>
              <a:lnTo>
                <a:pt x="1556" y="258"/>
              </a:lnTo>
              <a:lnTo>
                <a:pt x="1559" y="265"/>
              </a:lnTo>
              <a:lnTo>
                <a:pt x="1562" y="272"/>
              </a:lnTo>
              <a:lnTo>
                <a:pt x="1567" y="279"/>
              </a:lnTo>
              <a:lnTo>
                <a:pt x="1571" y="284"/>
              </a:lnTo>
              <a:lnTo>
                <a:pt x="1577" y="289"/>
              </a:lnTo>
              <a:lnTo>
                <a:pt x="1588" y="298"/>
              </a:lnTo>
              <a:lnTo>
                <a:pt x="1602" y="304"/>
              </a:lnTo>
              <a:lnTo>
                <a:pt x="1616" y="310"/>
              </a:lnTo>
              <a:lnTo>
                <a:pt x="1631" y="316"/>
              </a:lnTo>
              <a:lnTo>
                <a:pt x="1660" y="322"/>
              </a:lnTo>
              <a:lnTo>
                <a:pt x="1686" y="329"/>
              </a:lnTo>
              <a:lnTo>
                <a:pt x="1696" y="334"/>
              </a:lnTo>
              <a:lnTo>
                <a:pt x="1704" y="338"/>
              </a:lnTo>
              <a:lnTo>
                <a:pt x="1707" y="340"/>
              </a:lnTo>
              <a:lnTo>
                <a:pt x="1709" y="344"/>
              </a:lnTo>
              <a:lnTo>
                <a:pt x="1710" y="347"/>
              </a:lnTo>
              <a:lnTo>
                <a:pt x="1710" y="350"/>
              </a:lnTo>
              <a:lnTo>
                <a:pt x="1709" y="355"/>
              </a:lnTo>
              <a:lnTo>
                <a:pt x="1708" y="359"/>
              </a:lnTo>
              <a:lnTo>
                <a:pt x="1705" y="363"/>
              </a:lnTo>
              <a:lnTo>
                <a:pt x="1700" y="365"/>
              </a:lnTo>
              <a:lnTo>
                <a:pt x="1695" y="368"/>
              </a:lnTo>
              <a:lnTo>
                <a:pt x="1688" y="369"/>
              </a:lnTo>
              <a:lnTo>
                <a:pt x="1681" y="371"/>
              </a:lnTo>
              <a:lnTo>
                <a:pt x="1673" y="371"/>
              </a:lnTo>
              <a:lnTo>
                <a:pt x="1667" y="371"/>
              </a:lnTo>
              <a:lnTo>
                <a:pt x="1660" y="369"/>
              </a:lnTo>
              <a:lnTo>
                <a:pt x="1653" y="367"/>
              </a:lnTo>
              <a:lnTo>
                <a:pt x="1647" y="364"/>
              </a:lnTo>
              <a:lnTo>
                <a:pt x="1642" y="359"/>
              </a:lnTo>
              <a:lnTo>
                <a:pt x="1637" y="355"/>
              </a:lnTo>
              <a:lnTo>
                <a:pt x="1634" y="349"/>
              </a:lnTo>
              <a:lnTo>
                <a:pt x="1632" y="343"/>
              </a:lnTo>
              <a:lnTo>
                <a:pt x="1545" y="343"/>
              </a:lnTo>
              <a:lnTo>
                <a:pt x="1547" y="351"/>
              </a:lnTo>
              <a:lnTo>
                <a:pt x="1549" y="360"/>
              </a:lnTo>
              <a:lnTo>
                <a:pt x="1551" y="369"/>
              </a:lnTo>
              <a:lnTo>
                <a:pt x="1556" y="377"/>
              </a:lnTo>
              <a:lnTo>
                <a:pt x="1560" y="385"/>
              </a:lnTo>
              <a:lnTo>
                <a:pt x="1566" y="393"/>
              </a:lnTo>
              <a:lnTo>
                <a:pt x="1572" y="400"/>
              </a:lnTo>
              <a:lnTo>
                <a:pt x="1580" y="407"/>
              </a:lnTo>
              <a:lnTo>
                <a:pt x="1588" y="413"/>
              </a:lnTo>
              <a:lnTo>
                <a:pt x="1598" y="419"/>
              </a:lnTo>
              <a:lnTo>
                <a:pt x="1607" y="423"/>
              </a:lnTo>
              <a:lnTo>
                <a:pt x="1618" y="427"/>
              </a:lnTo>
              <a:lnTo>
                <a:pt x="1630" y="430"/>
              </a:lnTo>
              <a:lnTo>
                <a:pt x="1642" y="432"/>
              </a:lnTo>
              <a:lnTo>
                <a:pt x="1654" y="433"/>
              </a:lnTo>
              <a:lnTo>
                <a:pt x="1668" y="435"/>
              </a:lnTo>
              <a:lnTo>
                <a:pt x="1682" y="435"/>
              </a:lnTo>
              <a:lnTo>
                <a:pt x="1696" y="433"/>
              </a:lnTo>
              <a:lnTo>
                <a:pt x="1708" y="431"/>
              </a:lnTo>
              <a:lnTo>
                <a:pt x="1720" y="429"/>
              </a:lnTo>
              <a:lnTo>
                <a:pt x="1732" y="426"/>
              </a:lnTo>
              <a:lnTo>
                <a:pt x="1742" y="421"/>
              </a:lnTo>
              <a:lnTo>
                <a:pt x="1752" y="417"/>
              </a:lnTo>
              <a:lnTo>
                <a:pt x="1761" y="411"/>
              </a:lnTo>
              <a:lnTo>
                <a:pt x="1769" y="404"/>
              </a:lnTo>
              <a:lnTo>
                <a:pt x="1776" y="398"/>
              </a:lnTo>
              <a:lnTo>
                <a:pt x="1782" y="390"/>
              </a:lnTo>
              <a:lnTo>
                <a:pt x="1788" y="381"/>
              </a:lnTo>
              <a:lnTo>
                <a:pt x="1792" y="372"/>
              </a:lnTo>
              <a:lnTo>
                <a:pt x="1794" y="362"/>
              </a:lnTo>
              <a:lnTo>
                <a:pt x="1797" y="350"/>
              </a:lnTo>
              <a:lnTo>
                <a:pt x="1797" y="339"/>
              </a:lnTo>
              <a:lnTo>
                <a:pt x="1797" y="330"/>
              </a:lnTo>
              <a:lnTo>
                <a:pt x="1796" y="322"/>
              </a:lnTo>
              <a:lnTo>
                <a:pt x="1793" y="314"/>
              </a:lnTo>
              <a:lnTo>
                <a:pt x="1790" y="307"/>
              </a:lnTo>
              <a:lnTo>
                <a:pt x="1787" y="301"/>
              </a:lnTo>
              <a:lnTo>
                <a:pt x="1782" y="294"/>
              </a:lnTo>
              <a:lnTo>
                <a:pt x="1778" y="290"/>
              </a:lnTo>
              <a:lnTo>
                <a:pt x="1772" y="284"/>
              </a:lnTo>
              <a:lnTo>
                <a:pt x="1761" y="276"/>
              </a:lnTo>
              <a:lnTo>
                <a:pt x="1747" y="270"/>
              </a:lnTo>
              <a:lnTo>
                <a:pt x="1733" y="264"/>
              </a:lnTo>
              <a:lnTo>
                <a:pt x="1718" y="259"/>
              </a:lnTo>
              <a:lnTo>
                <a:pt x="1689" y="252"/>
              </a:lnTo>
              <a:lnTo>
                <a:pt x="1663" y="245"/>
              </a:lnTo>
              <a:lnTo>
                <a:pt x="1653" y="240"/>
              </a:lnTo>
              <a:lnTo>
                <a:pt x="1645" y="236"/>
              </a:lnTo>
              <a:lnTo>
                <a:pt x="1642" y="232"/>
              </a:lnTo>
              <a:lnTo>
                <a:pt x="1640" y="230"/>
              </a:lnTo>
              <a:lnTo>
                <a:pt x="1639" y="227"/>
              </a:lnTo>
              <a:lnTo>
                <a:pt x="1639" y="223"/>
              </a:lnTo>
              <a:lnTo>
                <a:pt x="1639" y="219"/>
              </a:lnTo>
              <a:lnTo>
                <a:pt x="1640" y="217"/>
              </a:lnTo>
              <a:lnTo>
                <a:pt x="1642" y="213"/>
              </a:lnTo>
              <a:lnTo>
                <a:pt x="1645" y="211"/>
              </a:lnTo>
              <a:lnTo>
                <a:pt x="1650" y="210"/>
              </a:lnTo>
              <a:lnTo>
                <a:pt x="1654" y="208"/>
              </a:lnTo>
              <a:lnTo>
                <a:pt x="1667" y="208"/>
              </a:lnTo>
              <a:lnTo>
                <a:pt x="1680" y="209"/>
              </a:lnTo>
              <a:lnTo>
                <a:pt x="1686" y="210"/>
              </a:lnTo>
              <a:lnTo>
                <a:pt x="1690" y="212"/>
              </a:lnTo>
              <a:lnTo>
                <a:pt x="1695" y="216"/>
              </a:lnTo>
              <a:lnTo>
                <a:pt x="1699" y="219"/>
              </a:lnTo>
              <a:lnTo>
                <a:pt x="1701" y="225"/>
              </a:lnTo>
              <a:lnTo>
                <a:pt x="1704" y="231"/>
              </a:lnTo>
              <a:lnTo>
                <a:pt x="1790" y="231"/>
              </a:lnTo>
              <a:close/>
              <a:moveTo>
                <a:pt x="1358" y="427"/>
              </a:moveTo>
              <a:lnTo>
                <a:pt x="1449" y="427"/>
              </a:lnTo>
              <a:lnTo>
                <a:pt x="1544" y="150"/>
              </a:lnTo>
              <a:lnTo>
                <a:pt x="1453" y="150"/>
              </a:lnTo>
              <a:lnTo>
                <a:pt x="1403" y="335"/>
              </a:lnTo>
              <a:lnTo>
                <a:pt x="1355" y="150"/>
              </a:lnTo>
              <a:lnTo>
                <a:pt x="1264" y="150"/>
              </a:lnTo>
              <a:lnTo>
                <a:pt x="1358" y="427"/>
              </a:lnTo>
              <a:close/>
              <a:moveTo>
                <a:pt x="1120" y="427"/>
              </a:moveTo>
              <a:lnTo>
                <a:pt x="1120" y="427"/>
              </a:lnTo>
              <a:lnTo>
                <a:pt x="1136" y="427"/>
              </a:lnTo>
              <a:lnTo>
                <a:pt x="1152" y="426"/>
              </a:lnTo>
              <a:lnTo>
                <a:pt x="1166" y="423"/>
              </a:lnTo>
              <a:lnTo>
                <a:pt x="1181" y="419"/>
              </a:lnTo>
              <a:lnTo>
                <a:pt x="1193" y="414"/>
              </a:lnTo>
              <a:lnTo>
                <a:pt x="1206" y="409"/>
              </a:lnTo>
              <a:lnTo>
                <a:pt x="1217" y="402"/>
              </a:lnTo>
              <a:lnTo>
                <a:pt x="1227" y="394"/>
              </a:lnTo>
              <a:lnTo>
                <a:pt x="1236" y="385"/>
              </a:lnTo>
              <a:lnTo>
                <a:pt x="1244" y="374"/>
              </a:lnTo>
              <a:lnTo>
                <a:pt x="1250" y="363"/>
              </a:lnTo>
              <a:lnTo>
                <a:pt x="1256" y="349"/>
              </a:lnTo>
              <a:lnTo>
                <a:pt x="1261" y="335"/>
              </a:lnTo>
              <a:lnTo>
                <a:pt x="1264" y="319"/>
              </a:lnTo>
              <a:lnTo>
                <a:pt x="1266" y="302"/>
              </a:lnTo>
              <a:lnTo>
                <a:pt x="1267" y="283"/>
              </a:lnTo>
              <a:lnTo>
                <a:pt x="1266" y="267"/>
              </a:lnTo>
              <a:lnTo>
                <a:pt x="1264" y="252"/>
              </a:lnTo>
              <a:lnTo>
                <a:pt x="1261" y="237"/>
              </a:lnTo>
              <a:lnTo>
                <a:pt x="1257" y="225"/>
              </a:lnTo>
              <a:lnTo>
                <a:pt x="1252" y="212"/>
              </a:lnTo>
              <a:lnTo>
                <a:pt x="1245" y="201"/>
              </a:lnTo>
              <a:lnTo>
                <a:pt x="1237" y="192"/>
              </a:lnTo>
              <a:lnTo>
                <a:pt x="1228" y="183"/>
              </a:lnTo>
              <a:lnTo>
                <a:pt x="1218" y="175"/>
              </a:lnTo>
              <a:lnTo>
                <a:pt x="1207" y="168"/>
              </a:lnTo>
              <a:lnTo>
                <a:pt x="1196" y="163"/>
              </a:lnTo>
              <a:lnTo>
                <a:pt x="1183" y="158"/>
              </a:lnTo>
              <a:lnTo>
                <a:pt x="1169" y="155"/>
              </a:lnTo>
              <a:lnTo>
                <a:pt x="1154" y="153"/>
              </a:lnTo>
              <a:lnTo>
                <a:pt x="1138" y="152"/>
              </a:lnTo>
              <a:lnTo>
                <a:pt x="1123" y="150"/>
              </a:lnTo>
              <a:lnTo>
                <a:pt x="1002" y="150"/>
              </a:lnTo>
              <a:lnTo>
                <a:pt x="1002" y="427"/>
              </a:lnTo>
              <a:lnTo>
                <a:pt x="1120" y="427"/>
              </a:lnTo>
              <a:close/>
              <a:moveTo>
                <a:pt x="1092" y="216"/>
              </a:moveTo>
              <a:lnTo>
                <a:pt x="1109" y="216"/>
              </a:lnTo>
              <a:lnTo>
                <a:pt x="1126" y="216"/>
              </a:lnTo>
              <a:lnTo>
                <a:pt x="1141" y="219"/>
              </a:lnTo>
              <a:lnTo>
                <a:pt x="1146" y="220"/>
              </a:lnTo>
              <a:lnTo>
                <a:pt x="1152" y="223"/>
              </a:lnTo>
              <a:lnTo>
                <a:pt x="1156" y="227"/>
              </a:lnTo>
              <a:lnTo>
                <a:pt x="1161" y="230"/>
              </a:lnTo>
              <a:lnTo>
                <a:pt x="1164" y="235"/>
              </a:lnTo>
              <a:lnTo>
                <a:pt x="1167" y="240"/>
              </a:lnTo>
              <a:lnTo>
                <a:pt x="1171" y="246"/>
              </a:lnTo>
              <a:lnTo>
                <a:pt x="1173" y="253"/>
              </a:lnTo>
              <a:lnTo>
                <a:pt x="1175" y="268"/>
              </a:lnTo>
              <a:lnTo>
                <a:pt x="1176" y="289"/>
              </a:lnTo>
              <a:lnTo>
                <a:pt x="1175" y="307"/>
              </a:lnTo>
              <a:lnTo>
                <a:pt x="1172" y="322"/>
              </a:lnTo>
              <a:lnTo>
                <a:pt x="1170" y="329"/>
              </a:lnTo>
              <a:lnTo>
                <a:pt x="1166" y="335"/>
              </a:lnTo>
              <a:lnTo>
                <a:pt x="1163" y="340"/>
              </a:lnTo>
              <a:lnTo>
                <a:pt x="1160" y="345"/>
              </a:lnTo>
              <a:lnTo>
                <a:pt x="1155" y="349"/>
              </a:lnTo>
              <a:lnTo>
                <a:pt x="1151" y="353"/>
              </a:lnTo>
              <a:lnTo>
                <a:pt x="1145" y="356"/>
              </a:lnTo>
              <a:lnTo>
                <a:pt x="1139" y="358"/>
              </a:lnTo>
              <a:lnTo>
                <a:pt x="1126" y="362"/>
              </a:lnTo>
              <a:lnTo>
                <a:pt x="1111" y="363"/>
              </a:lnTo>
              <a:lnTo>
                <a:pt x="1092" y="363"/>
              </a:lnTo>
              <a:lnTo>
                <a:pt x="1092" y="216"/>
              </a:lnTo>
              <a:close/>
              <a:moveTo>
                <a:pt x="813" y="427"/>
              </a:moveTo>
              <a:lnTo>
                <a:pt x="813" y="341"/>
              </a:lnTo>
              <a:lnTo>
                <a:pt x="859" y="341"/>
              </a:lnTo>
              <a:lnTo>
                <a:pt x="873" y="340"/>
              </a:lnTo>
              <a:lnTo>
                <a:pt x="886" y="339"/>
              </a:lnTo>
              <a:lnTo>
                <a:pt x="898" y="337"/>
              </a:lnTo>
              <a:lnTo>
                <a:pt x="910" y="335"/>
              </a:lnTo>
              <a:lnTo>
                <a:pt x="921" y="330"/>
              </a:lnTo>
              <a:lnTo>
                <a:pt x="930" y="326"/>
              </a:lnTo>
              <a:lnTo>
                <a:pt x="939" y="321"/>
              </a:lnTo>
              <a:lnTo>
                <a:pt x="945" y="314"/>
              </a:lnTo>
              <a:lnTo>
                <a:pt x="952" y="309"/>
              </a:lnTo>
              <a:lnTo>
                <a:pt x="958" y="301"/>
              </a:lnTo>
              <a:lnTo>
                <a:pt x="962" y="293"/>
              </a:lnTo>
              <a:lnTo>
                <a:pt x="967" y="284"/>
              </a:lnTo>
              <a:lnTo>
                <a:pt x="969" y="275"/>
              </a:lnTo>
              <a:lnTo>
                <a:pt x="971" y="265"/>
              </a:lnTo>
              <a:lnTo>
                <a:pt x="972" y="255"/>
              </a:lnTo>
              <a:lnTo>
                <a:pt x="973" y="244"/>
              </a:lnTo>
              <a:lnTo>
                <a:pt x="972" y="234"/>
              </a:lnTo>
              <a:lnTo>
                <a:pt x="971" y="223"/>
              </a:lnTo>
              <a:lnTo>
                <a:pt x="969" y="214"/>
              </a:lnTo>
              <a:lnTo>
                <a:pt x="966" y="206"/>
              </a:lnTo>
              <a:lnTo>
                <a:pt x="962" y="198"/>
              </a:lnTo>
              <a:lnTo>
                <a:pt x="957" y="190"/>
              </a:lnTo>
              <a:lnTo>
                <a:pt x="951" y="183"/>
              </a:lnTo>
              <a:lnTo>
                <a:pt x="944" y="176"/>
              </a:lnTo>
              <a:lnTo>
                <a:pt x="936" y="171"/>
              </a:lnTo>
              <a:lnTo>
                <a:pt x="927" y="165"/>
              </a:lnTo>
              <a:lnTo>
                <a:pt x="919" y="161"/>
              </a:lnTo>
              <a:lnTo>
                <a:pt x="907" y="157"/>
              </a:lnTo>
              <a:lnTo>
                <a:pt x="896" y="155"/>
              </a:lnTo>
              <a:lnTo>
                <a:pt x="884" y="153"/>
              </a:lnTo>
              <a:lnTo>
                <a:pt x="870" y="152"/>
              </a:lnTo>
              <a:lnTo>
                <a:pt x="856" y="150"/>
              </a:lnTo>
              <a:lnTo>
                <a:pt x="722" y="150"/>
              </a:lnTo>
              <a:lnTo>
                <a:pt x="722" y="427"/>
              </a:lnTo>
              <a:lnTo>
                <a:pt x="813" y="427"/>
              </a:lnTo>
              <a:close/>
              <a:moveTo>
                <a:pt x="813" y="276"/>
              </a:moveTo>
              <a:lnTo>
                <a:pt x="813" y="216"/>
              </a:lnTo>
              <a:lnTo>
                <a:pt x="839" y="216"/>
              </a:lnTo>
              <a:lnTo>
                <a:pt x="855" y="217"/>
              </a:lnTo>
              <a:lnTo>
                <a:pt x="862" y="218"/>
              </a:lnTo>
              <a:lnTo>
                <a:pt x="870" y="220"/>
              </a:lnTo>
              <a:lnTo>
                <a:pt x="877" y="223"/>
              </a:lnTo>
              <a:lnTo>
                <a:pt x="883" y="229"/>
              </a:lnTo>
              <a:lnTo>
                <a:pt x="884" y="232"/>
              </a:lnTo>
              <a:lnTo>
                <a:pt x="886" y="236"/>
              </a:lnTo>
              <a:lnTo>
                <a:pt x="887" y="240"/>
              </a:lnTo>
              <a:lnTo>
                <a:pt x="887" y="245"/>
              </a:lnTo>
              <a:lnTo>
                <a:pt x="886" y="253"/>
              </a:lnTo>
              <a:lnTo>
                <a:pt x="884" y="259"/>
              </a:lnTo>
              <a:lnTo>
                <a:pt x="882" y="265"/>
              </a:lnTo>
              <a:lnTo>
                <a:pt x="877" y="270"/>
              </a:lnTo>
              <a:lnTo>
                <a:pt x="871" y="273"/>
              </a:lnTo>
              <a:lnTo>
                <a:pt x="865" y="275"/>
              </a:lnTo>
              <a:lnTo>
                <a:pt x="858" y="276"/>
              </a:lnTo>
              <a:lnTo>
                <a:pt x="850" y="276"/>
              </a:lnTo>
              <a:lnTo>
                <a:pt x="813" y="276"/>
              </a:lnTo>
              <a:close/>
            </a:path>
          </a:pathLst>
        </a:custGeom>
        <a:solidFill>
          <a:srgbClr val="FF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152400</xdr:rowOff>
    </xdr:from>
    <xdr:to>
      <xdr:col>1</xdr:col>
      <xdr:colOff>76200</xdr:colOff>
      <xdr:row>4</xdr:row>
      <xdr:rowOff>76200</xdr:rowOff>
    </xdr:to>
    <xdr:sp macro="" textlink="">
      <xdr:nvSpPr>
        <xdr:cNvPr id="2" name="Text Box 17"/>
        <xdr:cNvSpPr txBox="1">
          <a:spLocks noChangeArrowheads="1"/>
        </xdr:cNvSpPr>
      </xdr:nvSpPr>
      <xdr:spPr bwMode="auto">
        <a:xfrm>
          <a:off x="342900" y="8858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19050</xdr:colOff>
      <xdr:row>1</xdr:row>
      <xdr:rowOff>0</xdr:rowOff>
    </xdr:from>
    <xdr:to>
      <xdr:col>1</xdr:col>
      <xdr:colOff>723899</xdr:colOff>
      <xdr:row>2</xdr:row>
      <xdr:rowOff>76199</xdr:rowOff>
    </xdr:to>
    <xdr:sp macro="" textlink="">
      <xdr:nvSpPr>
        <xdr:cNvPr id="3" name="Freeform 24"/>
        <xdr:cNvSpPr>
          <a:spLocks noEditPoints="1"/>
        </xdr:cNvSpPr>
      </xdr:nvSpPr>
      <xdr:spPr bwMode="auto">
        <a:xfrm>
          <a:off x="19050" y="190500"/>
          <a:ext cx="981074" cy="266699"/>
        </a:xfrm>
        <a:custGeom>
          <a:avLst/>
          <a:gdLst>
            <a:gd name="T0" fmla="*/ 1 w 2086"/>
            <a:gd name="T1" fmla="*/ 1 h 576"/>
            <a:gd name="T2" fmla="*/ 1 w 2086"/>
            <a:gd name="T3" fmla="*/ 1 h 576"/>
            <a:gd name="T4" fmla="*/ 1 w 2086"/>
            <a:gd name="T5" fmla="*/ 1 h 576"/>
            <a:gd name="T6" fmla="*/ 1 w 2086"/>
            <a:gd name="T7" fmla="*/ 1 h 576"/>
            <a:gd name="T8" fmla="*/ 1 w 2086"/>
            <a:gd name="T9" fmla="*/ 1 h 576"/>
            <a:gd name="T10" fmla="*/ 1 w 2086"/>
            <a:gd name="T11" fmla="*/ 1 h 576"/>
            <a:gd name="T12" fmla="*/ 1 w 2086"/>
            <a:gd name="T13" fmla="*/ 1 h 576"/>
            <a:gd name="T14" fmla="*/ 1 w 2086"/>
            <a:gd name="T15" fmla="*/ 1 h 576"/>
            <a:gd name="T16" fmla="*/ 1 w 2086"/>
            <a:gd name="T17" fmla="*/ 1 h 576"/>
            <a:gd name="T18" fmla="*/ 1 w 2086"/>
            <a:gd name="T19" fmla="*/ 1 h 576"/>
            <a:gd name="T20" fmla="*/ 1 w 2086"/>
            <a:gd name="T21" fmla="*/ 1 h 576"/>
            <a:gd name="T22" fmla="*/ 1 w 2086"/>
            <a:gd name="T23" fmla="*/ 1 h 576"/>
            <a:gd name="T24" fmla="*/ 1 w 2086"/>
            <a:gd name="T25" fmla="*/ 1 h 576"/>
            <a:gd name="T26" fmla="*/ 1 w 2086"/>
            <a:gd name="T27" fmla="*/ 1 h 576"/>
            <a:gd name="T28" fmla="*/ 1 w 2086"/>
            <a:gd name="T29" fmla="*/ 1 h 576"/>
            <a:gd name="T30" fmla="*/ 1 w 2086"/>
            <a:gd name="T31" fmla="*/ 1 h 576"/>
            <a:gd name="T32" fmla="*/ 1 w 2086"/>
            <a:gd name="T33" fmla="*/ 1 h 576"/>
            <a:gd name="T34" fmla="*/ 1 w 2086"/>
            <a:gd name="T35" fmla="*/ 1 h 576"/>
            <a:gd name="T36" fmla="*/ 1 w 2086"/>
            <a:gd name="T37" fmla="*/ 1 h 576"/>
            <a:gd name="T38" fmla="*/ 1 w 2086"/>
            <a:gd name="T39" fmla="*/ 1 h 576"/>
            <a:gd name="T40" fmla="*/ 1 w 2086"/>
            <a:gd name="T41" fmla="*/ 1 h 576"/>
            <a:gd name="T42" fmla="*/ 1 w 2086"/>
            <a:gd name="T43" fmla="*/ 1 h 576"/>
            <a:gd name="T44" fmla="*/ 1 w 2086"/>
            <a:gd name="T45" fmla="*/ 1 h 576"/>
            <a:gd name="T46" fmla="*/ 1 w 2086"/>
            <a:gd name="T47" fmla="*/ 1 h 576"/>
            <a:gd name="T48" fmla="*/ 1 w 2086"/>
            <a:gd name="T49" fmla="*/ 1 h 576"/>
            <a:gd name="T50" fmla="*/ 1 w 2086"/>
            <a:gd name="T51" fmla="*/ 1 h 576"/>
            <a:gd name="T52" fmla="*/ 1 w 2086"/>
            <a:gd name="T53" fmla="*/ 1 h 576"/>
            <a:gd name="T54" fmla="*/ 1 w 2086"/>
            <a:gd name="T55" fmla="*/ 1 h 576"/>
            <a:gd name="T56" fmla="*/ 1 w 2086"/>
            <a:gd name="T57" fmla="*/ 1 h 576"/>
            <a:gd name="T58" fmla="*/ 1 w 2086"/>
            <a:gd name="T59" fmla="*/ 1 h 576"/>
            <a:gd name="T60" fmla="*/ 1 w 2086"/>
            <a:gd name="T61" fmla="*/ 1 h 576"/>
            <a:gd name="T62" fmla="*/ 1 w 2086"/>
            <a:gd name="T63" fmla="*/ 1 h 576"/>
            <a:gd name="T64" fmla="*/ 1 w 2086"/>
            <a:gd name="T65" fmla="*/ 1 h 576"/>
            <a:gd name="T66" fmla="*/ 1 w 2086"/>
            <a:gd name="T67" fmla="*/ 1 h 576"/>
            <a:gd name="T68" fmla="*/ 1 w 2086"/>
            <a:gd name="T69" fmla="*/ 1 h 576"/>
            <a:gd name="T70" fmla="*/ 1 w 2086"/>
            <a:gd name="T71" fmla="*/ 1 h 576"/>
            <a:gd name="T72" fmla="*/ 1 w 2086"/>
            <a:gd name="T73" fmla="*/ 1 h 576"/>
            <a:gd name="T74" fmla="*/ 1 w 2086"/>
            <a:gd name="T75" fmla="*/ 1 h 576"/>
            <a:gd name="T76" fmla="*/ 1 w 2086"/>
            <a:gd name="T77" fmla="*/ 1 h 576"/>
            <a:gd name="T78" fmla="*/ 1 w 2086"/>
            <a:gd name="T79" fmla="*/ 1 h 576"/>
            <a:gd name="T80" fmla="*/ 1 w 2086"/>
            <a:gd name="T81" fmla="*/ 1 h 576"/>
            <a:gd name="T82" fmla="*/ 1 w 2086"/>
            <a:gd name="T83" fmla="*/ 1 h 576"/>
            <a:gd name="T84" fmla="*/ 1 w 2086"/>
            <a:gd name="T85" fmla="*/ 1 h 576"/>
            <a:gd name="T86" fmla="*/ 1 w 2086"/>
            <a:gd name="T87" fmla="*/ 1 h 576"/>
            <a:gd name="T88" fmla="*/ 1 w 2086"/>
            <a:gd name="T89" fmla="*/ 1 h 576"/>
            <a:gd name="T90" fmla="*/ 1 w 2086"/>
            <a:gd name="T91" fmla="*/ 1 h 576"/>
            <a:gd name="T92" fmla="*/ 1 w 2086"/>
            <a:gd name="T93" fmla="*/ 1 h 576"/>
            <a:gd name="T94" fmla="*/ 1 w 2086"/>
            <a:gd name="T95" fmla="*/ 1 h 576"/>
            <a:gd name="T96" fmla="*/ 1 w 2086"/>
            <a:gd name="T97" fmla="*/ 1 h 576"/>
            <a:gd name="T98" fmla="*/ 1 w 2086"/>
            <a:gd name="T99" fmla="*/ 1 h 576"/>
            <a:gd name="T100" fmla="*/ 1 w 2086"/>
            <a:gd name="T101" fmla="*/ 1 h 576"/>
            <a:gd name="T102" fmla="*/ 1 w 2086"/>
            <a:gd name="T103" fmla="*/ 1 h 576"/>
            <a:gd name="T104" fmla="*/ 1 w 2086"/>
            <a:gd name="T105" fmla="*/ 1 h 576"/>
            <a:gd name="T106" fmla="*/ 1 w 2086"/>
            <a:gd name="T107" fmla="*/ 1 h 576"/>
            <a:gd name="T108" fmla="*/ 1 w 2086"/>
            <a:gd name="T109" fmla="*/ 1 h 576"/>
            <a:gd name="T110" fmla="*/ 1 w 2086"/>
            <a:gd name="T111" fmla="*/ 1 h 576"/>
            <a:gd name="T112" fmla="*/ 1 w 2086"/>
            <a:gd name="T113" fmla="*/ 1 h 576"/>
            <a:gd name="T114" fmla="*/ 1 w 2086"/>
            <a:gd name="T115" fmla="*/ 1 h 576"/>
            <a:gd name="T116" fmla="*/ 1 w 2086"/>
            <a:gd name="T117" fmla="*/ 1 h 57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w 2086"/>
            <a:gd name="T178" fmla="*/ 0 h 576"/>
            <a:gd name="T179" fmla="*/ 2086 w 2086"/>
            <a:gd name="T180" fmla="*/ 576 h 576"/>
          </a:gdLst>
          <a:ahLst/>
          <a:cxnLst>
            <a:cxn ang="T118">
              <a:pos x="T0" y="T1"/>
            </a:cxn>
            <a:cxn ang="T119">
              <a:pos x="T2" y="T3"/>
            </a:cxn>
            <a:cxn ang="T120">
              <a:pos x="T4" y="T5"/>
            </a:cxn>
            <a:cxn ang="T121">
              <a:pos x="T6" y="T7"/>
            </a:cxn>
            <a:cxn ang="T122">
              <a:pos x="T8" y="T9"/>
            </a:cxn>
            <a:cxn ang="T123">
              <a:pos x="T10" y="T11"/>
            </a:cxn>
            <a:cxn ang="T124">
              <a:pos x="T12" y="T13"/>
            </a:cxn>
            <a:cxn ang="T125">
              <a:pos x="T14" y="T15"/>
            </a:cxn>
            <a:cxn ang="T126">
              <a:pos x="T16" y="T17"/>
            </a:cxn>
            <a:cxn ang="T127">
              <a:pos x="T18" y="T19"/>
            </a:cxn>
            <a:cxn ang="T128">
              <a:pos x="T20" y="T21"/>
            </a:cxn>
            <a:cxn ang="T129">
              <a:pos x="T22" y="T23"/>
            </a:cxn>
            <a:cxn ang="T130">
              <a:pos x="T24" y="T25"/>
            </a:cxn>
            <a:cxn ang="T131">
              <a:pos x="T26" y="T27"/>
            </a:cxn>
            <a:cxn ang="T132">
              <a:pos x="T28" y="T29"/>
            </a:cxn>
            <a:cxn ang="T133">
              <a:pos x="T30" y="T31"/>
            </a:cxn>
            <a:cxn ang="T134">
              <a:pos x="T32" y="T33"/>
            </a:cxn>
            <a:cxn ang="T135">
              <a:pos x="T34" y="T35"/>
            </a:cxn>
            <a:cxn ang="T136">
              <a:pos x="T36" y="T37"/>
            </a:cxn>
            <a:cxn ang="T137">
              <a:pos x="T38" y="T39"/>
            </a:cxn>
            <a:cxn ang="T138">
              <a:pos x="T40" y="T41"/>
            </a:cxn>
            <a:cxn ang="T139">
              <a:pos x="T42" y="T43"/>
            </a:cxn>
            <a:cxn ang="T140">
              <a:pos x="T44" y="T45"/>
            </a:cxn>
            <a:cxn ang="T141">
              <a:pos x="T46" y="T47"/>
            </a:cxn>
            <a:cxn ang="T142">
              <a:pos x="T48" y="T49"/>
            </a:cxn>
            <a:cxn ang="T143">
              <a:pos x="T50" y="T51"/>
            </a:cxn>
            <a:cxn ang="T144">
              <a:pos x="T52" y="T53"/>
            </a:cxn>
            <a:cxn ang="T145">
              <a:pos x="T54" y="T55"/>
            </a:cxn>
            <a:cxn ang="T146">
              <a:pos x="T56" y="T57"/>
            </a:cxn>
            <a:cxn ang="T147">
              <a:pos x="T58" y="T59"/>
            </a:cxn>
            <a:cxn ang="T148">
              <a:pos x="T60" y="T61"/>
            </a:cxn>
            <a:cxn ang="T149">
              <a:pos x="T62" y="T63"/>
            </a:cxn>
            <a:cxn ang="T150">
              <a:pos x="T64" y="T65"/>
            </a:cxn>
            <a:cxn ang="T151">
              <a:pos x="T66" y="T67"/>
            </a:cxn>
            <a:cxn ang="T152">
              <a:pos x="T68" y="T69"/>
            </a:cxn>
            <a:cxn ang="T153">
              <a:pos x="T70" y="T71"/>
            </a:cxn>
            <a:cxn ang="T154">
              <a:pos x="T72" y="T73"/>
            </a:cxn>
            <a:cxn ang="T155">
              <a:pos x="T74" y="T75"/>
            </a:cxn>
            <a:cxn ang="T156">
              <a:pos x="T76" y="T77"/>
            </a:cxn>
            <a:cxn ang="T157">
              <a:pos x="T78" y="T79"/>
            </a:cxn>
            <a:cxn ang="T158">
              <a:pos x="T80" y="T81"/>
            </a:cxn>
            <a:cxn ang="T159">
              <a:pos x="T82" y="T83"/>
            </a:cxn>
            <a:cxn ang="T160">
              <a:pos x="T84" y="T85"/>
            </a:cxn>
            <a:cxn ang="T161">
              <a:pos x="T86" y="T87"/>
            </a:cxn>
            <a:cxn ang="T162">
              <a:pos x="T88" y="T89"/>
            </a:cxn>
            <a:cxn ang="T163">
              <a:pos x="T90" y="T91"/>
            </a:cxn>
            <a:cxn ang="T164">
              <a:pos x="T92" y="T93"/>
            </a:cxn>
            <a:cxn ang="T165">
              <a:pos x="T94" y="T95"/>
            </a:cxn>
            <a:cxn ang="T166">
              <a:pos x="T96" y="T97"/>
            </a:cxn>
            <a:cxn ang="T167">
              <a:pos x="T98" y="T99"/>
            </a:cxn>
            <a:cxn ang="T168">
              <a:pos x="T100" y="T101"/>
            </a:cxn>
            <a:cxn ang="T169">
              <a:pos x="T102" y="T103"/>
            </a:cxn>
            <a:cxn ang="T170">
              <a:pos x="T104" y="T105"/>
            </a:cxn>
            <a:cxn ang="T171">
              <a:pos x="T106" y="T107"/>
            </a:cxn>
            <a:cxn ang="T172">
              <a:pos x="T108" y="T109"/>
            </a:cxn>
            <a:cxn ang="T173">
              <a:pos x="T110" y="T111"/>
            </a:cxn>
            <a:cxn ang="T174">
              <a:pos x="T112" y="T113"/>
            </a:cxn>
            <a:cxn ang="T175">
              <a:pos x="T114" y="T115"/>
            </a:cxn>
            <a:cxn ang="T176">
              <a:pos x="T116" y="T117"/>
            </a:cxn>
          </a:cxnLst>
          <a:rect l="T177" t="T178" r="T179" b="T180"/>
          <a:pathLst>
            <a:path w="2086" h="576">
              <a:moveTo>
                <a:pt x="292" y="426"/>
              </a:moveTo>
              <a:lnTo>
                <a:pt x="418" y="551"/>
              </a:lnTo>
              <a:lnTo>
                <a:pt x="399" y="560"/>
              </a:lnTo>
              <a:lnTo>
                <a:pt x="380" y="567"/>
              </a:lnTo>
              <a:lnTo>
                <a:pt x="360" y="573"/>
              </a:lnTo>
              <a:lnTo>
                <a:pt x="340" y="576"/>
              </a:lnTo>
              <a:lnTo>
                <a:pt x="292" y="529"/>
              </a:lnTo>
              <a:lnTo>
                <a:pt x="244" y="576"/>
              </a:lnTo>
              <a:lnTo>
                <a:pt x="224" y="573"/>
              </a:lnTo>
              <a:lnTo>
                <a:pt x="204" y="567"/>
              </a:lnTo>
              <a:lnTo>
                <a:pt x="185" y="560"/>
              </a:lnTo>
              <a:lnTo>
                <a:pt x="166" y="551"/>
              </a:lnTo>
              <a:lnTo>
                <a:pt x="292" y="426"/>
              </a:lnTo>
              <a:close/>
              <a:moveTo>
                <a:pt x="258" y="287"/>
              </a:moveTo>
              <a:lnTo>
                <a:pt x="70" y="477"/>
              </a:lnTo>
              <a:lnTo>
                <a:pt x="57" y="463"/>
              </a:lnTo>
              <a:lnTo>
                <a:pt x="47" y="447"/>
              </a:lnTo>
              <a:lnTo>
                <a:pt x="37" y="431"/>
              </a:lnTo>
              <a:lnTo>
                <a:pt x="29" y="414"/>
              </a:lnTo>
              <a:lnTo>
                <a:pt x="155" y="287"/>
              </a:lnTo>
              <a:lnTo>
                <a:pt x="29" y="162"/>
              </a:lnTo>
              <a:lnTo>
                <a:pt x="37" y="145"/>
              </a:lnTo>
              <a:lnTo>
                <a:pt x="47" y="129"/>
              </a:lnTo>
              <a:lnTo>
                <a:pt x="57" y="113"/>
              </a:lnTo>
              <a:lnTo>
                <a:pt x="70" y="99"/>
              </a:lnTo>
              <a:lnTo>
                <a:pt x="258" y="287"/>
              </a:lnTo>
              <a:close/>
              <a:moveTo>
                <a:pt x="292" y="150"/>
              </a:moveTo>
              <a:lnTo>
                <a:pt x="166" y="24"/>
              </a:lnTo>
              <a:lnTo>
                <a:pt x="185" y="16"/>
              </a:lnTo>
              <a:lnTo>
                <a:pt x="204" y="9"/>
              </a:lnTo>
              <a:lnTo>
                <a:pt x="224" y="3"/>
              </a:lnTo>
              <a:lnTo>
                <a:pt x="244" y="0"/>
              </a:lnTo>
              <a:lnTo>
                <a:pt x="292" y="47"/>
              </a:lnTo>
              <a:lnTo>
                <a:pt x="340" y="0"/>
              </a:lnTo>
              <a:lnTo>
                <a:pt x="360" y="3"/>
              </a:lnTo>
              <a:lnTo>
                <a:pt x="380" y="9"/>
              </a:lnTo>
              <a:lnTo>
                <a:pt x="399" y="16"/>
              </a:lnTo>
              <a:lnTo>
                <a:pt x="418" y="24"/>
              </a:lnTo>
              <a:lnTo>
                <a:pt x="292" y="150"/>
              </a:lnTo>
              <a:close/>
              <a:moveTo>
                <a:pt x="326" y="287"/>
              </a:moveTo>
              <a:lnTo>
                <a:pt x="515" y="99"/>
              </a:lnTo>
              <a:lnTo>
                <a:pt x="527" y="113"/>
              </a:lnTo>
              <a:lnTo>
                <a:pt x="537" y="129"/>
              </a:lnTo>
              <a:lnTo>
                <a:pt x="547" y="145"/>
              </a:lnTo>
              <a:lnTo>
                <a:pt x="555" y="162"/>
              </a:lnTo>
              <a:lnTo>
                <a:pt x="430" y="287"/>
              </a:lnTo>
              <a:lnTo>
                <a:pt x="555" y="414"/>
              </a:lnTo>
              <a:lnTo>
                <a:pt x="547" y="431"/>
              </a:lnTo>
              <a:lnTo>
                <a:pt x="537" y="447"/>
              </a:lnTo>
              <a:lnTo>
                <a:pt x="527" y="463"/>
              </a:lnTo>
              <a:lnTo>
                <a:pt x="515" y="477"/>
              </a:lnTo>
              <a:lnTo>
                <a:pt x="326" y="287"/>
              </a:lnTo>
              <a:close/>
              <a:moveTo>
                <a:pt x="292" y="287"/>
              </a:moveTo>
              <a:lnTo>
                <a:pt x="85" y="81"/>
              </a:lnTo>
              <a:lnTo>
                <a:pt x="99" y="69"/>
              </a:lnTo>
              <a:lnTo>
                <a:pt x="113" y="57"/>
              </a:lnTo>
              <a:lnTo>
                <a:pt x="128" y="46"/>
              </a:lnTo>
              <a:lnTo>
                <a:pt x="144" y="36"/>
              </a:lnTo>
              <a:lnTo>
                <a:pt x="292" y="184"/>
              </a:lnTo>
              <a:lnTo>
                <a:pt x="441" y="36"/>
              </a:lnTo>
              <a:lnTo>
                <a:pt x="456" y="46"/>
              </a:lnTo>
              <a:lnTo>
                <a:pt x="471" y="57"/>
              </a:lnTo>
              <a:lnTo>
                <a:pt x="486" y="69"/>
              </a:lnTo>
              <a:lnTo>
                <a:pt x="499" y="81"/>
              </a:lnTo>
              <a:lnTo>
                <a:pt x="292" y="287"/>
              </a:lnTo>
              <a:close/>
              <a:moveTo>
                <a:pt x="292" y="287"/>
              </a:moveTo>
              <a:lnTo>
                <a:pt x="499" y="495"/>
              </a:lnTo>
              <a:lnTo>
                <a:pt x="486" y="508"/>
              </a:lnTo>
              <a:lnTo>
                <a:pt x="471" y="519"/>
              </a:lnTo>
              <a:lnTo>
                <a:pt x="456" y="530"/>
              </a:lnTo>
              <a:lnTo>
                <a:pt x="441" y="540"/>
              </a:lnTo>
              <a:lnTo>
                <a:pt x="292" y="391"/>
              </a:lnTo>
              <a:lnTo>
                <a:pt x="144" y="540"/>
              </a:lnTo>
              <a:lnTo>
                <a:pt x="128" y="530"/>
              </a:lnTo>
              <a:lnTo>
                <a:pt x="113" y="519"/>
              </a:lnTo>
              <a:lnTo>
                <a:pt x="99" y="508"/>
              </a:lnTo>
              <a:lnTo>
                <a:pt x="85" y="495"/>
              </a:lnTo>
              <a:lnTo>
                <a:pt x="292" y="287"/>
              </a:lnTo>
              <a:close/>
              <a:moveTo>
                <a:pt x="465" y="287"/>
              </a:moveTo>
              <a:lnTo>
                <a:pt x="566" y="188"/>
              </a:lnTo>
              <a:lnTo>
                <a:pt x="574" y="211"/>
              </a:lnTo>
              <a:lnTo>
                <a:pt x="580" y="236"/>
              </a:lnTo>
              <a:lnTo>
                <a:pt x="583" y="262"/>
              </a:lnTo>
              <a:lnTo>
                <a:pt x="584" y="287"/>
              </a:lnTo>
              <a:lnTo>
                <a:pt x="583" y="314"/>
              </a:lnTo>
              <a:lnTo>
                <a:pt x="580" y="340"/>
              </a:lnTo>
              <a:lnTo>
                <a:pt x="574" y="365"/>
              </a:lnTo>
              <a:lnTo>
                <a:pt x="566" y="389"/>
              </a:lnTo>
              <a:lnTo>
                <a:pt x="465" y="287"/>
              </a:lnTo>
              <a:close/>
              <a:moveTo>
                <a:pt x="119" y="287"/>
              </a:moveTo>
              <a:lnTo>
                <a:pt x="18" y="389"/>
              </a:lnTo>
              <a:lnTo>
                <a:pt x="10" y="365"/>
              </a:lnTo>
              <a:lnTo>
                <a:pt x="4" y="340"/>
              </a:lnTo>
              <a:lnTo>
                <a:pt x="1" y="314"/>
              </a:lnTo>
              <a:lnTo>
                <a:pt x="0" y="287"/>
              </a:lnTo>
              <a:lnTo>
                <a:pt x="1" y="262"/>
              </a:lnTo>
              <a:lnTo>
                <a:pt x="4" y="236"/>
              </a:lnTo>
              <a:lnTo>
                <a:pt x="10" y="211"/>
              </a:lnTo>
              <a:lnTo>
                <a:pt x="18" y="188"/>
              </a:lnTo>
              <a:lnTo>
                <a:pt x="119" y="287"/>
              </a:lnTo>
              <a:close/>
              <a:moveTo>
                <a:pt x="1885" y="427"/>
              </a:moveTo>
              <a:lnTo>
                <a:pt x="1895" y="391"/>
              </a:lnTo>
              <a:lnTo>
                <a:pt x="1985" y="391"/>
              </a:lnTo>
              <a:lnTo>
                <a:pt x="1996" y="427"/>
              </a:lnTo>
              <a:lnTo>
                <a:pt x="2086" y="427"/>
              </a:lnTo>
              <a:lnTo>
                <a:pt x="1987" y="150"/>
              </a:lnTo>
              <a:lnTo>
                <a:pt x="1895" y="150"/>
              </a:lnTo>
              <a:lnTo>
                <a:pt x="1797" y="427"/>
              </a:lnTo>
              <a:lnTo>
                <a:pt x="1885" y="427"/>
              </a:lnTo>
              <a:close/>
              <a:moveTo>
                <a:pt x="1969" y="334"/>
              </a:moveTo>
              <a:lnTo>
                <a:pt x="1912" y="334"/>
              </a:lnTo>
              <a:lnTo>
                <a:pt x="1940" y="234"/>
              </a:lnTo>
              <a:lnTo>
                <a:pt x="1969" y="334"/>
              </a:lnTo>
              <a:close/>
              <a:moveTo>
                <a:pt x="1790" y="231"/>
              </a:moveTo>
              <a:lnTo>
                <a:pt x="1790" y="231"/>
              </a:lnTo>
              <a:lnTo>
                <a:pt x="1788" y="222"/>
              </a:lnTo>
              <a:lnTo>
                <a:pt x="1785" y="213"/>
              </a:lnTo>
              <a:lnTo>
                <a:pt x="1783" y="206"/>
              </a:lnTo>
              <a:lnTo>
                <a:pt x="1779" y="197"/>
              </a:lnTo>
              <a:lnTo>
                <a:pt x="1774" y="190"/>
              </a:lnTo>
              <a:lnTo>
                <a:pt x="1770" y="182"/>
              </a:lnTo>
              <a:lnTo>
                <a:pt x="1763" y="175"/>
              </a:lnTo>
              <a:lnTo>
                <a:pt x="1756" y="170"/>
              </a:lnTo>
              <a:lnTo>
                <a:pt x="1750" y="164"/>
              </a:lnTo>
              <a:lnTo>
                <a:pt x="1741" y="158"/>
              </a:lnTo>
              <a:lnTo>
                <a:pt x="1732" y="154"/>
              </a:lnTo>
              <a:lnTo>
                <a:pt x="1722" y="150"/>
              </a:lnTo>
              <a:lnTo>
                <a:pt x="1710" y="147"/>
              </a:lnTo>
              <a:lnTo>
                <a:pt x="1698" y="145"/>
              </a:lnTo>
              <a:lnTo>
                <a:pt x="1686" y="144"/>
              </a:lnTo>
              <a:lnTo>
                <a:pt x="1671" y="144"/>
              </a:lnTo>
              <a:lnTo>
                <a:pt x="1659" y="144"/>
              </a:lnTo>
              <a:lnTo>
                <a:pt x="1646" y="145"/>
              </a:lnTo>
              <a:lnTo>
                <a:pt x="1635" y="147"/>
              </a:lnTo>
              <a:lnTo>
                <a:pt x="1624" y="149"/>
              </a:lnTo>
              <a:lnTo>
                <a:pt x="1613" y="152"/>
              </a:lnTo>
              <a:lnTo>
                <a:pt x="1603" y="156"/>
              </a:lnTo>
              <a:lnTo>
                <a:pt x="1594" y="161"/>
              </a:lnTo>
              <a:lnTo>
                <a:pt x="1586" y="165"/>
              </a:lnTo>
              <a:lnTo>
                <a:pt x="1578" y="172"/>
              </a:lnTo>
              <a:lnTo>
                <a:pt x="1571" y="179"/>
              </a:lnTo>
              <a:lnTo>
                <a:pt x="1566" y="185"/>
              </a:lnTo>
              <a:lnTo>
                <a:pt x="1561" y="193"/>
              </a:lnTo>
              <a:lnTo>
                <a:pt x="1557" y="202"/>
              </a:lnTo>
              <a:lnTo>
                <a:pt x="1554" y="211"/>
              </a:lnTo>
              <a:lnTo>
                <a:pt x="1552" y="221"/>
              </a:lnTo>
              <a:lnTo>
                <a:pt x="1552" y="231"/>
              </a:lnTo>
              <a:lnTo>
                <a:pt x="1552" y="241"/>
              </a:lnTo>
              <a:lnTo>
                <a:pt x="1553" y="250"/>
              </a:lnTo>
              <a:lnTo>
                <a:pt x="1556" y="258"/>
              </a:lnTo>
              <a:lnTo>
                <a:pt x="1559" y="265"/>
              </a:lnTo>
              <a:lnTo>
                <a:pt x="1562" y="272"/>
              </a:lnTo>
              <a:lnTo>
                <a:pt x="1567" y="279"/>
              </a:lnTo>
              <a:lnTo>
                <a:pt x="1571" y="284"/>
              </a:lnTo>
              <a:lnTo>
                <a:pt x="1577" y="289"/>
              </a:lnTo>
              <a:lnTo>
                <a:pt x="1588" y="298"/>
              </a:lnTo>
              <a:lnTo>
                <a:pt x="1602" y="304"/>
              </a:lnTo>
              <a:lnTo>
                <a:pt x="1616" y="310"/>
              </a:lnTo>
              <a:lnTo>
                <a:pt x="1631" y="316"/>
              </a:lnTo>
              <a:lnTo>
                <a:pt x="1660" y="322"/>
              </a:lnTo>
              <a:lnTo>
                <a:pt x="1686" y="329"/>
              </a:lnTo>
              <a:lnTo>
                <a:pt x="1696" y="334"/>
              </a:lnTo>
              <a:lnTo>
                <a:pt x="1704" y="338"/>
              </a:lnTo>
              <a:lnTo>
                <a:pt x="1707" y="340"/>
              </a:lnTo>
              <a:lnTo>
                <a:pt x="1709" y="344"/>
              </a:lnTo>
              <a:lnTo>
                <a:pt x="1710" y="347"/>
              </a:lnTo>
              <a:lnTo>
                <a:pt x="1710" y="350"/>
              </a:lnTo>
              <a:lnTo>
                <a:pt x="1709" y="355"/>
              </a:lnTo>
              <a:lnTo>
                <a:pt x="1708" y="359"/>
              </a:lnTo>
              <a:lnTo>
                <a:pt x="1705" y="363"/>
              </a:lnTo>
              <a:lnTo>
                <a:pt x="1700" y="365"/>
              </a:lnTo>
              <a:lnTo>
                <a:pt x="1695" y="368"/>
              </a:lnTo>
              <a:lnTo>
                <a:pt x="1688" y="369"/>
              </a:lnTo>
              <a:lnTo>
                <a:pt x="1681" y="371"/>
              </a:lnTo>
              <a:lnTo>
                <a:pt x="1673" y="371"/>
              </a:lnTo>
              <a:lnTo>
                <a:pt x="1667" y="371"/>
              </a:lnTo>
              <a:lnTo>
                <a:pt x="1660" y="369"/>
              </a:lnTo>
              <a:lnTo>
                <a:pt x="1653" y="367"/>
              </a:lnTo>
              <a:lnTo>
                <a:pt x="1647" y="364"/>
              </a:lnTo>
              <a:lnTo>
                <a:pt x="1642" y="359"/>
              </a:lnTo>
              <a:lnTo>
                <a:pt x="1637" y="355"/>
              </a:lnTo>
              <a:lnTo>
                <a:pt x="1634" y="349"/>
              </a:lnTo>
              <a:lnTo>
                <a:pt x="1632" y="343"/>
              </a:lnTo>
              <a:lnTo>
                <a:pt x="1545" y="343"/>
              </a:lnTo>
              <a:lnTo>
                <a:pt x="1547" y="351"/>
              </a:lnTo>
              <a:lnTo>
                <a:pt x="1549" y="360"/>
              </a:lnTo>
              <a:lnTo>
                <a:pt x="1551" y="369"/>
              </a:lnTo>
              <a:lnTo>
                <a:pt x="1556" y="377"/>
              </a:lnTo>
              <a:lnTo>
                <a:pt x="1560" y="385"/>
              </a:lnTo>
              <a:lnTo>
                <a:pt x="1566" y="393"/>
              </a:lnTo>
              <a:lnTo>
                <a:pt x="1572" y="400"/>
              </a:lnTo>
              <a:lnTo>
                <a:pt x="1580" y="407"/>
              </a:lnTo>
              <a:lnTo>
                <a:pt x="1588" y="413"/>
              </a:lnTo>
              <a:lnTo>
                <a:pt x="1598" y="419"/>
              </a:lnTo>
              <a:lnTo>
                <a:pt x="1607" y="423"/>
              </a:lnTo>
              <a:lnTo>
                <a:pt x="1618" y="427"/>
              </a:lnTo>
              <a:lnTo>
                <a:pt x="1630" y="430"/>
              </a:lnTo>
              <a:lnTo>
                <a:pt x="1642" y="432"/>
              </a:lnTo>
              <a:lnTo>
                <a:pt x="1654" y="433"/>
              </a:lnTo>
              <a:lnTo>
                <a:pt x="1668" y="435"/>
              </a:lnTo>
              <a:lnTo>
                <a:pt x="1682" y="435"/>
              </a:lnTo>
              <a:lnTo>
                <a:pt x="1696" y="433"/>
              </a:lnTo>
              <a:lnTo>
                <a:pt x="1708" y="431"/>
              </a:lnTo>
              <a:lnTo>
                <a:pt x="1720" y="429"/>
              </a:lnTo>
              <a:lnTo>
                <a:pt x="1732" y="426"/>
              </a:lnTo>
              <a:lnTo>
                <a:pt x="1742" y="421"/>
              </a:lnTo>
              <a:lnTo>
                <a:pt x="1752" y="417"/>
              </a:lnTo>
              <a:lnTo>
                <a:pt x="1761" y="411"/>
              </a:lnTo>
              <a:lnTo>
                <a:pt x="1769" y="404"/>
              </a:lnTo>
              <a:lnTo>
                <a:pt x="1776" y="398"/>
              </a:lnTo>
              <a:lnTo>
                <a:pt x="1782" y="390"/>
              </a:lnTo>
              <a:lnTo>
                <a:pt x="1788" y="381"/>
              </a:lnTo>
              <a:lnTo>
                <a:pt x="1792" y="372"/>
              </a:lnTo>
              <a:lnTo>
                <a:pt x="1794" y="362"/>
              </a:lnTo>
              <a:lnTo>
                <a:pt x="1797" y="350"/>
              </a:lnTo>
              <a:lnTo>
                <a:pt x="1797" y="339"/>
              </a:lnTo>
              <a:lnTo>
                <a:pt x="1797" y="330"/>
              </a:lnTo>
              <a:lnTo>
                <a:pt x="1796" y="322"/>
              </a:lnTo>
              <a:lnTo>
                <a:pt x="1793" y="314"/>
              </a:lnTo>
              <a:lnTo>
                <a:pt x="1790" y="307"/>
              </a:lnTo>
              <a:lnTo>
                <a:pt x="1787" y="301"/>
              </a:lnTo>
              <a:lnTo>
                <a:pt x="1782" y="294"/>
              </a:lnTo>
              <a:lnTo>
                <a:pt x="1778" y="290"/>
              </a:lnTo>
              <a:lnTo>
                <a:pt x="1772" y="284"/>
              </a:lnTo>
              <a:lnTo>
                <a:pt x="1761" y="276"/>
              </a:lnTo>
              <a:lnTo>
                <a:pt x="1747" y="270"/>
              </a:lnTo>
              <a:lnTo>
                <a:pt x="1733" y="264"/>
              </a:lnTo>
              <a:lnTo>
                <a:pt x="1718" y="259"/>
              </a:lnTo>
              <a:lnTo>
                <a:pt x="1689" y="252"/>
              </a:lnTo>
              <a:lnTo>
                <a:pt x="1663" y="245"/>
              </a:lnTo>
              <a:lnTo>
                <a:pt x="1653" y="240"/>
              </a:lnTo>
              <a:lnTo>
                <a:pt x="1645" y="236"/>
              </a:lnTo>
              <a:lnTo>
                <a:pt x="1642" y="232"/>
              </a:lnTo>
              <a:lnTo>
                <a:pt x="1640" y="230"/>
              </a:lnTo>
              <a:lnTo>
                <a:pt x="1639" y="227"/>
              </a:lnTo>
              <a:lnTo>
                <a:pt x="1639" y="223"/>
              </a:lnTo>
              <a:lnTo>
                <a:pt x="1639" y="219"/>
              </a:lnTo>
              <a:lnTo>
                <a:pt x="1640" y="217"/>
              </a:lnTo>
              <a:lnTo>
                <a:pt x="1642" y="213"/>
              </a:lnTo>
              <a:lnTo>
                <a:pt x="1645" y="211"/>
              </a:lnTo>
              <a:lnTo>
                <a:pt x="1650" y="210"/>
              </a:lnTo>
              <a:lnTo>
                <a:pt x="1654" y="208"/>
              </a:lnTo>
              <a:lnTo>
                <a:pt x="1667" y="208"/>
              </a:lnTo>
              <a:lnTo>
                <a:pt x="1680" y="209"/>
              </a:lnTo>
              <a:lnTo>
                <a:pt x="1686" y="210"/>
              </a:lnTo>
              <a:lnTo>
                <a:pt x="1690" y="212"/>
              </a:lnTo>
              <a:lnTo>
                <a:pt x="1695" y="216"/>
              </a:lnTo>
              <a:lnTo>
                <a:pt x="1699" y="219"/>
              </a:lnTo>
              <a:lnTo>
                <a:pt x="1701" y="225"/>
              </a:lnTo>
              <a:lnTo>
                <a:pt x="1704" y="231"/>
              </a:lnTo>
              <a:lnTo>
                <a:pt x="1790" y="231"/>
              </a:lnTo>
              <a:close/>
              <a:moveTo>
                <a:pt x="1358" y="427"/>
              </a:moveTo>
              <a:lnTo>
                <a:pt x="1449" y="427"/>
              </a:lnTo>
              <a:lnTo>
                <a:pt x="1544" y="150"/>
              </a:lnTo>
              <a:lnTo>
                <a:pt x="1453" y="150"/>
              </a:lnTo>
              <a:lnTo>
                <a:pt x="1403" y="335"/>
              </a:lnTo>
              <a:lnTo>
                <a:pt x="1355" y="150"/>
              </a:lnTo>
              <a:lnTo>
                <a:pt x="1264" y="150"/>
              </a:lnTo>
              <a:lnTo>
                <a:pt x="1358" y="427"/>
              </a:lnTo>
              <a:close/>
              <a:moveTo>
                <a:pt x="1120" y="427"/>
              </a:moveTo>
              <a:lnTo>
                <a:pt x="1120" y="427"/>
              </a:lnTo>
              <a:lnTo>
                <a:pt x="1136" y="427"/>
              </a:lnTo>
              <a:lnTo>
                <a:pt x="1152" y="426"/>
              </a:lnTo>
              <a:lnTo>
                <a:pt x="1166" y="423"/>
              </a:lnTo>
              <a:lnTo>
                <a:pt x="1181" y="419"/>
              </a:lnTo>
              <a:lnTo>
                <a:pt x="1193" y="414"/>
              </a:lnTo>
              <a:lnTo>
                <a:pt x="1206" y="409"/>
              </a:lnTo>
              <a:lnTo>
                <a:pt x="1217" y="402"/>
              </a:lnTo>
              <a:lnTo>
                <a:pt x="1227" y="394"/>
              </a:lnTo>
              <a:lnTo>
                <a:pt x="1236" y="385"/>
              </a:lnTo>
              <a:lnTo>
                <a:pt x="1244" y="374"/>
              </a:lnTo>
              <a:lnTo>
                <a:pt x="1250" y="363"/>
              </a:lnTo>
              <a:lnTo>
                <a:pt x="1256" y="349"/>
              </a:lnTo>
              <a:lnTo>
                <a:pt x="1261" y="335"/>
              </a:lnTo>
              <a:lnTo>
                <a:pt x="1264" y="319"/>
              </a:lnTo>
              <a:lnTo>
                <a:pt x="1266" y="302"/>
              </a:lnTo>
              <a:lnTo>
                <a:pt x="1267" y="283"/>
              </a:lnTo>
              <a:lnTo>
                <a:pt x="1266" y="267"/>
              </a:lnTo>
              <a:lnTo>
                <a:pt x="1264" y="252"/>
              </a:lnTo>
              <a:lnTo>
                <a:pt x="1261" y="237"/>
              </a:lnTo>
              <a:lnTo>
                <a:pt x="1257" y="225"/>
              </a:lnTo>
              <a:lnTo>
                <a:pt x="1252" y="212"/>
              </a:lnTo>
              <a:lnTo>
                <a:pt x="1245" y="201"/>
              </a:lnTo>
              <a:lnTo>
                <a:pt x="1237" y="192"/>
              </a:lnTo>
              <a:lnTo>
                <a:pt x="1228" y="183"/>
              </a:lnTo>
              <a:lnTo>
                <a:pt x="1218" y="175"/>
              </a:lnTo>
              <a:lnTo>
                <a:pt x="1207" y="168"/>
              </a:lnTo>
              <a:lnTo>
                <a:pt x="1196" y="163"/>
              </a:lnTo>
              <a:lnTo>
                <a:pt x="1183" y="158"/>
              </a:lnTo>
              <a:lnTo>
                <a:pt x="1169" y="155"/>
              </a:lnTo>
              <a:lnTo>
                <a:pt x="1154" y="153"/>
              </a:lnTo>
              <a:lnTo>
                <a:pt x="1138" y="152"/>
              </a:lnTo>
              <a:lnTo>
                <a:pt x="1123" y="150"/>
              </a:lnTo>
              <a:lnTo>
                <a:pt x="1002" y="150"/>
              </a:lnTo>
              <a:lnTo>
                <a:pt x="1002" y="427"/>
              </a:lnTo>
              <a:lnTo>
                <a:pt x="1120" y="427"/>
              </a:lnTo>
              <a:close/>
              <a:moveTo>
                <a:pt x="1092" y="216"/>
              </a:moveTo>
              <a:lnTo>
                <a:pt x="1109" y="216"/>
              </a:lnTo>
              <a:lnTo>
                <a:pt x="1126" y="216"/>
              </a:lnTo>
              <a:lnTo>
                <a:pt x="1141" y="219"/>
              </a:lnTo>
              <a:lnTo>
                <a:pt x="1146" y="220"/>
              </a:lnTo>
              <a:lnTo>
                <a:pt x="1152" y="223"/>
              </a:lnTo>
              <a:lnTo>
                <a:pt x="1156" y="227"/>
              </a:lnTo>
              <a:lnTo>
                <a:pt x="1161" y="230"/>
              </a:lnTo>
              <a:lnTo>
                <a:pt x="1164" y="235"/>
              </a:lnTo>
              <a:lnTo>
                <a:pt x="1167" y="240"/>
              </a:lnTo>
              <a:lnTo>
                <a:pt x="1171" y="246"/>
              </a:lnTo>
              <a:lnTo>
                <a:pt x="1173" y="253"/>
              </a:lnTo>
              <a:lnTo>
                <a:pt x="1175" y="268"/>
              </a:lnTo>
              <a:lnTo>
                <a:pt x="1176" y="289"/>
              </a:lnTo>
              <a:lnTo>
                <a:pt x="1175" y="307"/>
              </a:lnTo>
              <a:lnTo>
                <a:pt x="1172" y="322"/>
              </a:lnTo>
              <a:lnTo>
                <a:pt x="1170" y="329"/>
              </a:lnTo>
              <a:lnTo>
                <a:pt x="1166" y="335"/>
              </a:lnTo>
              <a:lnTo>
                <a:pt x="1163" y="340"/>
              </a:lnTo>
              <a:lnTo>
                <a:pt x="1160" y="345"/>
              </a:lnTo>
              <a:lnTo>
                <a:pt x="1155" y="349"/>
              </a:lnTo>
              <a:lnTo>
                <a:pt x="1151" y="353"/>
              </a:lnTo>
              <a:lnTo>
                <a:pt x="1145" y="356"/>
              </a:lnTo>
              <a:lnTo>
                <a:pt x="1139" y="358"/>
              </a:lnTo>
              <a:lnTo>
                <a:pt x="1126" y="362"/>
              </a:lnTo>
              <a:lnTo>
                <a:pt x="1111" y="363"/>
              </a:lnTo>
              <a:lnTo>
                <a:pt x="1092" y="363"/>
              </a:lnTo>
              <a:lnTo>
                <a:pt x="1092" y="216"/>
              </a:lnTo>
              <a:close/>
              <a:moveTo>
                <a:pt x="813" y="427"/>
              </a:moveTo>
              <a:lnTo>
                <a:pt x="813" y="341"/>
              </a:lnTo>
              <a:lnTo>
                <a:pt x="859" y="341"/>
              </a:lnTo>
              <a:lnTo>
                <a:pt x="873" y="340"/>
              </a:lnTo>
              <a:lnTo>
                <a:pt x="886" y="339"/>
              </a:lnTo>
              <a:lnTo>
                <a:pt x="898" y="337"/>
              </a:lnTo>
              <a:lnTo>
                <a:pt x="910" y="335"/>
              </a:lnTo>
              <a:lnTo>
                <a:pt x="921" y="330"/>
              </a:lnTo>
              <a:lnTo>
                <a:pt x="930" y="326"/>
              </a:lnTo>
              <a:lnTo>
                <a:pt x="939" y="321"/>
              </a:lnTo>
              <a:lnTo>
                <a:pt x="945" y="314"/>
              </a:lnTo>
              <a:lnTo>
                <a:pt x="952" y="309"/>
              </a:lnTo>
              <a:lnTo>
                <a:pt x="958" y="301"/>
              </a:lnTo>
              <a:lnTo>
                <a:pt x="962" y="293"/>
              </a:lnTo>
              <a:lnTo>
                <a:pt x="967" y="284"/>
              </a:lnTo>
              <a:lnTo>
                <a:pt x="969" y="275"/>
              </a:lnTo>
              <a:lnTo>
                <a:pt x="971" y="265"/>
              </a:lnTo>
              <a:lnTo>
                <a:pt x="972" y="255"/>
              </a:lnTo>
              <a:lnTo>
                <a:pt x="973" y="244"/>
              </a:lnTo>
              <a:lnTo>
                <a:pt x="972" y="234"/>
              </a:lnTo>
              <a:lnTo>
                <a:pt x="971" y="223"/>
              </a:lnTo>
              <a:lnTo>
                <a:pt x="969" y="214"/>
              </a:lnTo>
              <a:lnTo>
                <a:pt x="966" y="206"/>
              </a:lnTo>
              <a:lnTo>
                <a:pt x="962" y="198"/>
              </a:lnTo>
              <a:lnTo>
                <a:pt x="957" y="190"/>
              </a:lnTo>
              <a:lnTo>
                <a:pt x="951" y="183"/>
              </a:lnTo>
              <a:lnTo>
                <a:pt x="944" y="176"/>
              </a:lnTo>
              <a:lnTo>
                <a:pt x="936" y="171"/>
              </a:lnTo>
              <a:lnTo>
                <a:pt x="927" y="165"/>
              </a:lnTo>
              <a:lnTo>
                <a:pt x="919" y="161"/>
              </a:lnTo>
              <a:lnTo>
                <a:pt x="907" y="157"/>
              </a:lnTo>
              <a:lnTo>
                <a:pt x="896" y="155"/>
              </a:lnTo>
              <a:lnTo>
                <a:pt x="884" y="153"/>
              </a:lnTo>
              <a:lnTo>
                <a:pt x="870" y="152"/>
              </a:lnTo>
              <a:lnTo>
                <a:pt x="856" y="150"/>
              </a:lnTo>
              <a:lnTo>
                <a:pt x="722" y="150"/>
              </a:lnTo>
              <a:lnTo>
                <a:pt x="722" y="427"/>
              </a:lnTo>
              <a:lnTo>
                <a:pt x="813" y="427"/>
              </a:lnTo>
              <a:close/>
              <a:moveTo>
                <a:pt x="813" y="276"/>
              </a:moveTo>
              <a:lnTo>
                <a:pt x="813" y="216"/>
              </a:lnTo>
              <a:lnTo>
                <a:pt x="839" y="216"/>
              </a:lnTo>
              <a:lnTo>
                <a:pt x="855" y="217"/>
              </a:lnTo>
              <a:lnTo>
                <a:pt x="862" y="218"/>
              </a:lnTo>
              <a:lnTo>
                <a:pt x="870" y="220"/>
              </a:lnTo>
              <a:lnTo>
                <a:pt x="877" y="223"/>
              </a:lnTo>
              <a:lnTo>
                <a:pt x="883" y="229"/>
              </a:lnTo>
              <a:lnTo>
                <a:pt x="884" y="232"/>
              </a:lnTo>
              <a:lnTo>
                <a:pt x="886" y="236"/>
              </a:lnTo>
              <a:lnTo>
                <a:pt x="887" y="240"/>
              </a:lnTo>
              <a:lnTo>
                <a:pt x="887" y="245"/>
              </a:lnTo>
              <a:lnTo>
                <a:pt x="886" y="253"/>
              </a:lnTo>
              <a:lnTo>
                <a:pt x="884" y="259"/>
              </a:lnTo>
              <a:lnTo>
                <a:pt x="882" y="265"/>
              </a:lnTo>
              <a:lnTo>
                <a:pt x="877" y="270"/>
              </a:lnTo>
              <a:lnTo>
                <a:pt x="871" y="273"/>
              </a:lnTo>
              <a:lnTo>
                <a:pt x="865" y="275"/>
              </a:lnTo>
              <a:lnTo>
                <a:pt x="858" y="276"/>
              </a:lnTo>
              <a:lnTo>
                <a:pt x="850" y="276"/>
              </a:lnTo>
              <a:lnTo>
                <a:pt x="813" y="276"/>
              </a:lnTo>
              <a:close/>
            </a:path>
          </a:pathLst>
        </a:custGeom>
        <a:solidFill>
          <a:srgbClr val="FF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9527</xdr:colOff>
      <xdr:row>0</xdr:row>
      <xdr:rowOff>38102</xdr:rowOff>
    </xdr:from>
    <xdr:to>
      <xdr:col>1</xdr:col>
      <xdr:colOff>990601</xdr:colOff>
      <xdr:row>1</xdr:row>
      <xdr:rowOff>114301</xdr:rowOff>
    </xdr:to>
    <xdr:sp macro="" textlink="">
      <xdr:nvSpPr>
        <xdr:cNvPr id="4" name="Freeform 24"/>
        <xdr:cNvSpPr>
          <a:spLocks noEditPoints="1"/>
        </xdr:cNvSpPr>
      </xdr:nvSpPr>
      <xdr:spPr bwMode="auto">
        <a:xfrm>
          <a:off x="171452" y="38102"/>
          <a:ext cx="981074" cy="238124"/>
        </a:xfrm>
        <a:custGeom>
          <a:avLst/>
          <a:gdLst>
            <a:gd name="T0" fmla="*/ 1 w 2086"/>
            <a:gd name="T1" fmla="*/ 1 h 576"/>
            <a:gd name="T2" fmla="*/ 1 w 2086"/>
            <a:gd name="T3" fmla="*/ 1 h 576"/>
            <a:gd name="T4" fmla="*/ 1 w 2086"/>
            <a:gd name="T5" fmla="*/ 1 h 576"/>
            <a:gd name="T6" fmla="*/ 1 w 2086"/>
            <a:gd name="T7" fmla="*/ 1 h 576"/>
            <a:gd name="T8" fmla="*/ 1 w 2086"/>
            <a:gd name="T9" fmla="*/ 1 h 576"/>
            <a:gd name="T10" fmla="*/ 1 w 2086"/>
            <a:gd name="T11" fmla="*/ 1 h 576"/>
            <a:gd name="T12" fmla="*/ 1 w 2086"/>
            <a:gd name="T13" fmla="*/ 1 h 576"/>
            <a:gd name="T14" fmla="*/ 1 w 2086"/>
            <a:gd name="T15" fmla="*/ 1 h 576"/>
            <a:gd name="T16" fmla="*/ 1 w 2086"/>
            <a:gd name="T17" fmla="*/ 1 h 576"/>
            <a:gd name="T18" fmla="*/ 1 w 2086"/>
            <a:gd name="T19" fmla="*/ 1 h 576"/>
            <a:gd name="T20" fmla="*/ 1 w 2086"/>
            <a:gd name="T21" fmla="*/ 1 h 576"/>
            <a:gd name="T22" fmla="*/ 1 w 2086"/>
            <a:gd name="T23" fmla="*/ 1 h 576"/>
            <a:gd name="T24" fmla="*/ 1 w 2086"/>
            <a:gd name="T25" fmla="*/ 1 h 576"/>
            <a:gd name="T26" fmla="*/ 1 w 2086"/>
            <a:gd name="T27" fmla="*/ 1 h 576"/>
            <a:gd name="T28" fmla="*/ 1 w 2086"/>
            <a:gd name="T29" fmla="*/ 1 h 576"/>
            <a:gd name="T30" fmla="*/ 1 w 2086"/>
            <a:gd name="T31" fmla="*/ 1 h 576"/>
            <a:gd name="T32" fmla="*/ 1 w 2086"/>
            <a:gd name="T33" fmla="*/ 1 h 576"/>
            <a:gd name="T34" fmla="*/ 1 w 2086"/>
            <a:gd name="T35" fmla="*/ 1 h 576"/>
            <a:gd name="T36" fmla="*/ 1 w 2086"/>
            <a:gd name="T37" fmla="*/ 1 h 576"/>
            <a:gd name="T38" fmla="*/ 1 w 2086"/>
            <a:gd name="T39" fmla="*/ 1 h 576"/>
            <a:gd name="T40" fmla="*/ 1 w 2086"/>
            <a:gd name="T41" fmla="*/ 1 h 576"/>
            <a:gd name="T42" fmla="*/ 1 w 2086"/>
            <a:gd name="T43" fmla="*/ 1 h 576"/>
            <a:gd name="T44" fmla="*/ 1 w 2086"/>
            <a:gd name="T45" fmla="*/ 1 h 576"/>
            <a:gd name="T46" fmla="*/ 1 w 2086"/>
            <a:gd name="T47" fmla="*/ 1 h 576"/>
            <a:gd name="T48" fmla="*/ 1 w 2086"/>
            <a:gd name="T49" fmla="*/ 1 h 576"/>
            <a:gd name="T50" fmla="*/ 1 w 2086"/>
            <a:gd name="T51" fmla="*/ 1 h 576"/>
            <a:gd name="T52" fmla="*/ 1 w 2086"/>
            <a:gd name="T53" fmla="*/ 1 h 576"/>
            <a:gd name="T54" fmla="*/ 1 w 2086"/>
            <a:gd name="T55" fmla="*/ 1 h 576"/>
            <a:gd name="T56" fmla="*/ 1 w 2086"/>
            <a:gd name="T57" fmla="*/ 1 h 576"/>
            <a:gd name="T58" fmla="*/ 1 w 2086"/>
            <a:gd name="T59" fmla="*/ 1 h 576"/>
            <a:gd name="T60" fmla="*/ 1 w 2086"/>
            <a:gd name="T61" fmla="*/ 1 h 576"/>
            <a:gd name="T62" fmla="*/ 1 w 2086"/>
            <a:gd name="T63" fmla="*/ 1 h 576"/>
            <a:gd name="T64" fmla="*/ 1 w 2086"/>
            <a:gd name="T65" fmla="*/ 1 h 576"/>
            <a:gd name="T66" fmla="*/ 1 w 2086"/>
            <a:gd name="T67" fmla="*/ 1 h 576"/>
            <a:gd name="T68" fmla="*/ 1 w 2086"/>
            <a:gd name="T69" fmla="*/ 1 h 576"/>
            <a:gd name="T70" fmla="*/ 1 w 2086"/>
            <a:gd name="T71" fmla="*/ 1 h 576"/>
            <a:gd name="T72" fmla="*/ 1 w 2086"/>
            <a:gd name="T73" fmla="*/ 1 h 576"/>
            <a:gd name="T74" fmla="*/ 1 w 2086"/>
            <a:gd name="T75" fmla="*/ 1 h 576"/>
            <a:gd name="T76" fmla="*/ 1 w 2086"/>
            <a:gd name="T77" fmla="*/ 1 h 576"/>
            <a:gd name="T78" fmla="*/ 1 w 2086"/>
            <a:gd name="T79" fmla="*/ 1 h 576"/>
            <a:gd name="T80" fmla="*/ 1 w 2086"/>
            <a:gd name="T81" fmla="*/ 1 h 576"/>
            <a:gd name="T82" fmla="*/ 1 w 2086"/>
            <a:gd name="T83" fmla="*/ 1 h 576"/>
            <a:gd name="T84" fmla="*/ 1 w 2086"/>
            <a:gd name="T85" fmla="*/ 1 h 576"/>
            <a:gd name="T86" fmla="*/ 1 w 2086"/>
            <a:gd name="T87" fmla="*/ 1 h 576"/>
            <a:gd name="T88" fmla="*/ 1 w 2086"/>
            <a:gd name="T89" fmla="*/ 1 h 576"/>
            <a:gd name="T90" fmla="*/ 1 w 2086"/>
            <a:gd name="T91" fmla="*/ 1 h 576"/>
            <a:gd name="T92" fmla="*/ 1 w 2086"/>
            <a:gd name="T93" fmla="*/ 1 h 576"/>
            <a:gd name="T94" fmla="*/ 1 w 2086"/>
            <a:gd name="T95" fmla="*/ 1 h 576"/>
            <a:gd name="T96" fmla="*/ 1 w 2086"/>
            <a:gd name="T97" fmla="*/ 1 h 576"/>
            <a:gd name="T98" fmla="*/ 1 w 2086"/>
            <a:gd name="T99" fmla="*/ 1 h 576"/>
            <a:gd name="T100" fmla="*/ 1 w 2086"/>
            <a:gd name="T101" fmla="*/ 1 h 576"/>
            <a:gd name="T102" fmla="*/ 1 w 2086"/>
            <a:gd name="T103" fmla="*/ 1 h 576"/>
            <a:gd name="T104" fmla="*/ 1 w 2086"/>
            <a:gd name="T105" fmla="*/ 1 h 576"/>
            <a:gd name="T106" fmla="*/ 1 w 2086"/>
            <a:gd name="T107" fmla="*/ 1 h 576"/>
            <a:gd name="T108" fmla="*/ 1 w 2086"/>
            <a:gd name="T109" fmla="*/ 1 h 576"/>
            <a:gd name="T110" fmla="*/ 1 w 2086"/>
            <a:gd name="T111" fmla="*/ 1 h 576"/>
            <a:gd name="T112" fmla="*/ 1 w 2086"/>
            <a:gd name="T113" fmla="*/ 1 h 576"/>
            <a:gd name="T114" fmla="*/ 1 w 2086"/>
            <a:gd name="T115" fmla="*/ 1 h 576"/>
            <a:gd name="T116" fmla="*/ 1 w 2086"/>
            <a:gd name="T117" fmla="*/ 1 h 57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w 2086"/>
            <a:gd name="T178" fmla="*/ 0 h 576"/>
            <a:gd name="T179" fmla="*/ 2086 w 2086"/>
            <a:gd name="T180" fmla="*/ 576 h 576"/>
          </a:gdLst>
          <a:ahLst/>
          <a:cxnLst>
            <a:cxn ang="T118">
              <a:pos x="T0" y="T1"/>
            </a:cxn>
            <a:cxn ang="T119">
              <a:pos x="T2" y="T3"/>
            </a:cxn>
            <a:cxn ang="T120">
              <a:pos x="T4" y="T5"/>
            </a:cxn>
            <a:cxn ang="T121">
              <a:pos x="T6" y="T7"/>
            </a:cxn>
            <a:cxn ang="T122">
              <a:pos x="T8" y="T9"/>
            </a:cxn>
            <a:cxn ang="T123">
              <a:pos x="T10" y="T11"/>
            </a:cxn>
            <a:cxn ang="T124">
              <a:pos x="T12" y="T13"/>
            </a:cxn>
            <a:cxn ang="T125">
              <a:pos x="T14" y="T15"/>
            </a:cxn>
            <a:cxn ang="T126">
              <a:pos x="T16" y="T17"/>
            </a:cxn>
            <a:cxn ang="T127">
              <a:pos x="T18" y="T19"/>
            </a:cxn>
            <a:cxn ang="T128">
              <a:pos x="T20" y="T21"/>
            </a:cxn>
            <a:cxn ang="T129">
              <a:pos x="T22" y="T23"/>
            </a:cxn>
            <a:cxn ang="T130">
              <a:pos x="T24" y="T25"/>
            </a:cxn>
            <a:cxn ang="T131">
              <a:pos x="T26" y="T27"/>
            </a:cxn>
            <a:cxn ang="T132">
              <a:pos x="T28" y="T29"/>
            </a:cxn>
            <a:cxn ang="T133">
              <a:pos x="T30" y="T31"/>
            </a:cxn>
            <a:cxn ang="T134">
              <a:pos x="T32" y="T33"/>
            </a:cxn>
            <a:cxn ang="T135">
              <a:pos x="T34" y="T35"/>
            </a:cxn>
            <a:cxn ang="T136">
              <a:pos x="T36" y="T37"/>
            </a:cxn>
            <a:cxn ang="T137">
              <a:pos x="T38" y="T39"/>
            </a:cxn>
            <a:cxn ang="T138">
              <a:pos x="T40" y="T41"/>
            </a:cxn>
            <a:cxn ang="T139">
              <a:pos x="T42" y="T43"/>
            </a:cxn>
            <a:cxn ang="T140">
              <a:pos x="T44" y="T45"/>
            </a:cxn>
            <a:cxn ang="T141">
              <a:pos x="T46" y="T47"/>
            </a:cxn>
            <a:cxn ang="T142">
              <a:pos x="T48" y="T49"/>
            </a:cxn>
            <a:cxn ang="T143">
              <a:pos x="T50" y="T51"/>
            </a:cxn>
            <a:cxn ang="T144">
              <a:pos x="T52" y="T53"/>
            </a:cxn>
            <a:cxn ang="T145">
              <a:pos x="T54" y="T55"/>
            </a:cxn>
            <a:cxn ang="T146">
              <a:pos x="T56" y="T57"/>
            </a:cxn>
            <a:cxn ang="T147">
              <a:pos x="T58" y="T59"/>
            </a:cxn>
            <a:cxn ang="T148">
              <a:pos x="T60" y="T61"/>
            </a:cxn>
            <a:cxn ang="T149">
              <a:pos x="T62" y="T63"/>
            </a:cxn>
            <a:cxn ang="T150">
              <a:pos x="T64" y="T65"/>
            </a:cxn>
            <a:cxn ang="T151">
              <a:pos x="T66" y="T67"/>
            </a:cxn>
            <a:cxn ang="T152">
              <a:pos x="T68" y="T69"/>
            </a:cxn>
            <a:cxn ang="T153">
              <a:pos x="T70" y="T71"/>
            </a:cxn>
            <a:cxn ang="T154">
              <a:pos x="T72" y="T73"/>
            </a:cxn>
            <a:cxn ang="T155">
              <a:pos x="T74" y="T75"/>
            </a:cxn>
            <a:cxn ang="T156">
              <a:pos x="T76" y="T77"/>
            </a:cxn>
            <a:cxn ang="T157">
              <a:pos x="T78" y="T79"/>
            </a:cxn>
            <a:cxn ang="T158">
              <a:pos x="T80" y="T81"/>
            </a:cxn>
            <a:cxn ang="T159">
              <a:pos x="T82" y="T83"/>
            </a:cxn>
            <a:cxn ang="T160">
              <a:pos x="T84" y="T85"/>
            </a:cxn>
            <a:cxn ang="T161">
              <a:pos x="T86" y="T87"/>
            </a:cxn>
            <a:cxn ang="T162">
              <a:pos x="T88" y="T89"/>
            </a:cxn>
            <a:cxn ang="T163">
              <a:pos x="T90" y="T91"/>
            </a:cxn>
            <a:cxn ang="T164">
              <a:pos x="T92" y="T93"/>
            </a:cxn>
            <a:cxn ang="T165">
              <a:pos x="T94" y="T95"/>
            </a:cxn>
            <a:cxn ang="T166">
              <a:pos x="T96" y="T97"/>
            </a:cxn>
            <a:cxn ang="T167">
              <a:pos x="T98" y="T99"/>
            </a:cxn>
            <a:cxn ang="T168">
              <a:pos x="T100" y="T101"/>
            </a:cxn>
            <a:cxn ang="T169">
              <a:pos x="T102" y="T103"/>
            </a:cxn>
            <a:cxn ang="T170">
              <a:pos x="T104" y="T105"/>
            </a:cxn>
            <a:cxn ang="T171">
              <a:pos x="T106" y="T107"/>
            </a:cxn>
            <a:cxn ang="T172">
              <a:pos x="T108" y="T109"/>
            </a:cxn>
            <a:cxn ang="T173">
              <a:pos x="T110" y="T111"/>
            </a:cxn>
            <a:cxn ang="T174">
              <a:pos x="T112" y="T113"/>
            </a:cxn>
            <a:cxn ang="T175">
              <a:pos x="T114" y="T115"/>
            </a:cxn>
            <a:cxn ang="T176">
              <a:pos x="T116" y="T117"/>
            </a:cxn>
          </a:cxnLst>
          <a:rect l="T177" t="T178" r="T179" b="T180"/>
          <a:pathLst>
            <a:path w="2086" h="576">
              <a:moveTo>
                <a:pt x="292" y="426"/>
              </a:moveTo>
              <a:lnTo>
                <a:pt x="418" y="551"/>
              </a:lnTo>
              <a:lnTo>
                <a:pt x="399" y="560"/>
              </a:lnTo>
              <a:lnTo>
                <a:pt x="380" y="567"/>
              </a:lnTo>
              <a:lnTo>
                <a:pt x="360" y="573"/>
              </a:lnTo>
              <a:lnTo>
                <a:pt x="340" y="576"/>
              </a:lnTo>
              <a:lnTo>
                <a:pt x="292" y="529"/>
              </a:lnTo>
              <a:lnTo>
                <a:pt x="244" y="576"/>
              </a:lnTo>
              <a:lnTo>
                <a:pt x="224" y="573"/>
              </a:lnTo>
              <a:lnTo>
                <a:pt x="204" y="567"/>
              </a:lnTo>
              <a:lnTo>
                <a:pt x="185" y="560"/>
              </a:lnTo>
              <a:lnTo>
                <a:pt x="166" y="551"/>
              </a:lnTo>
              <a:lnTo>
                <a:pt x="292" y="426"/>
              </a:lnTo>
              <a:close/>
              <a:moveTo>
                <a:pt x="258" y="287"/>
              </a:moveTo>
              <a:lnTo>
                <a:pt x="70" y="477"/>
              </a:lnTo>
              <a:lnTo>
                <a:pt x="57" y="463"/>
              </a:lnTo>
              <a:lnTo>
                <a:pt x="47" y="447"/>
              </a:lnTo>
              <a:lnTo>
                <a:pt x="37" y="431"/>
              </a:lnTo>
              <a:lnTo>
                <a:pt x="29" y="414"/>
              </a:lnTo>
              <a:lnTo>
                <a:pt x="155" y="287"/>
              </a:lnTo>
              <a:lnTo>
                <a:pt x="29" y="162"/>
              </a:lnTo>
              <a:lnTo>
                <a:pt x="37" y="145"/>
              </a:lnTo>
              <a:lnTo>
                <a:pt x="47" y="129"/>
              </a:lnTo>
              <a:lnTo>
                <a:pt x="57" y="113"/>
              </a:lnTo>
              <a:lnTo>
                <a:pt x="70" y="99"/>
              </a:lnTo>
              <a:lnTo>
                <a:pt x="258" y="287"/>
              </a:lnTo>
              <a:close/>
              <a:moveTo>
                <a:pt x="292" y="150"/>
              </a:moveTo>
              <a:lnTo>
                <a:pt x="166" y="24"/>
              </a:lnTo>
              <a:lnTo>
                <a:pt x="185" y="16"/>
              </a:lnTo>
              <a:lnTo>
                <a:pt x="204" y="9"/>
              </a:lnTo>
              <a:lnTo>
                <a:pt x="224" y="3"/>
              </a:lnTo>
              <a:lnTo>
                <a:pt x="244" y="0"/>
              </a:lnTo>
              <a:lnTo>
                <a:pt x="292" y="47"/>
              </a:lnTo>
              <a:lnTo>
                <a:pt x="340" y="0"/>
              </a:lnTo>
              <a:lnTo>
                <a:pt x="360" y="3"/>
              </a:lnTo>
              <a:lnTo>
                <a:pt x="380" y="9"/>
              </a:lnTo>
              <a:lnTo>
                <a:pt x="399" y="16"/>
              </a:lnTo>
              <a:lnTo>
                <a:pt x="418" y="24"/>
              </a:lnTo>
              <a:lnTo>
                <a:pt x="292" y="150"/>
              </a:lnTo>
              <a:close/>
              <a:moveTo>
                <a:pt x="326" y="287"/>
              </a:moveTo>
              <a:lnTo>
                <a:pt x="515" y="99"/>
              </a:lnTo>
              <a:lnTo>
                <a:pt x="527" y="113"/>
              </a:lnTo>
              <a:lnTo>
                <a:pt x="537" y="129"/>
              </a:lnTo>
              <a:lnTo>
                <a:pt x="547" y="145"/>
              </a:lnTo>
              <a:lnTo>
                <a:pt x="555" y="162"/>
              </a:lnTo>
              <a:lnTo>
                <a:pt x="430" y="287"/>
              </a:lnTo>
              <a:lnTo>
                <a:pt x="555" y="414"/>
              </a:lnTo>
              <a:lnTo>
                <a:pt x="547" y="431"/>
              </a:lnTo>
              <a:lnTo>
                <a:pt x="537" y="447"/>
              </a:lnTo>
              <a:lnTo>
                <a:pt x="527" y="463"/>
              </a:lnTo>
              <a:lnTo>
                <a:pt x="515" y="477"/>
              </a:lnTo>
              <a:lnTo>
                <a:pt x="326" y="287"/>
              </a:lnTo>
              <a:close/>
              <a:moveTo>
                <a:pt x="292" y="287"/>
              </a:moveTo>
              <a:lnTo>
                <a:pt x="85" y="81"/>
              </a:lnTo>
              <a:lnTo>
                <a:pt x="99" y="69"/>
              </a:lnTo>
              <a:lnTo>
                <a:pt x="113" y="57"/>
              </a:lnTo>
              <a:lnTo>
                <a:pt x="128" y="46"/>
              </a:lnTo>
              <a:lnTo>
                <a:pt x="144" y="36"/>
              </a:lnTo>
              <a:lnTo>
                <a:pt x="292" y="184"/>
              </a:lnTo>
              <a:lnTo>
                <a:pt x="441" y="36"/>
              </a:lnTo>
              <a:lnTo>
                <a:pt x="456" y="46"/>
              </a:lnTo>
              <a:lnTo>
                <a:pt x="471" y="57"/>
              </a:lnTo>
              <a:lnTo>
                <a:pt x="486" y="69"/>
              </a:lnTo>
              <a:lnTo>
                <a:pt x="499" y="81"/>
              </a:lnTo>
              <a:lnTo>
                <a:pt x="292" y="287"/>
              </a:lnTo>
              <a:close/>
              <a:moveTo>
                <a:pt x="292" y="287"/>
              </a:moveTo>
              <a:lnTo>
                <a:pt x="499" y="495"/>
              </a:lnTo>
              <a:lnTo>
                <a:pt x="486" y="508"/>
              </a:lnTo>
              <a:lnTo>
                <a:pt x="471" y="519"/>
              </a:lnTo>
              <a:lnTo>
                <a:pt x="456" y="530"/>
              </a:lnTo>
              <a:lnTo>
                <a:pt x="441" y="540"/>
              </a:lnTo>
              <a:lnTo>
                <a:pt x="292" y="391"/>
              </a:lnTo>
              <a:lnTo>
                <a:pt x="144" y="540"/>
              </a:lnTo>
              <a:lnTo>
                <a:pt x="128" y="530"/>
              </a:lnTo>
              <a:lnTo>
                <a:pt x="113" y="519"/>
              </a:lnTo>
              <a:lnTo>
                <a:pt x="99" y="508"/>
              </a:lnTo>
              <a:lnTo>
                <a:pt x="85" y="495"/>
              </a:lnTo>
              <a:lnTo>
                <a:pt x="292" y="287"/>
              </a:lnTo>
              <a:close/>
              <a:moveTo>
                <a:pt x="465" y="287"/>
              </a:moveTo>
              <a:lnTo>
                <a:pt x="566" y="188"/>
              </a:lnTo>
              <a:lnTo>
                <a:pt x="574" y="211"/>
              </a:lnTo>
              <a:lnTo>
                <a:pt x="580" y="236"/>
              </a:lnTo>
              <a:lnTo>
                <a:pt x="583" y="262"/>
              </a:lnTo>
              <a:lnTo>
                <a:pt x="584" y="287"/>
              </a:lnTo>
              <a:lnTo>
                <a:pt x="583" y="314"/>
              </a:lnTo>
              <a:lnTo>
                <a:pt x="580" y="340"/>
              </a:lnTo>
              <a:lnTo>
                <a:pt x="574" y="365"/>
              </a:lnTo>
              <a:lnTo>
                <a:pt x="566" y="389"/>
              </a:lnTo>
              <a:lnTo>
                <a:pt x="465" y="287"/>
              </a:lnTo>
              <a:close/>
              <a:moveTo>
                <a:pt x="119" y="287"/>
              </a:moveTo>
              <a:lnTo>
                <a:pt x="18" y="389"/>
              </a:lnTo>
              <a:lnTo>
                <a:pt x="10" y="365"/>
              </a:lnTo>
              <a:lnTo>
                <a:pt x="4" y="340"/>
              </a:lnTo>
              <a:lnTo>
                <a:pt x="1" y="314"/>
              </a:lnTo>
              <a:lnTo>
                <a:pt x="0" y="287"/>
              </a:lnTo>
              <a:lnTo>
                <a:pt x="1" y="262"/>
              </a:lnTo>
              <a:lnTo>
                <a:pt x="4" y="236"/>
              </a:lnTo>
              <a:lnTo>
                <a:pt x="10" y="211"/>
              </a:lnTo>
              <a:lnTo>
                <a:pt x="18" y="188"/>
              </a:lnTo>
              <a:lnTo>
                <a:pt x="119" y="287"/>
              </a:lnTo>
              <a:close/>
              <a:moveTo>
                <a:pt x="1885" y="427"/>
              </a:moveTo>
              <a:lnTo>
                <a:pt x="1895" y="391"/>
              </a:lnTo>
              <a:lnTo>
                <a:pt x="1985" y="391"/>
              </a:lnTo>
              <a:lnTo>
                <a:pt x="1996" y="427"/>
              </a:lnTo>
              <a:lnTo>
                <a:pt x="2086" y="427"/>
              </a:lnTo>
              <a:lnTo>
                <a:pt x="1987" y="150"/>
              </a:lnTo>
              <a:lnTo>
                <a:pt x="1895" y="150"/>
              </a:lnTo>
              <a:lnTo>
                <a:pt x="1797" y="427"/>
              </a:lnTo>
              <a:lnTo>
                <a:pt x="1885" y="427"/>
              </a:lnTo>
              <a:close/>
              <a:moveTo>
                <a:pt x="1969" y="334"/>
              </a:moveTo>
              <a:lnTo>
                <a:pt x="1912" y="334"/>
              </a:lnTo>
              <a:lnTo>
                <a:pt x="1940" y="234"/>
              </a:lnTo>
              <a:lnTo>
                <a:pt x="1969" y="334"/>
              </a:lnTo>
              <a:close/>
              <a:moveTo>
                <a:pt x="1790" y="231"/>
              </a:moveTo>
              <a:lnTo>
                <a:pt x="1790" y="231"/>
              </a:lnTo>
              <a:lnTo>
                <a:pt x="1788" y="222"/>
              </a:lnTo>
              <a:lnTo>
                <a:pt x="1785" y="213"/>
              </a:lnTo>
              <a:lnTo>
                <a:pt x="1783" y="206"/>
              </a:lnTo>
              <a:lnTo>
                <a:pt x="1779" y="197"/>
              </a:lnTo>
              <a:lnTo>
                <a:pt x="1774" y="190"/>
              </a:lnTo>
              <a:lnTo>
                <a:pt x="1770" y="182"/>
              </a:lnTo>
              <a:lnTo>
                <a:pt x="1763" y="175"/>
              </a:lnTo>
              <a:lnTo>
                <a:pt x="1756" y="170"/>
              </a:lnTo>
              <a:lnTo>
                <a:pt x="1750" y="164"/>
              </a:lnTo>
              <a:lnTo>
                <a:pt x="1741" y="158"/>
              </a:lnTo>
              <a:lnTo>
                <a:pt x="1732" y="154"/>
              </a:lnTo>
              <a:lnTo>
                <a:pt x="1722" y="150"/>
              </a:lnTo>
              <a:lnTo>
                <a:pt x="1710" y="147"/>
              </a:lnTo>
              <a:lnTo>
                <a:pt x="1698" y="145"/>
              </a:lnTo>
              <a:lnTo>
                <a:pt x="1686" y="144"/>
              </a:lnTo>
              <a:lnTo>
                <a:pt x="1671" y="144"/>
              </a:lnTo>
              <a:lnTo>
                <a:pt x="1659" y="144"/>
              </a:lnTo>
              <a:lnTo>
                <a:pt x="1646" y="145"/>
              </a:lnTo>
              <a:lnTo>
                <a:pt x="1635" y="147"/>
              </a:lnTo>
              <a:lnTo>
                <a:pt x="1624" y="149"/>
              </a:lnTo>
              <a:lnTo>
                <a:pt x="1613" y="152"/>
              </a:lnTo>
              <a:lnTo>
                <a:pt x="1603" y="156"/>
              </a:lnTo>
              <a:lnTo>
                <a:pt x="1594" y="161"/>
              </a:lnTo>
              <a:lnTo>
                <a:pt x="1586" y="165"/>
              </a:lnTo>
              <a:lnTo>
                <a:pt x="1578" y="172"/>
              </a:lnTo>
              <a:lnTo>
                <a:pt x="1571" y="179"/>
              </a:lnTo>
              <a:lnTo>
                <a:pt x="1566" y="185"/>
              </a:lnTo>
              <a:lnTo>
                <a:pt x="1561" y="193"/>
              </a:lnTo>
              <a:lnTo>
                <a:pt x="1557" y="202"/>
              </a:lnTo>
              <a:lnTo>
                <a:pt x="1554" y="211"/>
              </a:lnTo>
              <a:lnTo>
                <a:pt x="1552" y="221"/>
              </a:lnTo>
              <a:lnTo>
                <a:pt x="1552" y="231"/>
              </a:lnTo>
              <a:lnTo>
                <a:pt x="1552" y="241"/>
              </a:lnTo>
              <a:lnTo>
                <a:pt x="1553" y="250"/>
              </a:lnTo>
              <a:lnTo>
                <a:pt x="1556" y="258"/>
              </a:lnTo>
              <a:lnTo>
                <a:pt x="1559" y="265"/>
              </a:lnTo>
              <a:lnTo>
                <a:pt x="1562" y="272"/>
              </a:lnTo>
              <a:lnTo>
                <a:pt x="1567" y="279"/>
              </a:lnTo>
              <a:lnTo>
                <a:pt x="1571" y="284"/>
              </a:lnTo>
              <a:lnTo>
                <a:pt x="1577" y="289"/>
              </a:lnTo>
              <a:lnTo>
                <a:pt x="1588" y="298"/>
              </a:lnTo>
              <a:lnTo>
                <a:pt x="1602" y="304"/>
              </a:lnTo>
              <a:lnTo>
                <a:pt x="1616" y="310"/>
              </a:lnTo>
              <a:lnTo>
                <a:pt x="1631" y="316"/>
              </a:lnTo>
              <a:lnTo>
                <a:pt x="1660" y="322"/>
              </a:lnTo>
              <a:lnTo>
                <a:pt x="1686" y="329"/>
              </a:lnTo>
              <a:lnTo>
                <a:pt x="1696" y="334"/>
              </a:lnTo>
              <a:lnTo>
                <a:pt x="1704" y="338"/>
              </a:lnTo>
              <a:lnTo>
                <a:pt x="1707" y="340"/>
              </a:lnTo>
              <a:lnTo>
                <a:pt x="1709" y="344"/>
              </a:lnTo>
              <a:lnTo>
                <a:pt x="1710" y="347"/>
              </a:lnTo>
              <a:lnTo>
                <a:pt x="1710" y="350"/>
              </a:lnTo>
              <a:lnTo>
                <a:pt x="1709" y="355"/>
              </a:lnTo>
              <a:lnTo>
                <a:pt x="1708" y="359"/>
              </a:lnTo>
              <a:lnTo>
                <a:pt x="1705" y="363"/>
              </a:lnTo>
              <a:lnTo>
                <a:pt x="1700" y="365"/>
              </a:lnTo>
              <a:lnTo>
                <a:pt x="1695" y="368"/>
              </a:lnTo>
              <a:lnTo>
                <a:pt x="1688" y="369"/>
              </a:lnTo>
              <a:lnTo>
                <a:pt x="1681" y="371"/>
              </a:lnTo>
              <a:lnTo>
                <a:pt x="1673" y="371"/>
              </a:lnTo>
              <a:lnTo>
                <a:pt x="1667" y="371"/>
              </a:lnTo>
              <a:lnTo>
                <a:pt x="1660" y="369"/>
              </a:lnTo>
              <a:lnTo>
                <a:pt x="1653" y="367"/>
              </a:lnTo>
              <a:lnTo>
                <a:pt x="1647" y="364"/>
              </a:lnTo>
              <a:lnTo>
                <a:pt x="1642" y="359"/>
              </a:lnTo>
              <a:lnTo>
                <a:pt x="1637" y="355"/>
              </a:lnTo>
              <a:lnTo>
                <a:pt x="1634" y="349"/>
              </a:lnTo>
              <a:lnTo>
                <a:pt x="1632" y="343"/>
              </a:lnTo>
              <a:lnTo>
                <a:pt x="1545" y="343"/>
              </a:lnTo>
              <a:lnTo>
                <a:pt x="1547" y="351"/>
              </a:lnTo>
              <a:lnTo>
                <a:pt x="1549" y="360"/>
              </a:lnTo>
              <a:lnTo>
                <a:pt x="1551" y="369"/>
              </a:lnTo>
              <a:lnTo>
                <a:pt x="1556" y="377"/>
              </a:lnTo>
              <a:lnTo>
                <a:pt x="1560" y="385"/>
              </a:lnTo>
              <a:lnTo>
                <a:pt x="1566" y="393"/>
              </a:lnTo>
              <a:lnTo>
                <a:pt x="1572" y="400"/>
              </a:lnTo>
              <a:lnTo>
                <a:pt x="1580" y="407"/>
              </a:lnTo>
              <a:lnTo>
                <a:pt x="1588" y="413"/>
              </a:lnTo>
              <a:lnTo>
                <a:pt x="1598" y="419"/>
              </a:lnTo>
              <a:lnTo>
                <a:pt x="1607" y="423"/>
              </a:lnTo>
              <a:lnTo>
                <a:pt x="1618" y="427"/>
              </a:lnTo>
              <a:lnTo>
                <a:pt x="1630" y="430"/>
              </a:lnTo>
              <a:lnTo>
                <a:pt x="1642" y="432"/>
              </a:lnTo>
              <a:lnTo>
                <a:pt x="1654" y="433"/>
              </a:lnTo>
              <a:lnTo>
                <a:pt x="1668" y="435"/>
              </a:lnTo>
              <a:lnTo>
                <a:pt x="1682" y="435"/>
              </a:lnTo>
              <a:lnTo>
                <a:pt x="1696" y="433"/>
              </a:lnTo>
              <a:lnTo>
                <a:pt x="1708" y="431"/>
              </a:lnTo>
              <a:lnTo>
                <a:pt x="1720" y="429"/>
              </a:lnTo>
              <a:lnTo>
                <a:pt x="1732" y="426"/>
              </a:lnTo>
              <a:lnTo>
                <a:pt x="1742" y="421"/>
              </a:lnTo>
              <a:lnTo>
                <a:pt x="1752" y="417"/>
              </a:lnTo>
              <a:lnTo>
                <a:pt x="1761" y="411"/>
              </a:lnTo>
              <a:lnTo>
                <a:pt x="1769" y="404"/>
              </a:lnTo>
              <a:lnTo>
                <a:pt x="1776" y="398"/>
              </a:lnTo>
              <a:lnTo>
                <a:pt x="1782" y="390"/>
              </a:lnTo>
              <a:lnTo>
                <a:pt x="1788" y="381"/>
              </a:lnTo>
              <a:lnTo>
                <a:pt x="1792" y="372"/>
              </a:lnTo>
              <a:lnTo>
                <a:pt x="1794" y="362"/>
              </a:lnTo>
              <a:lnTo>
                <a:pt x="1797" y="350"/>
              </a:lnTo>
              <a:lnTo>
                <a:pt x="1797" y="339"/>
              </a:lnTo>
              <a:lnTo>
                <a:pt x="1797" y="330"/>
              </a:lnTo>
              <a:lnTo>
                <a:pt x="1796" y="322"/>
              </a:lnTo>
              <a:lnTo>
                <a:pt x="1793" y="314"/>
              </a:lnTo>
              <a:lnTo>
                <a:pt x="1790" y="307"/>
              </a:lnTo>
              <a:lnTo>
                <a:pt x="1787" y="301"/>
              </a:lnTo>
              <a:lnTo>
                <a:pt x="1782" y="294"/>
              </a:lnTo>
              <a:lnTo>
                <a:pt x="1778" y="290"/>
              </a:lnTo>
              <a:lnTo>
                <a:pt x="1772" y="284"/>
              </a:lnTo>
              <a:lnTo>
                <a:pt x="1761" y="276"/>
              </a:lnTo>
              <a:lnTo>
                <a:pt x="1747" y="270"/>
              </a:lnTo>
              <a:lnTo>
                <a:pt x="1733" y="264"/>
              </a:lnTo>
              <a:lnTo>
                <a:pt x="1718" y="259"/>
              </a:lnTo>
              <a:lnTo>
                <a:pt x="1689" y="252"/>
              </a:lnTo>
              <a:lnTo>
                <a:pt x="1663" y="245"/>
              </a:lnTo>
              <a:lnTo>
                <a:pt x="1653" y="240"/>
              </a:lnTo>
              <a:lnTo>
                <a:pt x="1645" y="236"/>
              </a:lnTo>
              <a:lnTo>
                <a:pt x="1642" y="232"/>
              </a:lnTo>
              <a:lnTo>
                <a:pt x="1640" y="230"/>
              </a:lnTo>
              <a:lnTo>
                <a:pt x="1639" y="227"/>
              </a:lnTo>
              <a:lnTo>
                <a:pt x="1639" y="223"/>
              </a:lnTo>
              <a:lnTo>
                <a:pt x="1639" y="219"/>
              </a:lnTo>
              <a:lnTo>
                <a:pt x="1640" y="217"/>
              </a:lnTo>
              <a:lnTo>
                <a:pt x="1642" y="213"/>
              </a:lnTo>
              <a:lnTo>
                <a:pt x="1645" y="211"/>
              </a:lnTo>
              <a:lnTo>
                <a:pt x="1650" y="210"/>
              </a:lnTo>
              <a:lnTo>
                <a:pt x="1654" y="208"/>
              </a:lnTo>
              <a:lnTo>
                <a:pt x="1667" y="208"/>
              </a:lnTo>
              <a:lnTo>
                <a:pt x="1680" y="209"/>
              </a:lnTo>
              <a:lnTo>
                <a:pt x="1686" y="210"/>
              </a:lnTo>
              <a:lnTo>
                <a:pt x="1690" y="212"/>
              </a:lnTo>
              <a:lnTo>
                <a:pt x="1695" y="216"/>
              </a:lnTo>
              <a:lnTo>
                <a:pt x="1699" y="219"/>
              </a:lnTo>
              <a:lnTo>
                <a:pt x="1701" y="225"/>
              </a:lnTo>
              <a:lnTo>
                <a:pt x="1704" y="231"/>
              </a:lnTo>
              <a:lnTo>
                <a:pt x="1790" y="231"/>
              </a:lnTo>
              <a:close/>
              <a:moveTo>
                <a:pt x="1358" y="427"/>
              </a:moveTo>
              <a:lnTo>
                <a:pt x="1449" y="427"/>
              </a:lnTo>
              <a:lnTo>
                <a:pt x="1544" y="150"/>
              </a:lnTo>
              <a:lnTo>
                <a:pt x="1453" y="150"/>
              </a:lnTo>
              <a:lnTo>
                <a:pt x="1403" y="335"/>
              </a:lnTo>
              <a:lnTo>
                <a:pt x="1355" y="150"/>
              </a:lnTo>
              <a:lnTo>
                <a:pt x="1264" y="150"/>
              </a:lnTo>
              <a:lnTo>
                <a:pt x="1358" y="427"/>
              </a:lnTo>
              <a:close/>
              <a:moveTo>
                <a:pt x="1120" y="427"/>
              </a:moveTo>
              <a:lnTo>
                <a:pt x="1120" y="427"/>
              </a:lnTo>
              <a:lnTo>
                <a:pt x="1136" y="427"/>
              </a:lnTo>
              <a:lnTo>
                <a:pt x="1152" y="426"/>
              </a:lnTo>
              <a:lnTo>
                <a:pt x="1166" y="423"/>
              </a:lnTo>
              <a:lnTo>
                <a:pt x="1181" y="419"/>
              </a:lnTo>
              <a:lnTo>
                <a:pt x="1193" y="414"/>
              </a:lnTo>
              <a:lnTo>
                <a:pt x="1206" y="409"/>
              </a:lnTo>
              <a:lnTo>
                <a:pt x="1217" y="402"/>
              </a:lnTo>
              <a:lnTo>
                <a:pt x="1227" y="394"/>
              </a:lnTo>
              <a:lnTo>
                <a:pt x="1236" y="385"/>
              </a:lnTo>
              <a:lnTo>
                <a:pt x="1244" y="374"/>
              </a:lnTo>
              <a:lnTo>
                <a:pt x="1250" y="363"/>
              </a:lnTo>
              <a:lnTo>
                <a:pt x="1256" y="349"/>
              </a:lnTo>
              <a:lnTo>
                <a:pt x="1261" y="335"/>
              </a:lnTo>
              <a:lnTo>
                <a:pt x="1264" y="319"/>
              </a:lnTo>
              <a:lnTo>
                <a:pt x="1266" y="302"/>
              </a:lnTo>
              <a:lnTo>
                <a:pt x="1267" y="283"/>
              </a:lnTo>
              <a:lnTo>
                <a:pt x="1266" y="267"/>
              </a:lnTo>
              <a:lnTo>
                <a:pt x="1264" y="252"/>
              </a:lnTo>
              <a:lnTo>
                <a:pt x="1261" y="237"/>
              </a:lnTo>
              <a:lnTo>
                <a:pt x="1257" y="225"/>
              </a:lnTo>
              <a:lnTo>
                <a:pt x="1252" y="212"/>
              </a:lnTo>
              <a:lnTo>
                <a:pt x="1245" y="201"/>
              </a:lnTo>
              <a:lnTo>
                <a:pt x="1237" y="192"/>
              </a:lnTo>
              <a:lnTo>
                <a:pt x="1228" y="183"/>
              </a:lnTo>
              <a:lnTo>
                <a:pt x="1218" y="175"/>
              </a:lnTo>
              <a:lnTo>
                <a:pt x="1207" y="168"/>
              </a:lnTo>
              <a:lnTo>
                <a:pt x="1196" y="163"/>
              </a:lnTo>
              <a:lnTo>
                <a:pt x="1183" y="158"/>
              </a:lnTo>
              <a:lnTo>
                <a:pt x="1169" y="155"/>
              </a:lnTo>
              <a:lnTo>
                <a:pt x="1154" y="153"/>
              </a:lnTo>
              <a:lnTo>
                <a:pt x="1138" y="152"/>
              </a:lnTo>
              <a:lnTo>
                <a:pt x="1123" y="150"/>
              </a:lnTo>
              <a:lnTo>
                <a:pt x="1002" y="150"/>
              </a:lnTo>
              <a:lnTo>
                <a:pt x="1002" y="427"/>
              </a:lnTo>
              <a:lnTo>
                <a:pt x="1120" y="427"/>
              </a:lnTo>
              <a:close/>
              <a:moveTo>
                <a:pt x="1092" y="216"/>
              </a:moveTo>
              <a:lnTo>
                <a:pt x="1109" y="216"/>
              </a:lnTo>
              <a:lnTo>
                <a:pt x="1126" y="216"/>
              </a:lnTo>
              <a:lnTo>
                <a:pt x="1141" y="219"/>
              </a:lnTo>
              <a:lnTo>
                <a:pt x="1146" y="220"/>
              </a:lnTo>
              <a:lnTo>
                <a:pt x="1152" y="223"/>
              </a:lnTo>
              <a:lnTo>
                <a:pt x="1156" y="227"/>
              </a:lnTo>
              <a:lnTo>
                <a:pt x="1161" y="230"/>
              </a:lnTo>
              <a:lnTo>
                <a:pt x="1164" y="235"/>
              </a:lnTo>
              <a:lnTo>
                <a:pt x="1167" y="240"/>
              </a:lnTo>
              <a:lnTo>
                <a:pt x="1171" y="246"/>
              </a:lnTo>
              <a:lnTo>
                <a:pt x="1173" y="253"/>
              </a:lnTo>
              <a:lnTo>
                <a:pt x="1175" y="268"/>
              </a:lnTo>
              <a:lnTo>
                <a:pt x="1176" y="289"/>
              </a:lnTo>
              <a:lnTo>
                <a:pt x="1175" y="307"/>
              </a:lnTo>
              <a:lnTo>
                <a:pt x="1172" y="322"/>
              </a:lnTo>
              <a:lnTo>
                <a:pt x="1170" y="329"/>
              </a:lnTo>
              <a:lnTo>
                <a:pt x="1166" y="335"/>
              </a:lnTo>
              <a:lnTo>
                <a:pt x="1163" y="340"/>
              </a:lnTo>
              <a:lnTo>
                <a:pt x="1160" y="345"/>
              </a:lnTo>
              <a:lnTo>
                <a:pt x="1155" y="349"/>
              </a:lnTo>
              <a:lnTo>
                <a:pt x="1151" y="353"/>
              </a:lnTo>
              <a:lnTo>
                <a:pt x="1145" y="356"/>
              </a:lnTo>
              <a:lnTo>
                <a:pt x="1139" y="358"/>
              </a:lnTo>
              <a:lnTo>
                <a:pt x="1126" y="362"/>
              </a:lnTo>
              <a:lnTo>
                <a:pt x="1111" y="363"/>
              </a:lnTo>
              <a:lnTo>
                <a:pt x="1092" y="363"/>
              </a:lnTo>
              <a:lnTo>
                <a:pt x="1092" y="216"/>
              </a:lnTo>
              <a:close/>
              <a:moveTo>
                <a:pt x="813" y="427"/>
              </a:moveTo>
              <a:lnTo>
                <a:pt x="813" y="341"/>
              </a:lnTo>
              <a:lnTo>
                <a:pt x="859" y="341"/>
              </a:lnTo>
              <a:lnTo>
                <a:pt x="873" y="340"/>
              </a:lnTo>
              <a:lnTo>
                <a:pt x="886" y="339"/>
              </a:lnTo>
              <a:lnTo>
                <a:pt x="898" y="337"/>
              </a:lnTo>
              <a:lnTo>
                <a:pt x="910" y="335"/>
              </a:lnTo>
              <a:lnTo>
                <a:pt x="921" y="330"/>
              </a:lnTo>
              <a:lnTo>
                <a:pt x="930" y="326"/>
              </a:lnTo>
              <a:lnTo>
                <a:pt x="939" y="321"/>
              </a:lnTo>
              <a:lnTo>
                <a:pt x="945" y="314"/>
              </a:lnTo>
              <a:lnTo>
                <a:pt x="952" y="309"/>
              </a:lnTo>
              <a:lnTo>
                <a:pt x="958" y="301"/>
              </a:lnTo>
              <a:lnTo>
                <a:pt x="962" y="293"/>
              </a:lnTo>
              <a:lnTo>
                <a:pt x="967" y="284"/>
              </a:lnTo>
              <a:lnTo>
                <a:pt x="969" y="275"/>
              </a:lnTo>
              <a:lnTo>
                <a:pt x="971" y="265"/>
              </a:lnTo>
              <a:lnTo>
                <a:pt x="972" y="255"/>
              </a:lnTo>
              <a:lnTo>
                <a:pt x="973" y="244"/>
              </a:lnTo>
              <a:lnTo>
                <a:pt x="972" y="234"/>
              </a:lnTo>
              <a:lnTo>
                <a:pt x="971" y="223"/>
              </a:lnTo>
              <a:lnTo>
                <a:pt x="969" y="214"/>
              </a:lnTo>
              <a:lnTo>
                <a:pt x="966" y="206"/>
              </a:lnTo>
              <a:lnTo>
                <a:pt x="962" y="198"/>
              </a:lnTo>
              <a:lnTo>
                <a:pt x="957" y="190"/>
              </a:lnTo>
              <a:lnTo>
                <a:pt x="951" y="183"/>
              </a:lnTo>
              <a:lnTo>
                <a:pt x="944" y="176"/>
              </a:lnTo>
              <a:lnTo>
                <a:pt x="936" y="171"/>
              </a:lnTo>
              <a:lnTo>
                <a:pt x="927" y="165"/>
              </a:lnTo>
              <a:lnTo>
                <a:pt x="919" y="161"/>
              </a:lnTo>
              <a:lnTo>
                <a:pt x="907" y="157"/>
              </a:lnTo>
              <a:lnTo>
                <a:pt x="896" y="155"/>
              </a:lnTo>
              <a:lnTo>
                <a:pt x="884" y="153"/>
              </a:lnTo>
              <a:lnTo>
                <a:pt x="870" y="152"/>
              </a:lnTo>
              <a:lnTo>
                <a:pt x="856" y="150"/>
              </a:lnTo>
              <a:lnTo>
                <a:pt x="722" y="150"/>
              </a:lnTo>
              <a:lnTo>
                <a:pt x="722" y="427"/>
              </a:lnTo>
              <a:lnTo>
                <a:pt x="813" y="427"/>
              </a:lnTo>
              <a:close/>
              <a:moveTo>
                <a:pt x="813" y="276"/>
              </a:moveTo>
              <a:lnTo>
                <a:pt x="813" y="216"/>
              </a:lnTo>
              <a:lnTo>
                <a:pt x="839" y="216"/>
              </a:lnTo>
              <a:lnTo>
                <a:pt x="855" y="217"/>
              </a:lnTo>
              <a:lnTo>
                <a:pt x="862" y="218"/>
              </a:lnTo>
              <a:lnTo>
                <a:pt x="870" y="220"/>
              </a:lnTo>
              <a:lnTo>
                <a:pt x="877" y="223"/>
              </a:lnTo>
              <a:lnTo>
                <a:pt x="883" y="229"/>
              </a:lnTo>
              <a:lnTo>
                <a:pt x="884" y="232"/>
              </a:lnTo>
              <a:lnTo>
                <a:pt x="886" y="236"/>
              </a:lnTo>
              <a:lnTo>
                <a:pt x="887" y="240"/>
              </a:lnTo>
              <a:lnTo>
                <a:pt x="887" y="245"/>
              </a:lnTo>
              <a:lnTo>
                <a:pt x="886" y="253"/>
              </a:lnTo>
              <a:lnTo>
                <a:pt x="884" y="259"/>
              </a:lnTo>
              <a:lnTo>
                <a:pt x="882" y="265"/>
              </a:lnTo>
              <a:lnTo>
                <a:pt x="877" y="270"/>
              </a:lnTo>
              <a:lnTo>
                <a:pt x="871" y="273"/>
              </a:lnTo>
              <a:lnTo>
                <a:pt x="865" y="275"/>
              </a:lnTo>
              <a:lnTo>
                <a:pt x="858" y="276"/>
              </a:lnTo>
              <a:lnTo>
                <a:pt x="850" y="276"/>
              </a:lnTo>
              <a:lnTo>
                <a:pt x="813" y="276"/>
              </a:lnTo>
              <a:close/>
            </a:path>
          </a:pathLst>
        </a:custGeom>
        <a:solidFill>
          <a:srgbClr val="FF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81662</xdr:colOff>
      <xdr:row>2</xdr:row>
      <xdr:rowOff>42062</xdr:rowOff>
    </xdr:from>
    <xdr:to>
      <xdr:col>3</xdr:col>
      <xdr:colOff>274809</xdr:colOff>
      <xdr:row>2</xdr:row>
      <xdr:rowOff>104776</xdr:rowOff>
    </xdr:to>
    <xdr:sp macro="" textlink="">
      <xdr:nvSpPr>
        <xdr:cNvPr id="5" name="Freeform 25"/>
        <xdr:cNvSpPr>
          <a:spLocks noEditPoints="1"/>
        </xdr:cNvSpPr>
      </xdr:nvSpPr>
      <xdr:spPr bwMode="auto">
        <a:xfrm>
          <a:off x="3339212" y="365912"/>
          <a:ext cx="193147" cy="62714"/>
        </a:xfrm>
        <a:custGeom>
          <a:avLst/>
          <a:gdLst>
            <a:gd name="T0" fmla="*/ 1 w 336"/>
            <a:gd name="T1" fmla="*/ 1 h 122"/>
            <a:gd name="T2" fmla="*/ 1 w 336"/>
            <a:gd name="T3" fmla="*/ 1 h 122"/>
            <a:gd name="T4" fmla="*/ 1 w 336"/>
            <a:gd name="T5" fmla="*/ 1 h 122"/>
            <a:gd name="T6" fmla="*/ 1 w 336"/>
            <a:gd name="T7" fmla="*/ 1 h 122"/>
            <a:gd name="T8" fmla="*/ 1 w 336"/>
            <a:gd name="T9" fmla="*/ 1 h 122"/>
            <a:gd name="T10" fmla="*/ 1 w 336"/>
            <a:gd name="T11" fmla="*/ 1 h 122"/>
            <a:gd name="T12" fmla="*/ 1 w 336"/>
            <a:gd name="T13" fmla="*/ 1 h 122"/>
            <a:gd name="T14" fmla="*/ 1 w 336"/>
            <a:gd name="T15" fmla="*/ 1 h 122"/>
            <a:gd name="T16" fmla="*/ 1 w 336"/>
            <a:gd name="T17" fmla="*/ 1 h 122"/>
            <a:gd name="T18" fmla="*/ 1 w 336"/>
            <a:gd name="T19" fmla="*/ 1 h 122"/>
            <a:gd name="T20" fmla="*/ 1 w 336"/>
            <a:gd name="T21" fmla="*/ 1 h 122"/>
            <a:gd name="T22" fmla="*/ 1 w 336"/>
            <a:gd name="T23" fmla="*/ 1 h 122"/>
            <a:gd name="T24" fmla="*/ 1 w 336"/>
            <a:gd name="T25" fmla="*/ 1 h 122"/>
            <a:gd name="T26" fmla="*/ 1 w 336"/>
            <a:gd name="T27" fmla="*/ 1 h 122"/>
            <a:gd name="T28" fmla="*/ 1 w 336"/>
            <a:gd name="T29" fmla="*/ 1 h 122"/>
            <a:gd name="T30" fmla="*/ 1 w 336"/>
            <a:gd name="T31" fmla="*/ 1 h 122"/>
            <a:gd name="T32" fmla="*/ 1 w 336"/>
            <a:gd name="T33" fmla="*/ 1 h 122"/>
            <a:gd name="T34" fmla="*/ 1 w 336"/>
            <a:gd name="T35" fmla="*/ 1 h 122"/>
            <a:gd name="T36" fmla="*/ 1 w 336"/>
            <a:gd name="T37" fmla="*/ 1 h 122"/>
            <a:gd name="T38" fmla="*/ 1 w 336"/>
            <a:gd name="T39" fmla="*/ 1 h 122"/>
            <a:gd name="T40" fmla="*/ 1 w 336"/>
            <a:gd name="T41" fmla="*/ 1 h 122"/>
            <a:gd name="T42" fmla="*/ 1 w 336"/>
            <a:gd name="T43" fmla="*/ 1 h 122"/>
            <a:gd name="T44" fmla="*/ 0 w 336"/>
            <a:gd name="T45" fmla="*/ 1 h 122"/>
            <a:gd name="T46" fmla="*/ 1 w 336"/>
            <a:gd name="T47" fmla="*/ 1 h 122"/>
            <a:gd name="T48" fmla="*/ 1 w 336"/>
            <a:gd name="T49" fmla="*/ 1 h 122"/>
            <a:gd name="T50" fmla="*/ 1 w 336"/>
            <a:gd name="T51" fmla="*/ 0 h 122"/>
            <a:gd name="T52" fmla="*/ 1 w 336"/>
            <a:gd name="T53" fmla="*/ 1 h 122"/>
            <a:gd name="T54" fmla="*/ 1 w 336"/>
            <a:gd name="T55" fmla="*/ 1 h 122"/>
            <a:gd name="T56" fmla="*/ 1 w 336"/>
            <a:gd name="T57" fmla="*/ 1 h 122"/>
            <a:gd name="T58" fmla="*/ 1 w 336"/>
            <a:gd name="T59" fmla="*/ 1 h 122"/>
            <a:gd name="T60" fmla="*/ 1 w 336"/>
            <a:gd name="T61" fmla="*/ 1 h 122"/>
            <a:gd name="T62" fmla="*/ 1 w 336"/>
            <a:gd name="T63" fmla="*/ 1 h 122"/>
            <a:gd name="T64" fmla="*/ 1 w 336"/>
            <a:gd name="T65" fmla="*/ 1 h 122"/>
            <a:gd name="T66" fmla="*/ 1 w 336"/>
            <a:gd name="T67" fmla="*/ 1 h 122"/>
            <a:gd name="T68" fmla="*/ 1 w 336"/>
            <a:gd name="T69" fmla="*/ 1 h 122"/>
            <a:gd name="T70" fmla="*/ 1 w 336"/>
            <a:gd name="T71" fmla="*/ 1 h 122"/>
            <a:gd name="T72" fmla="*/ 1 w 336"/>
            <a:gd name="T73" fmla="*/ 1 h 122"/>
            <a:gd name="T74" fmla="*/ 1 w 336"/>
            <a:gd name="T75" fmla="*/ 1 h 122"/>
            <a:gd name="T76" fmla="*/ 1 w 336"/>
            <a:gd name="T77" fmla="*/ 1 h 122"/>
            <a:gd name="T78" fmla="*/ 1 w 336"/>
            <a:gd name="T79" fmla="*/ 1 h 122"/>
            <a:gd name="T80" fmla="*/ 1 w 336"/>
            <a:gd name="T81" fmla="*/ 1 h 122"/>
            <a:gd name="T82" fmla="*/ 1 w 336"/>
            <a:gd name="T83" fmla="*/ 1 h 122"/>
            <a:gd name="T84" fmla="*/ 1 w 336"/>
            <a:gd name="T85" fmla="*/ 1 h 122"/>
            <a:gd name="T86" fmla="*/ 1 w 336"/>
            <a:gd name="T87" fmla="*/ 1 h 122"/>
            <a:gd name="T88" fmla="*/ 1 w 336"/>
            <a:gd name="T89" fmla="*/ 1 h 122"/>
            <a:gd name="T90" fmla="*/ 1 w 336"/>
            <a:gd name="T91" fmla="*/ 1 h 122"/>
            <a:gd name="T92" fmla="*/ 1 w 336"/>
            <a:gd name="T93" fmla="*/ 1 h 122"/>
            <a:gd name="T94" fmla="*/ 1 w 336"/>
            <a:gd name="T95" fmla="*/ 1 h 122"/>
            <a:gd name="T96" fmla="*/ 1 w 336"/>
            <a:gd name="T97" fmla="*/ 1 h 122"/>
            <a:gd name="T98" fmla="*/ 1 w 336"/>
            <a:gd name="T99" fmla="*/ 1 h 122"/>
            <a:gd name="T100" fmla="*/ 1 w 336"/>
            <a:gd name="T101" fmla="*/ 1 h 122"/>
            <a:gd name="T102" fmla="*/ 1 w 336"/>
            <a:gd name="T103" fmla="*/ 1 h 122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w 336"/>
            <a:gd name="T157" fmla="*/ 0 h 122"/>
            <a:gd name="T158" fmla="*/ 336 w 336"/>
            <a:gd name="T159" fmla="*/ 122 h 122"/>
          </a:gdLst>
          <a:ahLst/>
          <a:cxnLst>
            <a:cxn ang="T104">
              <a:pos x="T0" y="T1"/>
            </a:cxn>
            <a:cxn ang="T105">
              <a:pos x="T2" y="T3"/>
            </a:cxn>
            <a:cxn ang="T106">
              <a:pos x="T4" y="T5"/>
            </a:cxn>
            <a:cxn ang="T107">
              <a:pos x="T6" y="T7"/>
            </a:cxn>
            <a:cxn ang="T108">
              <a:pos x="T8" y="T9"/>
            </a:cxn>
            <a:cxn ang="T109">
              <a:pos x="T10" y="T11"/>
            </a:cxn>
            <a:cxn ang="T110">
              <a:pos x="T12" y="T13"/>
            </a:cxn>
            <a:cxn ang="T111">
              <a:pos x="T14" y="T15"/>
            </a:cxn>
            <a:cxn ang="T112">
              <a:pos x="T16" y="T17"/>
            </a:cxn>
            <a:cxn ang="T113">
              <a:pos x="T18" y="T19"/>
            </a:cxn>
            <a:cxn ang="T114">
              <a:pos x="T20" y="T21"/>
            </a:cxn>
            <a:cxn ang="T115">
              <a:pos x="T22" y="T23"/>
            </a:cxn>
            <a:cxn ang="T116">
              <a:pos x="T24" y="T25"/>
            </a:cxn>
            <a:cxn ang="T117">
              <a:pos x="T26" y="T27"/>
            </a:cxn>
            <a:cxn ang="T118">
              <a:pos x="T28" y="T29"/>
            </a:cxn>
            <a:cxn ang="T119">
              <a:pos x="T30" y="T31"/>
            </a:cxn>
            <a:cxn ang="T120">
              <a:pos x="T32" y="T33"/>
            </a:cxn>
            <a:cxn ang="T121">
              <a:pos x="T34" y="T35"/>
            </a:cxn>
            <a:cxn ang="T122">
              <a:pos x="T36" y="T37"/>
            </a:cxn>
            <a:cxn ang="T123">
              <a:pos x="T38" y="T39"/>
            </a:cxn>
            <a:cxn ang="T124">
              <a:pos x="T40" y="T41"/>
            </a:cxn>
            <a:cxn ang="T125">
              <a:pos x="T42" y="T43"/>
            </a:cxn>
            <a:cxn ang="T126">
              <a:pos x="T44" y="T45"/>
            </a:cxn>
            <a:cxn ang="T127">
              <a:pos x="T46" y="T47"/>
            </a:cxn>
            <a:cxn ang="T128">
              <a:pos x="T48" y="T49"/>
            </a:cxn>
            <a:cxn ang="T129">
              <a:pos x="T50" y="T51"/>
            </a:cxn>
            <a:cxn ang="T130">
              <a:pos x="T52" y="T53"/>
            </a:cxn>
            <a:cxn ang="T131">
              <a:pos x="T54" y="T55"/>
            </a:cxn>
            <a:cxn ang="T132">
              <a:pos x="T56" y="T57"/>
            </a:cxn>
            <a:cxn ang="T133">
              <a:pos x="T58" y="T59"/>
            </a:cxn>
            <a:cxn ang="T134">
              <a:pos x="T60" y="T61"/>
            </a:cxn>
            <a:cxn ang="T135">
              <a:pos x="T62" y="T63"/>
            </a:cxn>
            <a:cxn ang="T136">
              <a:pos x="T64" y="T65"/>
            </a:cxn>
            <a:cxn ang="T137">
              <a:pos x="T66" y="T67"/>
            </a:cxn>
            <a:cxn ang="T138">
              <a:pos x="T68" y="T69"/>
            </a:cxn>
            <a:cxn ang="T139">
              <a:pos x="T70" y="T71"/>
            </a:cxn>
            <a:cxn ang="T140">
              <a:pos x="T72" y="T73"/>
            </a:cxn>
            <a:cxn ang="T141">
              <a:pos x="T74" y="T75"/>
            </a:cxn>
            <a:cxn ang="T142">
              <a:pos x="T76" y="T77"/>
            </a:cxn>
            <a:cxn ang="T143">
              <a:pos x="T78" y="T79"/>
            </a:cxn>
            <a:cxn ang="T144">
              <a:pos x="T80" y="T81"/>
            </a:cxn>
            <a:cxn ang="T145">
              <a:pos x="T82" y="T83"/>
            </a:cxn>
            <a:cxn ang="T146">
              <a:pos x="T84" y="T85"/>
            </a:cxn>
            <a:cxn ang="T147">
              <a:pos x="T86" y="T87"/>
            </a:cxn>
            <a:cxn ang="T148">
              <a:pos x="T88" y="T89"/>
            </a:cxn>
            <a:cxn ang="T149">
              <a:pos x="T90" y="T91"/>
            </a:cxn>
            <a:cxn ang="T150">
              <a:pos x="T92" y="T93"/>
            </a:cxn>
            <a:cxn ang="T151">
              <a:pos x="T94" y="T95"/>
            </a:cxn>
            <a:cxn ang="T152">
              <a:pos x="T96" y="T97"/>
            </a:cxn>
            <a:cxn ang="T153">
              <a:pos x="T98" y="T99"/>
            </a:cxn>
            <a:cxn ang="T154">
              <a:pos x="T100" y="T101"/>
            </a:cxn>
            <a:cxn ang="T155">
              <a:pos x="T102" y="T103"/>
            </a:cxn>
          </a:cxnLst>
          <a:rect l="T156" t="T157" r="T158" b="T159"/>
          <a:pathLst>
            <a:path w="336" h="122">
              <a:moveTo>
                <a:pt x="288" y="75"/>
              </a:moveTo>
              <a:lnTo>
                <a:pt x="288" y="55"/>
              </a:lnTo>
              <a:lnTo>
                <a:pt x="295" y="53"/>
              </a:lnTo>
              <a:lnTo>
                <a:pt x="300" y="52"/>
              </a:lnTo>
              <a:lnTo>
                <a:pt x="304" y="50"/>
              </a:lnTo>
              <a:lnTo>
                <a:pt x="308" y="47"/>
              </a:lnTo>
              <a:lnTo>
                <a:pt x="310" y="42"/>
              </a:lnTo>
              <a:lnTo>
                <a:pt x="311" y="38"/>
              </a:lnTo>
              <a:lnTo>
                <a:pt x="310" y="32"/>
              </a:lnTo>
              <a:lnTo>
                <a:pt x="306" y="28"/>
              </a:lnTo>
              <a:lnTo>
                <a:pt x="302" y="24"/>
              </a:lnTo>
              <a:lnTo>
                <a:pt x="296" y="22"/>
              </a:lnTo>
              <a:lnTo>
                <a:pt x="288" y="21"/>
              </a:lnTo>
              <a:lnTo>
                <a:pt x="288" y="1"/>
              </a:lnTo>
              <a:lnTo>
                <a:pt x="303" y="2"/>
              </a:lnTo>
              <a:lnTo>
                <a:pt x="311" y="3"/>
              </a:lnTo>
              <a:lnTo>
                <a:pt x="317" y="4"/>
              </a:lnTo>
              <a:lnTo>
                <a:pt x="321" y="7"/>
              </a:lnTo>
              <a:lnTo>
                <a:pt x="325" y="11"/>
              </a:lnTo>
              <a:lnTo>
                <a:pt x="329" y="14"/>
              </a:lnTo>
              <a:lnTo>
                <a:pt x="332" y="20"/>
              </a:lnTo>
              <a:lnTo>
                <a:pt x="334" y="24"/>
              </a:lnTo>
              <a:lnTo>
                <a:pt x="336" y="31"/>
              </a:lnTo>
              <a:lnTo>
                <a:pt x="336" y="38"/>
              </a:lnTo>
              <a:lnTo>
                <a:pt x="334" y="48"/>
              </a:lnTo>
              <a:lnTo>
                <a:pt x="332" y="56"/>
              </a:lnTo>
              <a:lnTo>
                <a:pt x="328" y="62"/>
              </a:lnTo>
              <a:lnTo>
                <a:pt x="322" y="68"/>
              </a:lnTo>
              <a:lnTo>
                <a:pt x="315" y="71"/>
              </a:lnTo>
              <a:lnTo>
                <a:pt x="309" y="74"/>
              </a:lnTo>
              <a:lnTo>
                <a:pt x="300" y="75"/>
              </a:lnTo>
              <a:lnTo>
                <a:pt x="288" y="75"/>
              </a:lnTo>
              <a:close/>
              <a:moveTo>
                <a:pt x="82" y="76"/>
              </a:moveTo>
              <a:lnTo>
                <a:pt x="107" y="84"/>
              </a:lnTo>
              <a:lnTo>
                <a:pt x="103" y="93"/>
              </a:lnTo>
              <a:lnTo>
                <a:pt x="99" y="101"/>
              </a:lnTo>
              <a:lnTo>
                <a:pt x="94" y="107"/>
              </a:lnTo>
              <a:lnTo>
                <a:pt x="88" y="112"/>
              </a:lnTo>
              <a:lnTo>
                <a:pt x="81" y="116"/>
              </a:lnTo>
              <a:lnTo>
                <a:pt x="73" y="120"/>
              </a:lnTo>
              <a:lnTo>
                <a:pt x="65" y="121"/>
              </a:lnTo>
              <a:lnTo>
                <a:pt x="55" y="122"/>
              </a:lnTo>
              <a:lnTo>
                <a:pt x="44" y="121"/>
              </a:lnTo>
              <a:lnTo>
                <a:pt x="34" y="118"/>
              </a:lnTo>
              <a:lnTo>
                <a:pt x="24" y="113"/>
              </a:lnTo>
              <a:lnTo>
                <a:pt x="15" y="105"/>
              </a:lnTo>
              <a:lnTo>
                <a:pt x="8" y="96"/>
              </a:lnTo>
              <a:lnTo>
                <a:pt x="4" y="86"/>
              </a:lnTo>
              <a:lnTo>
                <a:pt x="0" y="75"/>
              </a:lnTo>
              <a:lnTo>
                <a:pt x="0" y="61"/>
              </a:lnTo>
              <a:lnTo>
                <a:pt x="0" y="48"/>
              </a:lnTo>
              <a:lnTo>
                <a:pt x="4" y="36"/>
              </a:lnTo>
              <a:lnTo>
                <a:pt x="8" y="24"/>
              </a:lnTo>
              <a:lnTo>
                <a:pt x="16" y="15"/>
              </a:lnTo>
              <a:lnTo>
                <a:pt x="24" y="9"/>
              </a:lnTo>
              <a:lnTo>
                <a:pt x="34" y="3"/>
              </a:lnTo>
              <a:lnTo>
                <a:pt x="45" y="0"/>
              </a:lnTo>
              <a:lnTo>
                <a:pt x="57" y="0"/>
              </a:lnTo>
              <a:lnTo>
                <a:pt x="68" y="0"/>
              </a:lnTo>
              <a:lnTo>
                <a:pt x="78" y="2"/>
              </a:lnTo>
              <a:lnTo>
                <a:pt x="87" y="6"/>
              </a:lnTo>
              <a:lnTo>
                <a:pt x="93" y="12"/>
              </a:lnTo>
              <a:lnTo>
                <a:pt x="98" y="16"/>
              </a:lnTo>
              <a:lnTo>
                <a:pt x="101" y="21"/>
              </a:lnTo>
              <a:lnTo>
                <a:pt x="103" y="27"/>
              </a:lnTo>
              <a:lnTo>
                <a:pt x="107" y="33"/>
              </a:lnTo>
              <a:lnTo>
                <a:pt x="82" y="40"/>
              </a:lnTo>
              <a:lnTo>
                <a:pt x="80" y="36"/>
              </a:lnTo>
              <a:lnTo>
                <a:pt x="79" y="31"/>
              </a:lnTo>
              <a:lnTo>
                <a:pt x="75" y="28"/>
              </a:lnTo>
              <a:lnTo>
                <a:pt x="73" y="24"/>
              </a:lnTo>
              <a:lnTo>
                <a:pt x="69" y="22"/>
              </a:lnTo>
              <a:lnTo>
                <a:pt x="65" y="21"/>
              </a:lnTo>
              <a:lnTo>
                <a:pt x="61" y="20"/>
              </a:lnTo>
              <a:lnTo>
                <a:pt x="56" y="20"/>
              </a:lnTo>
              <a:lnTo>
                <a:pt x="50" y="20"/>
              </a:lnTo>
              <a:lnTo>
                <a:pt x="44" y="22"/>
              </a:lnTo>
              <a:lnTo>
                <a:pt x="38" y="25"/>
              </a:lnTo>
              <a:lnTo>
                <a:pt x="34" y="29"/>
              </a:lnTo>
              <a:lnTo>
                <a:pt x="29" y="34"/>
              </a:lnTo>
              <a:lnTo>
                <a:pt x="27" y="41"/>
              </a:lnTo>
              <a:lnTo>
                <a:pt x="26" y="50"/>
              </a:lnTo>
              <a:lnTo>
                <a:pt x="25" y="59"/>
              </a:lnTo>
              <a:lnTo>
                <a:pt x="26" y="70"/>
              </a:lnTo>
              <a:lnTo>
                <a:pt x="27" y="79"/>
              </a:lnTo>
              <a:lnTo>
                <a:pt x="29" y="86"/>
              </a:lnTo>
              <a:lnTo>
                <a:pt x="34" y="92"/>
              </a:lnTo>
              <a:lnTo>
                <a:pt x="38" y="96"/>
              </a:lnTo>
              <a:lnTo>
                <a:pt x="43" y="98"/>
              </a:lnTo>
              <a:lnTo>
                <a:pt x="48" y="101"/>
              </a:lnTo>
              <a:lnTo>
                <a:pt x="55" y="101"/>
              </a:lnTo>
              <a:lnTo>
                <a:pt x="60" y="101"/>
              </a:lnTo>
              <a:lnTo>
                <a:pt x="64" y="100"/>
              </a:lnTo>
              <a:lnTo>
                <a:pt x="69" y="98"/>
              </a:lnTo>
              <a:lnTo>
                <a:pt x="72" y="95"/>
              </a:lnTo>
              <a:lnTo>
                <a:pt x="75" y="92"/>
              </a:lnTo>
              <a:lnTo>
                <a:pt x="79" y="87"/>
              </a:lnTo>
              <a:lnTo>
                <a:pt x="81" y="83"/>
              </a:lnTo>
              <a:lnTo>
                <a:pt x="82" y="76"/>
              </a:lnTo>
              <a:close/>
              <a:moveTo>
                <a:pt x="288" y="1"/>
              </a:moveTo>
              <a:lnTo>
                <a:pt x="288" y="21"/>
              </a:lnTo>
              <a:lnTo>
                <a:pt x="280" y="21"/>
              </a:lnTo>
              <a:lnTo>
                <a:pt x="267" y="21"/>
              </a:lnTo>
              <a:lnTo>
                <a:pt x="267" y="55"/>
              </a:lnTo>
              <a:lnTo>
                <a:pt x="281" y="55"/>
              </a:lnTo>
              <a:lnTo>
                <a:pt x="288" y="55"/>
              </a:lnTo>
              <a:lnTo>
                <a:pt x="288" y="75"/>
              </a:lnTo>
              <a:lnTo>
                <a:pt x="283" y="75"/>
              </a:lnTo>
              <a:lnTo>
                <a:pt x="267" y="75"/>
              </a:lnTo>
              <a:lnTo>
                <a:pt x="267" y="120"/>
              </a:lnTo>
              <a:lnTo>
                <a:pt x="242" y="120"/>
              </a:lnTo>
              <a:lnTo>
                <a:pt x="242" y="1"/>
              </a:lnTo>
              <a:lnTo>
                <a:pt x="282" y="1"/>
              </a:lnTo>
              <a:lnTo>
                <a:pt x="288" y="1"/>
              </a:lnTo>
              <a:close/>
              <a:moveTo>
                <a:pt x="160" y="120"/>
              </a:moveTo>
              <a:lnTo>
                <a:pt x="116" y="1"/>
              </a:lnTo>
              <a:lnTo>
                <a:pt x="143" y="1"/>
              </a:lnTo>
              <a:lnTo>
                <a:pt x="173" y="89"/>
              </a:lnTo>
              <a:lnTo>
                <a:pt x="203" y="1"/>
              </a:lnTo>
              <a:lnTo>
                <a:pt x="229" y="1"/>
              </a:lnTo>
              <a:lnTo>
                <a:pt x="185" y="120"/>
              </a:lnTo>
              <a:lnTo>
                <a:pt x="160" y="120"/>
              </a:lnTo>
              <a:close/>
            </a:path>
          </a:pathLst>
        </a:cu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6">
    <tabColor theme="3" tint="-0.499984740745262"/>
  </sheetPr>
  <dimension ref="A1:BW51"/>
  <sheetViews>
    <sheetView showGridLines="0" workbookViewId="0"/>
  </sheetViews>
  <sheetFormatPr baseColWidth="10" defaultRowHeight="15" customHeight="1" x14ac:dyDescent="0.2"/>
  <cols>
    <col min="1" max="1" width="6.140625" style="18" customWidth="1"/>
    <col min="2" max="2" width="14.7109375" style="18" customWidth="1"/>
    <col min="3" max="3" width="4.7109375" style="18" customWidth="1"/>
    <col min="4" max="4" width="50" style="18" customWidth="1"/>
    <col min="5" max="73" width="14.7109375" style="18" customWidth="1"/>
    <col min="74" max="16384" width="11.42578125" style="18"/>
  </cols>
  <sheetData>
    <row r="1" spans="1:73" s="11" customFormat="1" ht="5.0999999999999996" customHeight="1" x14ac:dyDescent="0.2">
      <c r="A1" s="10"/>
    </row>
    <row r="2" spans="1:73" s="11" customFormat="1" ht="5.0999999999999996" customHeight="1" x14ac:dyDescent="0.2">
      <c r="A2" s="10"/>
    </row>
    <row r="3" spans="1:73" s="11" customFormat="1" ht="5.0999999999999996" customHeight="1" x14ac:dyDescent="0.2">
      <c r="A3" s="10"/>
    </row>
    <row r="4" spans="1:73" s="11" customFormat="1" ht="5.0999999999999996" customHeight="1" x14ac:dyDescent="0.2">
      <c r="A4" s="12"/>
    </row>
    <row r="5" spans="1:73" s="11" customFormat="1" ht="15" customHeight="1" x14ac:dyDescent="0.2">
      <c r="B5" s="12" t="s">
        <v>16</v>
      </c>
      <c r="F5" s="128">
        <f>IFERROR(IF(VLOOKUP(Anho-1&amp;"-"&amp;"12",'BD Tasas'!$1:$1048576,8,0)="VEF/USD",IF('BD Eventos'!$B$5="VEF/USD",1,100000),IF('BD Eventos'!$B$5="VEF/USD",0.00001,1)),)</f>
        <v>0</v>
      </c>
      <c r="G5" s="128">
        <f>IFERROR(IF(VLOOKUP(Anho&amp;"-"&amp;"1",'BD Tasas'!$1:$1048576,8,0)="VEF/USD",IF('BD Eventos'!$B$5="VEF/USD",1,100000),IF('BD Eventos'!$B$5="VEF/USD",0.00001,1)),)</f>
        <v>0</v>
      </c>
      <c r="H5" s="128">
        <f>IFERROR(IF(VLOOKUP(Anho&amp;"-"&amp;"2",'BD Tasas'!$1:$1048576,8,0)="VEF/USD",IF('BD Eventos'!$B$5="VEF/USD",1,100000),IF('BD Eventos'!$B$5="VEF/USD",0.00001,1)),)</f>
        <v>0</v>
      </c>
      <c r="I5" s="128">
        <f>IFERROR(IF(VLOOKUP(Anho&amp;"-"&amp;"3",'BD Tasas'!$1:$1048576,8,0)="VEF/USD",IF('BD Eventos'!$B$5="VEF/USD",1,100000),IF('BD Eventos'!$B$5="VEF/USD",0.00001,1)),)</f>
        <v>0</v>
      </c>
      <c r="J5" s="128">
        <f>IFERROR(IF(VLOOKUP(Anho&amp;"-"&amp;"4",'BD Tasas'!$1:$1048576,8,0)="VEF/USD",IF('BD Eventos'!$B$5="VEF/USD",1,100000),IF('BD Eventos'!$B$5="VEF/USD",0.00001,1)),)</f>
        <v>0</v>
      </c>
      <c r="K5" s="128">
        <f>IFERROR(IF(VLOOKUP(Anho&amp;"-"&amp;"5",'BD Tasas'!$1:$1048576,8,0)="VEF/USD",IF('BD Eventos'!$B$5="VEF/USD",1,100000),IF('BD Eventos'!$B$5="VEF/USD",0.00001,1)),)</f>
        <v>0</v>
      </c>
      <c r="L5" s="128">
        <f>IFERROR(IF(VLOOKUP(Anho&amp;"-"&amp;"6",'BD Tasas'!$1:$1048576,8,0)="VEF/USD",IF('BD Eventos'!$B$5="VEF/USD",1,100000),IF('BD Eventos'!$B$5="VEF/USD",0.00001,1)),)</f>
        <v>0</v>
      </c>
      <c r="M5" s="128">
        <f>IFERROR(IF(VLOOKUP(Anho&amp;"-"&amp;"7",'BD Tasas'!$1:$1048576,8,0)="VEF/USD",IF('BD Eventos'!$B$5="VEF/USD",1,100000),IF('BD Eventos'!$B$5="VEF/USD",0.00001,1)),)</f>
        <v>0</v>
      </c>
      <c r="N5" s="128">
        <f>IFERROR(IF(VLOOKUP(Anho&amp;"-"&amp;"8",'BD Tasas'!$1:$1048576,8,0)="VEF/USD",IF('BD Eventos'!$B$5="VEF/USD",1,100000),IF('BD Eventos'!$B$5="VEF/USD",0.00001,1)),)</f>
        <v>0</v>
      </c>
      <c r="O5" s="128">
        <f>IFERROR(IF(VLOOKUP(Anho&amp;"-"&amp;"9",'BD Tasas'!$1:$1048576,8,0)="VEF/USD",IF('BD Eventos'!$B$5="VEF/USD",1,100000),IF('BD Eventos'!$B$5="VEF/USD",0.00001,1)),)</f>
        <v>0</v>
      </c>
      <c r="P5" s="128">
        <f>IFERROR(IF(VLOOKUP(Anho&amp;"-"&amp;"10",'BD Tasas'!$1:$1048576,8,0)="VEF/USD",IF('BD Eventos'!$B$5="VEF/USD",1,100000),IF('BD Eventos'!$B$5="VEF/USD",0.00001,1)),)</f>
        <v>0</v>
      </c>
      <c r="Q5" s="128">
        <f>IFERROR(IF(VLOOKUP(Anho&amp;"-"&amp;"11",'BD Tasas'!$1:$1048576,8,0)="VEF/USD",IF('BD Eventos'!$B$5="VEF/USD",1,100000),IF('BD Eventos'!$B$5="VEF/USD",0.00001,1)),)</f>
        <v>0</v>
      </c>
      <c r="R5" s="128">
        <f>IFERROR(IF(VLOOKUP(Anho&amp;"-"&amp;"12",'BD Tasas'!$1:$1048576,8,0)="VEF/USD",IF('BD Eventos'!$B$5="VEF/USD",1,100000),IF('BD Eventos'!$B$5="VEF/USD",0.00001,1)),)</f>
        <v>0</v>
      </c>
    </row>
    <row r="6" spans="1:73" s="11" customFormat="1" ht="15" customHeight="1" x14ac:dyDescent="0.2">
      <c r="B6" s="12" t="s">
        <v>17</v>
      </c>
      <c r="E6" s="13" t="s">
        <v>32</v>
      </c>
      <c r="F6" s="13" t="str">
        <f>"DIC "&amp;Anho-1</f>
        <v>DIC -1</v>
      </c>
      <c r="G6" s="13" t="str">
        <f>"ENE "&amp;Anho</f>
        <v xml:space="preserve">ENE </v>
      </c>
      <c r="H6" s="13" t="str">
        <f>"FEB "&amp;Anho</f>
        <v xml:space="preserve">FEB </v>
      </c>
      <c r="I6" s="13" t="str">
        <f>"MAR "&amp;Anho</f>
        <v xml:space="preserve">MAR </v>
      </c>
      <c r="J6" s="13" t="str">
        <f>"ABR "&amp;Anho</f>
        <v xml:space="preserve">ABR </v>
      </c>
      <c r="K6" s="13" t="str">
        <f>"MAY "&amp;Anho</f>
        <v xml:space="preserve">MAY </v>
      </c>
      <c r="L6" s="13" t="str">
        <f>"JUN "&amp;Anho</f>
        <v xml:space="preserve">JUN </v>
      </c>
      <c r="M6" s="13" t="str">
        <f>"JUL "&amp;Anho</f>
        <v xml:space="preserve">JUL </v>
      </c>
      <c r="N6" s="13" t="str">
        <f>"AGO "&amp;Anho</f>
        <v xml:space="preserve">AGO </v>
      </c>
      <c r="O6" s="13" t="str">
        <f>"SEP "&amp;Anho</f>
        <v xml:space="preserve">SEP </v>
      </c>
      <c r="P6" s="13" t="str">
        <f>"OCT "&amp;Anho</f>
        <v xml:space="preserve">OCT </v>
      </c>
      <c r="Q6" s="13" t="str">
        <f>"NOV "&amp;Anho</f>
        <v xml:space="preserve">NOV </v>
      </c>
      <c r="R6" s="13" t="str">
        <f>"DIC "&amp;Anho</f>
        <v xml:space="preserve">DIC </v>
      </c>
    </row>
    <row r="7" spans="1:73" s="14" customFormat="1" ht="15" customHeight="1" x14ac:dyDescent="0.2">
      <c r="B7" s="15" t="s">
        <v>18</v>
      </c>
      <c r="E7" s="79" t="s">
        <v>33</v>
      </c>
      <c r="F7" s="80">
        <f>IFERROR(VLOOKUP(Anho-1&amp;"-"&amp;"12",'BD Tasas'!$1:$1048576,4,0)/F5,)</f>
        <v>0</v>
      </c>
      <c r="G7" s="80">
        <f>IFERROR(VLOOKUP(Anho&amp;"-"&amp;"1",'BD Tasas'!$1:$1048576,4,0)/G5,)</f>
        <v>0</v>
      </c>
      <c r="H7" s="80">
        <f>IFERROR(VLOOKUP(Anho&amp;"-"&amp;"2",'BD Tasas'!$1:$1048576,4,0)/H5,)</f>
        <v>0</v>
      </c>
      <c r="I7" s="80">
        <f>IFERROR(VLOOKUP(Anho&amp;"-"&amp;"3",'BD Tasas'!$1:$1048576,4,0)/I5,)</f>
        <v>0</v>
      </c>
      <c r="J7" s="80">
        <f>IFERROR(VLOOKUP(Anho&amp;"-"&amp;"4",'BD Tasas'!$1:$1048576,4,0)/J5,)</f>
        <v>0</v>
      </c>
      <c r="K7" s="80">
        <f>IFERROR(VLOOKUP(Anho&amp;"-"&amp;"5",'BD Tasas'!$1:$1048576,4,0)/K5,)</f>
        <v>0</v>
      </c>
      <c r="L7" s="80">
        <f>IFERROR(VLOOKUP(Anho&amp;"-"&amp;"6",'BD Tasas'!$1:$1048576,4,0)/L5,)</f>
        <v>0</v>
      </c>
      <c r="M7" s="80">
        <f>IFERROR(VLOOKUP(Anho&amp;"-"&amp;"7",'BD Tasas'!$1:$1048576,4,0)/M5,)</f>
        <v>0</v>
      </c>
      <c r="N7" s="80">
        <f>IFERROR(VLOOKUP(Anho&amp;"-"&amp;"8",'BD Tasas'!$1:$1048576,4,0)/N5,)</f>
        <v>0</v>
      </c>
      <c r="O7" s="80">
        <f>IFERROR(VLOOKUP(Anho&amp;"-"&amp;"9",'BD Tasas'!$1:$1048576,4,0)/O5,)</f>
        <v>0</v>
      </c>
      <c r="P7" s="80">
        <f>IFERROR(VLOOKUP(Anho&amp;"-"&amp;"10",'BD Tasas'!$1:$1048576,4,0)/P5,)</f>
        <v>0</v>
      </c>
      <c r="Q7" s="80">
        <f>IFERROR(VLOOKUP(Anho&amp;"-"&amp;"11",'BD Tasas'!$1:$1048576,4,0)/Q5,)</f>
        <v>0</v>
      </c>
      <c r="R7" s="80">
        <f>IFERROR(VLOOKUP(Anho&amp;"-"&amp;"12",'BD Tasas'!$1:$1048576,4,0)/R5,)</f>
        <v>0</v>
      </c>
    </row>
    <row r="8" spans="1:73" s="11" customFormat="1" ht="15" customHeight="1" x14ac:dyDescent="0.2">
      <c r="B8" s="12" t="s">
        <v>34</v>
      </c>
      <c r="C8" s="16"/>
      <c r="D8" s="16"/>
      <c r="E8" s="79" t="str">
        <f>"TASA DE CAMBIO PPTO "&amp;Anho</f>
        <v xml:space="preserve">TASA DE CAMBIO PPTO </v>
      </c>
      <c r="F8" s="80">
        <f>IFERROR(VLOOKUP(Anho&amp;"-"&amp;Periodo,'BD Tasas'!$1:$1048576,5,0)/F5,)</f>
        <v>0</v>
      </c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AA8" s="1"/>
    </row>
    <row r="9" spans="1:73" s="11" customFormat="1" ht="15" customHeight="1" x14ac:dyDescent="0.2">
      <c r="B9" s="17" t="str">
        <f>IFERROR("EVENTO: ENERO - " &amp; UPPER(TEXT(DATE(Anho,Periodo,1),"MMMM")) &amp; " RESULTADOS "&amp; Anho,"-")</f>
        <v>-</v>
      </c>
      <c r="C9" s="16"/>
      <c r="D9" s="16"/>
      <c r="E9" s="79" t="str">
        <f>"TASA DE CAMBIO PPTO "&amp;Anho-1</f>
        <v>TASA DE CAMBIO PPTO -1</v>
      </c>
      <c r="F9" s="80">
        <f>IFERROR(VLOOKUP(Anho-1&amp;"-12",'BD Tasas'!$1:$1048576,5,0)/F5,)</f>
        <v>0</v>
      </c>
      <c r="G9" s="16"/>
      <c r="H9" s="16"/>
      <c r="I9" s="16"/>
      <c r="J9" s="16"/>
      <c r="AA9" s="1"/>
    </row>
    <row r="10" spans="1:73" ht="15" customHeight="1" thickBot="1" x14ac:dyDescent="0.25"/>
    <row r="11" spans="1:73" ht="24.95" customHeight="1" thickBot="1" x14ac:dyDescent="0.25">
      <c r="B11" s="194" t="s">
        <v>20</v>
      </c>
      <c r="C11" s="195"/>
      <c r="D11" s="19" t="str">
        <f>UPPER('BD Eventos'!B4)</f>
        <v>COMERCIO Y SUMINISTRO CARACAS</v>
      </c>
      <c r="F11" s="20"/>
      <c r="G11" s="20"/>
      <c r="H11" s="20"/>
      <c r="I11" s="20"/>
      <c r="J11" s="20"/>
    </row>
    <row r="12" spans="1:73" ht="15" customHeight="1" x14ac:dyDescent="0.2">
      <c r="B12" s="196"/>
      <c r="C12" s="196"/>
      <c r="D12" s="196"/>
      <c r="E12" s="21"/>
      <c r="F12" s="21"/>
      <c r="G12" s="21"/>
      <c r="H12" s="21"/>
      <c r="I12" s="21"/>
      <c r="J12" s="21"/>
    </row>
    <row r="13" spans="1:73" ht="15" customHeight="1" x14ac:dyDescent="0.2">
      <c r="D13" s="22" t="s">
        <v>88</v>
      </c>
    </row>
    <row r="16" spans="1:73" ht="24.95" customHeight="1" x14ac:dyDescent="0.2">
      <c r="E16" s="192" t="str">
        <f>UPPER('BD Eventos'!B9)</f>
        <v/>
      </c>
      <c r="F16" s="192"/>
      <c r="G16" s="193" t="s">
        <v>35</v>
      </c>
      <c r="H16" s="193" t="str">
        <f>UPPER('BD Eventos'!B10)</f>
        <v/>
      </c>
      <c r="I16" s="193"/>
      <c r="J16" s="193"/>
      <c r="K16" s="192" t="str">
        <f>IFERROR(H16&amp;" (ENERO-"&amp;UPPER(TEXT(DATE(Anho,Periodo,1),"MMMM"))&amp;")","-")</f>
        <v>-</v>
      </c>
      <c r="L16" s="192"/>
      <c r="M16" s="193" t="s">
        <v>35</v>
      </c>
      <c r="N16" s="193" t="str">
        <f>UPPER('BD Eventos'!$B$11)&amp;" (ENERO)"</f>
        <v xml:space="preserve"> (ENERO)</v>
      </c>
      <c r="O16" s="193"/>
      <c r="P16" s="193"/>
      <c r="Q16" s="193"/>
      <c r="R16" s="192" t="str">
        <f>UPPER('BD Eventos'!$B$11)&amp;" (FEBRERO)"</f>
        <v xml:space="preserve"> (FEBRERO)</v>
      </c>
      <c r="S16" s="192"/>
      <c r="T16" s="193"/>
      <c r="U16" s="193"/>
      <c r="V16" s="192" t="str">
        <f>UPPER('BD Eventos'!$B$11)&amp;" (MARZO)"</f>
        <v xml:space="preserve"> (MARZO)</v>
      </c>
      <c r="W16" s="192"/>
      <c r="X16" s="193"/>
      <c r="Y16" s="193"/>
      <c r="Z16" s="192" t="str">
        <f>UPPER('BD Eventos'!$B$11)&amp;" (ABRIL)"</f>
        <v xml:space="preserve"> (ABRIL)</v>
      </c>
      <c r="AA16" s="192"/>
      <c r="AB16" s="193"/>
      <c r="AC16" s="193"/>
      <c r="AD16" s="192" t="str">
        <f>UPPER('BD Eventos'!$B$11)&amp;" (MAYO)"</f>
        <v xml:space="preserve"> (MAYO)</v>
      </c>
      <c r="AE16" s="192"/>
      <c r="AF16" s="193"/>
      <c r="AG16" s="193"/>
      <c r="AH16" s="192" t="str">
        <f>UPPER('BD Eventos'!$B$11)&amp;" (JUNIO)"</f>
        <v xml:space="preserve"> (JUNIO)</v>
      </c>
      <c r="AI16" s="192"/>
      <c r="AJ16" s="193"/>
      <c r="AK16" s="193"/>
      <c r="AL16" s="192" t="str">
        <f>UPPER('BD Eventos'!$B$11)&amp;" (JULIO)"</f>
        <v xml:space="preserve"> (JULIO)</v>
      </c>
      <c r="AM16" s="192"/>
      <c r="AN16" s="193"/>
      <c r="AO16" s="193"/>
      <c r="AP16" s="192" t="str">
        <f>UPPER('BD Eventos'!$B$11)&amp;" (AGOSTO)"</f>
        <v xml:space="preserve"> (AGOSTO)</v>
      </c>
      <c r="AQ16" s="193"/>
      <c r="AR16" s="193"/>
      <c r="AS16" s="193"/>
      <c r="AT16" s="192" t="str">
        <f>UPPER('BD Eventos'!$B$11)&amp;" (SEPTIEMBRE)"</f>
        <v xml:space="preserve"> (SEPTIEMBRE)</v>
      </c>
      <c r="AU16" s="193"/>
      <c r="AV16" s="193"/>
      <c r="AW16" s="193"/>
      <c r="AX16" s="192" t="str">
        <f>UPPER('BD Eventos'!$B$11)&amp;" (OCTUBRE)"</f>
        <v xml:space="preserve"> (OCTUBRE)</v>
      </c>
      <c r="AY16" s="193"/>
      <c r="AZ16" s="193"/>
      <c r="BA16" s="193"/>
      <c r="BB16" s="192" t="str">
        <f>UPPER('BD Eventos'!$B$11)&amp;" (NOVIEMBRE)"</f>
        <v xml:space="preserve"> (NOVIEMBRE)</v>
      </c>
      <c r="BC16" s="193"/>
      <c r="BD16" s="193"/>
      <c r="BE16" s="193"/>
      <c r="BF16" s="192" t="str">
        <f>UPPER('BD Eventos'!$B$11)&amp;" (DICIEMBRE)"</f>
        <v xml:space="preserve"> (DICIEMBRE)</v>
      </c>
      <c r="BG16" s="193"/>
      <c r="BH16" s="193"/>
      <c r="BI16" s="193"/>
      <c r="BJ16" s="192" t="str">
        <f>IFERROR(UPPER('BD Eventos'!$B$11)&amp;" (ENERO-"&amp;UPPER(TEXT(DATE(Anho,Periodo,1),"MMMM"))&amp;")","-")</f>
        <v>-</v>
      </c>
      <c r="BK16" s="192"/>
      <c r="BL16" s="192"/>
      <c r="BM16" s="192"/>
      <c r="BN16" s="192" t="str">
        <f>UPPER('BD Eventos'!B12)</f>
        <v/>
      </c>
      <c r="BO16" s="192"/>
      <c r="BP16" s="193" t="s">
        <v>35</v>
      </c>
      <c r="BQ16" s="193"/>
      <c r="BR16" s="192" t="str">
        <f>UPPER('BD Eventos'!B13)</f>
        <v/>
      </c>
      <c r="BS16" s="192"/>
      <c r="BT16" s="193" t="s">
        <v>35</v>
      </c>
      <c r="BU16" s="193"/>
    </row>
    <row r="17" spans="2:75" ht="24.95" customHeight="1" x14ac:dyDescent="0.2">
      <c r="B17" s="23"/>
      <c r="C17" s="11"/>
      <c r="D17" s="24" t="s">
        <v>36</v>
      </c>
      <c r="E17" s="134" t="s">
        <v>89</v>
      </c>
      <c r="F17" s="134" t="s">
        <v>90</v>
      </c>
      <c r="G17" s="135" t="s">
        <v>91</v>
      </c>
      <c r="H17" s="134" t="s">
        <v>89</v>
      </c>
      <c r="I17" s="134" t="s">
        <v>90</v>
      </c>
      <c r="J17" s="135" t="s">
        <v>91</v>
      </c>
      <c r="K17" s="136" t="s">
        <v>89</v>
      </c>
      <c r="L17" s="136" t="s">
        <v>90</v>
      </c>
      <c r="M17" s="135" t="s">
        <v>91</v>
      </c>
      <c r="N17" s="136" t="s">
        <v>89</v>
      </c>
      <c r="O17" s="136" t="s">
        <v>90</v>
      </c>
      <c r="P17" s="135" t="s">
        <v>91</v>
      </c>
      <c r="Q17" s="137" t="s">
        <v>92</v>
      </c>
      <c r="R17" s="136" t="s">
        <v>89</v>
      </c>
      <c r="S17" s="136" t="s">
        <v>90</v>
      </c>
      <c r="T17" s="135" t="s">
        <v>91</v>
      </c>
      <c r="U17" s="137" t="s">
        <v>92</v>
      </c>
      <c r="V17" s="136" t="s">
        <v>89</v>
      </c>
      <c r="W17" s="136" t="s">
        <v>90</v>
      </c>
      <c r="X17" s="135" t="s">
        <v>91</v>
      </c>
      <c r="Y17" s="137" t="s">
        <v>92</v>
      </c>
      <c r="Z17" s="136" t="s">
        <v>89</v>
      </c>
      <c r="AA17" s="136" t="s">
        <v>90</v>
      </c>
      <c r="AB17" s="135" t="s">
        <v>91</v>
      </c>
      <c r="AC17" s="137" t="s">
        <v>92</v>
      </c>
      <c r="AD17" s="136" t="s">
        <v>89</v>
      </c>
      <c r="AE17" s="136" t="s">
        <v>90</v>
      </c>
      <c r="AF17" s="135" t="s">
        <v>91</v>
      </c>
      <c r="AG17" s="137" t="s">
        <v>92</v>
      </c>
      <c r="AH17" s="136" t="s">
        <v>89</v>
      </c>
      <c r="AI17" s="136" t="s">
        <v>90</v>
      </c>
      <c r="AJ17" s="135" t="s">
        <v>91</v>
      </c>
      <c r="AK17" s="137" t="s">
        <v>92</v>
      </c>
      <c r="AL17" s="136" t="s">
        <v>89</v>
      </c>
      <c r="AM17" s="136" t="s">
        <v>90</v>
      </c>
      <c r="AN17" s="135" t="s">
        <v>91</v>
      </c>
      <c r="AO17" s="137" t="s">
        <v>92</v>
      </c>
      <c r="AP17" s="136" t="s">
        <v>89</v>
      </c>
      <c r="AQ17" s="136" t="s">
        <v>90</v>
      </c>
      <c r="AR17" s="135" t="s">
        <v>91</v>
      </c>
      <c r="AS17" s="137" t="s">
        <v>92</v>
      </c>
      <c r="AT17" s="136" t="s">
        <v>89</v>
      </c>
      <c r="AU17" s="136" t="s">
        <v>90</v>
      </c>
      <c r="AV17" s="135" t="s">
        <v>91</v>
      </c>
      <c r="AW17" s="137" t="s">
        <v>92</v>
      </c>
      <c r="AX17" s="136" t="s">
        <v>89</v>
      </c>
      <c r="AY17" s="136" t="s">
        <v>90</v>
      </c>
      <c r="AZ17" s="135" t="s">
        <v>91</v>
      </c>
      <c r="BA17" s="137" t="s">
        <v>92</v>
      </c>
      <c r="BB17" s="136" t="s">
        <v>89</v>
      </c>
      <c r="BC17" s="136" t="s">
        <v>90</v>
      </c>
      <c r="BD17" s="135" t="s">
        <v>91</v>
      </c>
      <c r="BE17" s="137" t="s">
        <v>92</v>
      </c>
      <c r="BF17" s="136" t="s">
        <v>89</v>
      </c>
      <c r="BG17" s="136" t="s">
        <v>90</v>
      </c>
      <c r="BH17" s="135" t="s">
        <v>91</v>
      </c>
      <c r="BI17" s="137" t="s">
        <v>92</v>
      </c>
      <c r="BJ17" s="136" t="s">
        <v>89</v>
      </c>
      <c r="BK17" s="136" t="s">
        <v>90</v>
      </c>
      <c r="BL17" s="135" t="s">
        <v>91</v>
      </c>
      <c r="BM17" s="137" t="s">
        <v>92</v>
      </c>
      <c r="BN17" s="136" t="s">
        <v>89</v>
      </c>
      <c r="BO17" s="136" t="s">
        <v>90</v>
      </c>
      <c r="BP17" s="135" t="s">
        <v>91</v>
      </c>
      <c r="BQ17" s="137" t="s">
        <v>190</v>
      </c>
      <c r="BR17" s="136" t="s">
        <v>89</v>
      </c>
      <c r="BS17" s="136" t="s">
        <v>90</v>
      </c>
      <c r="BT17" s="135" t="s">
        <v>91</v>
      </c>
      <c r="BU17" s="137" t="s">
        <v>190</v>
      </c>
    </row>
    <row r="18" spans="2:75" ht="15" customHeight="1" x14ac:dyDescent="0.2">
      <c r="B18" s="28" t="s">
        <v>37</v>
      </c>
      <c r="C18" s="29"/>
      <c r="D18" s="30" t="s">
        <v>38</v>
      </c>
      <c r="E18" s="31"/>
      <c r="F18" s="31"/>
      <c r="G18" s="31"/>
      <c r="H18" s="31"/>
      <c r="I18" s="31"/>
      <c r="J18" s="31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</row>
    <row r="19" spans="2:75" ht="15" customHeight="1" x14ac:dyDescent="0.2">
      <c r="B19" s="28"/>
      <c r="C19" s="1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</row>
    <row r="20" spans="2:75" ht="15" customHeight="1" x14ac:dyDescent="0.35">
      <c r="B20" s="28"/>
      <c r="C20" s="11"/>
      <c r="D20" s="33" t="s">
        <v>39</v>
      </c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</row>
    <row r="21" spans="2:75" ht="15" customHeight="1" x14ac:dyDescent="0.2">
      <c r="B21" s="28" t="s">
        <v>121</v>
      </c>
      <c r="C21" s="11"/>
      <c r="D21" s="31" t="s">
        <v>40</v>
      </c>
      <c r="E21" s="110">
        <f>'OP-1'!G25</f>
        <v>0</v>
      </c>
      <c r="F21" s="110">
        <f>'OP-1'!H25</f>
        <v>0</v>
      </c>
      <c r="G21" s="110">
        <f>'OP-1'!I25</f>
        <v>0</v>
      </c>
      <c r="H21" s="110">
        <f>'OP-1'!J25</f>
        <v>0</v>
      </c>
      <c r="I21" s="110">
        <f>'OP-1'!K25</f>
        <v>0</v>
      </c>
      <c r="J21" s="110">
        <f>'OP-1'!L25</f>
        <v>0</v>
      </c>
      <c r="K21" s="110">
        <f>'OP-1'!M25</f>
        <v>0</v>
      </c>
      <c r="L21" s="110">
        <f>'OP-1'!N25</f>
        <v>0</v>
      </c>
      <c r="M21" s="110">
        <f>'OP-1'!O25</f>
        <v>0</v>
      </c>
      <c r="N21" s="110">
        <f>'OP-1'!P25</f>
        <v>0</v>
      </c>
      <c r="O21" s="110">
        <f>'OP-1'!Q25</f>
        <v>0</v>
      </c>
      <c r="P21" s="110">
        <f>'OP-1'!R25</f>
        <v>0</v>
      </c>
      <c r="Q21" s="110">
        <f>'OP-1'!S25</f>
        <v>0</v>
      </c>
      <c r="R21" s="110">
        <f>'OP-1'!T25</f>
        <v>0</v>
      </c>
      <c r="S21" s="110">
        <f>'OP-1'!U25</f>
        <v>0</v>
      </c>
      <c r="T21" s="110">
        <f>'OP-1'!V25</f>
        <v>0</v>
      </c>
      <c r="U21" s="110">
        <f>'OP-1'!W25</f>
        <v>0</v>
      </c>
      <c r="V21" s="110">
        <f>'OP-1'!X25</f>
        <v>0</v>
      </c>
      <c r="W21" s="110">
        <f>'OP-1'!Y25</f>
        <v>0</v>
      </c>
      <c r="X21" s="110">
        <f>'OP-1'!Z25</f>
        <v>0</v>
      </c>
      <c r="Y21" s="110">
        <f>'OP-1'!AA25</f>
        <v>0</v>
      </c>
      <c r="Z21" s="110">
        <f>'OP-1'!AB25</f>
        <v>0</v>
      </c>
      <c r="AA21" s="110">
        <f>'OP-1'!AC25</f>
        <v>0</v>
      </c>
      <c r="AB21" s="110">
        <f>'OP-1'!AD25</f>
        <v>0</v>
      </c>
      <c r="AC21" s="110">
        <f>'OP-1'!AE25</f>
        <v>0</v>
      </c>
      <c r="AD21" s="110">
        <f>'OP-1'!AF25</f>
        <v>0</v>
      </c>
      <c r="AE21" s="110">
        <f>'OP-1'!AG25</f>
        <v>0</v>
      </c>
      <c r="AF21" s="110">
        <f>'OP-1'!AH25</f>
        <v>0</v>
      </c>
      <c r="AG21" s="110">
        <f>'OP-1'!AI25</f>
        <v>0</v>
      </c>
      <c r="AH21" s="110">
        <f>'OP-1'!AJ25</f>
        <v>0</v>
      </c>
      <c r="AI21" s="110">
        <f>'OP-1'!AK25</f>
        <v>0</v>
      </c>
      <c r="AJ21" s="110">
        <f>'OP-1'!AL25</f>
        <v>0</v>
      </c>
      <c r="AK21" s="110">
        <f>'OP-1'!AM25</f>
        <v>0</v>
      </c>
      <c r="AL21" s="110">
        <f>'OP-1'!AN25</f>
        <v>0</v>
      </c>
      <c r="AM21" s="110">
        <f>'OP-1'!AO25</f>
        <v>0</v>
      </c>
      <c r="AN21" s="110">
        <f>'OP-1'!AP25</f>
        <v>0</v>
      </c>
      <c r="AO21" s="110">
        <f>'OP-1'!AQ25</f>
        <v>0</v>
      </c>
      <c r="AP21" s="110">
        <f>'OP-1'!AR25</f>
        <v>0</v>
      </c>
      <c r="AQ21" s="110">
        <f>'OP-1'!AS25</f>
        <v>0</v>
      </c>
      <c r="AR21" s="110">
        <f>'OP-1'!AT25</f>
        <v>0</v>
      </c>
      <c r="AS21" s="110">
        <f>'OP-1'!AU25</f>
        <v>0</v>
      </c>
      <c r="AT21" s="110">
        <f>'OP-1'!AV25</f>
        <v>0</v>
      </c>
      <c r="AU21" s="110">
        <f>'OP-1'!AW25</f>
        <v>0</v>
      </c>
      <c r="AV21" s="110">
        <f>'OP-1'!AX25</f>
        <v>0</v>
      </c>
      <c r="AW21" s="110">
        <f>'OP-1'!AY25</f>
        <v>0</v>
      </c>
      <c r="AX21" s="110">
        <f>'OP-1'!AZ25</f>
        <v>0</v>
      </c>
      <c r="AY21" s="110">
        <f>'OP-1'!BA25</f>
        <v>0</v>
      </c>
      <c r="AZ21" s="110">
        <f>'OP-1'!BB25</f>
        <v>0</v>
      </c>
      <c r="BA21" s="110">
        <f>'OP-1'!BC25</f>
        <v>0</v>
      </c>
      <c r="BB21" s="110">
        <f>'OP-1'!BD25</f>
        <v>0</v>
      </c>
      <c r="BC21" s="110">
        <f>'OP-1'!BE25</f>
        <v>0</v>
      </c>
      <c r="BD21" s="110">
        <f>'OP-1'!BF25</f>
        <v>0</v>
      </c>
      <c r="BE21" s="110">
        <f>'OP-1'!BG25</f>
        <v>0</v>
      </c>
      <c r="BF21" s="110">
        <f>'OP-1'!BH25</f>
        <v>0</v>
      </c>
      <c r="BG21" s="110">
        <f>'OP-1'!BI25</f>
        <v>0</v>
      </c>
      <c r="BH21" s="110">
        <f>'OP-1'!BJ25</f>
        <v>0</v>
      </c>
      <c r="BI21" s="110">
        <f>'OP-1'!BK25</f>
        <v>0</v>
      </c>
      <c r="BJ21" s="110">
        <f>'OP-1'!BL25</f>
        <v>0</v>
      </c>
      <c r="BK21" s="110">
        <f>'OP-1'!BM25</f>
        <v>0</v>
      </c>
      <c r="BL21" s="110">
        <f>'OP-1'!BN25</f>
        <v>0</v>
      </c>
      <c r="BM21" s="110">
        <f>'OP-1'!BO25</f>
        <v>0</v>
      </c>
      <c r="BN21" s="110">
        <f>'OP-1'!BP25</f>
        <v>0</v>
      </c>
      <c r="BO21" s="110">
        <f>'OP-1'!BQ25</f>
        <v>0</v>
      </c>
      <c r="BP21" s="110">
        <f>'OP-1'!BR25</f>
        <v>0</v>
      </c>
      <c r="BQ21" s="110">
        <f>'OP-1'!BS25</f>
        <v>0</v>
      </c>
      <c r="BR21" s="110">
        <f>'OP-1'!BT25</f>
        <v>0</v>
      </c>
      <c r="BS21" s="110">
        <f>'OP-1'!BU25</f>
        <v>0</v>
      </c>
      <c r="BT21" s="110">
        <f>'OP-1'!BV25</f>
        <v>0</v>
      </c>
      <c r="BU21" s="110">
        <f>'OP-1'!BW25</f>
        <v>0</v>
      </c>
    </row>
    <row r="22" spans="2:75" ht="15" customHeight="1" x14ac:dyDescent="0.2">
      <c r="B22" s="28" t="s">
        <v>41</v>
      </c>
      <c r="C22" s="11"/>
      <c r="D22" s="31" t="s">
        <v>42</v>
      </c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110"/>
      <c r="AQ22" s="110"/>
      <c r="AR22" s="110"/>
      <c r="AS22" s="110"/>
      <c r="AT22" s="110"/>
      <c r="AU22" s="110"/>
      <c r="AV22" s="110"/>
      <c r="AW22" s="110"/>
      <c r="AX22" s="110"/>
      <c r="AY22" s="110"/>
      <c r="AZ22" s="110"/>
      <c r="BA22" s="110"/>
      <c r="BB22" s="110"/>
      <c r="BC22" s="110"/>
      <c r="BD22" s="110"/>
      <c r="BE22" s="110"/>
      <c r="BF22" s="110"/>
      <c r="BG22" s="110"/>
      <c r="BH22" s="110"/>
      <c r="BI22" s="110"/>
      <c r="BJ22" s="110"/>
      <c r="BK22" s="110"/>
      <c r="BL22" s="110"/>
      <c r="BM22" s="110"/>
      <c r="BN22" s="110"/>
      <c r="BO22" s="110"/>
      <c r="BP22" s="110"/>
      <c r="BQ22" s="110"/>
      <c r="BR22" s="110"/>
      <c r="BS22" s="110"/>
      <c r="BT22" s="110"/>
      <c r="BU22" s="110"/>
    </row>
    <row r="23" spans="2:75" s="34" customFormat="1" ht="15" customHeight="1" x14ac:dyDescent="0.2">
      <c r="B23" s="35"/>
      <c r="C23" s="36"/>
      <c r="D23" s="37"/>
      <c r="E23" s="38"/>
      <c r="F23" s="38"/>
      <c r="G23" s="38"/>
      <c r="H23" s="38"/>
      <c r="I23" s="38"/>
      <c r="J23" s="38"/>
      <c r="K23" s="39"/>
      <c r="L23" s="39"/>
      <c r="M23" s="39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</row>
    <row r="24" spans="2:75" ht="15" customHeight="1" x14ac:dyDescent="0.35">
      <c r="B24" s="28" t="s">
        <v>43</v>
      </c>
      <c r="C24" s="11"/>
      <c r="D24" s="33" t="s">
        <v>44</v>
      </c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</row>
    <row r="25" spans="2:75" ht="15" customHeight="1" x14ac:dyDescent="0.2">
      <c r="B25" s="28" t="s">
        <v>45</v>
      </c>
      <c r="C25" s="11"/>
      <c r="D25" s="31" t="s">
        <v>44</v>
      </c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  <c r="AZ25" s="110"/>
      <c r="BA25" s="110"/>
      <c r="BB25" s="110"/>
      <c r="BC25" s="110"/>
      <c r="BD25" s="110"/>
      <c r="BE25" s="110"/>
      <c r="BF25" s="110"/>
      <c r="BG25" s="110"/>
      <c r="BH25" s="110"/>
      <c r="BI25" s="110"/>
      <c r="BJ25" s="110"/>
      <c r="BK25" s="110"/>
      <c r="BL25" s="110"/>
      <c r="BM25" s="110"/>
      <c r="BN25" s="110"/>
      <c r="BO25" s="110"/>
      <c r="BP25" s="110"/>
      <c r="BQ25" s="110"/>
      <c r="BR25" s="110"/>
      <c r="BS25" s="110"/>
      <c r="BT25" s="110"/>
      <c r="BU25" s="110"/>
    </row>
    <row r="26" spans="2:75" ht="15" customHeight="1" x14ac:dyDescent="0.2">
      <c r="B26" s="28"/>
      <c r="C26" s="11"/>
      <c r="D26" s="31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</row>
    <row r="27" spans="2:75" ht="15" customHeight="1" x14ac:dyDescent="0.35">
      <c r="B27" s="41"/>
      <c r="C27" s="11"/>
      <c r="D27" s="33" t="s">
        <v>46</v>
      </c>
      <c r="E27" s="42"/>
      <c r="F27" s="42"/>
      <c r="G27" s="42"/>
      <c r="H27" s="42"/>
      <c r="I27" s="42"/>
      <c r="J27" s="42"/>
      <c r="K27" s="42"/>
      <c r="L27" s="42"/>
      <c r="M27" s="38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</row>
    <row r="28" spans="2:75" ht="15" customHeight="1" x14ac:dyDescent="0.2">
      <c r="B28" s="43" t="s">
        <v>47</v>
      </c>
      <c r="C28" s="44"/>
      <c r="D28" s="45" t="s">
        <v>48</v>
      </c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10"/>
      <c r="AR28" s="110"/>
      <c r="AS28" s="110"/>
      <c r="AT28" s="110"/>
      <c r="AU28" s="110"/>
      <c r="AV28" s="110"/>
      <c r="AW28" s="110"/>
      <c r="AX28" s="110"/>
      <c r="AY28" s="110"/>
      <c r="AZ28" s="110"/>
      <c r="BA28" s="110"/>
      <c r="BB28" s="110"/>
      <c r="BC28" s="110"/>
      <c r="BD28" s="110"/>
      <c r="BE28" s="110"/>
      <c r="BF28" s="110"/>
      <c r="BG28" s="110"/>
      <c r="BH28" s="110"/>
      <c r="BI28" s="110"/>
      <c r="BJ28" s="110"/>
      <c r="BK28" s="110"/>
      <c r="BL28" s="110"/>
      <c r="BM28" s="110"/>
      <c r="BN28" s="110"/>
      <c r="BO28" s="110"/>
      <c r="BP28" s="110"/>
      <c r="BQ28" s="110"/>
      <c r="BR28" s="110"/>
      <c r="BS28" s="110"/>
      <c r="BT28" s="110"/>
      <c r="BU28" s="110"/>
    </row>
    <row r="29" spans="2:75" ht="15" customHeight="1" x14ac:dyDescent="0.2">
      <c r="B29" s="43" t="s">
        <v>49</v>
      </c>
      <c r="C29" s="44"/>
      <c r="D29" s="45" t="s">
        <v>50</v>
      </c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0"/>
      <c r="AT29" s="110"/>
      <c r="AU29" s="110"/>
      <c r="AV29" s="110"/>
      <c r="AW29" s="110"/>
      <c r="AX29" s="110"/>
      <c r="AY29" s="110"/>
      <c r="AZ29" s="110"/>
      <c r="BA29" s="110"/>
      <c r="BB29" s="110"/>
      <c r="BC29" s="110"/>
      <c r="BD29" s="110"/>
      <c r="BE29" s="110"/>
      <c r="BF29" s="110"/>
      <c r="BG29" s="110"/>
      <c r="BH29" s="110"/>
      <c r="BI29" s="110"/>
      <c r="BJ29" s="110"/>
      <c r="BK29" s="110"/>
      <c r="BL29" s="110"/>
      <c r="BM29" s="110"/>
      <c r="BN29" s="110"/>
      <c r="BO29" s="110"/>
      <c r="BP29" s="110"/>
      <c r="BQ29" s="110"/>
      <c r="BR29" s="110"/>
      <c r="BS29" s="110"/>
      <c r="BT29" s="110"/>
      <c r="BU29" s="110"/>
    </row>
    <row r="30" spans="2:75" ht="15" customHeight="1" x14ac:dyDescent="0.2">
      <c r="B30" s="43" t="s">
        <v>51</v>
      </c>
      <c r="C30" s="44"/>
      <c r="D30" s="45" t="s">
        <v>52</v>
      </c>
      <c r="E30" s="110">
        <f>'OCYG-3'!K40</f>
        <v>0</v>
      </c>
      <c r="F30" s="110">
        <f>'OCYG-3'!L40</f>
        <v>0</v>
      </c>
      <c r="G30" s="110">
        <f>'OCYG-3'!M40</f>
        <v>0</v>
      </c>
      <c r="H30" s="110">
        <f>'OCYG-3'!P40</f>
        <v>0</v>
      </c>
      <c r="I30" s="110">
        <f>'OCYG-3'!Q40</f>
        <v>0</v>
      </c>
      <c r="J30" s="110">
        <f>'OCYG-3'!R40</f>
        <v>0</v>
      </c>
      <c r="K30" s="110">
        <f ca="1">'OCYG-3'!U40</f>
        <v>0</v>
      </c>
      <c r="L30" s="110">
        <f ca="1">'OCYG-3'!V40</f>
        <v>0</v>
      </c>
      <c r="M30" s="110">
        <f ca="1">'OCYG-3'!W40</f>
        <v>0</v>
      </c>
      <c r="N30" s="110">
        <f ca="1">'OCYG-3'!Z40</f>
        <v>0</v>
      </c>
      <c r="O30" s="110">
        <f ca="1">'OCYG-3'!AA40</f>
        <v>0</v>
      </c>
      <c r="P30" s="110">
        <f ca="1">'OCYG-3'!AB40</f>
        <v>0</v>
      </c>
      <c r="Q30" s="110">
        <f ca="1">'OCYG-3'!AC40</f>
        <v>0</v>
      </c>
      <c r="R30" s="110">
        <f ca="1">'OCYG-3'!AF40</f>
        <v>0</v>
      </c>
      <c r="S30" s="110">
        <f ca="1">'OCYG-3'!AG40</f>
        <v>0</v>
      </c>
      <c r="T30" s="110">
        <f ca="1">'OCYG-3'!AH40</f>
        <v>0</v>
      </c>
      <c r="U30" s="110">
        <f ca="1">'OCYG-3'!AI40</f>
        <v>0</v>
      </c>
      <c r="V30" s="110">
        <f ca="1">'OCYG-3'!AL40</f>
        <v>0</v>
      </c>
      <c r="W30" s="110">
        <f ca="1">'OCYG-3'!AM40</f>
        <v>0</v>
      </c>
      <c r="X30" s="110">
        <f ca="1">'OCYG-3'!AN40</f>
        <v>0</v>
      </c>
      <c r="Y30" s="110">
        <f ca="1">'OCYG-3'!AO40</f>
        <v>0</v>
      </c>
      <c r="Z30" s="110">
        <f ca="1">'OCYG-3'!AR40</f>
        <v>0</v>
      </c>
      <c r="AA30" s="110">
        <f ca="1">'OCYG-3'!AS40</f>
        <v>0</v>
      </c>
      <c r="AB30" s="110">
        <f ca="1">'OCYG-3'!AT40</f>
        <v>0</v>
      </c>
      <c r="AC30" s="110">
        <f ca="1">'OCYG-3'!AU40</f>
        <v>0</v>
      </c>
      <c r="AD30" s="110">
        <f ca="1">'OCYG-3'!AX40</f>
        <v>0</v>
      </c>
      <c r="AE30" s="110">
        <f ca="1">'OCYG-3'!AY40</f>
        <v>0</v>
      </c>
      <c r="AF30" s="110">
        <f ca="1">'OCYG-3'!AZ40</f>
        <v>0</v>
      </c>
      <c r="AG30" s="110">
        <f ca="1">'OCYG-3'!BA40</f>
        <v>0</v>
      </c>
      <c r="AH30" s="110">
        <f ca="1">'OCYG-3'!BD40</f>
        <v>0</v>
      </c>
      <c r="AI30" s="110">
        <f ca="1">'OCYG-3'!BE40</f>
        <v>0</v>
      </c>
      <c r="AJ30" s="110">
        <f ca="1">'OCYG-3'!BF40</f>
        <v>0</v>
      </c>
      <c r="AK30" s="110">
        <f ca="1">'OCYG-3'!BG40</f>
        <v>0</v>
      </c>
      <c r="AL30" s="110">
        <f ca="1">'OCYG-3'!BJ40</f>
        <v>0</v>
      </c>
      <c r="AM30" s="110">
        <f ca="1">'OCYG-3'!BK40</f>
        <v>0</v>
      </c>
      <c r="AN30" s="110">
        <f ca="1">'OCYG-3'!BL40</f>
        <v>0</v>
      </c>
      <c r="AO30" s="110">
        <f ca="1">'OCYG-3'!BM40</f>
        <v>0</v>
      </c>
      <c r="AP30" s="110">
        <f ca="1">'OCYG-3'!BP40</f>
        <v>0</v>
      </c>
      <c r="AQ30" s="110">
        <f ca="1">'OCYG-3'!BQ40</f>
        <v>0</v>
      </c>
      <c r="AR30" s="110">
        <f ca="1">'OCYG-3'!BR40</f>
        <v>0</v>
      </c>
      <c r="AS30" s="110">
        <f ca="1">'OCYG-3'!BS40</f>
        <v>0</v>
      </c>
      <c r="AT30" s="110">
        <f ca="1">'OCYG-3'!BV40</f>
        <v>0</v>
      </c>
      <c r="AU30" s="110">
        <f ca="1">'OCYG-3'!BW40</f>
        <v>0</v>
      </c>
      <c r="AV30" s="110">
        <f ca="1">'OCYG-3'!BX40</f>
        <v>0</v>
      </c>
      <c r="AW30" s="110">
        <f ca="1">'OCYG-3'!BY40</f>
        <v>0</v>
      </c>
      <c r="AX30" s="110">
        <f ca="1">'OCYG-3'!CB40</f>
        <v>0</v>
      </c>
      <c r="AY30" s="110">
        <f ca="1">'OCYG-3'!CC40</f>
        <v>0</v>
      </c>
      <c r="AZ30" s="110">
        <f ca="1">'OCYG-3'!CD40</f>
        <v>0</v>
      </c>
      <c r="BA30" s="110">
        <f ca="1">'OCYG-3'!CE40</f>
        <v>0</v>
      </c>
      <c r="BB30" s="110">
        <f ca="1">'OCYG-3'!CH40</f>
        <v>0</v>
      </c>
      <c r="BC30" s="110">
        <f ca="1">'OCYG-3'!CI40</f>
        <v>0</v>
      </c>
      <c r="BD30" s="110">
        <f ca="1">'OCYG-3'!CJ40</f>
        <v>0</v>
      </c>
      <c r="BE30" s="110">
        <f ca="1">'OCYG-3'!CK40</f>
        <v>0</v>
      </c>
      <c r="BF30" s="110">
        <f ca="1">'OCYG-3'!CN40</f>
        <v>0</v>
      </c>
      <c r="BG30" s="110">
        <f ca="1">'OCYG-3'!CO40</f>
        <v>0</v>
      </c>
      <c r="BH30" s="110">
        <f ca="1">'OCYG-3'!CP40</f>
        <v>0</v>
      </c>
      <c r="BI30" s="110">
        <f ca="1">'OCYG-3'!CQ40</f>
        <v>0</v>
      </c>
      <c r="BJ30" s="110">
        <f ca="1">'OCYG-3'!CT40</f>
        <v>0</v>
      </c>
      <c r="BK30" s="110">
        <f ca="1">'OCYG-3'!CU40</f>
        <v>0</v>
      </c>
      <c r="BL30" s="110">
        <f ca="1">'OCYG-3'!CV40</f>
        <v>0</v>
      </c>
      <c r="BM30" s="110">
        <f ca="1">'OCYG-3'!CW40</f>
        <v>0</v>
      </c>
      <c r="BN30" s="110">
        <f>'OCYG-3'!CZ40</f>
        <v>0</v>
      </c>
      <c r="BO30" s="110">
        <f>'OCYG-3'!DA40</f>
        <v>0</v>
      </c>
      <c r="BP30" s="110">
        <f>'OCYG-3'!DB40</f>
        <v>0</v>
      </c>
      <c r="BQ30" s="110">
        <f>'OCYG-3'!DC40</f>
        <v>0</v>
      </c>
      <c r="BR30" s="110">
        <f>'OCYG-3'!DF40</f>
        <v>0</v>
      </c>
      <c r="BS30" s="110">
        <f>'OCYG-3'!DG40</f>
        <v>0</v>
      </c>
      <c r="BT30" s="110">
        <f>'OCYG-3'!DH40</f>
        <v>0</v>
      </c>
      <c r="BU30" s="110">
        <f>'OCYG-3'!DI40</f>
        <v>0</v>
      </c>
    </row>
    <row r="31" spans="2:75" ht="15" customHeight="1" x14ac:dyDescent="0.2">
      <c r="B31" s="43" t="s">
        <v>53</v>
      </c>
      <c r="C31" s="44"/>
      <c r="D31" s="45" t="s">
        <v>54</v>
      </c>
      <c r="E31" s="110">
        <f>'OCYG-4'!K40</f>
        <v>0</v>
      </c>
      <c r="F31" s="110">
        <f>'OCYG-4'!L40</f>
        <v>0</v>
      </c>
      <c r="G31" s="110">
        <f>'OCYG-4'!M40</f>
        <v>0</v>
      </c>
      <c r="H31" s="110">
        <f>'OCYG-4'!P40</f>
        <v>0</v>
      </c>
      <c r="I31" s="110">
        <f>'OCYG-4'!Q40</f>
        <v>0</v>
      </c>
      <c r="J31" s="110">
        <f>'OCYG-4'!R40</f>
        <v>0</v>
      </c>
      <c r="K31" s="110">
        <f ca="1">'OCYG-4'!U40</f>
        <v>0</v>
      </c>
      <c r="L31" s="110">
        <f ca="1">'OCYG-4'!V40</f>
        <v>0</v>
      </c>
      <c r="M31" s="110">
        <f ca="1">'OCYG-4'!W40</f>
        <v>0</v>
      </c>
      <c r="N31" s="110">
        <f ca="1">'OCYG-4'!Z40</f>
        <v>0</v>
      </c>
      <c r="O31" s="110">
        <f ca="1">'OCYG-4'!AA40</f>
        <v>0</v>
      </c>
      <c r="P31" s="110">
        <f ca="1">'OCYG-4'!AB40</f>
        <v>0</v>
      </c>
      <c r="Q31" s="110">
        <f ca="1">'OCYG-4'!AC40</f>
        <v>0</v>
      </c>
      <c r="R31" s="110">
        <f ca="1">'OCYG-4'!AF40</f>
        <v>0</v>
      </c>
      <c r="S31" s="110">
        <f ca="1">'OCYG-4'!AG40</f>
        <v>0</v>
      </c>
      <c r="T31" s="110">
        <f ca="1">'OCYG-4'!AH40</f>
        <v>0</v>
      </c>
      <c r="U31" s="110">
        <f ca="1">'OCYG-4'!AI40</f>
        <v>0</v>
      </c>
      <c r="V31" s="110">
        <f ca="1">'OCYG-4'!AL40</f>
        <v>0</v>
      </c>
      <c r="W31" s="110">
        <f ca="1">'OCYG-4'!AM40</f>
        <v>0</v>
      </c>
      <c r="X31" s="110">
        <f ca="1">'OCYG-4'!AN40</f>
        <v>0</v>
      </c>
      <c r="Y31" s="110">
        <f ca="1">'OCYG-4'!AO40</f>
        <v>0</v>
      </c>
      <c r="Z31" s="110">
        <f ca="1">'OCYG-4'!AR40</f>
        <v>0</v>
      </c>
      <c r="AA31" s="110">
        <f ca="1">'OCYG-4'!AS40</f>
        <v>0</v>
      </c>
      <c r="AB31" s="110">
        <f ca="1">'OCYG-4'!AT40</f>
        <v>0</v>
      </c>
      <c r="AC31" s="110">
        <f ca="1">'OCYG-4'!AU40</f>
        <v>0</v>
      </c>
      <c r="AD31" s="110">
        <f ca="1">'OCYG-4'!AX40</f>
        <v>0</v>
      </c>
      <c r="AE31" s="110">
        <f ca="1">'OCYG-4'!AY40</f>
        <v>0</v>
      </c>
      <c r="AF31" s="110">
        <f ca="1">'OCYG-4'!AZ40</f>
        <v>0</v>
      </c>
      <c r="AG31" s="110">
        <f ca="1">'OCYG-4'!BA40</f>
        <v>0</v>
      </c>
      <c r="AH31" s="110">
        <f ca="1">'OCYG-4'!BD40</f>
        <v>0</v>
      </c>
      <c r="AI31" s="110">
        <f ca="1">'OCYG-4'!BE40</f>
        <v>0</v>
      </c>
      <c r="AJ31" s="110">
        <f ca="1">'OCYG-4'!BF40</f>
        <v>0</v>
      </c>
      <c r="AK31" s="110">
        <f ca="1">'OCYG-4'!BG40</f>
        <v>0</v>
      </c>
      <c r="AL31" s="110">
        <f ca="1">'OCYG-4'!BJ40</f>
        <v>0</v>
      </c>
      <c r="AM31" s="110">
        <f ca="1">'OCYG-4'!BK40</f>
        <v>0</v>
      </c>
      <c r="AN31" s="110">
        <f ca="1">'OCYG-4'!BL40</f>
        <v>0</v>
      </c>
      <c r="AO31" s="110">
        <f ca="1">'OCYG-4'!BM40</f>
        <v>0</v>
      </c>
      <c r="AP31" s="110">
        <f ca="1">'OCYG-4'!BP40</f>
        <v>0</v>
      </c>
      <c r="AQ31" s="110">
        <f ca="1">'OCYG-4'!BQ40</f>
        <v>0</v>
      </c>
      <c r="AR31" s="110">
        <f ca="1">'OCYG-4'!BR40</f>
        <v>0</v>
      </c>
      <c r="AS31" s="110">
        <f ca="1">'OCYG-4'!BS40</f>
        <v>0</v>
      </c>
      <c r="AT31" s="110">
        <f ca="1">'OCYG-4'!BV40</f>
        <v>0</v>
      </c>
      <c r="AU31" s="110">
        <f ca="1">'OCYG-4'!BW40</f>
        <v>0</v>
      </c>
      <c r="AV31" s="110">
        <f ca="1">'OCYG-4'!BX40</f>
        <v>0</v>
      </c>
      <c r="AW31" s="110">
        <f ca="1">'OCYG-4'!BY40</f>
        <v>0</v>
      </c>
      <c r="AX31" s="110">
        <f ca="1">'OCYG-4'!CB40</f>
        <v>0</v>
      </c>
      <c r="AY31" s="110">
        <f ca="1">'OCYG-4'!CC40</f>
        <v>0</v>
      </c>
      <c r="AZ31" s="110">
        <f ca="1">'OCYG-4'!CD40</f>
        <v>0</v>
      </c>
      <c r="BA31" s="110">
        <f ca="1">'OCYG-4'!CE40</f>
        <v>0</v>
      </c>
      <c r="BB31" s="110">
        <f ca="1">'OCYG-4'!CH40</f>
        <v>0</v>
      </c>
      <c r="BC31" s="110">
        <f ca="1">'OCYG-4'!CI40</f>
        <v>0</v>
      </c>
      <c r="BD31" s="110">
        <f ca="1">'OCYG-4'!CJ40</f>
        <v>0</v>
      </c>
      <c r="BE31" s="110">
        <f ca="1">'OCYG-4'!CK40</f>
        <v>0</v>
      </c>
      <c r="BF31" s="110">
        <f ca="1">'OCYG-4'!CN40</f>
        <v>0</v>
      </c>
      <c r="BG31" s="110">
        <f ca="1">'OCYG-4'!CO40</f>
        <v>0</v>
      </c>
      <c r="BH31" s="110">
        <f ca="1">'OCYG-4'!CP40</f>
        <v>0</v>
      </c>
      <c r="BI31" s="110">
        <f ca="1">'OCYG-4'!CQ40</f>
        <v>0</v>
      </c>
      <c r="BJ31" s="110">
        <f ca="1">'OCYG-4'!CT40</f>
        <v>0</v>
      </c>
      <c r="BK31" s="110">
        <f ca="1">'OCYG-4'!CU40</f>
        <v>0</v>
      </c>
      <c r="BL31" s="110">
        <f ca="1">'OCYG-4'!CV40</f>
        <v>0</v>
      </c>
      <c r="BM31" s="110">
        <f ca="1">'OCYG-4'!CW40</f>
        <v>0</v>
      </c>
      <c r="BN31" s="110">
        <f>'OCYG-4'!CZ40</f>
        <v>0</v>
      </c>
      <c r="BO31" s="110">
        <f>'OCYG-4'!DA40</f>
        <v>0</v>
      </c>
      <c r="BP31" s="110">
        <f>'OCYG-4'!DB40</f>
        <v>0</v>
      </c>
      <c r="BQ31" s="110">
        <f>'OCYG-4'!DC40</f>
        <v>0</v>
      </c>
      <c r="BR31" s="110">
        <f>'OCYG-4'!DF40</f>
        <v>0</v>
      </c>
      <c r="BS31" s="110">
        <f>'OCYG-4'!DG40</f>
        <v>0</v>
      </c>
      <c r="BT31" s="110">
        <f>'OCYG-4'!DH40</f>
        <v>0</v>
      </c>
      <c r="BU31" s="110">
        <f>'OCYG-4'!DI40</f>
        <v>0</v>
      </c>
    </row>
    <row r="32" spans="2:75" ht="15" customHeight="1" x14ac:dyDescent="0.2">
      <c r="B32" s="43" t="s">
        <v>55</v>
      </c>
      <c r="C32" s="44"/>
      <c r="D32" s="45" t="s">
        <v>56</v>
      </c>
      <c r="E32" s="110">
        <f>'OCYG-5'!K40</f>
        <v>0</v>
      </c>
      <c r="F32" s="110">
        <f>'OCYG-5'!L40</f>
        <v>0</v>
      </c>
      <c r="G32" s="110">
        <f>'OCYG-5'!M40</f>
        <v>0</v>
      </c>
      <c r="H32" s="110">
        <f>'OCYG-5'!P40</f>
        <v>0</v>
      </c>
      <c r="I32" s="110">
        <f>'OCYG-5'!Q40</f>
        <v>0</v>
      </c>
      <c r="J32" s="110">
        <f>'OCYG-5'!R40</f>
        <v>0</v>
      </c>
      <c r="K32" s="110">
        <f ca="1">'OCYG-5'!U40</f>
        <v>0</v>
      </c>
      <c r="L32" s="110">
        <f ca="1">'OCYG-5'!V40</f>
        <v>0</v>
      </c>
      <c r="M32" s="110">
        <f ca="1">'OCYG-5'!W40</f>
        <v>0</v>
      </c>
      <c r="N32" s="110">
        <f ca="1">'OCYG-5'!Z40</f>
        <v>0</v>
      </c>
      <c r="O32" s="110">
        <f ca="1">'OCYG-5'!AA40</f>
        <v>0</v>
      </c>
      <c r="P32" s="110">
        <f ca="1">'OCYG-5'!AB40</f>
        <v>0</v>
      </c>
      <c r="Q32" s="110">
        <f ca="1">'OCYG-5'!AC40</f>
        <v>0</v>
      </c>
      <c r="R32" s="110">
        <f ca="1">'OCYG-5'!AF40</f>
        <v>0</v>
      </c>
      <c r="S32" s="110">
        <f ca="1">'OCYG-5'!AG40</f>
        <v>0</v>
      </c>
      <c r="T32" s="110">
        <f ca="1">'OCYG-5'!AH40</f>
        <v>0</v>
      </c>
      <c r="U32" s="110">
        <f ca="1">'OCYG-5'!AI40</f>
        <v>0</v>
      </c>
      <c r="V32" s="110">
        <f ca="1">'OCYG-5'!AL40</f>
        <v>0</v>
      </c>
      <c r="W32" s="110">
        <f ca="1">'OCYG-5'!AM40</f>
        <v>0</v>
      </c>
      <c r="X32" s="110">
        <f ca="1">'OCYG-5'!AN40</f>
        <v>0</v>
      </c>
      <c r="Y32" s="110">
        <f ca="1">'OCYG-5'!AO40</f>
        <v>0</v>
      </c>
      <c r="Z32" s="110">
        <f ca="1">'OCYG-5'!AR40</f>
        <v>0</v>
      </c>
      <c r="AA32" s="110">
        <f ca="1">'OCYG-5'!AS40</f>
        <v>0</v>
      </c>
      <c r="AB32" s="110">
        <f ca="1">'OCYG-5'!AT40</f>
        <v>0</v>
      </c>
      <c r="AC32" s="110">
        <f ca="1">'OCYG-5'!AU40</f>
        <v>0</v>
      </c>
      <c r="AD32" s="110">
        <f ca="1">'OCYG-5'!AX40</f>
        <v>0</v>
      </c>
      <c r="AE32" s="110">
        <f ca="1">'OCYG-5'!AY40</f>
        <v>0</v>
      </c>
      <c r="AF32" s="110">
        <f ca="1">'OCYG-5'!AZ40</f>
        <v>0</v>
      </c>
      <c r="AG32" s="110">
        <f ca="1">'OCYG-5'!BA40</f>
        <v>0</v>
      </c>
      <c r="AH32" s="110">
        <f ca="1">'OCYG-5'!BD40</f>
        <v>0</v>
      </c>
      <c r="AI32" s="110">
        <f ca="1">'OCYG-5'!BE40</f>
        <v>0</v>
      </c>
      <c r="AJ32" s="110">
        <f ca="1">'OCYG-5'!BF40</f>
        <v>0</v>
      </c>
      <c r="AK32" s="110">
        <f ca="1">'OCYG-5'!BG40</f>
        <v>0</v>
      </c>
      <c r="AL32" s="110">
        <f ca="1">'OCYG-5'!BJ40</f>
        <v>0</v>
      </c>
      <c r="AM32" s="110">
        <f ca="1">'OCYG-5'!BK40</f>
        <v>0</v>
      </c>
      <c r="AN32" s="110">
        <f ca="1">'OCYG-5'!BL40</f>
        <v>0</v>
      </c>
      <c r="AO32" s="110">
        <f ca="1">'OCYG-5'!BM40</f>
        <v>0</v>
      </c>
      <c r="AP32" s="110">
        <f ca="1">'OCYG-5'!BP40</f>
        <v>0</v>
      </c>
      <c r="AQ32" s="110">
        <f ca="1">'OCYG-5'!BQ40</f>
        <v>0</v>
      </c>
      <c r="AR32" s="110">
        <f ca="1">'OCYG-5'!BR40</f>
        <v>0</v>
      </c>
      <c r="AS32" s="110">
        <f ca="1">'OCYG-5'!BS40</f>
        <v>0</v>
      </c>
      <c r="AT32" s="110">
        <f ca="1">'OCYG-5'!BV40</f>
        <v>0</v>
      </c>
      <c r="AU32" s="110">
        <f ca="1">'OCYG-5'!BW40</f>
        <v>0</v>
      </c>
      <c r="AV32" s="110">
        <f ca="1">'OCYG-5'!BX40</f>
        <v>0</v>
      </c>
      <c r="AW32" s="110">
        <f ca="1">'OCYG-5'!BY40</f>
        <v>0</v>
      </c>
      <c r="AX32" s="110">
        <f ca="1">'OCYG-5'!CB40</f>
        <v>0</v>
      </c>
      <c r="AY32" s="110">
        <f ca="1">'OCYG-5'!CC40</f>
        <v>0</v>
      </c>
      <c r="AZ32" s="110">
        <f ca="1">'OCYG-5'!CD40</f>
        <v>0</v>
      </c>
      <c r="BA32" s="110">
        <f ca="1">'OCYG-5'!CE40</f>
        <v>0</v>
      </c>
      <c r="BB32" s="110">
        <f ca="1">'OCYG-5'!CH40</f>
        <v>0</v>
      </c>
      <c r="BC32" s="110">
        <f ca="1">'OCYG-5'!CI40</f>
        <v>0</v>
      </c>
      <c r="BD32" s="110">
        <f ca="1">'OCYG-5'!CJ40</f>
        <v>0</v>
      </c>
      <c r="BE32" s="110">
        <f ca="1">'OCYG-5'!CK40</f>
        <v>0</v>
      </c>
      <c r="BF32" s="110">
        <f ca="1">'OCYG-5'!CN40</f>
        <v>0</v>
      </c>
      <c r="BG32" s="110">
        <f ca="1">'OCYG-5'!CO40</f>
        <v>0</v>
      </c>
      <c r="BH32" s="110">
        <f ca="1">'OCYG-5'!CP40</f>
        <v>0</v>
      </c>
      <c r="BI32" s="110">
        <f ca="1">'OCYG-5'!CQ40</f>
        <v>0</v>
      </c>
      <c r="BJ32" s="110">
        <f ca="1">'OCYG-5'!CT40</f>
        <v>0</v>
      </c>
      <c r="BK32" s="110">
        <f ca="1">'OCYG-5'!CU40</f>
        <v>0</v>
      </c>
      <c r="BL32" s="110">
        <f ca="1">'OCYG-5'!CV40</f>
        <v>0</v>
      </c>
      <c r="BM32" s="110">
        <f ca="1">'OCYG-5'!CW40</f>
        <v>0</v>
      </c>
      <c r="BN32" s="110">
        <f>'OCYG-5'!CZ40</f>
        <v>0</v>
      </c>
      <c r="BO32" s="110">
        <f>'OCYG-5'!DA40</f>
        <v>0</v>
      </c>
      <c r="BP32" s="110">
        <f>'OCYG-5'!DB40</f>
        <v>0</v>
      </c>
      <c r="BQ32" s="110">
        <f>'OCYG-5'!DC40</f>
        <v>0</v>
      </c>
      <c r="BR32" s="110">
        <f>'OCYG-5'!DF40</f>
        <v>0</v>
      </c>
      <c r="BS32" s="110">
        <f>'OCYG-5'!DG40</f>
        <v>0</v>
      </c>
      <c r="BT32" s="110">
        <f>'OCYG-5'!DH40</f>
        <v>0</v>
      </c>
      <c r="BU32" s="110">
        <f>'OCYG-5'!DI40</f>
        <v>0</v>
      </c>
    </row>
    <row r="33" spans="2:73" ht="15" customHeight="1" x14ac:dyDescent="0.2">
      <c r="B33" s="43" t="s">
        <v>57</v>
      </c>
      <c r="C33" s="44"/>
      <c r="D33" s="45" t="s">
        <v>58</v>
      </c>
      <c r="E33" s="110">
        <f>'OCYG-6'!K40</f>
        <v>0</v>
      </c>
      <c r="F33" s="110">
        <f>'OCYG-6'!L40</f>
        <v>0</v>
      </c>
      <c r="G33" s="110">
        <f>'OCYG-6'!M40</f>
        <v>0</v>
      </c>
      <c r="H33" s="110">
        <f>'OCYG-6'!P40</f>
        <v>0</v>
      </c>
      <c r="I33" s="110">
        <f>'OCYG-6'!Q40</f>
        <v>0</v>
      </c>
      <c r="J33" s="110">
        <f>'OCYG-6'!R40</f>
        <v>0</v>
      </c>
      <c r="K33" s="110">
        <f ca="1">'OCYG-6'!U40</f>
        <v>0</v>
      </c>
      <c r="L33" s="110">
        <f ca="1">'OCYG-6'!V40</f>
        <v>0</v>
      </c>
      <c r="M33" s="110">
        <f ca="1">'OCYG-6'!W40</f>
        <v>0</v>
      </c>
      <c r="N33" s="110">
        <f ca="1">'OCYG-6'!Z40</f>
        <v>0</v>
      </c>
      <c r="O33" s="110">
        <f ca="1">'OCYG-6'!AA40</f>
        <v>0</v>
      </c>
      <c r="P33" s="110">
        <f ca="1">'OCYG-6'!AB40</f>
        <v>0</v>
      </c>
      <c r="Q33" s="110">
        <f ca="1">'OCYG-6'!AC40</f>
        <v>0</v>
      </c>
      <c r="R33" s="110">
        <f ca="1">'OCYG-6'!AF40</f>
        <v>0</v>
      </c>
      <c r="S33" s="110">
        <f ca="1">'OCYG-6'!AG40</f>
        <v>0</v>
      </c>
      <c r="T33" s="110">
        <f ca="1">'OCYG-6'!AH40</f>
        <v>0</v>
      </c>
      <c r="U33" s="110">
        <f ca="1">'OCYG-6'!AI40</f>
        <v>0</v>
      </c>
      <c r="V33" s="110">
        <f ca="1">'OCYG-6'!AL40</f>
        <v>0</v>
      </c>
      <c r="W33" s="110">
        <f ca="1">'OCYG-6'!AM40</f>
        <v>0</v>
      </c>
      <c r="X33" s="110">
        <f ca="1">'OCYG-6'!AN40</f>
        <v>0</v>
      </c>
      <c r="Y33" s="110">
        <f ca="1">'OCYG-6'!AO40</f>
        <v>0</v>
      </c>
      <c r="Z33" s="110">
        <f ca="1">'OCYG-6'!AR40</f>
        <v>0</v>
      </c>
      <c r="AA33" s="110">
        <f ca="1">'OCYG-6'!AS40</f>
        <v>0</v>
      </c>
      <c r="AB33" s="110">
        <f ca="1">'OCYG-6'!AT40</f>
        <v>0</v>
      </c>
      <c r="AC33" s="110">
        <f ca="1">'OCYG-6'!AU40</f>
        <v>0</v>
      </c>
      <c r="AD33" s="110">
        <f ca="1">'OCYG-6'!AX40</f>
        <v>0</v>
      </c>
      <c r="AE33" s="110">
        <f ca="1">'OCYG-6'!AY40</f>
        <v>0</v>
      </c>
      <c r="AF33" s="110">
        <f ca="1">'OCYG-6'!AZ40</f>
        <v>0</v>
      </c>
      <c r="AG33" s="110">
        <f ca="1">'OCYG-6'!BA40</f>
        <v>0</v>
      </c>
      <c r="AH33" s="110">
        <f ca="1">'OCYG-6'!BD40</f>
        <v>0</v>
      </c>
      <c r="AI33" s="110">
        <f ca="1">'OCYG-6'!BE40</f>
        <v>0</v>
      </c>
      <c r="AJ33" s="110">
        <f ca="1">'OCYG-6'!BF40</f>
        <v>0</v>
      </c>
      <c r="AK33" s="110">
        <f ca="1">'OCYG-6'!BG40</f>
        <v>0</v>
      </c>
      <c r="AL33" s="110">
        <f ca="1">'OCYG-6'!BJ40</f>
        <v>0</v>
      </c>
      <c r="AM33" s="110">
        <f ca="1">'OCYG-6'!BK40</f>
        <v>0</v>
      </c>
      <c r="AN33" s="110">
        <f ca="1">'OCYG-6'!BL40</f>
        <v>0</v>
      </c>
      <c r="AO33" s="110">
        <f ca="1">'OCYG-6'!BM40</f>
        <v>0</v>
      </c>
      <c r="AP33" s="110">
        <f ca="1">'OCYG-6'!BP40</f>
        <v>0</v>
      </c>
      <c r="AQ33" s="110">
        <f ca="1">'OCYG-6'!BQ40</f>
        <v>0</v>
      </c>
      <c r="AR33" s="110">
        <f ca="1">'OCYG-6'!BR40</f>
        <v>0</v>
      </c>
      <c r="AS33" s="110">
        <f ca="1">'OCYG-6'!BS40</f>
        <v>0</v>
      </c>
      <c r="AT33" s="110">
        <f ca="1">'OCYG-6'!BV40</f>
        <v>0</v>
      </c>
      <c r="AU33" s="110">
        <f ca="1">'OCYG-6'!BW40</f>
        <v>0</v>
      </c>
      <c r="AV33" s="110">
        <f ca="1">'OCYG-6'!BX40</f>
        <v>0</v>
      </c>
      <c r="AW33" s="110">
        <f ca="1">'OCYG-6'!BY40</f>
        <v>0</v>
      </c>
      <c r="AX33" s="110">
        <f ca="1">'OCYG-6'!CB40</f>
        <v>0</v>
      </c>
      <c r="AY33" s="110">
        <f ca="1">'OCYG-6'!CC40</f>
        <v>0</v>
      </c>
      <c r="AZ33" s="110">
        <f ca="1">'OCYG-6'!CD40</f>
        <v>0</v>
      </c>
      <c r="BA33" s="110">
        <f ca="1">'OCYG-6'!CE40</f>
        <v>0</v>
      </c>
      <c r="BB33" s="110">
        <f ca="1">'OCYG-6'!CH40</f>
        <v>0</v>
      </c>
      <c r="BC33" s="110">
        <f ca="1">'OCYG-6'!CI40</f>
        <v>0</v>
      </c>
      <c r="BD33" s="110">
        <f ca="1">'OCYG-6'!CJ40</f>
        <v>0</v>
      </c>
      <c r="BE33" s="110">
        <f ca="1">'OCYG-6'!CK40</f>
        <v>0</v>
      </c>
      <c r="BF33" s="110">
        <f ca="1">'OCYG-6'!CN40</f>
        <v>0</v>
      </c>
      <c r="BG33" s="110">
        <f ca="1">'OCYG-6'!CO40</f>
        <v>0</v>
      </c>
      <c r="BH33" s="110">
        <f ca="1">'OCYG-6'!CP40</f>
        <v>0</v>
      </c>
      <c r="BI33" s="110">
        <f ca="1">'OCYG-6'!CQ40</f>
        <v>0</v>
      </c>
      <c r="BJ33" s="110">
        <f ca="1">'OCYG-6'!CT40</f>
        <v>0</v>
      </c>
      <c r="BK33" s="110">
        <f ca="1">'OCYG-6'!CU40</f>
        <v>0</v>
      </c>
      <c r="BL33" s="110">
        <f ca="1">'OCYG-6'!CV40</f>
        <v>0</v>
      </c>
      <c r="BM33" s="110">
        <f ca="1">'OCYG-6'!CW40</f>
        <v>0</v>
      </c>
      <c r="BN33" s="110">
        <f>'OCYG-6'!CZ40</f>
        <v>0</v>
      </c>
      <c r="BO33" s="110">
        <f>'OCYG-6'!DA40</f>
        <v>0</v>
      </c>
      <c r="BP33" s="110">
        <f>'OCYG-6'!DB40</f>
        <v>0</v>
      </c>
      <c r="BQ33" s="110">
        <f>'OCYG-6'!DC40</f>
        <v>0</v>
      </c>
      <c r="BR33" s="110">
        <f>'OCYG-6'!DF40</f>
        <v>0</v>
      </c>
      <c r="BS33" s="110">
        <f>'OCYG-6'!DG40</f>
        <v>0</v>
      </c>
      <c r="BT33" s="110">
        <f>'OCYG-6'!DH40</f>
        <v>0</v>
      </c>
      <c r="BU33" s="110">
        <f>'OCYG-6'!DI40</f>
        <v>0</v>
      </c>
    </row>
    <row r="34" spans="2:73" ht="15" customHeight="1" x14ac:dyDescent="0.2">
      <c r="B34" s="43" t="s">
        <v>59</v>
      </c>
      <c r="C34" s="11"/>
      <c r="D34" s="45" t="s">
        <v>60</v>
      </c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N34" s="110"/>
      <c r="AO34" s="110"/>
      <c r="AP34" s="110"/>
      <c r="AQ34" s="110"/>
      <c r="AR34" s="110"/>
      <c r="AS34" s="110"/>
      <c r="AT34" s="110"/>
      <c r="AU34" s="110"/>
      <c r="AV34" s="110"/>
      <c r="AW34" s="110"/>
      <c r="AX34" s="110"/>
      <c r="AY34" s="110"/>
      <c r="AZ34" s="110"/>
      <c r="BA34" s="110"/>
      <c r="BB34" s="110"/>
      <c r="BC34" s="110"/>
      <c r="BD34" s="110"/>
      <c r="BE34" s="110"/>
      <c r="BF34" s="110"/>
      <c r="BG34" s="110"/>
      <c r="BH34" s="110"/>
      <c r="BI34" s="110"/>
      <c r="BJ34" s="110"/>
      <c r="BK34" s="110"/>
      <c r="BL34" s="110"/>
      <c r="BM34" s="110"/>
      <c r="BN34" s="110"/>
      <c r="BO34" s="110"/>
      <c r="BP34" s="110"/>
      <c r="BQ34" s="110"/>
      <c r="BR34" s="110"/>
      <c r="BS34" s="110"/>
      <c r="BT34" s="110"/>
      <c r="BU34" s="110"/>
    </row>
    <row r="35" spans="2:73" ht="15" customHeight="1" x14ac:dyDescent="0.2">
      <c r="B35" s="29"/>
      <c r="C35" s="29"/>
      <c r="D35" s="189" t="str">
        <f>"TOTAL "&amp;D27</f>
        <v xml:space="preserve">TOTAL PRESUPUESTO DE OTROS COSTOS Y GASTOS </v>
      </c>
      <c r="E35" s="116">
        <f>SUM(E28:E34)</f>
        <v>0</v>
      </c>
      <c r="F35" s="116">
        <f t="shared" ref="F35:BQ35" si="0">SUM(F28:F34)</f>
        <v>0</v>
      </c>
      <c r="G35" s="116">
        <f t="shared" si="0"/>
        <v>0</v>
      </c>
      <c r="H35" s="116">
        <f t="shared" si="0"/>
        <v>0</v>
      </c>
      <c r="I35" s="116">
        <f t="shared" si="0"/>
        <v>0</v>
      </c>
      <c r="J35" s="116">
        <f t="shared" si="0"/>
        <v>0</v>
      </c>
      <c r="K35" s="116">
        <f t="shared" ca="1" si="0"/>
        <v>0</v>
      </c>
      <c r="L35" s="116">
        <f t="shared" ca="1" si="0"/>
        <v>0</v>
      </c>
      <c r="M35" s="116">
        <f t="shared" ca="1" si="0"/>
        <v>0</v>
      </c>
      <c r="N35" s="116">
        <f t="shared" ca="1" si="0"/>
        <v>0</v>
      </c>
      <c r="O35" s="116">
        <f t="shared" ca="1" si="0"/>
        <v>0</v>
      </c>
      <c r="P35" s="116">
        <f t="shared" ca="1" si="0"/>
        <v>0</v>
      </c>
      <c r="Q35" s="116">
        <f t="shared" ca="1" si="0"/>
        <v>0</v>
      </c>
      <c r="R35" s="116">
        <f t="shared" ca="1" si="0"/>
        <v>0</v>
      </c>
      <c r="S35" s="116">
        <f t="shared" ca="1" si="0"/>
        <v>0</v>
      </c>
      <c r="T35" s="116">
        <f t="shared" ca="1" si="0"/>
        <v>0</v>
      </c>
      <c r="U35" s="116">
        <f t="shared" ca="1" si="0"/>
        <v>0</v>
      </c>
      <c r="V35" s="116">
        <f t="shared" ca="1" si="0"/>
        <v>0</v>
      </c>
      <c r="W35" s="116">
        <f t="shared" ca="1" si="0"/>
        <v>0</v>
      </c>
      <c r="X35" s="116">
        <f t="shared" ca="1" si="0"/>
        <v>0</v>
      </c>
      <c r="Y35" s="116">
        <f t="shared" ca="1" si="0"/>
        <v>0</v>
      </c>
      <c r="Z35" s="116">
        <f t="shared" ca="1" si="0"/>
        <v>0</v>
      </c>
      <c r="AA35" s="116">
        <f t="shared" ca="1" si="0"/>
        <v>0</v>
      </c>
      <c r="AB35" s="116">
        <f t="shared" ca="1" si="0"/>
        <v>0</v>
      </c>
      <c r="AC35" s="116">
        <f t="shared" ca="1" si="0"/>
        <v>0</v>
      </c>
      <c r="AD35" s="116">
        <f t="shared" ca="1" si="0"/>
        <v>0</v>
      </c>
      <c r="AE35" s="116">
        <f t="shared" ca="1" si="0"/>
        <v>0</v>
      </c>
      <c r="AF35" s="116">
        <f t="shared" ca="1" si="0"/>
        <v>0</v>
      </c>
      <c r="AG35" s="116">
        <f t="shared" ca="1" si="0"/>
        <v>0</v>
      </c>
      <c r="AH35" s="116">
        <f t="shared" ca="1" si="0"/>
        <v>0</v>
      </c>
      <c r="AI35" s="116">
        <f t="shared" ca="1" si="0"/>
        <v>0</v>
      </c>
      <c r="AJ35" s="116">
        <f t="shared" ca="1" si="0"/>
        <v>0</v>
      </c>
      <c r="AK35" s="116">
        <f t="shared" ca="1" si="0"/>
        <v>0</v>
      </c>
      <c r="AL35" s="116">
        <f t="shared" ca="1" si="0"/>
        <v>0</v>
      </c>
      <c r="AM35" s="116">
        <f t="shared" ca="1" si="0"/>
        <v>0</v>
      </c>
      <c r="AN35" s="116">
        <f t="shared" ca="1" si="0"/>
        <v>0</v>
      </c>
      <c r="AO35" s="116">
        <f t="shared" ca="1" si="0"/>
        <v>0</v>
      </c>
      <c r="AP35" s="116">
        <f t="shared" ca="1" si="0"/>
        <v>0</v>
      </c>
      <c r="AQ35" s="116">
        <f t="shared" ca="1" si="0"/>
        <v>0</v>
      </c>
      <c r="AR35" s="116">
        <f t="shared" ca="1" si="0"/>
        <v>0</v>
      </c>
      <c r="AS35" s="116">
        <f t="shared" ca="1" si="0"/>
        <v>0</v>
      </c>
      <c r="AT35" s="116">
        <f t="shared" ca="1" si="0"/>
        <v>0</v>
      </c>
      <c r="AU35" s="116">
        <f t="shared" ca="1" si="0"/>
        <v>0</v>
      </c>
      <c r="AV35" s="116">
        <f t="shared" ca="1" si="0"/>
        <v>0</v>
      </c>
      <c r="AW35" s="116">
        <f t="shared" ca="1" si="0"/>
        <v>0</v>
      </c>
      <c r="AX35" s="116">
        <f t="shared" ca="1" si="0"/>
        <v>0</v>
      </c>
      <c r="AY35" s="116">
        <f t="shared" ca="1" si="0"/>
        <v>0</v>
      </c>
      <c r="AZ35" s="116">
        <f t="shared" ca="1" si="0"/>
        <v>0</v>
      </c>
      <c r="BA35" s="116">
        <f t="shared" ca="1" si="0"/>
        <v>0</v>
      </c>
      <c r="BB35" s="116">
        <f t="shared" ca="1" si="0"/>
        <v>0</v>
      </c>
      <c r="BC35" s="116">
        <f t="shared" ca="1" si="0"/>
        <v>0</v>
      </c>
      <c r="BD35" s="116">
        <f t="shared" ca="1" si="0"/>
        <v>0</v>
      </c>
      <c r="BE35" s="116">
        <f t="shared" ca="1" si="0"/>
        <v>0</v>
      </c>
      <c r="BF35" s="116">
        <f t="shared" ca="1" si="0"/>
        <v>0</v>
      </c>
      <c r="BG35" s="116">
        <f t="shared" ca="1" si="0"/>
        <v>0</v>
      </c>
      <c r="BH35" s="116">
        <f t="shared" ca="1" si="0"/>
        <v>0</v>
      </c>
      <c r="BI35" s="116">
        <f t="shared" ca="1" si="0"/>
        <v>0</v>
      </c>
      <c r="BJ35" s="116">
        <f t="shared" ca="1" si="0"/>
        <v>0</v>
      </c>
      <c r="BK35" s="116">
        <f t="shared" ca="1" si="0"/>
        <v>0</v>
      </c>
      <c r="BL35" s="116">
        <f t="shared" ca="1" si="0"/>
        <v>0</v>
      </c>
      <c r="BM35" s="116">
        <f t="shared" ca="1" si="0"/>
        <v>0</v>
      </c>
      <c r="BN35" s="116">
        <f t="shared" si="0"/>
        <v>0</v>
      </c>
      <c r="BO35" s="116">
        <f t="shared" si="0"/>
        <v>0</v>
      </c>
      <c r="BP35" s="116">
        <f t="shared" si="0"/>
        <v>0</v>
      </c>
      <c r="BQ35" s="116">
        <f t="shared" si="0"/>
        <v>0</v>
      </c>
      <c r="BR35" s="116">
        <f t="shared" ref="BR35:BU35" si="1">SUM(BR28:BR34)</f>
        <v>0</v>
      </c>
      <c r="BS35" s="116">
        <f t="shared" si="1"/>
        <v>0</v>
      </c>
      <c r="BT35" s="116">
        <f t="shared" si="1"/>
        <v>0</v>
      </c>
      <c r="BU35" s="116">
        <f t="shared" si="1"/>
        <v>0</v>
      </c>
    </row>
    <row r="36" spans="2:73" s="148" customFormat="1" ht="15" customHeight="1" x14ac:dyDescent="0.2">
      <c r="B36" s="145"/>
      <c r="C36" s="146"/>
      <c r="D36" s="146"/>
      <c r="E36" s="146"/>
      <c r="F36" s="146"/>
      <c r="G36" s="146"/>
      <c r="H36" s="146"/>
      <c r="I36" s="146"/>
      <c r="J36" s="146"/>
      <c r="K36" s="146"/>
      <c r="L36" s="146"/>
      <c r="M36" s="146"/>
      <c r="N36" s="147">
        <v>1</v>
      </c>
      <c r="O36" s="146"/>
      <c r="P36" s="146"/>
      <c r="Q36" s="146"/>
      <c r="R36" s="147">
        <f>+N36+1</f>
        <v>2</v>
      </c>
      <c r="S36" s="146"/>
      <c r="T36" s="146"/>
      <c r="U36" s="146"/>
      <c r="V36" s="147">
        <f>+R36+1</f>
        <v>3</v>
      </c>
      <c r="W36" s="146"/>
      <c r="X36" s="146"/>
      <c r="Y36" s="146"/>
      <c r="Z36" s="147">
        <f>+V36+1</f>
        <v>4</v>
      </c>
      <c r="AA36" s="146"/>
      <c r="AB36" s="146"/>
      <c r="AC36" s="146"/>
      <c r="AD36" s="147">
        <f>+Z36+1</f>
        <v>5</v>
      </c>
      <c r="AE36" s="146"/>
      <c r="AF36" s="146"/>
      <c r="AG36" s="146"/>
      <c r="AH36" s="147">
        <f>+AD36+1</f>
        <v>6</v>
      </c>
      <c r="AI36" s="146"/>
      <c r="AJ36" s="146"/>
      <c r="AK36" s="146"/>
      <c r="AL36" s="147">
        <f>+AH36+1</f>
        <v>7</v>
      </c>
      <c r="AM36" s="146"/>
      <c r="AN36" s="146"/>
      <c r="AO36" s="146"/>
      <c r="AP36" s="147">
        <f>+AL36+1</f>
        <v>8</v>
      </c>
      <c r="AQ36" s="146"/>
      <c r="AR36" s="146"/>
      <c r="AS36" s="146"/>
      <c r="AT36" s="147">
        <f>+AP36+1</f>
        <v>9</v>
      </c>
      <c r="AU36" s="146"/>
      <c r="AV36" s="146"/>
      <c r="AW36" s="146"/>
      <c r="AX36" s="147">
        <f>+AT36+1</f>
        <v>10</v>
      </c>
      <c r="AY36" s="146"/>
      <c r="AZ36" s="146"/>
      <c r="BA36" s="146"/>
      <c r="BB36" s="147">
        <f>+AX36+1</f>
        <v>11</v>
      </c>
      <c r="BC36" s="146"/>
      <c r="BD36" s="146"/>
      <c r="BE36" s="146"/>
      <c r="BF36" s="147">
        <f>+BB36+1</f>
        <v>12</v>
      </c>
      <c r="BG36" s="146"/>
      <c r="BH36" s="146"/>
      <c r="BI36" s="146"/>
      <c r="BJ36" s="146"/>
      <c r="BK36" s="146"/>
      <c r="BL36" s="146"/>
      <c r="BM36" s="146"/>
      <c r="BN36" s="146"/>
      <c r="BO36" s="146"/>
      <c r="BP36" s="146"/>
      <c r="BQ36" s="146"/>
      <c r="BR36" s="146"/>
      <c r="BS36" s="146"/>
      <c r="BT36" s="146"/>
      <c r="BU36" s="146"/>
    </row>
    <row r="37" spans="2:73" s="148" customFormat="1" ht="15" customHeight="1" x14ac:dyDescent="0.2">
      <c r="B37" s="149" t="s">
        <v>15</v>
      </c>
      <c r="C37" s="150"/>
      <c r="D37" s="151" t="s">
        <v>61</v>
      </c>
      <c r="E37" s="150"/>
      <c r="F37" s="146"/>
      <c r="G37" s="146"/>
      <c r="H37" s="150"/>
      <c r="I37" s="146"/>
      <c r="J37" s="146"/>
      <c r="K37" s="152"/>
      <c r="L37" s="146"/>
      <c r="M37" s="146"/>
      <c r="N37" s="147" t="s">
        <v>109</v>
      </c>
      <c r="O37" s="146"/>
      <c r="P37" s="146"/>
      <c r="Q37" s="146"/>
      <c r="R37" s="147" t="s">
        <v>110</v>
      </c>
      <c r="S37" s="146"/>
      <c r="T37" s="146"/>
      <c r="U37" s="146"/>
      <c r="V37" s="147" t="s">
        <v>111</v>
      </c>
      <c r="W37" s="146"/>
      <c r="X37" s="146"/>
      <c r="Y37" s="146"/>
      <c r="Z37" s="147" t="s">
        <v>112</v>
      </c>
      <c r="AA37" s="146"/>
      <c r="AB37" s="146"/>
      <c r="AC37" s="146"/>
      <c r="AD37" s="147" t="s">
        <v>113</v>
      </c>
      <c r="AE37" s="146"/>
      <c r="AF37" s="146"/>
      <c r="AG37" s="146"/>
      <c r="AH37" s="147" t="s">
        <v>114</v>
      </c>
      <c r="AI37" s="146"/>
      <c r="AJ37" s="146"/>
      <c r="AK37" s="146"/>
      <c r="AL37" s="147" t="s">
        <v>115</v>
      </c>
      <c r="AM37" s="146"/>
      <c r="AN37" s="146"/>
      <c r="AO37" s="146"/>
      <c r="AP37" s="147" t="s">
        <v>116</v>
      </c>
      <c r="AQ37" s="146"/>
      <c r="AR37" s="146"/>
      <c r="AS37" s="146"/>
      <c r="AT37" s="147" t="s">
        <v>117</v>
      </c>
      <c r="AU37" s="146"/>
      <c r="AV37" s="146"/>
      <c r="AW37" s="146"/>
      <c r="AX37" s="147" t="s">
        <v>118</v>
      </c>
      <c r="AY37" s="146"/>
      <c r="AZ37" s="146"/>
      <c r="BA37" s="146"/>
      <c r="BB37" s="147" t="s">
        <v>119</v>
      </c>
      <c r="BC37" s="146"/>
      <c r="BD37" s="146"/>
      <c r="BE37" s="146"/>
      <c r="BF37" s="147" t="s">
        <v>120</v>
      </c>
      <c r="BG37" s="146"/>
      <c r="BH37" s="146"/>
      <c r="BI37" s="146"/>
      <c r="BJ37" s="153"/>
      <c r="BK37" s="146"/>
      <c r="BL37" s="146"/>
      <c r="BM37" s="146"/>
      <c r="BN37" s="152"/>
      <c r="BO37" s="146"/>
      <c r="BP37" s="146"/>
      <c r="BQ37" s="146"/>
      <c r="BR37" s="146"/>
      <c r="BS37" s="146"/>
      <c r="BT37" s="146"/>
      <c r="BU37" s="146"/>
    </row>
    <row r="38" spans="2:73" ht="15" customHeight="1" x14ac:dyDescent="0.2">
      <c r="B38" s="47"/>
      <c r="C38" s="14"/>
      <c r="D38" s="50" t="s">
        <v>62</v>
      </c>
      <c r="E38" s="112">
        <f>'OP-DETALLE LABOR'!D16</f>
        <v>0</v>
      </c>
      <c r="F38" s="45"/>
      <c r="G38" s="45"/>
      <c r="H38" s="112">
        <f>'OP-DETALLE LABOR'!E16</f>
        <v>0</v>
      </c>
      <c r="I38" s="45"/>
      <c r="J38" s="45"/>
      <c r="K38" s="112">
        <f ca="1">'OP-DETALLE LABOR'!F16</f>
        <v>0</v>
      </c>
      <c r="L38" s="45"/>
      <c r="M38" s="45"/>
      <c r="N38" s="112">
        <f ca="1">IF(N$36&gt;Periodo,0,SUMIFS(INDIRECT("'BD FL'!$"&amp;N$37&amp;":$"&amp;N$37),'BD FL'!$A:$A,'BD Eventos'!$B$11,'BD FL'!$C:$C,"Contractual",'BD FL'!$B:$B,"Propia"))</f>
        <v>0</v>
      </c>
      <c r="O38" s="45"/>
      <c r="P38" s="45"/>
      <c r="Q38" s="45"/>
      <c r="R38" s="112">
        <f ca="1">IF(R$36&gt;Periodo,0,SUMIFS(INDIRECT("'BD FL'!$"&amp;R$37&amp;":$"&amp;R$37),'BD FL'!$A:$A,'BD Eventos'!$B$11,'BD FL'!$C:$C,"Contractual",'BD FL'!$B:$B,"Propia"))</f>
        <v>0</v>
      </c>
      <c r="S38" s="45"/>
      <c r="T38" s="45"/>
      <c r="U38" s="45"/>
      <c r="V38" s="112">
        <f ca="1">IF(V$36&gt;Periodo,0,SUMIFS(INDIRECT("'BD FL'!$"&amp;V$37&amp;":$"&amp;V$37),'BD FL'!$A:$A,'BD Eventos'!$B$11,'BD FL'!$C:$C,"Contractual",'BD FL'!$B:$B,"Propia"))</f>
        <v>0</v>
      </c>
      <c r="W38" s="45"/>
      <c r="X38" s="45"/>
      <c r="Y38" s="45"/>
      <c r="Z38" s="112">
        <f ca="1">IF(Z$36&gt;Periodo,0,SUMIFS(INDIRECT("'BD FL'!$"&amp;Z$37&amp;":$"&amp;Z$37),'BD FL'!$A:$A,'BD Eventos'!$B$11,'BD FL'!$C:$C,"Contractual",'BD FL'!$B:$B,"Propia"))</f>
        <v>0</v>
      </c>
      <c r="AA38" s="45"/>
      <c r="AB38" s="45"/>
      <c r="AC38" s="45"/>
      <c r="AD38" s="112">
        <f ca="1">IF(AD$36&gt;Periodo,0,SUMIFS(INDIRECT("'BD FL'!$"&amp;AD$37&amp;":$"&amp;AD$37),'BD FL'!$A:$A,'BD Eventos'!$B$11,'BD FL'!$C:$C,"Contractual",'BD FL'!$B:$B,"Propia"))</f>
        <v>0</v>
      </c>
      <c r="AE38" s="45"/>
      <c r="AF38" s="45"/>
      <c r="AG38" s="45"/>
      <c r="AH38" s="112">
        <f ca="1">IF(AH$36&gt;Periodo,0,SUMIFS(INDIRECT("'BD FL'!$"&amp;AH$37&amp;":$"&amp;AH$37),'BD FL'!$A:$A,'BD Eventos'!$B$11,'BD FL'!$C:$C,"Contractual",'BD FL'!$B:$B,"Propia"))</f>
        <v>0</v>
      </c>
      <c r="AI38" s="45"/>
      <c r="AJ38" s="45"/>
      <c r="AK38" s="45"/>
      <c r="AL38" s="112">
        <f ca="1">IF(AL$36&gt;Periodo,0,SUMIFS(INDIRECT("'BD FL'!$"&amp;AL$37&amp;":$"&amp;AL$37),'BD FL'!$A:$A,'BD Eventos'!$B$11,'BD FL'!$C:$C,"Contractual",'BD FL'!$B:$B,"Propia"))</f>
        <v>0</v>
      </c>
      <c r="AM38" s="45"/>
      <c r="AN38" s="45"/>
      <c r="AO38" s="45"/>
      <c r="AP38" s="112">
        <f ca="1">IF(AP$36&gt;Periodo,0,SUMIFS(INDIRECT("'BD FL'!$"&amp;AP$37&amp;":$"&amp;AP$37),'BD FL'!$A:$A,'BD Eventos'!$B$11,'BD FL'!$C:$C,"Contractual",'BD FL'!$B:$B,"Propia"))</f>
        <v>0</v>
      </c>
      <c r="AQ38" s="45"/>
      <c r="AR38" s="45"/>
      <c r="AS38" s="45"/>
      <c r="AT38" s="112">
        <f ca="1">IF(AT$36&gt;Periodo,0,SUMIFS(INDIRECT("'BD FL'!$"&amp;AT$37&amp;":$"&amp;AT$37),'BD FL'!$A:$A,'BD Eventos'!$B$11,'BD FL'!$C:$C,"Contractual",'BD FL'!$B:$B,"Propia"))</f>
        <v>0</v>
      </c>
      <c r="AU38" s="45"/>
      <c r="AV38" s="45"/>
      <c r="AW38" s="45"/>
      <c r="AX38" s="112">
        <f ca="1">IF(AX$36&gt;Periodo,0,SUMIFS(INDIRECT("'BD FL'!$"&amp;AX$37&amp;":$"&amp;AX$37),'BD FL'!$A:$A,'BD Eventos'!$B$11,'BD FL'!$C:$C,"Contractual",'BD FL'!$B:$B,"Propia"))</f>
        <v>0</v>
      </c>
      <c r="AY38" s="45"/>
      <c r="AZ38" s="45"/>
      <c r="BA38" s="45"/>
      <c r="BB38" s="112">
        <f ca="1">IF(BB$36&gt;Periodo,0,SUMIFS(INDIRECT("'BD FL'!$"&amp;BB$37&amp;":$"&amp;BB$37),'BD FL'!$A:$A,'BD Eventos'!$B$11,'BD FL'!$C:$C,"Contractual",'BD FL'!$B:$B,"Propia"))</f>
        <v>0</v>
      </c>
      <c r="BC38" s="45"/>
      <c r="BD38" s="45"/>
      <c r="BE38" s="45"/>
      <c r="BF38" s="112">
        <f ca="1">IF(BF$36&gt;Periodo,0,SUMIFS(INDIRECT("'BD FL'!$"&amp;BF$37&amp;":$"&amp;BF$37),'BD FL'!$A:$A,'BD Eventos'!$B$11,'BD FL'!$C:$C,"Contractual",'BD FL'!$B:$B,"Propia"))</f>
        <v>0</v>
      </c>
      <c r="BG38" s="146"/>
      <c r="BH38" s="146"/>
      <c r="BI38" s="146"/>
      <c r="BJ38" s="112">
        <f ca="1">'OP-DETALLE LABOR'!G16</f>
        <v>0</v>
      </c>
      <c r="BK38" s="146"/>
      <c r="BL38" s="146"/>
      <c r="BM38" s="146"/>
      <c r="BN38" s="112">
        <f>'OP-DETALLE LABOR'!H16</f>
        <v>0</v>
      </c>
      <c r="BO38" s="146"/>
      <c r="BP38" s="146"/>
      <c r="BQ38" s="146"/>
      <c r="BR38" s="112">
        <f>'OP-DETALLE LABOR'!I16</f>
        <v>0</v>
      </c>
      <c r="BS38" s="146"/>
      <c r="BT38" s="146"/>
      <c r="BU38" s="146"/>
    </row>
    <row r="39" spans="2:73" ht="15" customHeight="1" x14ac:dyDescent="0.2">
      <c r="B39" s="43"/>
      <c r="C39" s="14"/>
      <c r="D39" s="50" t="s">
        <v>63</v>
      </c>
      <c r="E39" s="112">
        <f>'OP-DETALLE LABOR'!D17</f>
        <v>0</v>
      </c>
      <c r="F39" s="45"/>
      <c r="G39" s="45"/>
      <c r="H39" s="112">
        <f>'OP-DETALLE LABOR'!E17</f>
        <v>0</v>
      </c>
      <c r="I39" s="45"/>
      <c r="J39" s="45"/>
      <c r="K39" s="112">
        <f ca="1">'OP-DETALLE LABOR'!F17</f>
        <v>0</v>
      </c>
      <c r="L39" s="45"/>
      <c r="M39" s="45"/>
      <c r="N39" s="112">
        <f ca="1">IF(N$36&gt;Periodo,0,SUMIFS(INDIRECT("'BD FL'!$"&amp;N$37&amp;":$"&amp;N$37),'BD FL'!$A:$A,'BD Eventos'!$B$11,'BD FL'!$C:$C,"No  contractual",'BD FL'!$B:$B,"Propia"))</f>
        <v>0</v>
      </c>
      <c r="O39" s="45"/>
      <c r="P39" s="45"/>
      <c r="Q39" s="45"/>
      <c r="R39" s="112">
        <f ca="1">IF(R$36&gt;Periodo,0,SUMIFS(INDIRECT("'BD FL'!$"&amp;R$37&amp;":$"&amp;R$37),'BD FL'!$A:$A,'BD Eventos'!$B$11,'BD FL'!$C:$C,"No  contractual",'BD FL'!$B:$B,"Propia"))</f>
        <v>0</v>
      </c>
      <c r="S39" s="45"/>
      <c r="T39" s="45"/>
      <c r="U39" s="45"/>
      <c r="V39" s="112">
        <f ca="1">IF(V$36&gt;Periodo,0,SUMIFS(INDIRECT("'BD FL'!$"&amp;V$37&amp;":$"&amp;V$37),'BD FL'!$A:$A,'BD Eventos'!$B$11,'BD FL'!$C:$C,"No  contractual",'BD FL'!$B:$B,"Propia"))</f>
        <v>0</v>
      </c>
      <c r="W39" s="45"/>
      <c r="X39" s="45"/>
      <c r="Y39" s="45"/>
      <c r="Z39" s="112">
        <f ca="1">IF(Z$36&gt;Periodo,0,SUMIFS(INDIRECT("'BD FL'!$"&amp;Z$37&amp;":$"&amp;Z$37),'BD FL'!$A:$A,'BD Eventos'!$B$11,'BD FL'!$C:$C,"No  contractual",'BD FL'!$B:$B,"Propia"))</f>
        <v>0</v>
      </c>
      <c r="AA39" s="45"/>
      <c r="AB39" s="45"/>
      <c r="AC39" s="45"/>
      <c r="AD39" s="112">
        <f ca="1">IF(AD$36&gt;Periodo,0,SUMIFS(INDIRECT("'BD FL'!$"&amp;AD$37&amp;":$"&amp;AD$37),'BD FL'!$A:$A,'BD Eventos'!$B$11,'BD FL'!$C:$C,"No  contractual",'BD FL'!$B:$B,"Propia"))</f>
        <v>0</v>
      </c>
      <c r="AE39" s="45"/>
      <c r="AF39" s="45"/>
      <c r="AG39" s="45"/>
      <c r="AH39" s="112">
        <f ca="1">IF(AH$36&gt;Periodo,0,SUMIFS(INDIRECT("'BD FL'!$"&amp;AH$37&amp;":$"&amp;AH$37),'BD FL'!$A:$A,'BD Eventos'!$B$11,'BD FL'!$C:$C,"No  contractual",'BD FL'!$B:$B,"Propia"))</f>
        <v>0</v>
      </c>
      <c r="AI39" s="45"/>
      <c r="AJ39" s="45"/>
      <c r="AK39" s="45"/>
      <c r="AL39" s="112">
        <f ca="1">IF(AL$36&gt;Periodo,0,SUMIFS(INDIRECT("'BD FL'!$"&amp;AL$37&amp;":$"&amp;AL$37),'BD FL'!$A:$A,'BD Eventos'!$B$11,'BD FL'!$C:$C,"No  contractual",'BD FL'!$B:$B,"Propia"))</f>
        <v>0</v>
      </c>
      <c r="AM39" s="45"/>
      <c r="AN39" s="45"/>
      <c r="AO39" s="45"/>
      <c r="AP39" s="112">
        <f ca="1">IF(AP$36&gt;Periodo,0,SUMIFS(INDIRECT("'BD FL'!$"&amp;AP$37&amp;":$"&amp;AP$37),'BD FL'!$A:$A,'BD Eventos'!$B$11,'BD FL'!$C:$C,"No  contractual",'BD FL'!$B:$B,"Propia"))</f>
        <v>0</v>
      </c>
      <c r="AQ39" s="45"/>
      <c r="AR39" s="45"/>
      <c r="AS39" s="45"/>
      <c r="AT39" s="112">
        <f ca="1">IF(AT$36&gt;Periodo,0,SUMIFS(INDIRECT("'BD FL'!$"&amp;AT$37&amp;":$"&amp;AT$37),'BD FL'!$A:$A,'BD Eventos'!$B$11,'BD FL'!$C:$C,"No  contractual",'BD FL'!$B:$B,"Propia"))</f>
        <v>0</v>
      </c>
      <c r="AU39" s="45"/>
      <c r="AV39" s="45"/>
      <c r="AW39" s="45"/>
      <c r="AX39" s="112">
        <f ca="1">IF(AX$36&gt;Periodo,0,SUMIFS(INDIRECT("'BD FL'!$"&amp;AX$37&amp;":$"&amp;AX$37),'BD FL'!$A:$A,'BD Eventos'!$B$11,'BD FL'!$C:$C,"No  contractual",'BD FL'!$B:$B,"Propia"))</f>
        <v>0</v>
      </c>
      <c r="AY39" s="45"/>
      <c r="AZ39" s="45"/>
      <c r="BA39" s="45"/>
      <c r="BB39" s="112">
        <f ca="1">IF(BB$36&gt;Periodo,0,SUMIFS(INDIRECT("'BD FL'!$"&amp;BB$37&amp;":$"&amp;BB$37),'BD FL'!$A:$A,'BD Eventos'!$B$11,'BD FL'!$C:$C,"No  contractual",'BD FL'!$B:$B,"Propia"))</f>
        <v>0</v>
      </c>
      <c r="BC39" s="45"/>
      <c r="BD39" s="45"/>
      <c r="BE39" s="45"/>
      <c r="BF39" s="112">
        <f ca="1">IF(BF$36&gt;Periodo,0,SUMIFS(INDIRECT("'BD FL'!$"&amp;BF$37&amp;":$"&amp;BF$37),'BD FL'!$A:$A,'BD Eventos'!$B$11,'BD FL'!$C:$C,"No  contractual",'BD FL'!$B:$B,"Propia"))</f>
        <v>0</v>
      </c>
      <c r="BG39" s="146"/>
      <c r="BH39" s="146"/>
      <c r="BI39" s="146"/>
      <c r="BJ39" s="112">
        <f ca="1">'OP-DETALLE LABOR'!G17</f>
        <v>0</v>
      </c>
      <c r="BK39" s="146"/>
      <c r="BL39" s="146"/>
      <c r="BM39" s="146"/>
      <c r="BN39" s="112">
        <f>'OP-DETALLE LABOR'!H17</f>
        <v>0</v>
      </c>
      <c r="BO39" s="146"/>
      <c r="BP39" s="146"/>
      <c r="BQ39" s="146"/>
      <c r="BR39" s="112">
        <f>'OP-DETALLE LABOR'!I17</f>
        <v>0</v>
      </c>
      <c r="BS39" s="146"/>
      <c r="BT39" s="146"/>
      <c r="BU39" s="146"/>
    </row>
    <row r="40" spans="2:73" ht="15" customHeight="1" x14ac:dyDescent="0.2">
      <c r="B40" s="43"/>
      <c r="C40" s="14"/>
      <c r="D40" s="51" t="s">
        <v>64</v>
      </c>
      <c r="E40" s="113">
        <f>SUM(E38:E39)</f>
        <v>0</v>
      </c>
      <c r="F40" s="45"/>
      <c r="G40" s="45"/>
      <c r="H40" s="113">
        <f t="shared" ref="H40:BN40" si="2">SUM(H38:H39)</f>
        <v>0</v>
      </c>
      <c r="I40" s="45"/>
      <c r="J40" s="45"/>
      <c r="K40" s="113">
        <f t="shared" ca="1" si="2"/>
        <v>0</v>
      </c>
      <c r="L40" s="45"/>
      <c r="M40" s="45"/>
      <c r="N40" s="113">
        <f t="shared" ca="1" si="2"/>
        <v>0</v>
      </c>
      <c r="O40" s="45"/>
      <c r="P40" s="45"/>
      <c r="Q40" s="45"/>
      <c r="R40" s="113">
        <f t="shared" ref="R40" ca="1" si="3">SUM(R38:R39)</f>
        <v>0</v>
      </c>
      <c r="S40" s="45"/>
      <c r="T40" s="45"/>
      <c r="U40" s="45"/>
      <c r="V40" s="113">
        <f t="shared" ref="V40" ca="1" si="4">SUM(V38:V39)</f>
        <v>0</v>
      </c>
      <c r="W40" s="45"/>
      <c r="X40" s="45"/>
      <c r="Y40" s="45"/>
      <c r="Z40" s="113">
        <f t="shared" ref="Z40" ca="1" si="5">SUM(Z38:Z39)</f>
        <v>0</v>
      </c>
      <c r="AA40" s="45"/>
      <c r="AB40" s="45"/>
      <c r="AC40" s="45"/>
      <c r="AD40" s="113">
        <f t="shared" ref="AD40" ca="1" si="6">SUM(AD38:AD39)</f>
        <v>0</v>
      </c>
      <c r="AE40" s="45"/>
      <c r="AF40" s="45"/>
      <c r="AG40" s="45"/>
      <c r="AH40" s="113">
        <f t="shared" ref="AH40" ca="1" si="7">SUM(AH38:AH39)</f>
        <v>0</v>
      </c>
      <c r="AI40" s="45"/>
      <c r="AJ40" s="45"/>
      <c r="AK40" s="45"/>
      <c r="AL40" s="113">
        <f t="shared" ref="AL40" ca="1" si="8">SUM(AL38:AL39)</f>
        <v>0</v>
      </c>
      <c r="AM40" s="45"/>
      <c r="AN40" s="45"/>
      <c r="AO40" s="45"/>
      <c r="AP40" s="113">
        <f t="shared" ref="AP40" ca="1" si="9">SUM(AP38:AP39)</f>
        <v>0</v>
      </c>
      <c r="AQ40" s="45"/>
      <c r="AR40" s="45"/>
      <c r="AS40" s="45"/>
      <c r="AT40" s="113">
        <f t="shared" ref="AT40" ca="1" si="10">SUM(AT38:AT39)</f>
        <v>0</v>
      </c>
      <c r="AU40" s="45"/>
      <c r="AV40" s="45"/>
      <c r="AW40" s="45"/>
      <c r="AX40" s="113">
        <f t="shared" ref="AX40" ca="1" si="11">SUM(AX38:AX39)</f>
        <v>0</v>
      </c>
      <c r="AY40" s="45"/>
      <c r="AZ40" s="45"/>
      <c r="BA40" s="45"/>
      <c r="BB40" s="113">
        <f t="shared" ref="BB40" ca="1" si="12">SUM(BB38:BB39)</f>
        <v>0</v>
      </c>
      <c r="BC40" s="45"/>
      <c r="BD40" s="45"/>
      <c r="BE40" s="45"/>
      <c r="BF40" s="113">
        <f t="shared" ref="BF40" ca="1" si="13">SUM(BF38:BF39)</f>
        <v>0</v>
      </c>
      <c r="BG40" s="146"/>
      <c r="BH40" s="146"/>
      <c r="BI40" s="146"/>
      <c r="BJ40" s="113">
        <f t="shared" ca="1" si="2"/>
        <v>0</v>
      </c>
      <c r="BK40" s="146"/>
      <c r="BL40" s="146"/>
      <c r="BM40" s="146"/>
      <c r="BN40" s="113">
        <f t="shared" si="2"/>
        <v>0</v>
      </c>
      <c r="BO40" s="146"/>
      <c r="BP40" s="146"/>
      <c r="BQ40" s="146"/>
      <c r="BR40" s="113">
        <f t="shared" ref="BR40" si="14">SUM(BR38:BR39)</f>
        <v>0</v>
      </c>
      <c r="BS40" s="146"/>
      <c r="BT40" s="146"/>
      <c r="BU40" s="146"/>
    </row>
    <row r="41" spans="2:73" ht="15" customHeight="1" x14ac:dyDescent="0.2">
      <c r="B41" s="43"/>
      <c r="C41" s="14"/>
      <c r="D41" s="50"/>
      <c r="E41" s="50"/>
      <c r="F41" s="45"/>
      <c r="G41" s="45"/>
      <c r="H41" s="50"/>
      <c r="I41" s="45"/>
      <c r="J41" s="45"/>
      <c r="K41" s="48"/>
      <c r="L41" s="45"/>
      <c r="M41" s="45"/>
      <c r="N41" s="49"/>
      <c r="O41" s="45"/>
      <c r="P41" s="45"/>
      <c r="Q41" s="45"/>
      <c r="R41" s="49"/>
      <c r="S41" s="45"/>
      <c r="T41" s="45"/>
      <c r="U41" s="45"/>
      <c r="V41" s="49"/>
      <c r="W41" s="45"/>
      <c r="X41" s="45"/>
      <c r="Y41" s="45"/>
      <c r="Z41" s="49"/>
      <c r="AA41" s="45"/>
      <c r="AB41" s="45"/>
      <c r="AC41" s="45"/>
      <c r="AD41" s="49"/>
      <c r="AE41" s="45"/>
      <c r="AF41" s="45"/>
      <c r="AG41" s="45"/>
      <c r="AH41" s="49"/>
      <c r="AI41" s="45"/>
      <c r="AJ41" s="45"/>
      <c r="AK41" s="45"/>
      <c r="AL41" s="49"/>
      <c r="AM41" s="45"/>
      <c r="AN41" s="45"/>
      <c r="AO41" s="45"/>
      <c r="AP41" s="49"/>
      <c r="AQ41" s="45"/>
      <c r="AR41" s="45"/>
      <c r="AS41" s="45"/>
      <c r="AT41" s="49"/>
      <c r="AU41" s="45"/>
      <c r="AV41" s="45"/>
      <c r="AW41" s="45"/>
      <c r="AX41" s="49"/>
      <c r="AY41" s="45"/>
      <c r="AZ41" s="45"/>
      <c r="BA41" s="45"/>
      <c r="BB41" s="49"/>
      <c r="BC41" s="45"/>
      <c r="BD41" s="45"/>
      <c r="BE41" s="45"/>
      <c r="BF41" s="49"/>
      <c r="BG41" s="146"/>
      <c r="BH41" s="146"/>
      <c r="BI41" s="146"/>
      <c r="BJ41" s="49"/>
      <c r="BK41" s="146"/>
      <c r="BL41" s="146"/>
      <c r="BM41" s="146"/>
      <c r="BN41" s="48"/>
      <c r="BO41" s="146"/>
      <c r="BP41" s="146"/>
      <c r="BQ41" s="146"/>
      <c r="BR41" s="45"/>
      <c r="BS41" s="146"/>
      <c r="BT41" s="146"/>
      <c r="BU41" s="146"/>
    </row>
    <row r="42" spans="2:73" ht="15" customHeight="1" x14ac:dyDescent="0.2">
      <c r="B42" s="43"/>
      <c r="C42" s="14"/>
      <c r="D42" s="50" t="s">
        <v>65</v>
      </c>
      <c r="E42" s="112">
        <f>'OP-DETALLE LABOR'!D21</f>
        <v>0</v>
      </c>
      <c r="F42" s="45"/>
      <c r="G42" s="45"/>
      <c r="H42" s="112">
        <f>'OP-DETALLE LABOR'!E21</f>
        <v>0</v>
      </c>
      <c r="I42" s="45"/>
      <c r="J42" s="45"/>
      <c r="K42" s="112">
        <f ca="1">'OP-DETALLE LABOR'!F21</f>
        <v>0</v>
      </c>
      <c r="L42" s="45"/>
      <c r="M42" s="45"/>
      <c r="N42" s="112">
        <f ca="1">IF(N$36&gt;Periodo,0,SUMIFS(INDIRECT("'BD FL'!$"&amp;N$37&amp;":$"&amp;N$37),'BD FL'!$A:$A,'BD Eventos'!$B$11,'BD FL'!$C:$C,"Contractual",'BD FL'!$B:$B,"Contratada"))</f>
        <v>0</v>
      </c>
      <c r="O42" s="45"/>
      <c r="P42" s="45"/>
      <c r="Q42" s="45"/>
      <c r="R42" s="112">
        <f ca="1">IF(R$36&gt;Periodo,0,SUMIFS(INDIRECT("'BD FL'!$"&amp;R$37&amp;":$"&amp;R$37),'BD FL'!$A:$A,'BD Eventos'!$B$11,'BD FL'!$C:$C,"Contractual",'BD FL'!$B:$B,"Contratada"))</f>
        <v>0</v>
      </c>
      <c r="S42" s="45"/>
      <c r="T42" s="45"/>
      <c r="U42" s="45"/>
      <c r="V42" s="112">
        <f ca="1">IF(V$36&gt;Periodo,0,SUMIFS(INDIRECT("'BD FL'!$"&amp;V$37&amp;":$"&amp;V$37),'BD FL'!$A:$A,'BD Eventos'!$B$11,'BD FL'!$C:$C,"Contractual",'BD FL'!$B:$B,"Contratada"))</f>
        <v>0</v>
      </c>
      <c r="W42" s="45"/>
      <c r="X42" s="45"/>
      <c r="Y42" s="45"/>
      <c r="Z42" s="112">
        <f ca="1">IF(Z$36&gt;Periodo,0,SUMIFS(INDIRECT("'BD FL'!$"&amp;Z$37&amp;":$"&amp;Z$37),'BD FL'!$A:$A,'BD Eventos'!$B$11,'BD FL'!$C:$C,"Contractual",'BD FL'!$B:$B,"Contratada"))</f>
        <v>0</v>
      </c>
      <c r="AA42" s="45"/>
      <c r="AB42" s="45"/>
      <c r="AC42" s="45"/>
      <c r="AD42" s="112">
        <f ca="1">IF(AD$36&gt;Periodo,0,SUMIFS(INDIRECT("'BD FL'!$"&amp;AD$37&amp;":$"&amp;AD$37),'BD FL'!$A:$A,'BD Eventos'!$B$11,'BD FL'!$C:$C,"Contractual",'BD FL'!$B:$B,"Contratada"))</f>
        <v>0</v>
      </c>
      <c r="AE42" s="45"/>
      <c r="AF42" s="45"/>
      <c r="AG42" s="45"/>
      <c r="AH42" s="112">
        <f ca="1">IF(AH$36&gt;Periodo,0,SUMIFS(INDIRECT("'BD FL'!$"&amp;AH$37&amp;":$"&amp;AH$37),'BD FL'!$A:$A,'BD Eventos'!$B$11,'BD FL'!$C:$C,"Contractual",'BD FL'!$B:$B,"Contratada"))</f>
        <v>0</v>
      </c>
      <c r="AI42" s="45"/>
      <c r="AJ42" s="45"/>
      <c r="AK42" s="45"/>
      <c r="AL42" s="112">
        <f ca="1">IF(AL$36&gt;Periodo,0,SUMIFS(INDIRECT("'BD FL'!$"&amp;AL$37&amp;":$"&amp;AL$37),'BD FL'!$A:$A,'BD Eventos'!$B$11,'BD FL'!$C:$C,"Contractual",'BD FL'!$B:$B,"Contratada"))</f>
        <v>0</v>
      </c>
      <c r="AM42" s="45"/>
      <c r="AN42" s="45"/>
      <c r="AO42" s="45"/>
      <c r="AP42" s="112">
        <f ca="1">IF(AP$36&gt;Periodo,0,SUMIFS(INDIRECT("'BD FL'!$"&amp;AP$37&amp;":$"&amp;AP$37),'BD FL'!$A:$A,'BD Eventos'!$B$11,'BD FL'!$C:$C,"Contractual",'BD FL'!$B:$B,"Contratada"))</f>
        <v>0</v>
      </c>
      <c r="AQ42" s="45"/>
      <c r="AR42" s="45"/>
      <c r="AS42" s="45"/>
      <c r="AT42" s="112">
        <f ca="1">IF(AT$36&gt;Periodo,0,SUMIFS(INDIRECT("'BD FL'!$"&amp;AT$37&amp;":$"&amp;AT$37),'BD FL'!$A:$A,'BD Eventos'!$B$11,'BD FL'!$C:$C,"Contractual",'BD FL'!$B:$B,"Contratada"))</f>
        <v>0</v>
      </c>
      <c r="AU42" s="45"/>
      <c r="AV42" s="45"/>
      <c r="AW42" s="45"/>
      <c r="AX42" s="112">
        <f ca="1">IF(AX$36&gt;Periodo,0,SUMIFS(INDIRECT("'BD FL'!$"&amp;AX$37&amp;":$"&amp;AX$37),'BD FL'!$A:$A,'BD Eventos'!$B$11,'BD FL'!$C:$C,"Contractual",'BD FL'!$B:$B,"Contratada"))</f>
        <v>0</v>
      </c>
      <c r="AY42" s="45"/>
      <c r="AZ42" s="45"/>
      <c r="BA42" s="45"/>
      <c r="BB42" s="112">
        <f ca="1">IF(BB$36&gt;Periodo,0,SUMIFS(INDIRECT("'BD FL'!$"&amp;BB$37&amp;":$"&amp;BB$37),'BD FL'!$A:$A,'BD Eventos'!$B$11,'BD FL'!$C:$C,"Contractual",'BD FL'!$B:$B,"Contratada"))</f>
        <v>0</v>
      </c>
      <c r="BC42" s="45"/>
      <c r="BD42" s="45"/>
      <c r="BE42" s="45"/>
      <c r="BF42" s="112">
        <f ca="1">IF(BF$36&gt;Periodo,0,SUMIFS(INDIRECT("'BD FL'!$"&amp;BF$37&amp;":$"&amp;BF$37),'BD FL'!$A:$A,'BD Eventos'!$B$11,'BD FL'!$C:$C,"Contractual",'BD FL'!$B:$B,"Contratada"))</f>
        <v>0</v>
      </c>
      <c r="BG42" s="146"/>
      <c r="BH42" s="146"/>
      <c r="BI42" s="146"/>
      <c r="BJ42" s="112">
        <f ca="1">'OP-DETALLE LABOR'!G21</f>
        <v>0</v>
      </c>
      <c r="BK42" s="146"/>
      <c r="BL42" s="146"/>
      <c r="BM42" s="146"/>
      <c r="BN42" s="112">
        <f>'OP-DETALLE LABOR'!H21</f>
        <v>0</v>
      </c>
      <c r="BO42" s="146"/>
      <c r="BP42" s="146"/>
      <c r="BQ42" s="146"/>
      <c r="BR42" s="112">
        <f>'OP-DETALLE LABOR'!I21</f>
        <v>0</v>
      </c>
      <c r="BS42" s="146"/>
      <c r="BT42" s="146"/>
      <c r="BU42" s="146"/>
    </row>
    <row r="43" spans="2:73" ht="15" customHeight="1" x14ac:dyDescent="0.2">
      <c r="B43" s="52"/>
      <c r="C43" s="53"/>
      <c r="D43" s="50" t="s">
        <v>66</v>
      </c>
      <c r="E43" s="112">
        <f>'OP-DETALLE LABOR'!D22</f>
        <v>0</v>
      </c>
      <c r="F43" s="45"/>
      <c r="G43" s="45"/>
      <c r="H43" s="112">
        <f>'OP-DETALLE LABOR'!E22</f>
        <v>0</v>
      </c>
      <c r="I43" s="45"/>
      <c r="J43" s="45"/>
      <c r="K43" s="112">
        <f ca="1">'OP-DETALLE LABOR'!F22</f>
        <v>0</v>
      </c>
      <c r="L43" s="45"/>
      <c r="M43" s="45"/>
      <c r="N43" s="112">
        <f ca="1">IF(N$36&gt;Periodo,0,SUMIFS(INDIRECT("'BD FL'!$"&amp;N$37&amp;":$"&amp;N$37),'BD FL'!$A:$A,'BD Eventos'!$B$11,'BD FL'!$C:$C,"No  contractual",'BD FL'!$B:$B,"Contratada"))</f>
        <v>0</v>
      </c>
      <c r="O43" s="45"/>
      <c r="P43" s="45"/>
      <c r="Q43" s="45"/>
      <c r="R43" s="112">
        <f ca="1">IF(R$36&gt;Periodo,0,SUMIFS(INDIRECT("'BD FL'!$"&amp;R$37&amp;":$"&amp;R$37),'BD FL'!$A:$A,'BD Eventos'!$B$11,'BD FL'!$C:$C,"No  contractual",'BD FL'!$B:$B,"Contratada"))</f>
        <v>0</v>
      </c>
      <c r="S43" s="45"/>
      <c r="T43" s="45"/>
      <c r="U43" s="45"/>
      <c r="V43" s="112">
        <f ca="1">IF(V$36&gt;Periodo,0,SUMIFS(INDIRECT("'BD FL'!$"&amp;V$37&amp;":$"&amp;V$37),'BD FL'!$A:$A,'BD Eventos'!$B$11,'BD FL'!$C:$C,"No  contractual",'BD FL'!$B:$B,"Contratada"))</f>
        <v>0</v>
      </c>
      <c r="W43" s="45"/>
      <c r="X43" s="45"/>
      <c r="Y43" s="45"/>
      <c r="Z43" s="112">
        <f ca="1">IF(Z$36&gt;Periodo,0,SUMIFS(INDIRECT("'BD FL'!$"&amp;Z$37&amp;":$"&amp;Z$37),'BD FL'!$A:$A,'BD Eventos'!$B$11,'BD FL'!$C:$C,"No  contractual",'BD FL'!$B:$B,"Contratada"))</f>
        <v>0</v>
      </c>
      <c r="AA43" s="45"/>
      <c r="AB43" s="45"/>
      <c r="AC43" s="45"/>
      <c r="AD43" s="112">
        <f ca="1">IF(AD$36&gt;Periodo,0,SUMIFS(INDIRECT("'BD FL'!$"&amp;AD$37&amp;":$"&amp;AD$37),'BD FL'!$A:$A,'BD Eventos'!$B$11,'BD FL'!$C:$C,"No  contractual",'BD FL'!$B:$B,"Contratada"))</f>
        <v>0</v>
      </c>
      <c r="AE43" s="45"/>
      <c r="AF43" s="45"/>
      <c r="AG43" s="45"/>
      <c r="AH43" s="112">
        <f ca="1">IF(AH$36&gt;Periodo,0,SUMIFS(INDIRECT("'BD FL'!$"&amp;AH$37&amp;":$"&amp;AH$37),'BD FL'!$A:$A,'BD Eventos'!$B$11,'BD FL'!$C:$C,"No  contractual",'BD FL'!$B:$B,"Contratada"))</f>
        <v>0</v>
      </c>
      <c r="AI43" s="45"/>
      <c r="AJ43" s="45"/>
      <c r="AK43" s="45"/>
      <c r="AL43" s="112">
        <f ca="1">IF(AL$36&gt;Periodo,0,SUMIFS(INDIRECT("'BD FL'!$"&amp;AL$37&amp;":$"&amp;AL$37),'BD FL'!$A:$A,'BD Eventos'!$B$11,'BD FL'!$C:$C,"No  contractual",'BD FL'!$B:$B,"Contratada"))</f>
        <v>0</v>
      </c>
      <c r="AM43" s="45"/>
      <c r="AN43" s="45"/>
      <c r="AO43" s="45"/>
      <c r="AP43" s="112">
        <f ca="1">IF(AP$36&gt;Periodo,0,SUMIFS(INDIRECT("'BD FL'!$"&amp;AP$37&amp;":$"&amp;AP$37),'BD FL'!$A:$A,'BD Eventos'!$B$11,'BD FL'!$C:$C,"No  contractual",'BD FL'!$B:$B,"Contratada"))</f>
        <v>0</v>
      </c>
      <c r="AQ43" s="45"/>
      <c r="AR43" s="45"/>
      <c r="AS43" s="45"/>
      <c r="AT43" s="112">
        <f ca="1">IF(AT$36&gt;Periodo,0,SUMIFS(INDIRECT("'BD FL'!$"&amp;AT$37&amp;":$"&amp;AT$37),'BD FL'!$A:$A,'BD Eventos'!$B$11,'BD FL'!$C:$C,"No  contractual",'BD FL'!$B:$B,"Contratada"))</f>
        <v>0</v>
      </c>
      <c r="AU43" s="45"/>
      <c r="AV43" s="45"/>
      <c r="AW43" s="45"/>
      <c r="AX43" s="112">
        <f ca="1">IF(AX$36&gt;Periodo,0,SUMIFS(INDIRECT("'BD FL'!$"&amp;AX$37&amp;":$"&amp;AX$37),'BD FL'!$A:$A,'BD Eventos'!$B$11,'BD FL'!$C:$C,"No  contractual",'BD FL'!$B:$B,"Contratada"))</f>
        <v>0</v>
      </c>
      <c r="AY43" s="45"/>
      <c r="AZ43" s="45"/>
      <c r="BA43" s="45"/>
      <c r="BB43" s="112">
        <f ca="1">IF(BB$36&gt;Periodo,0,SUMIFS(INDIRECT("'BD FL'!$"&amp;BB$37&amp;":$"&amp;BB$37),'BD FL'!$A:$A,'BD Eventos'!$B$11,'BD FL'!$C:$C,"No  contractual",'BD FL'!$B:$B,"Contratada"))</f>
        <v>0</v>
      </c>
      <c r="BC43" s="45"/>
      <c r="BD43" s="45"/>
      <c r="BE43" s="45"/>
      <c r="BF43" s="112">
        <f ca="1">IF(BF$36&gt;Periodo,0,SUMIFS(INDIRECT("'BD FL'!$"&amp;BF$37&amp;":$"&amp;BF$37),'BD FL'!$A:$A,'BD Eventos'!$B$11,'BD FL'!$C:$C,"No  contractual",'BD FL'!$B:$B,"Contratada"))</f>
        <v>0</v>
      </c>
      <c r="BG43" s="146"/>
      <c r="BH43" s="146"/>
      <c r="BI43" s="146"/>
      <c r="BJ43" s="112">
        <f ca="1">'OP-DETALLE LABOR'!G22</f>
        <v>0</v>
      </c>
      <c r="BK43" s="146"/>
      <c r="BL43" s="146"/>
      <c r="BM43" s="146"/>
      <c r="BN43" s="112">
        <f>'OP-DETALLE LABOR'!H22</f>
        <v>0</v>
      </c>
      <c r="BO43" s="146"/>
      <c r="BP43" s="146"/>
      <c r="BQ43" s="146"/>
      <c r="BR43" s="112">
        <f>'OP-DETALLE LABOR'!I22</f>
        <v>0</v>
      </c>
      <c r="BS43" s="146"/>
      <c r="BT43" s="146"/>
      <c r="BU43" s="146"/>
    </row>
    <row r="44" spans="2:73" ht="15" customHeight="1" x14ac:dyDescent="0.2">
      <c r="B44" s="43"/>
      <c r="C44" s="14"/>
      <c r="D44" s="51" t="s">
        <v>67</v>
      </c>
      <c r="E44" s="113">
        <f>SUM(E42:E43)</f>
        <v>0</v>
      </c>
      <c r="F44" s="45"/>
      <c r="G44" s="45"/>
      <c r="H44" s="113">
        <f t="shared" ref="H44:BN44" si="15">SUM(H42:H43)</f>
        <v>0</v>
      </c>
      <c r="I44" s="45"/>
      <c r="J44" s="45"/>
      <c r="K44" s="113">
        <f t="shared" ca="1" si="15"/>
        <v>0</v>
      </c>
      <c r="L44" s="45"/>
      <c r="M44" s="45"/>
      <c r="N44" s="113">
        <f t="shared" ca="1" si="15"/>
        <v>0</v>
      </c>
      <c r="O44" s="45"/>
      <c r="P44" s="45"/>
      <c r="Q44" s="45"/>
      <c r="R44" s="113">
        <f t="shared" ref="R44" ca="1" si="16">SUM(R42:R43)</f>
        <v>0</v>
      </c>
      <c r="S44" s="45"/>
      <c r="T44" s="45"/>
      <c r="U44" s="45"/>
      <c r="V44" s="113">
        <f t="shared" ref="V44" ca="1" si="17">SUM(V42:V43)</f>
        <v>0</v>
      </c>
      <c r="W44" s="45"/>
      <c r="X44" s="45"/>
      <c r="Y44" s="45"/>
      <c r="Z44" s="113">
        <f t="shared" ref="Z44" ca="1" si="18">SUM(Z42:Z43)</f>
        <v>0</v>
      </c>
      <c r="AA44" s="45"/>
      <c r="AB44" s="45"/>
      <c r="AC44" s="45"/>
      <c r="AD44" s="113">
        <f t="shared" ref="AD44" ca="1" si="19">SUM(AD42:AD43)</f>
        <v>0</v>
      </c>
      <c r="AE44" s="45"/>
      <c r="AF44" s="45"/>
      <c r="AG44" s="45"/>
      <c r="AH44" s="113">
        <f t="shared" ref="AH44" ca="1" si="20">SUM(AH42:AH43)</f>
        <v>0</v>
      </c>
      <c r="AI44" s="45"/>
      <c r="AJ44" s="45"/>
      <c r="AK44" s="45"/>
      <c r="AL44" s="113">
        <f t="shared" ref="AL44" ca="1" si="21">SUM(AL42:AL43)</f>
        <v>0</v>
      </c>
      <c r="AM44" s="45"/>
      <c r="AN44" s="45"/>
      <c r="AO44" s="45"/>
      <c r="AP44" s="113">
        <f t="shared" ref="AP44" ca="1" si="22">SUM(AP42:AP43)</f>
        <v>0</v>
      </c>
      <c r="AQ44" s="45"/>
      <c r="AR44" s="45"/>
      <c r="AS44" s="45"/>
      <c r="AT44" s="113">
        <f t="shared" ref="AT44" ca="1" si="23">SUM(AT42:AT43)</f>
        <v>0</v>
      </c>
      <c r="AU44" s="45"/>
      <c r="AV44" s="45"/>
      <c r="AW44" s="45"/>
      <c r="AX44" s="113">
        <f t="shared" ref="AX44" ca="1" si="24">SUM(AX42:AX43)</f>
        <v>0</v>
      </c>
      <c r="AY44" s="45"/>
      <c r="AZ44" s="45"/>
      <c r="BA44" s="45"/>
      <c r="BB44" s="113">
        <f t="shared" ref="BB44" ca="1" si="25">SUM(BB42:BB43)</f>
        <v>0</v>
      </c>
      <c r="BC44" s="45"/>
      <c r="BD44" s="45"/>
      <c r="BE44" s="45"/>
      <c r="BF44" s="113">
        <f t="shared" ref="BF44" ca="1" si="26">SUM(BF42:BF43)</f>
        <v>0</v>
      </c>
      <c r="BG44" s="146"/>
      <c r="BH44" s="146"/>
      <c r="BI44" s="146"/>
      <c r="BJ44" s="113">
        <f t="shared" ca="1" si="15"/>
        <v>0</v>
      </c>
      <c r="BK44" s="146"/>
      <c r="BL44" s="146"/>
      <c r="BM44" s="146"/>
      <c r="BN44" s="113">
        <f t="shared" si="15"/>
        <v>0</v>
      </c>
      <c r="BO44" s="146"/>
      <c r="BP44" s="146"/>
      <c r="BQ44" s="146"/>
      <c r="BR44" s="114">
        <f t="shared" ref="BR44" si="27">SUM(BR42:BR43)</f>
        <v>0</v>
      </c>
      <c r="BS44" s="146"/>
      <c r="BT44" s="146"/>
      <c r="BU44" s="146"/>
    </row>
    <row r="45" spans="2:73" ht="15" customHeight="1" x14ac:dyDescent="0.2">
      <c r="B45" s="52"/>
      <c r="C45" s="53"/>
      <c r="D45" s="189" t="s">
        <v>225</v>
      </c>
      <c r="E45" s="115">
        <f>+E40+E44</f>
        <v>0</v>
      </c>
      <c r="F45" s="45"/>
      <c r="G45" s="45"/>
      <c r="H45" s="115">
        <f t="shared" ref="H45:BN45" si="28">+H40+H44</f>
        <v>0</v>
      </c>
      <c r="I45" s="45"/>
      <c r="J45" s="45"/>
      <c r="K45" s="115">
        <f t="shared" ca="1" si="28"/>
        <v>0</v>
      </c>
      <c r="L45" s="45"/>
      <c r="M45" s="45"/>
      <c r="N45" s="115">
        <f t="shared" ca="1" si="28"/>
        <v>0</v>
      </c>
      <c r="O45" s="45"/>
      <c r="P45" s="45"/>
      <c r="Q45" s="45"/>
      <c r="R45" s="115">
        <f t="shared" ref="R45" ca="1" si="29">+R40+R44</f>
        <v>0</v>
      </c>
      <c r="S45" s="45"/>
      <c r="T45" s="45"/>
      <c r="U45" s="45"/>
      <c r="V45" s="115">
        <f t="shared" ref="V45" ca="1" si="30">+V40+V44</f>
        <v>0</v>
      </c>
      <c r="W45" s="45"/>
      <c r="X45" s="45"/>
      <c r="Y45" s="45"/>
      <c r="Z45" s="115">
        <f t="shared" ref="Z45" ca="1" si="31">+Z40+Z44</f>
        <v>0</v>
      </c>
      <c r="AA45" s="45"/>
      <c r="AB45" s="45"/>
      <c r="AC45" s="45"/>
      <c r="AD45" s="115">
        <f t="shared" ref="AD45" ca="1" si="32">+AD40+AD44</f>
        <v>0</v>
      </c>
      <c r="AE45" s="45"/>
      <c r="AF45" s="45"/>
      <c r="AG45" s="45"/>
      <c r="AH45" s="115">
        <f t="shared" ref="AH45" ca="1" si="33">+AH40+AH44</f>
        <v>0</v>
      </c>
      <c r="AI45" s="45"/>
      <c r="AJ45" s="45"/>
      <c r="AK45" s="45"/>
      <c r="AL45" s="115">
        <f t="shared" ref="AL45" ca="1" si="34">+AL40+AL44</f>
        <v>0</v>
      </c>
      <c r="AM45" s="45"/>
      <c r="AN45" s="45"/>
      <c r="AO45" s="45"/>
      <c r="AP45" s="115">
        <f t="shared" ref="AP45" ca="1" si="35">+AP40+AP44</f>
        <v>0</v>
      </c>
      <c r="AQ45" s="45"/>
      <c r="AR45" s="45"/>
      <c r="AS45" s="45"/>
      <c r="AT45" s="115">
        <f t="shared" ref="AT45" ca="1" si="36">+AT40+AT44</f>
        <v>0</v>
      </c>
      <c r="AU45" s="45"/>
      <c r="AV45" s="45"/>
      <c r="AW45" s="45"/>
      <c r="AX45" s="115">
        <f t="shared" ref="AX45" ca="1" si="37">+AX40+AX44</f>
        <v>0</v>
      </c>
      <c r="AY45" s="45"/>
      <c r="AZ45" s="45"/>
      <c r="BA45" s="45"/>
      <c r="BB45" s="115">
        <f t="shared" ref="BB45" ca="1" si="38">+BB40+BB44</f>
        <v>0</v>
      </c>
      <c r="BC45" s="45"/>
      <c r="BD45" s="45"/>
      <c r="BE45" s="45"/>
      <c r="BF45" s="115">
        <f t="shared" ref="BF45" ca="1" si="39">+BF40+BF44</f>
        <v>0</v>
      </c>
      <c r="BG45" s="146"/>
      <c r="BH45" s="146"/>
      <c r="BI45" s="146"/>
      <c r="BJ45" s="115">
        <f t="shared" ca="1" si="28"/>
        <v>0</v>
      </c>
      <c r="BK45" s="146"/>
      <c r="BL45" s="146"/>
      <c r="BM45" s="146"/>
      <c r="BN45" s="115">
        <f t="shared" si="28"/>
        <v>0</v>
      </c>
      <c r="BO45" s="146"/>
      <c r="BP45" s="146"/>
      <c r="BQ45" s="146"/>
      <c r="BR45" s="115">
        <f t="shared" ref="BR45" si="40">+BR40+BR44</f>
        <v>0</v>
      </c>
      <c r="BS45" s="146"/>
      <c r="BT45" s="146"/>
      <c r="BU45" s="146"/>
    </row>
    <row r="46" spans="2:73" ht="15" customHeight="1" x14ac:dyDescent="0.2">
      <c r="B46" s="47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146"/>
      <c r="BH46" s="146"/>
      <c r="BI46" s="146"/>
      <c r="BJ46" s="45"/>
      <c r="BK46" s="146"/>
      <c r="BL46" s="146"/>
      <c r="BM46" s="146"/>
      <c r="BN46" s="45"/>
      <c r="BO46" s="146"/>
      <c r="BP46" s="146"/>
      <c r="BQ46" s="146"/>
      <c r="BR46" s="45"/>
      <c r="BS46" s="146"/>
      <c r="BT46" s="146"/>
      <c r="BU46" s="146"/>
    </row>
    <row r="47" spans="2:73" ht="15" customHeight="1" x14ac:dyDescent="0.2">
      <c r="B47" s="43" t="s">
        <v>68</v>
      </c>
      <c r="C47" s="47"/>
      <c r="D47" s="54" t="s">
        <v>69</v>
      </c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  <c r="BB47" s="45"/>
      <c r="BC47" s="45"/>
      <c r="BD47" s="45"/>
      <c r="BE47" s="45"/>
      <c r="BF47" s="45"/>
      <c r="BG47" s="45"/>
      <c r="BH47" s="45"/>
      <c r="BI47" s="45"/>
      <c r="BJ47" s="45"/>
      <c r="BK47" s="146"/>
      <c r="BL47" s="146"/>
      <c r="BM47" s="146"/>
      <c r="BN47" s="45"/>
      <c r="BO47" s="45"/>
      <c r="BP47" s="45"/>
      <c r="BQ47" s="45"/>
      <c r="BR47" s="45"/>
      <c r="BS47" s="45"/>
      <c r="BT47" s="45"/>
      <c r="BU47" s="45"/>
    </row>
    <row r="48" spans="2:73" ht="15" customHeight="1" x14ac:dyDescent="0.2">
      <c r="B48" s="47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45"/>
      <c r="BD48" s="45"/>
      <c r="BE48" s="45"/>
      <c r="BF48" s="45"/>
      <c r="BG48" s="45"/>
      <c r="BH48" s="45"/>
      <c r="BI48" s="45"/>
      <c r="BJ48" s="45"/>
      <c r="BK48" s="45"/>
      <c r="BL48" s="45"/>
      <c r="BM48" s="45"/>
      <c r="BN48" s="45"/>
      <c r="BO48" s="45"/>
      <c r="BP48" s="45"/>
      <c r="BQ48" s="45"/>
      <c r="BR48" s="45"/>
      <c r="BS48" s="45"/>
      <c r="BT48" s="45"/>
      <c r="BU48" s="45"/>
    </row>
    <row r="49" spans="2:73" ht="15" customHeight="1" x14ac:dyDescent="0.2">
      <c r="B49" s="43" t="s">
        <v>70</v>
      </c>
      <c r="C49" s="44"/>
      <c r="D49" s="50" t="s">
        <v>71</v>
      </c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10"/>
      <c r="AK49" s="110"/>
      <c r="AL49" s="110"/>
      <c r="AM49" s="110"/>
      <c r="AN49" s="110"/>
      <c r="AO49" s="110"/>
      <c r="AP49" s="110"/>
      <c r="AQ49" s="110"/>
      <c r="AR49" s="110"/>
      <c r="AS49" s="110"/>
      <c r="AT49" s="110"/>
      <c r="AU49" s="110"/>
      <c r="AV49" s="110"/>
      <c r="AW49" s="110"/>
      <c r="AX49" s="110"/>
      <c r="AY49" s="110"/>
      <c r="AZ49" s="110"/>
      <c r="BA49" s="110"/>
      <c r="BB49" s="110"/>
      <c r="BC49" s="110"/>
      <c r="BD49" s="110"/>
      <c r="BE49" s="110"/>
      <c r="BF49" s="110"/>
      <c r="BG49" s="110"/>
      <c r="BH49" s="110"/>
      <c r="BI49" s="110"/>
      <c r="BJ49" s="110"/>
      <c r="BK49" s="110"/>
      <c r="BL49" s="110"/>
      <c r="BM49" s="110"/>
      <c r="BN49" s="110"/>
      <c r="BO49" s="110"/>
      <c r="BP49" s="110"/>
      <c r="BQ49" s="110"/>
      <c r="BR49" s="110"/>
      <c r="BS49" s="110"/>
      <c r="BT49" s="110"/>
      <c r="BU49" s="110"/>
    </row>
    <row r="50" spans="2:73" ht="15" customHeight="1" x14ac:dyDescent="0.2">
      <c r="B50" s="43"/>
      <c r="C50" s="44"/>
      <c r="D50" s="50" t="s">
        <v>72</v>
      </c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  <c r="AN50" s="110"/>
      <c r="AO50" s="110"/>
      <c r="AP50" s="110"/>
      <c r="AQ50" s="110"/>
      <c r="AR50" s="110"/>
      <c r="AS50" s="110"/>
      <c r="AT50" s="110"/>
      <c r="AU50" s="110"/>
      <c r="AV50" s="110"/>
      <c r="AW50" s="110"/>
      <c r="AX50" s="110"/>
      <c r="AY50" s="110"/>
      <c r="AZ50" s="110"/>
      <c r="BA50" s="110"/>
      <c r="BB50" s="110"/>
      <c r="BC50" s="110"/>
      <c r="BD50" s="110"/>
      <c r="BE50" s="110"/>
      <c r="BF50" s="110"/>
      <c r="BG50" s="110"/>
      <c r="BH50" s="110"/>
      <c r="BI50" s="110"/>
      <c r="BJ50" s="110"/>
      <c r="BK50" s="110"/>
      <c r="BL50" s="110"/>
      <c r="BM50" s="110"/>
      <c r="BN50" s="110"/>
      <c r="BO50" s="110"/>
      <c r="BP50" s="110"/>
      <c r="BQ50" s="110"/>
      <c r="BR50" s="110"/>
      <c r="BS50" s="110"/>
      <c r="BT50" s="110"/>
      <c r="BU50" s="110"/>
    </row>
    <row r="51" spans="2:73" ht="15" customHeight="1" x14ac:dyDescent="0.2">
      <c r="B51" s="52"/>
      <c r="C51" s="53"/>
      <c r="D51" s="189" t="s">
        <v>226</v>
      </c>
      <c r="E51" s="116">
        <f>SUM(E49:E50)</f>
        <v>0</v>
      </c>
      <c r="F51" s="116">
        <f t="shared" ref="F51:BQ51" si="41">SUM(F49:F50)</f>
        <v>0</v>
      </c>
      <c r="G51" s="116">
        <f t="shared" si="41"/>
        <v>0</v>
      </c>
      <c r="H51" s="116">
        <f t="shared" si="41"/>
        <v>0</v>
      </c>
      <c r="I51" s="116">
        <f t="shared" si="41"/>
        <v>0</v>
      </c>
      <c r="J51" s="116">
        <f t="shared" si="41"/>
        <v>0</v>
      </c>
      <c r="K51" s="116">
        <f t="shared" si="41"/>
        <v>0</v>
      </c>
      <c r="L51" s="116">
        <f t="shared" si="41"/>
        <v>0</v>
      </c>
      <c r="M51" s="116">
        <f t="shared" si="41"/>
        <v>0</v>
      </c>
      <c r="N51" s="116">
        <f t="shared" si="41"/>
        <v>0</v>
      </c>
      <c r="O51" s="116">
        <f t="shared" si="41"/>
        <v>0</v>
      </c>
      <c r="P51" s="116">
        <f t="shared" si="41"/>
        <v>0</v>
      </c>
      <c r="Q51" s="116">
        <f t="shared" si="41"/>
        <v>0</v>
      </c>
      <c r="R51" s="116">
        <f t="shared" si="41"/>
        <v>0</v>
      </c>
      <c r="S51" s="116">
        <f t="shared" si="41"/>
        <v>0</v>
      </c>
      <c r="T51" s="116">
        <f t="shared" si="41"/>
        <v>0</v>
      </c>
      <c r="U51" s="116">
        <f t="shared" si="41"/>
        <v>0</v>
      </c>
      <c r="V51" s="116">
        <f t="shared" si="41"/>
        <v>0</v>
      </c>
      <c r="W51" s="116">
        <f t="shared" si="41"/>
        <v>0</v>
      </c>
      <c r="X51" s="116">
        <f t="shared" si="41"/>
        <v>0</v>
      </c>
      <c r="Y51" s="116">
        <f t="shared" si="41"/>
        <v>0</v>
      </c>
      <c r="Z51" s="116">
        <f t="shared" si="41"/>
        <v>0</v>
      </c>
      <c r="AA51" s="116">
        <f t="shared" si="41"/>
        <v>0</v>
      </c>
      <c r="AB51" s="116">
        <f t="shared" si="41"/>
        <v>0</v>
      </c>
      <c r="AC51" s="116">
        <f t="shared" si="41"/>
        <v>0</v>
      </c>
      <c r="AD51" s="116">
        <f t="shared" si="41"/>
        <v>0</v>
      </c>
      <c r="AE51" s="116">
        <f t="shared" si="41"/>
        <v>0</v>
      </c>
      <c r="AF51" s="116">
        <f t="shared" si="41"/>
        <v>0</v>
      </c>
      <c r="AG51" s="116">
        <f t="shared" si="41"/>
        <v>0</v>
      </c>
      <c r="AH51" s="116">
        <f t="shared" si="41"/>
        <v>0</v>
      </c>
      <c r="AI51" s="116">
        <f t="shared" si="41"/>
        <v>0</v>
      </c>
      <c r="AJ51" s="116">
        <f t="shared" si="41"/>
        <v>0</v>
      </c>
      <c r="AK51" s="116">
        <f t="shared" si="41"/>
        <v>0</v>
      </c>
      <c r="AL51" s="116">
        <f t="shared" si="41"/>
        <v>0</v>
      </c>
      <c r="AM51" s="116">
        <f t="shared" si="41"/>
        <v>0</v>
      </c>
      <c r="AN51" s="116">
        <f t="shared" si="41"/>
        <v>0</v>
      </c>
      <c r="AO51" s="116">
        <f t="shared" si="41"/>
        <v>0</v>
      </c>
      <c r="AP51" s="116">
        <f t="shared" si="41"/>
        <v>0</v>
      </c>
      <c r="AQ51" s="116">
        <f t="shared" si="41"/>
        <v>0</v>
      </c>
      <c r="AR51" s="116">
        <f t="shared" si="41"/>
        <v>0</v>
      </c>
      <c r="AS51" s="116">
        <f t="shared" si="41"/>
        <v>0</v>
      </c>
      <c r="AT51" s="116">
        <f t="shared" si="41"/>
        <v>0</v>
      </c>
      <c r="AU51" s="116">
        <f t="shared" si="41"/>
        <v>0</v>
      </c>
      <c r="AV51" s="116">
        <f t="shared" si="41"/>
        <v>0</v>
      </c>
      <c r="AW51" s="116">
        <f t="shared" si="41"/>
        <v>0</v>
      </c>
      <c r="AX51" s="116">
        <f t="shared" si="41"/>
        <v>0</v>
      </c>
      <c r="AY51" s="116">
        <f t="shared" si="41"/>
        <v>0</v>
      </c>
      <c r="AZ51" s="116">
        <f t="shared" si="41"/>
        <v>0</v>
      </c>
      <c r="BA51" s="116">
        <f t="shared" si="41"/>
        <v>0</v>
      </c>
      <c r="BB51" s="116">
        <f t="shared" si="41"/>
        <v>0</v>
      </c>
      <c r="BC51" s="116">
        <f t="shared" si="41"/>
        <v>0</v>
      </c>
      <c r="BD51" s="116">
        <f t="shared" si="41"/>
        <v>0</v>
      </c>
      <c r="BE51" s="116">
        <f t="shared" si="41"/>
        <v>0</v>
      </c>
      <c r="BF51" s="116">
        <f t="shared" si="41"/>
        <v>0</v>
      </c>
      <c r="BG51" s="116">
        <f t="shared" si="41"/>
        <v>0</v>
      </c>
      <c r="BH51" s="116">
        <f t="shared" si="41"/>
        <v>0</v>
      </c>
      <c r="BI51" s="116">
        <f t="shared" si="41"/>
        <v>0</v>
      </c>
      <c r="BJ51" s="116">
        <f t="shared" si="41"/>
        <v>0</v>
      </c>
      <c r="BK51" s="116">
        <f t="shared" si="41"/>
        <v>0</v>
      </c>
      <c r="BL51" s="116">
        <f t="shared" si="41"/>
        <v>0</v>
      </c>
      <c r="BM51" s="116">
        <f t="shared" si="41"/>
        <v>0</v>
      </c>
      <c r="BN51" s="116">
        <f t="shared" si="41"/>
        <v>0</v>
      </c>
      <c r="BO51" s="116">
        <f t="shared" si="41"/>
        <v>0</v>
      </c>
      <c r="BP51" s="116">
        <f t="shared" si="41"/>
        <v>0</v>
      </c>
      <c r="BQ51" s="116">
        <f t="shared" si="41"/>
        <v>0</v>
      </c>
      <c r="BR51" s="116">
        <f t="shared" ref="BR51:BU51" si="42">SUM(BR49:BR50)</f>
        <v>0</v>
      </c>
      <c r="BS51" s="116">
        <f t="shared" si="42"/>
        <v>0</v>
      </c>
      <c r="BT51" s="116">
        <f t="shared" si="42"/>
        <v>0</v>
      </c>
      <c r="BU51" s="116">
        <f t="shared" si="42"/>
        <v>0</v>
      </c>
    </row>
  </sheetData>
  <mergeCells count="20">
    <mergeCell ref="AH16:AK16"/>
    <mergeCell ref="B11:C11"/>
    <mergeCell ref="B12:D12"/>
    <mergeCell ref="E16:G16"/>
    <mergeCell ref="H16:J16"/>
    <mergeCell ref="K16:M16"/>
    <mergeCell ref="N16:Q16"/>
    <mergeCell ref="R16:U16"/>
    <mergeCell ref="V16:Y16"/>
    <mergeCell ref="Z16:AC16"/>
    <mergeCell ref="AD16:AG16"/>
    <mergeCell ref="BJ16:BM16"/>
    <mergeCell ref="BN16:BQ16"/>
    <mergeCell ref="BR16:BU16"/>
    <mergeCell ref="AL16:AO16"/>
    <mergeCell ref="AP16:AS16"/>
    <mergeCell ref="AT16:AW16"/>
    <mergeCell ref="AX16:BA16"/>
    <mergeCell ref="BB16:BE16"/>
    <mergeCell ref="BF16:BI16"/>
  </mergeCells>
  <hyperlinks>
    <hyperlink ref="B21" location="'OP-1'!Área_de_impresión" display="'OP-1'!Área_de_impresión"/>
    <hyperlink ref="B18" location="'ER-1'!A1" display="ER-1"/>
    <hyperlink ref="B29" location="'OCYG-3'!A1" display="OCYG-3"/>
    <hyperlink ref="B28" location="'OCYG-2'!A1" display="OCYG-2"/>
    <hyperlink ref="B30" location="'OCYG-4'!A1" display="OCYG-4"/>
    <hyperlink ref="B22" location="'OP-ANEXO B'!A1" display="OP- ANEXO B"/>
    <hyperlink ref="B49" location="'PE-1'!A1" display="PE-1"/>
    <hyperlink ref="B24" location="'INV-1'!A1" display="INV-1"/>
    <hyperlink ref="B25" location="'INV-2'!A1" display="INV-2"/>
    <hyperlink ref="B31" location="'OCYG-5'!A1" display="'OCYG-5'!A1"/>
    <hyperlink ref="B32" location="'OCYG-6'!A1" display="'OCYG-6'!A1"/>
    <hyperlink ref="B33" location="'OCYG-7'!A1" display="'OCYG-7'!A1"/>
    <hyperlink ref="B47" location="'OCYG-8 (DS)'!A1" display="'OCYG-8 (DS)'!A1"/>
    <hyperlink ref="B34" location="'OCYG-7'!A1" display="'OCYG-7'!A1"/>
    <hyperlink ref="B37" location="'OP-DETALLE LABOR'!A1" display="OCYG-4"/>
  </hyperlinks>
  <pageMargins left="0.7" right="0.7" top="0.75" bottom="0.75" header="0.3" footer="0.3"/>
  <pageSetup orientation="portrait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3">
    <tabColor theme="2" tint="-0.249977111117893"/>
  </sheetPr>
  <dimension ref="A1:I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9.140625" defaultRowHeight="11.25" x14ac:dyDescent="0.2"/>
  <cols>
    <col min="1" max="1" width="9.140625" style="1"/>
    <col min="2" max="2" width="39" style="1" bestFit="1" customWidth="1"/>
    <col min="3" max="3" width="15.140625" style="1" bestFit="1" customWidth="1"/>
    <col min="4" max="4" width="26" style="1" bestFit="1" customWidth="1"/>
    <col min="5" max="5" width="45.7109375" style="1" bestFit="1" customWidth="1"/>
    <col min="6" max="6" width="16.7109375" style="1" bestFit="1" customWidth="1"/>
    <col min="7" max="7" width="30.42578125" style="1" bestFit="1" customWidth="1"/>
    <col min="8" max="8" width="9.140625" style="1" bestFit="1" customWidth="1"/>
    <col min="9" max="9" width="16.140625" style="1" bestFit="1" customWidth="1"/>
    <col min="10" max="16384" width="9.140625" style="1"/>
  </cols>
  <sheetData>
    <row r="1" spans="1:9" s="2" customFormat="1" x14ac:dyDescent="0.2">
      <c r="A1" s="2" t="s">
        <v>143</v>
      </c>
      <c r="B1" s="2" t="s">
        <v>176</v>
      </c>
      <c r="C1" s="2" t="s">
        <v>177</v>
      </c>
      <c r="D1" s="2" t="s">
        <v>178</v>
      </c>
      <c r="E1" s="2" t="s">
        <v>179</v>
      </c>
      <c r="F1" s="2" t="s">
        <v>180</v>
      </c>
      <c r="G1" s="2" t="s">
        <v>181</v>
      </c>
      <c r="H1" s="2" t="s">
        <v>182</v>
      </c>
      <c r="I1" s="2" t="s">
        <v>6</v>
      </c>
    </row>
  </sheetData>
  <autoFilter ref="A1:I1"/>
  <conditionalFormatting sqref="A1:A1048576">
    <cfRule type="duplicateValues" dxfId="0" priority="1"/>
  </conditionalFormatting>
  <dataValidations count="3">
    <dataValidation type="list" allowBlank="1" showInputMessage="1" showErrorMessage="1" sqref="F2:F1048576">
      <formula1>DescripcionFVT</formula1>
    </dataValidation>
    <dataValidation type="list" allowBlank="1" showInputMessage="1" showErrorMessage="1" sqref="D2:D1048576">
      <formula1>ClasificacionPptoCon</formula1>
    </dataValidation>
    <dataValidation type="list" allowBlank="1" showInputMessage="1" showErrorMessage="1" sqref="C2:C1048576">
      <formula1>ElementoDeCosto</formula1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>
    <tabColor theme="2" tint="-0.249977111117893"/>
  </sheetPr>
  <dimension ref="A1:AF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9.140625" defaultRowHeight="11.25" x14ac:dyDescent="0.25"/>
  <cols>
    <col min="1" max="1" width="9.140625" style="107"/>
    <col min="2" max="2" width="27.42578125" style="107" bestFit="1" customWidth="1"/>
    <col min="3" max="3" width="13" style="107" customWidth="1"/>
    <col min="4" max="4" width="9.42578125" style="107" customWidth="1"/>
    <col min="5" max="5" width="12" style="107" customWidth="1"/>
    <col min="6" max="29" width="9.140625" style="108"/>
    <col min="30" max="30" width="11.7109375" style="127" customWidth="1"/>
    <col min="31" max="31" width="32.42578125" style="127" bestFit="1" customWidth="1"/>
    <col min="32" max="32" width="9.140625" style="127"/>
    <col min="33" max="16384" width="9.140625" style="107"/>
  </cols>
  <sheetData>
    <row r="1" spans="1:32" s="104" customFormat="1" x14ac:dyDescent="0.2">
      <c r="A1" s="104" t="s">
        <v>148</v>
      </c>
      <c r="B1" s="104" t="s">
        <v>0</v>
      </c>
      <c r="C1" s="104" t="s">
        <v>149</v>
      </c>
      <c r="D1" s="104" t="s">
        <v>150</v>
      </c>
      <c r="E1" s="105" t="s">
        <v>151</v>
      </c>
      <c r="F1" s="104" t="s">
        <v>152</v>
      </c>
      <c r="G1" s="106" t="s">
        <v>153</v>
      </c>
      <c r="H1" s="106" t="s">
        <v>154</v>
      </c>
      <c r="I1" s="106" t="s">
        <v>155</v>
      </c>
      <c r="J1" s="104" t="s">
        <v>156</v>
      </c>
      <c r="K1" s="104" t="s">
        <v>157</v>
      </c>
      <c r="L1" s="104" t="s">
        <v>158</v>
      </c>
      <c r="M1" s="104" t="s">
        <v>159</v>
      </c>
      <c r="N1" s="104" t="s">
        <v>160</v>
      </c>
      <c r="O1" s="104" t="s">
        <v>161</v>
      </c>
      <c r="P1" s="104" t="s">
        <v>162</v>
      </c>
      <c r="Q1" s="104" t="s">
        <v>163</v>
      </c>
      <c r="R1" s="104" t="s">
        <v>164</v>
      </c>
      <c r="S1" s="104" t="s">
        <v>165</v>
      </c>
      <c r="T1" s="104" t="s">
        <v>166</v>
      </c>
      <c r="U1" s="104" t="s">
        <v>167</v>
      </c>
      <c r="V1" s="104" t="s">
        <v>168</v>
      </c>
      <c r="W1" s="104" t="s">
        <v>169</v>
      </c>
      <c r="X1" s="104" t="s">
        <v>170</v>
      </c>
      <c r="Y1" s="104" t="s">
        <v>171</v>
      </c>
      <c r="Z1" s="104" t="s">
        <v>172</v>
      </c>
      <c r="AA1" s="104" t="s">
        <v>173</v>
      </c>
      <c r="AB1" s="104" t="s">
        <v>174</v>
      </c>
      <c r="AC1" s="104" t="s">
        <v>175</v>
      </c>
      <c r="AD1" s="166" t="s">
        <v>195</v>
      </c>
      <c r="AE1" s="167" t="s">
        <v>202</v>
      </c>
      <c r="AF1" s="118" t="s">
        <v>183</v>
      </c>
    </row>
    <row r="2" spans="1:32" x14ac:dyDescent="0.2">
      <c r="AD2" s="127">
        <f>IFERROR(VLOOKUP(A2,'BD Productos'!$1:$1048576,2,0),)</f>
        <v>0</v>
      </c>
      <c r="AE2" s="127">
        <f>IFERROR(VLOOKUP(A2,'BD Productos'!$1:$1048576,11,0),)</f>
        <v>0</v>
      </c>
      <c r="AF2" s="119" t="str">
        <f>IF(OR(D2="USD",AA2="EUR",AA2="GBP"),"Si","No")</f>
        <v>No</v>
      </c>
    </row>
  </sheetData>
  <autoFilter ref="A1:AE1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4">
    <tabColor theme="2" tint="-0.249977111117893"/>
  </sheetPr>
  <dimension ref="A1:K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baseColWidth="10" defaultColWidth="9.140625" defaultRowHeight="11.25" x14ac:dyDescent="0.25"/>
  <cols>
    <col min="1" max="1" width="12" style="165" customWidth="1"/>
    <col min="2" max="2" width="10.5703125" style="165" customWidth="1"/>
    <col min="3" max="3" width="29.85546875" style="165" bestFit="1" customWidth="1"/>
    <col min="4" max="4" width="20.28515625" style="165" bestFit="1" customWidth="1"/>
    <col min="5" max="5" width="19.42578125" style="165" bestFit="1" customWidth="1"/>
    <col min="6" max="6" width="21.7109375" style="165" bestFit="1" customWidth="1"/>
    <col min="7" max="7" width="13.140625" style="165" customWidth="1"/>
    <col min="8" max="8" width="10.5703125" style="165" customWidth="1"/>
    <col min="9" max="9" width="9.140625" style="165"/>
    <col min="10" max="10" width="14" style="165" customWidth="1"/>
    <col min="11" max="11" width="31" style="165" bestFit="1" customWidth="1"/>
    <col min="12" max="16384" width="9.140625" style="165"/>
  </cols>
  <sheetData>
    <row r="1" spans="1:11" x14ac:dyDescent="0.25">
      <c r="A1" s="163" t="s">
        <v>148</v>
      </c>
      <c r="B1" s="163" t="s">
        <v>195</v>
      </c>
      <c r="C1" s="163" t="s">
        <v>196</v>
      </c>
      <c r="D1" s="163" t="s">
        <v>197</v>
      </c>
      <c r="E1" s="163" t="s">
        <v>198</v>
      </c>
      <c r="F1" s="163" t="s">
        <v>199</v>
      </c>
      <c r="G1" s="163" t="s">
        <v>200</v>
      </c>
      <c r="H1" s="163" t="s">
        <v>201</v>
      </c>
      <c r="I1" s="163" t="s">
        <v>150</v>
      </c>
      <c r="J1" s="163" t="s">
        <v>151</v>
      </c>
      <c r="K1" s="164" t="s">
        <v>202</v>
      </c>
    </row>
  </sheetData>
  <autoFilter ref="A1:K1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>
    <tabColor theme="2" tint="-0.249977111117893"/>
  </sheetPr>
  <dimension ref="A1:P13"/>
  <sheetViews>
    <sheetView workbookViewId="0"/>
  </sheetViews>
  <sheetFormatPr baseColWidth="10" defaultColWidth="9.140625" defaultRowHeight="11.25" x14ac:dyDescent="0.2"/>
  <cols>
    <col min="1" max="1" width="29.7109375" style="1" bestFit="1" customWidth="1"/>
    <col min="2" max="2" width="9.140625" style="1"/>
    <col min="3" max="3" width="11.28515625" style="1" bestFit="1" customWidth="1"/>
    <col min="4" max="4" width="9.85546875" style="1" bestFit="1" customWidth="1"/>
    <col min="5" max="16384" width="9.140625" style="1"/>
  </cols>
  <sheetData>
    <row r="1" spans="1:16" s="2" customFormat="1" x14ac:dyDescent="0.2">
      <c r="A1" s="2" t="s">
        <v>0</v>
      </c>
      <c r="B1" s="2" t="s">
        <v>94</v>
      </c>
      <c r="C1" s="2" t="s">
        <v>95</v>
      </c>
      <c r="D1" s="2" t="s">
        <v>75</v>
      </c>
      <c r="E1" s="2" t="s">
        <v>96</v>
      </c>
      <c r="F1" s="2" t="s">
        <v>97</v>
      </c>
      <c r="G1" s="2" t="s">
        <v>98</v>
      </c>
      <c r="H1" s="2" t="s">
        <v>99</v>
      </c>
      <c r="I1" s="2" t="s">
        <v>100</v>
      </c>
      <c r="J1" s="2" t="s">
        <v>101</v>
      </c>
      <c r="K1" s="2" t="s">
        <v>102</v>
      </c>
      <c r="L1" s="2" t="s">
        <v>103</v>
      </c>
      <c r="M1" s="2" t="s">
        <v>104</v>
      </c>
      <c r="N1" s="2" t="s">
        <v>105</v>
      </c>
      <c r="O1" s="2" t="s">
        <v>106</v>
      </c>
      <c r="P1" s="2" t="s">
        <v>107</v>
      </c>
    </row>
    <row r="2" spans="1:16" x14ac:dyDescent="0.2">
      <c r="A2" s="88"/>
    </row>
    <row r="3" spans="1:16" x14ac:dyDescent="0.2">
      <c r="A3" s="88"/>
    </row>
    <row r="4" spans="1:16" x14ac:dyDescent="0.2"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</row>
    <row r="5" spans="1:16" x14ac:dyDescent="0.2"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</row>
    <row r="6" spans="1:16" x14ac:dyDescent="0.2">
      <c r="A6" s="88"/>
    </row>
    <row r="7" spans="1:16" x14ac:dyDescent="0.2">
      <c r="A7" s="88"/>
    </row>
    <row r="8" spans="1:16" x14ac:dyDescent="0.2">
      <c r="A8" s="88"/>
    </row>
    <row r="9" spans="1:16" x14ac:dyDescent="0.2">
      <c r="A9" s="88"/>
    </row>
    <row r="10" spans="1:16" x14ac:dyDescent="0.2">
      <c r="A10" s="88"/>
      <c r="E10" s="88"/>
      <c r="F10" s="88"/>
      <c r="G10" s="88"/>
      <c r="H10" s="88"/>
      <c r="I10" s="88"/>
      <c r="J10" s="88"/>
      <c r="L10" s="88"/>
      <c r="M10" s="88"/>
      <c r="N10" s="88"/>
      <c r="O10" s="88"/>
    </row>
    <row r="11" spans="1:16" x14ac:dyDescent="0.2">
      <c r="A11" s="88"/>
      <c r="E11" s="88"/>
      <c r="F11" s="88"/>
      <c r="G11" s="88"/>
      <c r="H11" s="88"/>
      <c r="I11" s="88"/>
      <c r="J11" s="88"/>
      <c r="L11" s="88"/>
      <c r="M11" s="88"/>
      <c r="N11" s="88"/>
      <c r="O11" s="88"/>
    </row>
    <row r="12" spans="1:16" x14ac:dyDescent="0.2">
      <c r="A12" s="88"/>
    </row>
    <row r="13" spans="1:16" x14ac:dyDescent="0.2">
      <c r="A13" s="88"/>
    </row>
  </sheetData>
  <autoFilter ref="A1:P1"/>
  <dataValidations count="4">
    <dataValidation type="list" allowBlank="1" showInputMessage="1" showErrorMessage="1" sqref="D2:D1048576">
      <formula1>OrgNegFilAbr</formula1>
    </dataValidation>
    <dataValidation type="list" allowBlank="1" showInputMessage="1" showErrorMessage="1" sqref="C2:C1048576">
      <formula1>NominaFL</formula1>
    </dataValidation>
    <dataValidation type="list" allowBlank="1" showInputMessage="1" showErrorMessage="1" sqref="A2:A1048576">
      <formula1>Evento</formula1>
    </dataValidation>
    <dataValidation type="list" allowBlank="1" showInputMessage="1" showErrorMessage="1" sqref="B2:B1048576">
      <formula1>"Propia,Contratada"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5">
    <tabColor theme="2" tint="-0.249977111117893"/>
  </sheetPr>
  <dimension ref="A1:H2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baseColWidth="10" defaultColWidth="9.140625" defaultRowHeight="11.25" x14ac:dyDescent="0.25"/>
  <cols>
    <col min="1" max="1" width="9.140625" style="127"/>
    <col min="2" max="2" width="6.85546875" style="124" customWidth="1"/>
    <col min="3" max="3" width="6.85546875" style="124" bestFit="1" customWidth="1"/>
    <col min="4" max="7" width="11.42578125" style="125" bestFit="1" customWidth="1"/>
    <col min="8" max="8" width="11.140625" style="124" bestFit="1" customWidth="1"/>
    <col min="9" max="16384" width="9.140625" style="124"/>
  </cols>
  <sheetData>
    <row r="1" spans="1:8" s="122" customFormat="1" x14ac:dyDescent="0.25">
      <c r="A1" s="126" t="s">
        <v>188</v>
      </c>
      <c r="B1" s="122" t="s">
        <v>2</v>
      </c>
      <c r="C1" s="122" t="s">
        <v>14</v>
      </c>
      <c r="D1" s="123" t="s">
        <v>184</v>
      </c>
      <c r="E1" s="123" t="s">
        <v>185</v>
      </c>
      <c r="F1" s="123" t="s">
        <v>186</v>
      </c>
      <c r="G1" s="123" t="s">
        <v>187</v>
      </c>
      <c r="H1" s="122" t="s">
        <v>4</v>
      </c>
    </row>
    <row r="2" spans="1:8" x14ac:dyDescent="0.25">
      <c r="A2" s="127" t="str">
        <f>B2&amp;"-"&amp;C2</f>
        <v>-</v>
      </c>
    </row>
  </sheetData>
  <autoFilter ref="A1:H1"/>
  <dataValidations count="1">
    <dataValidation type="list" allowBlank="1" showInputMessage="1" showErrorMessage="1" sqref="C2:C1048576">
      <formula1>"1,2,3,4,5,6,7,8,9,10,11,12"</formula1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8">
    <tabColor theme="2" tint="-0.249977111117893"/>
  </sheetPr>
  <dimension ref="A1:K13"/>
  <sheetViews>
    <sheetView workbookViewId="0">
      <pane ySplit="1" topLeftCell="A2" activePane="bottomLeft" state="frozen"/>
      <selection pane="bottomLeft" activeCell="K14" sqref="K14"/>
    </sheetView>
  </sheetViews>
  <sheetFormatPr baseColWidth="10" defaultRowHeight="11.25" x14ac:dyDescent="0.2"/>
  <cols>
    <col min="1" max="1" width="27.28515625" style="1" customWidth="1"/>
    <col min="2" max="2" width="11.42578125" style="1"/>
    <col min="3" max="3" width="1.7109375" style="1" customWidth="1"/>
    <col min="4" max="4" width="11.42578125" style="1"/>
    <col min="5" max="5" width="1.7109375" style="1" customWidth="1"/>
    <col min="6" max="7" width="11.42578125" style="1"/>
    <col min="8" max="8" width="1.7109375" style="1" customWidth="1"/>
    <col min="9" max="16384" width="11.42578125" style="1"/>
  </cols>
  <sheetData>
    <row r="1" spans="1:11" s="2" customFormat="1" x14ac:dyDescent="0.2">
      <c r="A1" s="2" t="s">
        <v>74</v>
      </c>
      <c r="B1" s="2" t="s">
        <v>75</v>
      </c>
      <c r="D1" s="2" t="s">
        <v>13</v>
      </c>
      <c r="F1" s="2" t="s">
        <v>14</v>
      </c>
      <c r="G1" s="2" t="s">
        <v>108</v>
      </c>
      <c r="I1" s="2" t="s">
        <v>14</v>
      </c>
      <c r="J1" s="2" t="s">
        <v>204</v>
      </c>
      <c r="K1" s="2" t="s">
        <v>205</v>
      </c>
    </row>
    <row r="2" spans="1:11" x14ac:dyDescent="0.2">
      <c r="A2" s="1" t="s">
        <v>76</v>
      </c>
      <c r="B2" s="1" t="s">
        <v>77</v>
      </c>
      <c r="D2" s="1">
        <f ca="1">D3-1</f>
        <v>2017</v>
      </c>
      <c r="F2" s="1">
        <v>1</v>
      </c>
      <c r="G2" s="1" t="s">
        <v>109</v>
      </c>
      <c r="I2" s="1">
        <v>1</v>
      </c>
      <c r="J2" s="1" t="s">
        <v>110</v>
      </c>
      <c r="K2" s="1" t="s">
        <v>111</v>
      </c>
    </row>
    <row r="3" spans="1:11" x14ac:dyDescent="0.2">
      <c r="A3" s="1" t="s">
        <v>78</v>
      </c>
      <c r="B3" s="1" t="s">
        <v>79</v>
      </c>
      <c r="D3" s="1">
        <f ca="1">D4-1</f>
        <v>2018</v>
      </c>
      <c r="F3" s="1">
        <v>2</v>
      </c>
      <c r="G3" s="1" t="s">
        <v>110</v>
      </c>
      <c r="I3" s="1">
        <v>2</v>
      </c>
      <c r="J3" s="1" t="s">
        <v>112</v>
      </c>
      <c r="K3" s="1" t="s">
        <v>113</v>
      </c>
    </row>
    <row r="4" spans="1:11" x14ac:dyDescent="0.2">
      <c r="A4" s="1" t="s">
        <v>80</v>
      </c>
      <c r="B4" s="1" t="s">
        <v>81</v>
      </c>
      <c r="D4" s="1">
        <f ca="1">YEAR(TODAY())</f>
        <v>2019</v>
      </c>
      <c r="F4" s="1">
        <v>3</v>
      </c>
      <c r="G4" s="1" t="s">
        <v>111</v>
      </c>
      <c r="I4" s="1">
        <v>3</v>
      </c>
      <c r="J4" s="1" t="s">
        <v>114</v>
      </c>
      <c r="K4" s="1" t="s">
        <v>115</v>
      </c>
    </row>
    <row r="5" spans="1:11" x14ac:dyDescent="0.2">
      <c r="A5" s="1" t="s">
        <v>82</v>
      </c>
      <c r="B5" s="1" t="s">
        <v>82</v>
      </c>
      <c r="D5" s="1">
        <f ca="1">D4+1</f>
        <v>2020</v>
      </c>
      <c r="F5" s="1">
        <v>4</v>
      </c>
      <c r="G5" s="1" t="s">
        <v>112</v>
      </c>
      <c r="I5" s="1">
        <v>4</v>
      </c>
      <c r="J5" s="1" t="s">
        <v>116</v>
      </c>
      <c r="K5" s="1" t="s">
        <v>117</v>
      </c>
    </row>
    <row r="6" spans="1:11" x14ac:dyDescent="0.2">
      <c r="A6" s="1" t="s">
        <v>83</v>
      </c>
      <c r="B6" s="1" t="s">
        <v>83</v>
      </c>
      <c r="D6" s="1">
        <f ca="1">D5+1</f>
        <v>2021</v>
      </c>
      <c r="F6" s="1">
        <v>5</v>
      </c>
      <c r="G6" s="1" t="s">
        <v>113</v>
      </c>
      <c r="I6" s="1">
        <v>5</v>
      </c>
      <c r="J6" s="1" t="s">
        <v>118</v>
      </c>
      <c r="K6" s="1" t="s">
        <v>119</v>
      </c>
    </row>
    <row r="7" spans="1:11" x14ac:dyDescent="0.2">
      <c r="A7" s="1" t="s">
        <v>84</v>
      </c>
      <c r="B7" s="1" t="s">
        <v>84</v>
      </c>
      <c r="F7" s="1">
        <v>6</v>
      </c>
      <c r="G7" s="1" t="s">
        <v>114</v>
      </c>
      <c r="I7" s="1">
        <v>6</v>
      </c>
      <c r="J7" s="1" t="s">
        <v>120</v>
      </c>
      <c r="K7" s="1" t="s">
        <v>206</v>
      </c>
    </row>
    <row r="8" spans="1:11" x14ac:dyDescent="0.2">
      <c r="A8" s="1" t="s">
        <v>85</v>
      </c>
      <c r="B8" s="1" t="s">
        <v>85</v>
      </c>
      <c r="F8" s="1">
        <v>7</v>
      </c>
      <c r="G8" s="1" t="s">
        <v>115</v>
      </c>
      <c r="I8" s="1">
        <v>7</v>
      </c>
      <c r="J8" s="1" t="s">
        <v>207</v>
      </c>
      <c r="K8" s="1" t="s">
        <v>208</v>
      </c>
    </row>
    <row r="9" spans="1:11" x14ac:dyDescent="0.2">
      <c r="A9" s="1" t="s">
        <v>86</v>
      </c>
      <c r="B9" s="1" t="s">
        <v>86</v>
      </c>
      <c r="F9" s="1">
        <v>8</v>
      </c>
      <c r="G9" s="1" t="s">
        <v>116</v>
      </c>
      <c r="I9" s="1">
        <v>8</v>
      </c>
      <c r="J9" s="1" t="s">
        <v>209</v>
      </c>
      <c r="K9" s="1" t="s">
        <v>210</v>
      </c>
    </row>
    <row r="10" spans="1:11" x14ac:dyDescent="0.2">
      <c r="A10" s="1" t="s">
        <v>87</v>
      </c>
      <c r="B10" s="1" t="s">
        <v>87</v>
      </c>
      <c r="F10" s="1">
        <v>9</v>
      </c>
      <c r="G10" s="1" t="s">
        <v>117</v>
      </c>
      <c r="I10" s="1">
        <v>9</v>
      </c>
      <c r="J10" s="1" t="s">
        <v>211</v>
      </c>
      <c r="K10" s="1" t="s">
        <v>212</v>
      </c>
    </row>
    <row r="11" spans="1:11" x14ac:dyDescent="0.2">
      <c r="F11" s="1">
        <v>10</v>
      </c>
      <c r="G11" s="1" t="s">
        <v>118</v>
      </c>
      <c r="I11" s="1">
        <v>10</v>
      </c>
      <c r="J11" s="1" t="s">
        <v>213</v>
      </c>
      <c r="K11" s="1" t="s">
        <v>214</v>
      </c>
    </row>
    <row r="12" spans="1:11" x14ac:dyDescent="0.2">
      <c r="F12" s="1">
        <v>11</v>
      </c>
      <c r="G12" s="1" t="s">
        <v>119</v>
      </c>
      <c r="I12" s="1">
        <v>11</v>
      </c>
      <c r="J12" s="1" t="s">
        <v>215</v>
      </c>
      <c r="K12" s="1" t="s">
        <v>216</v>
      </c>
    </row>
    <row r="13" spans="1:11" x14ac:dyDescent="0.2">
      <c r="F13" s="1">
        <v>12</v>
      </c>
      <c r="G13" s="1" t="s">
        <v>120</v>
      </c>
      <c r="I13" s="1">
        <v>12</v>
      </c>
      <c r="J13" s="1" t="s">
        <v>217</v>
      </c>
      <c r="K13" s="1" t="s">
        <v>218</v>
      </c>
    </row>
  </sheetData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rgb="FFFF0000"/>
  </sheetPr>
  <dimension ref="A1:DL41"/>
  <sheetViews>
    <sheetView showGridLines="0" workbookViewId="0"/>
  </sheetViews>
  <sheetFormatPr baseColWidth="10" defaultRowHeight="15" customHeight="1" x14ac:dyDescent="0.2"/>
  <cols>
    <col min="1" max="1" width="7" style="161" customWidth="1"/>
    <col min="2" max="7" width="13.7109375" style="161" customWidth="1"/>
    <col min="8" max="8" width="39.5703125" style="161" customWidth="1"/>
    <col min="9" max="113" width="13.7109375" style="161" customWidth="1"/>
    <col min="114" max="16384" width="11.42578125" style="161"/>
  </cols>
  <sheetData>
    <row r="1" spans="1:116" s="1" customFormat="1" ht="24.95" customHeight="1" x14ac:dyDescent="0.2">
      <c r="A1" s="154"/>
      <c r="B1" s="154"/>
      <c r="C1" s="154"/>
      <c r="D1" s="155"/>
      <c r="E1" s="155"/>
      <c r="F1" s="155"/>
      <c r="G1" s="155"/>
      <c r="H1" s="155"/>
      <c r="I1" s="11"/>
      <c r="J1" s="11"/>
      <c r="S1" s="11"/>
      <c r="T1" s="11"/>
      <c r="X1" s="11"/>
      <c r="Y1" s="11"/>
      <c r="AD1" s="11"/>
      <c r="AE1" s="11"/>
      <c r="AJ1" s="11"/>
      <c r="AK1" s="11"/>
      <c r="AP1" s="11"/>
      <c r="AQ1" s="11"/>
      <c r="AV1" s="11"/>
      <c r="AW1" s="11"/>
      <c r="BB1" s="11"/>
      <c r="BC1" s="11"/>
      <c r="BH1" s="11"/>
      <c r="BI1" s="11"/>
      <c r="BN1" s="11"/>
      <c r="BO1" s="11"/>
      <c r="BT1" s="11"/>
      <c r="BU1" s="11"/>
      <c r="BZ1" s="11"/>
      <c r="CA1" s="11"/>
      <c r="CF1" s="11"/>
      <c r="CG1" s="11"/>
      <c r="CL1" s="11"/>
      <c r="CM1" s="11"/>
      <c r="CR1" s="11"/>
      <c r="CS1" s="11"/>
      <c r="CX1" s="11"/>
      <c r="CY1" s="11"/>
      <c r="DD1" s="11"/>
      <c r="DE1" s="11"/>
    </row>
    <row r="2" spans="1:116" s="11" customFormat="1" ht="15" customHeight="1" x14ac:dyDescent="0.2">
      <c r="A2" s="156"/>
      <c r="B2" s="12" t="s">
        <v>51</v>
      </c>
      <c r="C2" s="156"/>
      <c r="E2" s="12"/>
      <c r="F2" s="12"/>
      <c r="G2" s="12"/>
      <c r="H2" s="17"/>
      <c r="I2" s="17"/>
      <c r="J2" s="17"/>
      <c r="S2" s="17"/>
      <c r="T2" s="17"/>
      <c r="X2" s="17"/>
      <c r="Y2" s="17"/>
      <c r="AD2" s="17"/>
      <c r="AE2" s="17"/>
      <c r="AJ2" s="17"/>
      <c r="AK2" s="17"/>
      <c r="AP2" s="17"/>
      <c r="AQ2" s="17"/>
      <c r="AV2" s="17"/>
      <c r="AW2" s="17"/>
      <c r="BB2" s="17"/>
      <c r="BC2" s="17"/>
      <c r="BH2" s="17"/>
      <c r="BI2" s="17"/>
      <c r="BN2" s="17"/>
      <c r="BO2" s="17"/>
      <c r="BT2" s="17"/>
      <c r="BU2" s="17"/>
      <c r="BZ2" s="17"/>
      <c r="CA2" s="17"/>
      <c r="CF2" s="17"/>
      <c r="CG2" s="17"/>
      <c r="CL2" s="17"/>
      <c r="CM2" s="17"/>
      <c r="CR2" s="17"/>
      <c r="CS2" s="17"/>
      <c r="CX2" s="17"/>
      <c r="CY2" s="17"/>
      <c r="DD2" s="17"/>
      <c r="DE2" s="17"/>
    </row>
    <row r="3" spans="1:116" s="11" customFormat="1" ht="15" customHeight="1" x14ac:dyDescent="0.2">
      <c r="A3" s="156"/>
      <c r="B3" s="12" t="s">
        <v>16</v>
      </c>
      <c r="C3" s="156"/>
      <c r="E3" s="12"/>
      <c r="F3" s="12"/>
      <c r="G3" s="12"/>
      <c r="H3" s="12"/>
      <c r="I3" s="17"/>
      <c r="J3" s="17"/>
      <c r="S3" s="17"/>
      <c r="T3" s="17"/>
      <c r="X3" s="17"/>
      <c r="Y3" s="17"/>
      <c r="AD3" s="17"/>
      <c r="AE3" s="17"/>
      <c r="AJ3" s="17"/>
      <c r="AK3" s="17"/>
      <c r="AP3" s="17"/>
      <c r="AQ3" s="17"/>
      <c r="AV3" s="17"/>
      <c r="AW3" s="17"/>
      <c r="BB3" s="17"/>
      <c r="BC3" s="17"/>
      <c r="BH3" s="17"/>
      <c r="BI3" s="17"/>
      <c r="BN3" s="17"/>
      <c r="BO3" s="17"/>
      <c r="BT3" s="17"/>
      <c r="BU3" s="17"/>
      <c r="BZ3" s="17"/>
      <c r="CA3" s="17"/>
      <c r="CF3" s="17"/>
      <c r="CG3" s="17"/>
      <c r="CL3" s="17"/>
      <c r="CM3" s="17"/>
      <c r="CR3" s="17"/>
      <c r="CS3" s="17"/>
      <c r="CX3" s="17"/>
      <c r="CY3" s="17"/>
      <c r="DD3" s="17"/>
      <c r="DE3" s="17"/>
    </row>
    <row r="4" spans="1:116" s="11" customFormat="1" ht="15" customHeight="1" x14ac:dyDescent="0.2">
      <c r="A4" s="156"/>
      <c r="B4" s="12" t="s">
        <v>17</v>
      </c>
      <c r="C4" s="156"/>
      <c r="E4" s="12"/>
      <c r="F4" s="12"/>
      <c r="G4" s="12"/>
      <c r="H4" s="12"/>
      <c r="I4" s="157"/>
      <c r="J4" s="157"/>
      <c r="S4" s="157"/>
      <c r="T4" s="157"/>
      <c r="X4" s="157"/>
      <c r="Y4" s="157"/>
      <c r="AD4" s="157"/>
      <c r="AE4" s="157"/>
      <c r="AJ4" s="157"/>
      <c r="AK4" s="157"/>
      <c r="AP4" s="157"/>
      <c r="AQ4" s="157"/>
      <c r="AV4" s="157"/>
      <c r="AW4" s="157"/>
      <c r="BB4" s="157"/>
      <c r="BC4" s="157"/>
      <c r="BH4" s="157"/>
      <c r="BI4" s="157"/>
      <c r="BN4" s="157"/>
      <c r="BO4" s="157"/>
      <c r="BT4" s="157"/>
      <c r="BU4" s="157"/>
      <c r="BZ4" s="157"/>
      <c r="CA4" s="157"/>
      <c r="CF4" s="157"/>
      <c r="CG4" s="157"/>
      <c r="CL4" s="157"/>
      <c r="CM4" s="157"/>
      <c r="CR4" s="157"/>
      <c r="CS4" s="157"/>
      <c r="CX4" s="157"/>
      <c r="CY4" s="157"/>
      <c r="DD4" s="157"/>
      <c r="DE4" s="157"/>
    </row>
    <row r="5" spans="1:116" s="11" customFormat="1" ht="15" customHeight="1" x14ac:dyDescent="0.2">
      <c r="A5" s="156"/>
      <c r="B5" s="12" t="s">
        <v>18</v>
      </c>
      <c r="C5" s="156"/>
      <c r="E5" s="12"/>
      <c r="F5" s="12"/>
      <c r="G5" s="12"/>
      <c r="H5" s="12"/>
      <c r="I5" s="158"/>
      <c r="J5" s="158"/>
      <c r="S5" s="158"/>
      <c r="T5" s="158"/>
      <c r="X5" s="158"/>
      <c r="Y5" s="158"/>
      <c r="AD5" s="158"/>
      <c r="AE5" s="158"/>
      <c r="AJ5" s="158"/>
      <c r="AK5" s="158"/>
      <c r="AP5" s="158"/>
      <c r="AQ5" s="158"/>
      <c r="AV5" s="158"/>
      <c r="AW5" s="158"/>
      <c r="BB5" s="158"/>
      <c r="BC5" s="158"/>
      <c r="BH5" s="158"/>
      <c r="BI5" s="158"/>
      <c r="BN5" s="158"/>
      <c r="BO5" s="158"/>
      <c r="BT5" s="158"/>
      <c r="BU5" s="158"/>
      <c r="BZ5" s="158"/>
      <c r="CA5" s="158"/>
      <c r="CF5" s="158"/>
      <c r="CG5" s="158"/>
      <c r="CL5" s="158"/>
      <c r="CM5" s="158"/>
      <c r="CR5" s="158"/>
      <c r="CS5" s="158"/>
      <c r="CX5" s="158"/>
      <c r="CY5" s="158"/>
      <c r="DD5" s="158"/>
      <c r="DE5" s="158"/>
    </row>
    <row r="6" spans="1:116" s="11" customFormat="1" ht="15" customHeight="1" x14ac:dyDescent="0.2">
      <c r="A6" s="156"/>
      <c r="B6" s="12" t="s">
        <v>223</v>
      </c>
      <c r="C6" s="156"/>
      <c r="E6" s="12"/>
      <c r="F6" s="12"/>
      <c r="G6" s="12"/>
      <c r="H6" s="12"/>
      <c r="I6" s="158"/>
      <c r="J6" s="158"/>
      <c r="S6" s="158"/>
      <c r="T6" s="158"/>
      <c r="X6" s="158"/>
      <c r="Y6" s="158"/>
      <c r="AD6" s="158"/>
      <c r="AE6" s="158"/>
      <c r="AJ6" s="158"/>
      <c r="AK6" s="158"/>
      <c r="AP6" s="158"/>
      <c r="AQ6" s="158"/>
      <c r="AV6" s="158"/>
      <c r="AW6" s="158"/>
      <c r="BB6" s="158"/>
      <c r="BC6" s="158"/>
      <c r="BH6" s="158"/>
      <c r="BI6" s="158"/>
      <c r="BN6" s="158"/>
      <c r="BO6" s="158"/>
      <c r="BT6" s="158"/>
      <c r="BU6" s="158"/>
      <c r="BZ6" s="158"/>
      <c r="CA6" s="158"/>
      <c r="CF6" s="158"/>
      <c r="CG6" s="158"/>
      <c r="CL6" s="158"/>
      <c r="CM6" s="158"/>
      <c r="CR6" s="158"/>
      <c r="CS6" s="158"/>
      <c r="CX6" s="158"/>
      <c r="CY6" s="158"/>
      <c r="DD6" s="158"/>
      <c r="DE6" s="158"/>
    </row>
    <row r="7" spans="1:116" s="11" customFormat="1" ht="15" customHeight="1" x14ac:dyDescent="0.2">
      <c r="A7" s="156"/>
      <c r="B7" s="17" t="str">
        <f>Resumen!B9</f>
        <v>-</v>
      </c>
      <c r="C7" s="156"/>
      <c r="E7" s="17"/>
      <c r="F7" s="17"/>
      <c r="G7" s="17"/>
      <c r="H7" s="17"/>
    </row>
    <row r="8" spans="1:116" s="1" customFormat="1" ht="15" customHeight="1" thickBot="1" x14ac:dyDescent="0.25">
      <c r="A8" s="154"/>
      <c r="B8" s="154"/>
      <c r="C8" s="154"/>
      <c r="D8" s="17"/>
      <c r="E8" s="17"/>
      <c r="F8" s="17"/>
      <c r="G8" s="17"/>
      <c r="H8" s="17"/>
      <c r="I8" s="11"/>
      <c r="J8" s="11"/>
      <c r="S8" s="11"/>
      <c r="T8" s="11"/>
      <c r="X8" s="11"/>
      <c r="Y8" s="11"/>
      <c r="AD8" s="11"/>
      <c r="AE8" s="11"/>
      <c r="AJ8" s="11"/>
      <c r="AK8" s="11"/>
      <c r="AP8" s="11"/>
      <c r="AQ8" s="11"/>
      <c r="AV8" s="11"/>
      <c r="AW8" s="11"/>
      <c r="BB8" s="11"/>
      <c r="BC8" s="11"/>
      <c r="BH8" s="11"/>
      <c r="BI8" s="11"/>
      <c r="BN8" s="11"/>
      <c r="BO8" s="11"/>
      <c r="BT8" s="11"/>
      <c r="BU8" s="11"/>
      <c r="BZ8" s="11"/>
      <c r="CA8" s="11"/>
      <c r="CF8" s="11"/>
      <c r="CG8" s="11"/>
      <c r="CL8" s="11"/>
      <c r="CM8" s="11"/>
      <c r="CR8" s="11"/>
      <c r="CS8" s="11"/>
      <c r="CX8" s="11"/>
      <c r="CY8" s="11"/>
      <c r="DD8" s="11"/>
      <c r="DE8" s="11"/>
    </row>
    <row r="9" spans="1:116" s="1" customFormat="1" ht="15" customHeight="1" thickBot="1" x14ac:dyDescent="0.25">
      <c r="A9" s="154"/>
      <c r="B9" s="154"/>
      <c r="C9" s="154"/>
      <c r="D9" s="194" t="s">
        <v>20</v>
      </c>
      <c r="E9" s="197"/>
      <c r="F9" s="197"/>
      <c r="G9" s="195"/>
      <c r="H9" s="162" t="str">
        <f>Resumen!D11</f>
        <v>COMERCIO Y SUMINISTRO CARACAS</v>
      </c>
      <c r="I9" s="11"/>
      <c r="J9" s="11"/>
      <c r="S9" s="187"/>
      <c r="T9" s="187"/>
      <c r="U9" s="88"/>
      <c r="V9" s="88"/>
      <c r="W9" s="88"/>
      <c r="X9" s="184">
        <f>'BD Eventos'!$B$11</f>
        <v>0</v>
      </c>
      <c r="Y9" s="184">
        <v>1</v>
      </c>
      <c r="Z9" s="88"/>
      <c r="AA9" s="88"/>
      <c r="AB9" s="88"/>
      <c r="AC9" s="88"/>
      <c r="AD9" s="184">
        <f>'BD Eventos'!$B$11</f>
        <v>0</v>
      </c>
      <c r="AE9" s="184">
        <f>Y9+1</f>
        <v>2</v>
      </c>
      <c r="AF9" s="184">
        <f>IFERROR(DATE(VLOOKUP(AD9,'BD Eventos'!$B$8:$H$13,2,0),AE9+1,1)-DATE(VLOOKUP(AD9,'BD Eventos'!$B$8:$H$13,2,0),1,1),)</f>
        <v>0</v>
      </c>
      <c r="AG9" s="88"/>
      <c r="AH9" s="88"/>
      <c r="AI9" s="88"/>
      <c r="AJ9" s="184">
        <f>'BD Eventos'!$B$11</f>
        <v>0</v>
      </c>
      <c r="AK9" s="184">
        <f>AE9+1</f>
        <v>3</v>
      </c>
      <c r="AL9" s="184">
        <f>IFERROR(DATE(VLOOKUP(AJ9,'BD Eventos'!$B$8:$H$13,2,0),AK9+1,1)-DATE(VLOOKUP(AJ9,'BD Eventos'!$B$8:$H$13,2,0),1,1),)</f>
        <v>0</v>
      </c>
      <c r="AM9" s="88"/>
      <c r="AN9" s="88"/>
      <c r="AO9" s="88"/>
      <c r="AP9" s="184">
        <f>'BD Eventos'!$B$11</f>
        <v>0</v>
      </c>
      <c r="AQ9" s="184">
        <f>AK9+1</f>
        <v>4</v>
      </c>
      <c r="AR9" s="184">
        <f>IFERROR(DATE(VLOOKUP(AP9,'BD Eventos'!$B$8:$H$13,2,0),AQ9+1,1)-DATE(VLOOKUP(AP9,'BD Eventos'!$B$8:$H$13,2,0),1,1),)</f>
        <v>0</v>
      </c>
      <c r="AS9" s="88"/>
      <c r="AT9" s="88"/>
      <c r="AU9" s="88"/>
      <c r="AV9" s="184">
        <f>'BD Eventos'!$B$11</f>
        <v>0</v>
      </c>
      <c r="AW9" s="184">
        <f>AQ9+1</f>
        <v>5</v>
      </c>
      <c r="AX9" s="184">
        <f>IFERROR(DATE(VLOOKUP(AV9,'BD Eventos'!$B$8:$H$13,2,0),AW9+1,1)-DATE(VLOOKUP(AV9,'BD Eventos'!$B$8:$H$13,2,0),1,1),)</f>
        <v>0</v>
      </c>
      <c r="AY9" s="88"/>
      <c r="AZ9" s="88"/>
      <c r="BA9" s="88"/>
      <c r="BB9" s="184">
        <f>'BD Eventos'!$B$11</f>
        <v>0</v>
      </c>
      <c r="BC9" s="184">
        <f>AW9+1</f>
        <v>6</v>
      </c>
      <c r="BD9" s="184">
        <f>IFERROR(DATE(VLOOKUP(BB9,'BD Eventos'!$B$8:$H$13,2,0),BC9+1,1)-DATE(VLOOKUP(BB9,'BD Eventos'!$B$8:$H$13,2,0),1,1),)</f>
        <v>0</v>
      </c>
      <c r="BE9" s="88"/>
      <c r="BF9" s="88"/>
      <c r="BG9" s="88"/>
      <c r="BH9" s="184">
        <f>'BD Eventos'!$B$11</f>
        <v>0</v>
      </c>
      <c r="BI9" s="184">
        <f>BC9+1</f>
        <v>7</v>
      </c>
      <c r="BJ9" s="184">
        <f>IFERROR(DATE(VLOOKUP(BH9,'BD Eventos'!$B$8:$H$13,2,0),BI9+1,1)-DATE(VLOOKUP(BH9,'BD Eventos'!$B$8:$H$13,2,0),1,1),)</f>
        <v>0</v>
      </c>
      <c r="BK9" s="88"/>
      <c r="BL9" s="88"/>
      <c r="BM9" s="88"/>
      <c r="BN9" s="184">
        <f>'BD Eventos'!$B$11</f>
        <v>0</v>
      </c>
      <c r="BO9" s="184">
        <f>BI9+1</f>
        <v>8</v>
      </c>
      <c r="BP9" s="184">
        <f>IFERROR(DATE(VLOOKUP(BN9,'BD Eventos'!$B$8:$H$13,2,0),BO9+1,1)-DATE(VLOOKUP(BN9,'BD Eventos'!$B$8:$H$13,2,0),1,1),)</f>
        <v>0</v>
      </c>
      <c r="BQ9" s="88"/>
      <c r="BR9" s="88"/>
      <c r="BS9" s="88"/>
      <c r="BT9" s="184">
        <f>'BD Eventos'!$B$11</f>
        <v>0</v>
      </c>
      <c r="BU9" s="184">
        <f>BO9+1</f>
        <v>9</v>
      </c>
      <c r="BV9" s="184">
        <f>IFERROR(DATE(VLOOKUP(BT9,'BD Eventos'!$B$8:$H$13,2,0),BU9+1,1)-DATE(VLOOKUP(BT9,'BD Eventos'!$B$8:$H$13,2,0),1,1),)</f>
        <v>0</v>
      </c>
      <c r="BW9" s="88"/>
      <c r="BX9" s="88"/>
      <c r="BY9" s="88"/>
      <c r="BZ9" s="184">
        <f>'BD Eventos'!$B$11</f>
        <v>0</v>
      </c>
      <c r="CA9" s="184">
        <f>BU9+1</f>
        <v>10</v>
      </c>
      <c r="CB9" s="184">
        <f>IFERROR(DATE(VLOOKUP(BZ9,'BD Eventos'!$B$8:$H$13,2,0),CA9+1,1)-DATE(VLOOKUP(BZ9,'BD Eventos'!$B$8:$H$13,2,0),1,1),)</f>
        <v>0</v>
      </c>
      <c r="CC9" s="88"/>
      <c r="CD9" s="88"/>
      <c r="CE9" s="88"/>
      <c r="CF9" s="184">
        <f>'BD Eventos'!$B$11</f>
        <v>0</v>
      </c>
      <c r="CG9" s="184">
        <f>CA9+1</f>
        <v>11</v>
      </c>
      <c r="CH9" s="184">
        <f>IFERROR(DATE(VLOOKUP(CF9,'BD Eventos'!$B$8:$H$13,2,0),CG9+1,1)-DATE(VLOOKUP(CF9,'BD Eventos'!$B$8:$H$13,2,0),1,1),)</f>
        <v>0</v>
      </c>
      <c r="CI9" s="88"/>
      <c r="CJ9" s="88"/>
      <c r="CK9" s="88"/>
      <c r="CL9" s="184">
        <f>'BD Eventos'!$B$11</f>
        <v>0</v>
      </c>
      <c r="CM9" s="184">
        <f>CG9+1</f>
        <v>12</v>
      </c>
      <c r="CN9" s="184">
        <f>IFERROR(DATE(VLOOKUP(CL9,'BD Eventos'!$B$8:$H$13,2,0),CM9+1,1)-DATE(VLOOKUP(CL9,'BD Eventos'!$B$8:$H$13,2,0),1,1),)</f>
        <v>0</v>
      </c>
      <c r="CO9" s="88"/>
      <c r="CP9" s="88"/>
      <c r="CQ9" s="88"/>
      <c r="CR9" s="184">
        <f>'BD Eventos'!$B$11</f>
        <v>0</v>
      </c>
      <c r="CS9" s="187"/>
      <c r="CT9" s="88"/>
      <c r="CU9" s="88"/>
      <c r="CV9" s="88"/>
      <c r="CW9" s="88"/>
      <c r="CX9" s="187"/>
      <c r="CY9" s="187"/>
      <c r="CZ9" s="88"/>
      <c r="DA9" s="88"/>
      <c r="DB9" s="88"/>
      <c r="DC9" s="88"/>
      <c r="DD9" s="187"/>
      <c r="DE9" s="187"/>
      <c r="DF9" s="88"/>
      <c r="DG9" s="88"/>
      <c r="DH9" s="88"/>
      <c r="DI9" s="88"/>
    </row>
    <row r="10" spans="1:116" s="185" customFormat="1" ht="15" customHeight="1" x14ac:dyDescent="0.25">
      <c r="A10" s="183"/>
      <c r="B10" s="184">
        <f>IFERROR(DATE(VLOOKUP(B11,'BD Eventos'!$B$8:$H$13,2,0)+1,1,1)-DATE(VLOOKUP(B11,'BD Eventos'!$B$8:$H$13,2,0),1,1),)</f>
        <v>0</v>
      </c>
      <c r="C10" s="183"/>
      <c r="D10" s="181"/>
      <c r="E10" s="181"/>
      <c r="F10" s="181"/>
      <c r="G10" s="181"/>
      <c r="H10" s="182"/>
      <c r="I10" s="184">
        <f>IFERROR(DATE(VLOOKUP(I11,'BD Eventos'!$B$8:$H$13,2,0)+1,1,1)-DATE(VLOOKUP(I11,'BD Eventos'!$B$8:$H$13,2,0),1,1),)</f>
        <v>0</v>
      </c>
      <c r="J10" s="182"/>
      <c r="N10" s="184">
        <f>IFERROR(DATE(VLOOKUP(N11,'BD Eventos'!$B$8:$H$13,2,0)+1,1,1)-DATE(VLOOKUP(N11,'BD Eventos'!$B$8:$H$13,2,0),1,1),)</f>
        <v>0</v>
      </c>
      <c r="S10" s="184">
        <f>IFERROR(DATE(VLOOKUP(N11,'BD Eventos'!$B$8:$H$13,2,0),Periodo+1,1)-DATE(VLOOKUP(N11,'BD Eventos'!$B$8:$H$13,2,0),1,1),)</f>
        <v>0</v>
      </c>
      <c r="T10" s="184">
        <f>IFERROR(VLOOKUP(Periodo,'BD General'!$I$2:$K$13,2,0),)</f>
        <v>0</v>
      </c>
      <c r="U10" s="184">
        <f>IFERROR(VLOOKUP(Periodo,'BD General'!$I$2:$K$13,3,0),)</f>
        <v>0</v>
      </c>
      <c r="X10" s="184">
        <f>IFERROR(DATE(VLOOKUP(X9,'BD Eventos'!$B$8:$H$13,2,0),Y9+1,1)-DATE(VLOOKUP(X9,'BD Eventos'!$B$8:$H$13,2,0),1,1),)</f>
        <v>0</v>
      </c>
      <c r="Y10" s="184" t="str">
        <f>VLOOKUP(Y9,'BD General'!$I$2:$K$13,2,0)</f>
        <v>F</v>
      </c>
      <c r="Z10" s="184" t="str">
        <f>VLOOKUP(Y9,'BD General'!$I$2:$K$13,3,0)</f>
        <v>G</v>
      </c>
      <c r="AD10" s="184">
        <f>AF9-X10</f>
        <v>0</v>
      </c>
      <c r="AE10" s="184" t="str">
        <f>VLOOKUP(AE9,'BD General'!$I$2:$K$13,2,0)</f>
        <v>H</v>
      </c>
      <c r="AF10" s="184" t="str">
        <f>VLOOKUP(AE9,'BD General'!$I$2:$K$13,3,0)</f>
        <v>I</v>
      </c>
      <c r="AJ10" s="184">
        <f>AL9-AF9</f>
        <v>0</v>
      </c>
      <c r="AK10" s="184" t="str">
        <f>VLOOKUP(AK9,'BD General'!$I$2:$K$13,2,0)</f>
        <v>J</v>
      </c>
      <c r="AL10" s="184" t="str">
        <f>VLOOKUP(AK9,'BD General'!$I$2:$K$13,3,0)</f>
        <v>K</v>
      </c>
      <c r="AP10" s="184">
        <f>AR9-AL9</f>
        <v>0</v>
      </c>
      <c r="AQ10" s="184" t="str">
        <f>VLOOKUP(AQ9,'BD General'!$I$2:$K$13,2,0)</f>
        <v>L</v>
      </c>
      <c r="AR10" s="184" t="str">
        <f>VLOOKUP(AQ9,'BD General'!$I$2:$K$13,3,0)</f>
        <v>M</v>
      </c>
      <c r="AV10" s="184">
        <f>AX9-AR9</f>
        <v>0</v>
      </c>
      <c r="AW10" s="184" t="str">
        <f>VLOOKUP(AW9,'BD General'!$I$2:$K$13,2,0)</f>
        <v>N</v>
      </c>
      <c r="AX10" s="184" t="str">
        <f>VLOOKUP(AW9,'BD General'!$I$2:$K$13,3,0)</f>
        <v>O</v>
      </c>
      <c r="BB10" s="184">
        <f>BD9-AX9</f>
        <v>0</v>
      </c>
      <c r="BC10" s="184" t="str">
        <f>VLOOKUP(BC9,'BD General'!$I$2:$K$13,2,0)</f>
        <v>P</v>
      </c>
      <c r="BD10" s="184" t="str">
        <f>VLOOKUP(BC9,'BD General'!$I$2:$K$13,3,0)</f>
        <v>Q</v>
      </c>
      <c r="BH10" s="184">
        <f>BJ9-BD9</f>
        <v>0</v>
      </c>
      <c r="BI10" s="184" t="str">
        <f>VLOOKUP(BI9,'BD General'!$I$2:$K$13,2,0)</f>
        <v>R</v>
      </c>
      <c r="BJ10" s="184" t="str">
        <f>VLOOKUP(BI9,'BD General'!$I$2:$K$13,3,0)</f>
        <v>S</v>
      </c>
      <c r="BN10" s="184">
        <f>BP9-BJ9</f>
        <v>0</v>
      </c>
      <c r="BO10" s="184" t="str">
        <f>VLOOKUP(BO9,'BD General'!$I$2:$K$13,2,0)</f>
        <v>T</v>
      </c>
      <c r="BP10" s="184" t="str">
        <f>VLOOKUP(BO9,'BD General'!$I$2:$K$13,3,0)</f>
        <v>U</v>
      </c>
      <c r="BT10" s="184">
        <f>BV9-BP9</f>
        <v>0</v>
      </c>
      <c r="BU10" s="184" t="str">
        <f>VLOOKUP(BU9,'BD General'!$I$2:$K$13,2,0)</f>
        <v>V</v>
      </c>
      <c r="BV10" s="184" t="str">
        <f>VLOOKUP(BU9,'BD General'!$I$2:$K$13,3,0)</f>
        <v>W</v>
      </c>
      <c r="BZ10" s="184">
        <f>CB9-BV9</f>
        <v>0</v>
      </c>
      <c r="CA10" s="184" t="str">
        <f>VLOOKUP(CA9,'BD General'!$I$2:$K$13,2,0)</f>
        <v>X</v>
      </c>
      <c r="CB10" s="184" t="str">
        <f>VLOOKUP(CA9,'BD General'!$I$2:$K$13,3,0)</f>
        <v>Y</v>
      </c>
      <c r="CF10" s="184">
        <f>CH9-CB9</f>
        <v>0</v>
      </c>
      <c r="CG10" s="184" t="str">
        <f>VLOOKUP(CG9,'BD General'!$I$2:$K$13,2,0)</f>
        <v>Z</v>
      </c>
      <c r="CH10" s="184" t="str">
        <f>VLOOKUP(CG9,'BD General'!$I$2:$K$13,3,0)</f>
        <v>AA</v>
      </c>
      <c r="CL10" s="184">
        <f>CN9-CH9</f>
        <v>0</v>
      </c>
      <c r="CM10" s="184" t="str">
        <f>VLOOKUP(CM9,'BD General'!$I$2:$K$13,2,0)</f>
        <v>AB</v>
      </c>
      <c r="CN10" s="184" t="str">
        <f>VLOOKUP(CM9,'BD General'!$I$2:$K$13,3,0)</f>
        <v>AC</v>
      </c>
      <c r="CR10" s="188">
        <f>S10</f>
        <v>0</v>
      </c>
      <c r="CS10" s="182"/>
      <c r="CX10" s="184">
        <f>IFERROR(DATE(VLOOKUP(CX11,'BD Eventos'!$B$8:$H$13,2,0)+1,1,1)-DATE(VLOOKUP(CX11,'BD Eventos'!$B$8:$H$13,2,0),1,1),)</f>
        <v>0</v>
      </c>
      <c r="CY10" s="182"/>
      <c r="DD10" s="184">
        <f>IFERROR(DATE(VLOOKUP(DD11,'BD Eventos'!$B$8:$H$13,2,0)+1,1,1)-DATE(VLOOKUP(DD11,'BD Eventos'!$B$8:$H$13,2,0),1,1),)</f>
        <v>0</v>
      </c>
      <c r="DE10" s="182"/>
    </row>
    <row r="11" spans="1:116" s="159" customFormat="1" ht="24.95" customHeight="1" x14ac:dyDescent="0.2">
      <c r="B11" s="192" t="str">
        <f>'OP-1'!B17:E17</f>
        <v/>
      </c>
      <c r="C11" s="192"/>
      <c r="D11" s="192"/>
      <c r="E11" s="192"/>
      <c r="F11" s="192"/>
      <c r="G11" s="192"/>
      <c r="H11" s="168" t="s">
        <v>224</v>
      </c>
      <c r="I11" s="192" t="str">
        <f>Resumen!E16</f>
        <v/>
      </c>
      <c r="J11" s="192"/>
      <c r="K11" s="192"/>
      <c r="L11" s="192"/>
      <c r="M11" s="192"/>
      <c r="N11" s="192" t="str">
        <f>Resumen!H16</f>
        <v/>
      </c>
      <c r="O11" s="192"/>
      <c r="P11" s="192"/>
      <c r="Q11" s="192"/>
      <c r="R11" s="192"/>
      <c r="S11" s="192" t="str">
        <f>Resumen!K16</f>
        <v>-</v>
      </c>
      <c r="T11" s="192"/>
      <c r="U11" s="192"/>
      <c r="V11" s="192"/>
      <c r="W11" s="192"/>
      <c r="X11" s="192" t="str">
        <f>Resumen!N16</f>
        <v xml:space="preserve"> (ENERO)</v>
      </c>
      <c r="Y11" s="192"/>
      <c r="Z11" s="192"/>
      <c r="AA11" s="192"/>
      <c r="AB11" s="192"/>
      <c r="AC11" s="192"/>
      <c r="AD11" s="192" t="str">
        <f>Resumen!R16</f>
        <v xml:space="preserve"> (FEBRERO)</v>
      </c>
      <c r="AE11" s="192"/>
      <c r="AF11" s="192"/>
      <c r="AG11" s="192"/>
      <c r="AH11" s="192"/>
      <c r="AI11" s="192"/>
      <c r="AJ11" s="192" t="str">
        <f>Resumen!V16</f>
        <v xml:space="preserve"> (MARZO)</v>
      </c>
      <c r="AK11" s="192"/>
      <c r="AL11" s="192"/>
      <c r="AM11" s="192"/>
      <c r="AN11" s="192"/>
      <c r="AO11" s="192"/>
      <c r="AP11" s="192" t="str">
        <f>Resumen!Z16</f>
        <v xml:space="preserve"> (ABRIL)</v>
      </c>
      <c r="AQ11" s="192"/>
      <c r="AR11" s="192"/>
      <c r="AS11" s="192"/>
      <c r="AT11" s="192"/>
      <c r="AU11" s="192"/>
      <c r="AV11" s="192" t="str">
        <f>Resumen!AD16</f>
        <v xml:space="preserve"> (MAYO)</v>
      </c>
      <c r="AW11" s="192"/>
      <c r="AX11" s="192"/>
      <c r="AY11" s="192"/>
      <c r="AZ11" s="192"/>
      <c r="BA11" s="192"/>
      <c r="BB11" s="192" t="str">
        <f>Resumen!AH16</f>
        <v xml:space="preserve"> (JUNIO)</v>
      </c>
      <c r="BC11" s="192"/>
      <c r="BD11" s="192"/>
      <c r="BE11" s="192"/>
      <c r="BF11" s="192"/>
      <c r="BG11" s="192"/>
      <c r="BH11" s="192" t="str">
        <f>Resumen!AL16</f>
        <v xml:space="preserve"> (JULIO)</v>
      </c>
      <c r="BI11" s="192"/>
      <c r="BJ11" s="192"/>
      <c r="BK11" s="192"/>
      <c r="BL11" s="192"/>
      <c r="BM11" s="192"/>
      <c r="BN11" s="192" t="str">
        <f>Resumen!AP16</f>
        <v xml:space="preserve"> (AGOSTO)</v>
      </c>
      <c r="BO11" s="192"/>
      <c r="BP11" s="192"/>
      <c r="BQ11" s="192"/>
      <c r="BR11" s="192"/>
      <c r="BS11" s="192"/>
      <c r="BT11" s="192" t="str">
        <f>Resumen!AT16</f>
        <v xml:space="preserve"> (SEPTIEMBRE)</v>
      </c>
      <c r="BU11" s="192"/>
      <c r="BV11" s="192"/>
      <c r="BW11" s="192"/>
      <c r="BX11" s="192"/>
      <c r="BY11" s="192"/>
      <c r="BZ11" s="192" t="str">
        <f>Resumen!AX16</f>
        <v xml:space="preserve"> (OCTUBRE)</v>
      </c>
      <c r="CA11" s="192"/>
      <c r="CB11" s="192"/>
      <c r="CC11" s="192"/>
      <c r="CD11" s="192"/>
      <c r="CE11" s="192"/>
      <c r="CF11" s="192" t="str">
        <f>Resumen!BB16</f>
        <v xml:space="preserve"> (NOVIEMBRE)</v>
      </c>
      <c r="CG11" s="192"/>
      <c r="CH11" s="192"/>
      <c r="CI11" s="192"/>
      <c r="CJ11" s="192"/>
      <c r="CK11" s="192"/>
      <c r="CL11" s="192" t="str">
        <f>Resumen!BF16</f>
        <v xml:space="preserve"> (DICIEMBRE)</v>
      </c>
      <c r="CM11" s="192"/>
      <c r="CN11" s="192"/>
      <c r="CO11" s="192"/>
      <c r="CP11" s="192"/>
      <c r="CQ11" s="192"/>
      <c r="CR11" s="192" t="str">
        <f>Resumen!BJ16</f>
        <v>-</v>
      </c>
      <c r="CS11" s="192"/>
      <c r="CT11" s="192"/>
      <c r="CU11" s="192"/>
      <c r="CV11" s="192"/>
      <c r="CW11" s="192"/>
      <c r="CX11" s="198" t="str">
        <f>Resumen!BN16</f>
        <v/>
      </c>
      <c r="CY11" s="199"/>
      <c r="CZ11" s="199"/>
      <c r="DA11" s="199"/>
      <c r="DB11" s="199"/>
      <c r="DC11" s="200"/>
      <c r="DD11" s="201" t="str">
        <f>Resumen!BR16</f>
        <v/>
      </c>
      <c r="DE11" s="202"/>
      <c r="DF11" s="202"/>
      <c r="DG11" s="202"/>
      <c r="DH11" s="202"/>
      <c r="DI11" s="202"/>
      <c r="DJ11" s="192" t="str">
        <f>"VARIACION PLAN-REAL "&amp;'BD Eventos'!$B$1</f>
        <v xml:space="preserve">VARIACION PLAN-REAL </v>
      </c>
      <c r="DK11" s="193"/>
      <c r="DL11" s="193"/>
    </row>
    <row r="12" spans="1:116" s="160" customFormat="1" ht="24.95" customHeight="1" x14ac:dyDescent="0.2">
      <c r="B12" s="136" t="s">
        <v>192</v>
      </c>
      <c r="C12" s="136" t="s">
        <v>193</v>
      </c>
      <c r="D12" s="136" t="s">
        <v>89</v>
      </c>
      <c r="E12" s="136" t="s">
        <v>90</v>
      </c>
      <c r="F12" s="135" t="s">
        <v>91</v>
      </c>
      <c r="G12" s="137" t="s">
        <v>92</v>
      </c>
      <c r="H12" s="186" t="s">
        <v>194</v>
      </c>
      <c r="I12" s="136" t="s">
        <v>192</v>
      </c>
      <c r="J12" s="136" t="s">
        <v>193</v>
      </c>
      <c r="K12" s="136" t="s">
        <v>89</v>
      </c>
      <c r="L12" s="136" t="s">
        <v>90</v>
      </c>
      <c r="M12" s="135" t="s">
        <v>91</v>
      </c>
      <c r="N12" s="136" t="s">
        <v>192</v>
      </c>
      <c r="O12" s="136" t="s">
        <v>193</v>
      </c>
      <c r="P12" s="136" t="s">
        <v>89</v>
      </c>
      <c r="Q12" s="136" t="s">
        <v>90</v>
      </c>
      <c r="R12" s="135" t="s">
        <v>91</v>
      </c>
      <c r="S12" s="136" t="s">
        <v>192</v>
      </c>
      <c r="T12" s="136" t="s">
        <v>193</v>
      </c>
      <c r="U12" s="136" t="s">
        <v>89</v>
      </c>
      <c r="V12" s="136" t="s">
        <v>90</v>
      </c>
      <c r="W12" s="135" t="s">
        <v>91</v>
      </c>
      <c r="X12" s="136" t="s">
        <v>192</v>
      </c>
      <c r="Y12" s="136" t="s">
        <v>193</v>
      </c>
      <c r="Z12" s="136" t="s">
        <v>89</v>
      </c>
      <c r="AA12" s="136" t="s">
        <v>90</v>
      </c>
      <c r="AB12" s="135" t="s">
        <v>91</v>
      </c>
      <c r="AC12" s="137" t="s">
        <v>92</v>
      </c>
      <c r="AD12" s="136" t="s">
        <v>192</v>
      </c>
      <c r="AE12" s="136" t="s">
        <v>193</v>
      </c>
      <c r="AF12" s="136" t="s">
        <v>89</v>
      </c>
      <c r="AG12" s="136" t="s">
        <v>90</v>
      </c>
      <c r="AH12" s="135" t="s">
        <v>91</v>
      </c>
      <c r="AI12" s="137" t="s">
        <v>92</v>
      </c>
      <c r="AJ12" s="136" t="s">
        <v>192</v>
      </c>
      <c r="AK12" s="136" t="s">
        <v>193</v>
      </c>
      <c r="AL12" s="136" t="s">
        <v>89</v>
      </c>
      <c r="AM12" s="136" t="s">
        <v>90</v>
      </c>
      <c r="AN12" s="135" t="s">
        <v>91</v>
      </c>
      <c r="AO12" s="137" t="s">
        <v>92</v>
      </c>
      <c r="AP12" s="136" t="s">
        <v>192</v>
      </c>
      <c r="AQ12" s="136" t="s">
        <v>193</v>
      </c>
      <c r="AR12" s="136" t="s">
        <v>89</v>
      </c>
      <c r="AS12" s="136" t="s">
        <v>90</v>
      </c>
      <c r="AT12" s="135" t="s">
        <v>91</v>
      </c>
      <c r="AU12" s="137" t="s">
        <v>92</v>
      </c>
      <c r="AV12" s="136" t="s">
        <v>192</v>
      </c>
      <c r="AW12" s="136" t="s">
        <v>193</v>
      </c>
      <c r="AX12" s="136" t="s">
        <v>89</v>
      </c>
      <c r="AY12" s="136" t="s">
        <v>90</v>
      </c>
      <c r="AZ12" s="135" t="s">
        <v>91</v>
      </c>
      <c r="BA12" s="137" t="s">
        <v>92</v>
      </c>
      <c r="BB12" s="136" t="s">
        <v>192</v>
      </c>
      <c r="BC12" s="136" t="s">
        <v>193</v>
      </c>
      <c r="BD12" s="136" t="s">
        <v>89</v>
      </c>
      <c r="BE12" s="136" t="s">
        <v>90</v>
      </c>
      <c r="BF12" s="135" t="s">
        <v>91</v>
      </c>
      <c r="BG12" s="137" t="s">
        <v>92</v>
      </c>
      <c r="BH12" s="136" t="s">
        <v>192</v>
      </c>
      <c r="BI12" s="136" t="s">
        <v>193</v>
      </c>
      <c r="BJ12" s="136" t="s">
        <v>89</v>
      </c>
      <c r="BK12" s="136" t="s">
        <v>90</v>
      </c>
      <c r="BL12" s="135" t="s">
        <v>91</v>
      </c>
      <c r="BM12" s="137" t="s">
        <v>92</v>
      </c>
      <c r="BN12" s="136" t="s">
        <v>192</v>
      </c>
      <c r="BO12" s="136" t="s">
        <v>193</v>
      </c>
      <c r="BP12" s="136" t="s">
        <v>89</v>
      </c>
      <c r="BQ12" s="136" t="s">
        <v>90</v>
      </c>
      <c r="BR12" s="135" t="s">
        <v>91</v>
      </c>
      <c r="BS12" s="137" t="s">
        <v>92</v>
      </c>
      <c r="BT12" s="136" t="s">
        <v>192</v>
      </c>
      <c r="BU12" s="136" t="s">
        <v>193</v>
      </c>
      <c r="BV12" s="136" t="s">
        <v>89</v>
      </c>
      <c r="BW12" s="136" t="s">
        <v>90</v>
      </c>
      <c r="BX12" s="135" t="s">
        <v>91</v>
      </c>
      <c r="BY12" s="137" t="s">
        <v>92</v>
      </c>
      <c r="BZ12" s="136" t="s">
        <v>192</v>
      </c>
      <c r="CA12" s="136" t="s">
        <v>193</v>
      </c>
      <c r="CB12" s="136" t="s">
        <v>89</v>
      </c>
      <c r="CC12" s="136" t="s">
        <v>90</v>
      </c>
      <c r="CD12" s="135" t="s">
        <v>91</v>
      </c>
      <c r="CE12" s="137" t="s">
        <v>92</v>
      </c>
      <c r="CF12" s="136" t="s">
        <v>192</v>
      </c>
      <c r="CG12" s="136" t="s">
        <v>193</v>
      </c>
      <c r="CH12" s="136" t="s">
        <v>89</v>
      </c>
      <c r="CI12" s="136" t="s">
        <v>90</v>
      </c>
      <c r="CJ12" s="135" t="s">
        <v>91</v>
      </c>
      <c r="CK12" s="137" t="s">
        <v>92</v>
      </c>
      <c r="CL12" s="136" t="s">
        <v>192</v>
      </c>
      <c r="CM12" s="136" t="s">
        <v>193</v>
      </c>
      <c r="CN12" s="136" t="s">
        <v>89</v>
      </c>
      <c r="CO12" s="136" t="s">
        <v>90</v>
      </c>
      <c r="CP12" s="135" t="s">
        <v>91</v>
      </c>
      <c r="CQ12" s="137" t="s">
        <v>92</v>
      </c>
      <c r="CR12" s="136" t="s">
        <v>192</v>
      </c>
      <c r="CS12" s="136" t="s">
        <v>193</v>
      </c>
      <c r="CT12" s="136" t="s">
        <v>89</v>
      </c>
      <c r="CU12" s="136" t="s">
        <v>90</v>
      </c>
      <c r="CV12" s="135" t="s">
        <v>91</v>
      </c>
      <c r="CW12" s="137" t="s">
        <v>92</v>
      </c>
      <c r="CX12" s="136" t="s">
        <v>192</v>
      </c>
      <c r="CY12" s="136" t="s">
        <v>193</v>
      </c>
      <c r="CZ12" s="136" t="s">
        <v>89</v>
      </c>
      <c r="DA12" s="136" t="s">
        <v>90</v>
      </c>
      <c r="DB12" s="135" t="s">
        <v>91</v>
      </c>
      <c r="DC12" s="137" t="s">
        <v>190</v>
      </c>
      <c r="DD12" s="136" t="s">
        <v>192</v>
      </c>
      <c r="DE12" s="136" t="s">
        <v>193</v>
      </c>
      <c r="DF12" s="136" t="s">
        <v>89</v>
      </c>
      <c r="DG12" s="136" t="s">
        <v>90</v>
      </c>
      <c r="DH12" s="135" t="s">
        <v>91</v>
      </c>
      <c r="DI12" s="137" t="s">
        <v>190</v>
      </c>
      <c r="DJ12" s="136" t="s">
        <v>89</v>
      </c>
      <c r="DK12" s="136" t="s">
        <v>90</v>
      </c>
      <c r="DL12" s="138" t="s">
        <v>91</v>
      </c>
    </row>
    <row r="13" spans="1:116" s="169" customFormat="1" ht="15" customHeight="1" x14ac:dyDescent="0.2">
      <c r="B13" s="170">
        <f>SUMIFS('BD OCyG'!$AB:$AB,'BD OCyG'!$B:$B,B$11,'BD OCyG'!$AE:$AE,$H13,'BD OCyG'!$AD:$AD,$H$11)</f>
        <v>0</v>
      </c>
      <c r="C13" s="170">
        <f t="shared" ref="C13:C39" si="0">IFERROR(1000*F13/(B13*B$10),)</f>
        <v>0</v>
      </c>
      <c r="D13" s="171">
        <f>SUMIFS('BD OCyG'!$AC:$AC,'BD OCyG'!$B:$B,B$11,'BD OCyG'!$AE:$AE,$H13,'BD OCyG'!$AD:$AD,$H$11,'BD OCyG'!$AF:$AF,"Si")</f>
        <v>0</v>
      </c>
      <c r="E13" s="171">
        <f>SUMIFS('BD OCyG'!$AC:$AC,'BD OCyG'!$B:$B,B$11,'BD OCyG'!$AE:$AE,$H13,'BD OCyG'!$AD:$AD,$H$11,'BD OCyG'!$AF:$AF,"No")*Resumen!$F$9</f>
        <v>0</v>
      </c>
      <c r="F13" s="171">
        <f>D13+IF(Resumen!$F$9=0,0,E13/Resumen!$F$9)</f>
        <v>0</v>
      </c>
      <c r="G13" s="171">
        <f>D13+IF(Resumen!$F$7=0,0,E13/Resumen!$F$7)</f>
        <v>0</v>
      </c>
      <c r="H13" s="172"/>
      <c r="I13" s="139">
        <f>SUMIFS('BD OCyG'!$AB:$AB,'BD OCyG'!$B:$B,I$11,'BD OCyG'!$AE:$AE,$H13,'BD OCyG'!$AD:$AD,$H$11)</f>
        <v>0</v>
      </c>
      <c r="J13" s="139">
        <f t="shared" ref="J13:J39" si="1">IFERROR(1000*M13/(I13*I$10),)</f>
        <v>0</v>
      </c>
      <c r="K13" s="139">
        <f>SUMIFS('BD OCyG'!$AC:$AC,'BD OCyG'!$B:$B,I$11,'BD OCyG'!$AE:$AE,$H13,'BD OCyG'!$AD:$AD,$H$11,'BD OCyG'!$AF:$AF,"Si")</f>
        <v>0</v>
      </c>
      <c r="L13" s="139">
        <f>SUMIFS('BD OCyG'!$AC:$AC,'BD OCyG'!$B:$B,I$11,'BD OCyG'!$AE:$AE,$H13,'BD OCyG'!$AD:$AD,$H$11,'BD OCyG'!$AF:$AF,"No")*Resumen!$F$8</f>
        <v>0</v>
      </c>
      <c r="M13" s="171">
        <f>K13+IF(Resumen!$F$8=0,0,L13/Resumen!$F$8)</f>
        <v>0</v>
      </c>
      <c r="N13" s="139">
        <f>SUMIFS('BD OCyG'!$AB:$AB,'BD OCyG'!$B:$B,N$11,'BD OCyG'!$AE:$AE,$H13,'BD OCyG'!$AD:$AD,$H$11)</f>
        <v>0</v>
      </c>
      <c r="O13" s="139">
        <f t="shared" ref="O13:O39" si="2">IFERROR(1000*R13/(N13*N$10),)</f>
        <v>0</v>
      </c>
      <c r="P13" s="139">
        <f>SUMIFS('BD OCyG'!$AC:$AC,'BD OCyG'!$B:$B,N$11,'BD OCyG'!$AE:$AE,$H13,'BD OCyG'!$AD:$AD,$H$11,'BD OCyG'!$AF:$AF,"Si")</f>
        <v>0</v>
      </c>
      <c r="Q13" s="139">
        <f>SUMIFS('BD OCyG'!$AC:$AC,'BD OCyG'!$B:$B,N$11,'BD OCyG'!$AE:$AE,$H13,'BD OCyG'!$AD:$AD,$H$11,'BD OCyG'!$AF:$AF,"No")*Resumen!$F$8</f>
        <v>0</v>
      </c>
      <c r="R13" s="171">
        <f>P13+IF(Resumen!$F$8=0,0,Q13/Resumen!$F$8)</f>
        <v>0</v>
      </c>
      <c r="S13" s="139">
        <f ca="1">IFERROR(SUMIFS(INDIRECT("'BD OCyG'!$"&amp;T$10&amp;":"&amp;T$10),'BD OCyG'!$B:$B,N$11,'BD OCyG'!$AE:$AE,$H13,'BD OCyG'!$AD:$AD,$H$11),)</f>
        <v>0</v>
      </c>
      <c r="T13" s="139">
        <f t="shared" ref="T13" ca="1" si="3">IFERROR(1000*W13/(S13*S$10),)</f>
        <v>0</v>
      </c>
      <c r="U13" s="139">
        <f ca="1">IFERROR(SUMIFS(INDIRECT("'BD OCyG'!$"&amp;U$10&amp;":$"&amp;U$10),'BD OCyG'!$B:$B,N$11,'BD OCyG'!$AE:$AE,$H13,'BD OCyG'!$AD:$AD,$H$11,'BD OCyG'!$AF:$AF,"Si"),)</f>
        <v>0</v>
      </c>
      <c r="V13" s="139">
        <f ca="1">IFERROR(SUMIFS(INDIRECT("'BD OCyG'!$"&amp;U$10&amp;":$"&amp;U$10),'BD OCyG'!$B:$B,N$11,'BD OCyG'!$AE:$AE,$H13,'BD OCyG'!$AD:$AD,$H$11,'BD OCyG'!$AF:$AF,"No")*Resumen!$F$8,)</f>
        <v>0</v>
      </c>
      <c r="W13" s="171">
        <f ca="1">U13+IF(Resumen!$F$8=0,0,V13/Resumen!$F$8)</f>
        <v>0</v>
      </c>
      <c r="X13" s="170">
        <f ca="1">SUMIFS(INDIRECT("'BD OCyG'!$"&amp;Y$10&amp;":"&amp;Y$10),'BD OCyG'!$B:$B,X$9,'BD OCyG'!$AE:$AE,$H13,'BD OCyG'!$AD:$AD,$H$11)</f>
        <v>0</v>
      </c>
      <c r="Y13" s="170">
        <f ca="1">IFERROR(1000*AB13/(X13*X$10),)</f>
        <v>0</v>
      </c>
      <c r="Z13" s="171">
        <f ca="1">SUMIFS(INDIRECT("'BD OCyG'!$"&amp;Z$10&amp;":$"&amp;Z$10),'BD OCyG'!$B:$B,X$9,'BD OCyG'!$AE:$AE,$H13,'BD OCyG'!$AD:$AD,$H$11,'BD OCyG'!$AF:$AF,"Si")</f>
        <v>0</v>
      </c>
      <c r="AA13" s="171">
        <f ca="1">SUMIFS(INDIRECT("'BD OCyG'!$"&amp;Z$10&amp;":$"&amp;Z$10),'BD OCyG'!$B:$B,X$9,'BD OCyG'!$AE:$AE,$H13,'BD OCyG'!$AD:$AD,$H$11,'BD OCyG'!$AF:$AF,"No")*Resumen!$F$8</f>
        <v>0</v>
      </c>
      <c r="AB13" s="171">
        <f ca="1">Z13+IF(Resumen!$F$8=0,0,AA13/Resumen!$F$8)</f>
        <v>0</v>
      </c>
      <c r="AC13" s="171">
        <f ca="1">Z13+IF(Resumen!$G$7=0,0,AA13/Resumen!$G$7)</f>
        <v>0</v>
      </c>
      <c r="AD13" s="170">
        <f ca="1">IF(AE$9&gt;Periodo,0,(SUMIFS(INDIRECT("'BD OCyG'!$"&amp;AE$10&amp;":"&amp;AE$10),'BD OCyG'!$B:$B,AD$9,'BD OCyG'!$AE:$AE,$H13,'BD OCyG'!$AD:$AD,$H$11)*AF$9-X13*X$10)/AD$10)</f>
        <v>0</v>
      </c>
      <c r="AE13" s="170">
        <f ca="1">IFERROR(1000*AH13/(AD13*AD$10),)</f>
        <v>0</v>
      </c>
      <c r="AF13" s="171">
        <f ca="1">IF(AE$9&gt;Periodo,0,IF(AE$9&gt;Periodo,0,SUMIFS(INDIRECT("'BD OCyG'!$"&amp;AF$10&amp;":$"&amp;AF$10),'BD OCyG'!$B:$B,AD$9,'BD OCyG'!$AE:$AE,$H13,'BD OCyG'!$AD:$AD,$H$11,'BD OCyG'!$AF:$AF,"Si")-Z13))</f>
        <v>0</v>
      </c>
      <c r="AG13" s="171">
        <f ca="1">IF(AE$9&gt;Periodo,0,IF(AE$9&gt;Periodo,0,SUMIFS(INDIRECT("'BD OCyG'!$"&amp;AF$10&amp;":$"&amp;AF$10),'BD OCyG'!$B:$B,AD$9,'BD OCyG'!$AE:$AE,$H13,'BD OCyG'!$AD:$AD,$H$11,'BD OCyG'!$AF:$AF,"No")*Resumen!$F$8-AA13))</f>
        <v>0</v>
      </c>
      <c r="AH13" s="171">
        <f ca="1">AF13+IF(Resumen!$F$8=0,0,AG13/Resumen!$F$8)</f>
        <v>0</v>
      </c>
      <c r="AI13" s="171">
        <f ca="1">AF13+IF(Resumen!$H$7=0,0,AG13/Resumen!$H$7)</f>
        <v>0</v>
      </c>
      <c r="AJ13" s="170">
        <f ca="1">IF(AK$9&gt;Periodo,0,IF(AK$9&gt;Periodo,0,(SUMIFS(INDIRECT("'BD OCyG'!$"&amp;AK$10&amp;":"&amp;AK$10),'BD OCyG'!$B:$B,AJ$9,'BD OCyG'!$AE:$AE,$H13,'BD OCyG'!$AD:$AD,$H$11)*AL$9-SUMIFS(INDIRECT("'BD OCyG'!$"&amp;AE$10&amp;":"&amp;AE$10),'BD OCyG'!$B:$B,AJ$9,'BD OCyG'!$AE:$AE,$H13,'BD OCyG'!$AD:$AD,$H$11)*AF$9)/AJ$10))</f>
        <v>0</v>
      </c>
      <c r="AK13" s="170">
        <f ca="1">IFERROR(1000*AN13/(AJ13*AJ$10),)</f>
        <v>0</v>
      </c>
      <c r="AL13" s="171">
        <f ca="1">IF(AK$9&gt;Periodo,0,SUMIFS(INDIRECT("'BD OCyG'!$"&amp;AL$10&amp;":$"&amp;AL$10),'BD OCyG'!$B:$B,AJ$9,'BD OCyG'!$AE:$AE,$H13,'BD OCyG'!$AD:$AD,$H$11,'BD OCyG'!$AF:$AF,"Si")-AF13-Z13)</f>
        <v>0</v>
      </c>
      <c r="AM13" s="171">
        <f ca="1">IF(AK$9&gt;Periodo,0,SUMIFS(INDIRECT("'BD OCyG'!$"&amp;AL$10&amp;":$"&amp;AL$10),'BD OCyG'!$B:$B,AJ$9,'BD OCyG'!$AE:$AE,$H13,'BD OCyG'!$AD:$AD,$H$11,'BD OCyG'!$AF:$AF,"No")*Resumen!$F$8-AG13-AA13)</f>
        <v>0</v>
      </c>
      <c r="AN13" s="171">
        <f ca="1">AL13+IF(Resumen!$F$8=0,0,AM13/Resumen!$F$8)</f>
        <v>0</v>
      </c>
      <c r="AO13" s="171">
        <f ca="1">AL13+IF(Resumen!$I$7=0,0,AM13/Resumen!$I$7)</f>
        <v>0</v>
      </c>
      <c r="AP13" s="170">
        <f ca="1">IF(AQ$9&gt;Periodo,0,IF(AQ$9&gt;Periodo,0,(SUMIFS(INDIRECT("'BD OCyG'!$"&amp;AQ$10&amp;":"&amp;AQ$10),'BD OCyG'!$B:$B,AP$9,'BD OCyG'!$AE:$AE,$H13,'BD OCyG'!$AD:$AD,$H$11)*AR$9-SUMIFS(INDIRECT("'BD OCyG'!$"&amp;AK$10&amp;":"&amp;AK$10),'BD OCyG'!$B:$B,AP$9,'BD OCyG'!$AE:$AE,$H13,'BD OCyG'!$AD:$AD,$H$11)*AL$9)/AP$10))</f>
        <v>0</v>
      </c>
      <c r="AQ13" s="170">
        <f ca="1">IFERROR(1000*AT13/(AP13*AP$10),)</f>
        <v>0</v>
      </c>
      <c r="AR13" s="171">
        <f ca="1">IF(AQ$9&gt;Periodo,0,SUMIFS(INDIRECT("'BD OCyG'!$"&amp;AR$10&amp;":$"&amp;AR$10),'BD OCyG'!$B:$B,AP$9,'BD OCyG'!$AE:$AE,$H13,'BD OCyG'!$AD:$AD,$H$11,'BD OCyG'!$AF:$AF,"Si")-AL13-AF13-Z13)</f>
        <v>0</v>
      </c>
      <c r="AS13" s="171">
        <f ca="1">IF(AQ$9&gt;Periodo,0,SUMIFS(INDIRECT("'BD OCyG'!$"&amp;AR$10&amp;":$"&amp;AR$10),'BD OCyG'!$B:$B,AP$9,'BD OCyG'!$AE:$AE,$H13,'BD OCyG'!$AD:$AD,$H$11,'BD OCyG'!$AF:$AF,"No")*Resumen!$F$8-AM13-AG13-AA13)</f>
        <v>0</v>
      </c>
      <c r="AT13" s="171">
        <f ca="1">AR13+IF(Resumen!$F$8=0,0,AS13/Resumen!$F$8)</f>
        <v>0</v>
      </c>
      <c r="AU13" s="171">
        <f ca="1">AR13+IF(Resumen!$J$7=0,0,AS13/Resumen!$J$7)</f>
        <v>0</v>
      </c>
      <c r="AV13" s="170">
        <f ca="1">IF(AW$9&gt;Periodo,0,IF(AW$9&gt;Periodo,0,(SUMIFS(INDIRECT("'BD OCyG'!$"&amp;AW$10&amp;":"&amp;AW$10),'BD OCyG'!$B:$B,AV$9,'BD OCyG'!$AE:$AE,$H13,'BD OCyG'!$AD:$AD,$H$11)*AX$9-SUMIFS(INDIRECT("'BD OCyG'!$"&amp;AQ$10&amp;":"&amp;AQ$10),'BD OCyG'!$B:$B,AV$9,'BD OCyG'!$AE:$AE,$H13,'BD OCyG'!$AD:$AD,$H$11)*AR$9)/AV$10))</f>
        <v>0</v>
      </c>
      <c r="AW13" s="170">
        <f ca="1">IFERROR(1000*AZ13/(AV13*AV$10),)</f>
        <v>0</v>
      </c>
      <c r="AX13" s="171">
        <f ca="1">IF(AW$9&gt;Periodo,0,SUMIFS(INDIRECT("'BD OCyG'!$"&amp;AX$10&amp;":$"&amp;AX$10),'BD OCyG'!$B:$B,AV$9,'BD OCyG'!$AE:$AE,$H13,'BD OCyG'!$AD:$AD,$H$11,'BD OCyG'!$AF:$AF,"Si")-AR13-AL13-AF13-Z13)</f>
        <v>0</v>
      </c>
      <c r="AY13" s="171">
        <f ca="1">IF(AW$9&gt;Periodo,0,SUMIFS(INDIRECT("'BD OCyG'!$"&amp;AX$10&amp;":$"&amp;AX$10),'BD OCyG'!$B:$B,AV$9,'BD OCyG'!$AE:$AE,$H13,'BD OCyG'!$AD:$AD,$H$11,'BD OCyG'!$AF:$AF,"No")*Resumen!$F$8-AS13-AM13-AG13-AA13)</f>
        <v>0</v>
      </c>
      <c r="AZ13" s="171">
        <f ca="1">AX13+IF(Resumen!$F$8=0,0,AY13/Resumen!$F$8)</f>
        <v>0</v>
      </c>
      <c r="BA13" s="171">
        <f ca="1">AX13+IF(Resumen!$K$7=0,0,AY13/Resumen!$K$7)</f>
        <v>0</v>
      </c>
      <c r="BB13" s="170">
        <f ca="1">IF(BC$9&gt;Periodo,0,IF(BC$9&gt;Periodo,0,(SUMIFS(INDIRECT("'BD OCyG'!$"&amp;BC$10&amp;":"&amp;BC$10),'BD OCyG'!$B:$B,BB$9,'BD OCyG'!$AE:$AE,$H13,'BD OCyG'!$AD:$AD,$H$11)*BD$9-SUMIFS(INDIRECT("'BD OCyG'!$"&amp;AW$10&amp;":"&amp;AW$10),'BD OCyG'!$B:$B,BB$9,'BD OCyG'!$AE:$AE,$H13,'BD OCyG'!$AD:$AD,$H$11)*AX$9)/BB$10))</f>
        <v>0</v>
      </c>
      <c r="BC13" s="170">
        <f ca="1">IFERROR(1000*BF13/(BB13*BB$10),)</f>
        <v>0</v>
      </c>
      <c r="BD13" s="171">
        <f ca="1">IF(BC$9&gt;Periodo,0,SUMIFS(INDIRECT("'BD OCyG'!$"&amp;BD$10&amp;":$"&amp;BD$10),'BD OCyG'!$B:$B,BB$9,'BD OCyG'!$AE:$AE,$H13,'BD OCyG'!$AD:$AD,$H$11,'BD OCyG'!$AF:$AF,"Si")-AX13-AR13-AL13-AF13-Z13)</f>
        <v>0</v>
      </c>
      <c r="BE13" s="171">
        <f ca="1">IF(BC$9&gt;Periodo,0,SUMIFS(INDIRECT("'BD OCyG'!$"&amp;BD$10&amp;":$"&amp;BD$10),'BD OCyG'!$B:$B,BB$9,'BD OCyG'!$AE:$AE,$H13,'BD OCyG'!$AD:$AD,$H$11,'BD OCyG'!$AF:$AF,"No")*Resumen!$F$8-AY13-AS13-AM13-AG13-AA13)</f>
        <v>0</v>
      </c>
      <c r="BF13" s="171">
        <f ca="1">BD13+IF(Resumen!$F$8=0,0,BE13/Resumen!$F$8)</f>
        <v>0</v>
      </c>
      <c r="BG13" s="171">
        <f ca="1">BD13+IF(Resumen!$L$7=0,0,BE13/Resumen!$L$7)</f>
        <v>0</v>
      </c>
      <c r="BH13" s="170">
        <f ca="1">IF(BI$9&gt;Periodo,0,IF(BI$9&gt;Periodo,0,(SUMIFS(INDIRECT("'BD OCyG'!$"&amp;BI$10&amp;":"&amp;BI$10),'BD OCyG'!$B:$B,BH$9,'BD OCyG'!$AE:$AE,$H13,'BD OCyG'!$AD:$AD,$H$11)*BJ$9-SUMIFS(INDIRECT("'BD OCyG'!$"&amp;BC$10&amp;":"&amp;BC$10),'BD OCyG'!$B:$B,BH$9,'BD OCyG'!$AE:$AE,$H13,'BD OCyG'!$AD:$AD,$H$11)*BD$9)/BH$10))</f>
        <v>0</v>
      </c>
      <c r="BI13" s="170">
        <f ca="1">IFERROR(1000*BL13/(BH13*BH$10),)</f>
        <v>0</v>
      </c>
      <c r="BJ13" s="171">
        <f ca="1">IF(BI$9&gt;Periodo,0,SUMIFS(INDIRECT("'BD OCyG'!$"&amp;BJ$10&amp;":$"&amp;BJ$10),'BD OCyG'!$B:$B,BH$9,'BD OCyG'!$AE:$AE,$H13,'BD OCyG'!$AD:$AD,$H$11,'BD OCyG'!$AF:$AF,"Si")-BD13-AX13-AR13-AL13-AF13-Z13)</f>
        <v>0</v>
      </c>
      <c r="BK13" s="171">
        <f ca="1">IF(BI$9&gt;Periodo,0,SUMIFS(INDIRECT("'BD OCyG'!$"&amp;BJ$10&amp;":$"&amp;BJ$10),'BD OCyG'!$B:$B,BH$9,'BD OCyG'!$AE:$AE,$H13,'BD OCyG'!$AD:$AD,$H$11,'BD OCyG'!$AF:$AF,"No")*Resumen!$F$8-BE13-AY13-AS13-AM13-AG13-AA13)</f>
        <v>0</v>
      </c>
      <c r="BL13" s="171">
        <f ca="1">BJ13+IF(Resumen!$F$8=0,0,BK13/Resumen!$F$8)</f>
        <v>0</v>
      </c>
      <c r="BM13" s="171">
        <f ca="1">BJ13+IF(Resumen!$M$7=0,0,BK13/Resumen!$M$7)</f>
        <v>0</v>
      </c>
      <c r="BN13" s="170">
        <f ca="1">IF(BO$9&gt;Periodo,0,IF(BO$9&gt;Periodo,0,(SUMIFS(INDIRECT("'BD OCyG'!$"&amp;BO$10&amp;":"&amp;BO$10),'BD OCyG'!$B:$B,BN$9,'BD OCyG'!$AE:$AE,$H13,'BD OCyG'!$AD:$AD,$H$11)*BP$9-SUMIFS(INDIRECT("'BD OCyG'!$"&amp;BI$10&amp;":"&amp;BI$10),'BD OCyG'!$B:$B,BN$9,'BD OCyG'!$AE:$AE,$H13,'BD OCyG'!$AD:$AD,$H$11)*BJ$9)/BN$10))</f>
        <v>0</v>
      </c>
      <c r="BO13" s="170">
        <f ca="1">IFERROR(1000*BR13/(BN13*BN$10),)</f>
        <v>0</v>
      </c>
      <c r="BP13" s="171">
        <f ca="1">IF(BO$9&gt;Periodo,0,SUMIFS(INDIRECT("'BD OCyG'!$"&amp;BP$10&amp;":$"&amp;BP$10),'BD OCyG'!$B:$B,BN$9,'BD OCyG'!$AE:$AE,$H13,'BD OCyG'!$AD:$AD,$H$11,'BD OCyG'!$AF:$AF,"Si")-BJ13-BD13-AX13-AR13-AL13-AF13-Z13)</f>
        <v>0</v>
      </c>
      <c r="BQ13" s="171">
        <f ca="1">IF(BO$9&gt;Periodo,0,SUMIFS(INDIRECT("'BD OCyG'!$"&amp;BP$10&amp;":$"&amp;BP$10),'BD OCyG'!$B:$B,BN$9,'BD OCyG'!$AE:$AE,$H13,'BD OCyG'!$AD:$AD,$H$11,'BD OCyG'!$AF:$AF,"No")*Resumen!$F$9-BK13-BE13-AY13-AS13-AM13-AG13-AA13)</f>
        <v>0</v>
      </c>
      <c r="BR13" s="171">
        <f ca="1">BP13+IF(Resumen!$F$8=0,0,BQ13/Resumen!$F$8)</f>
        <v>0</v>
      </c>
      <c r="BS13" s="171">
        <f ca="1">BP13+IF(Resumen!$N$7=0,0,BQ13/Resumen!$N$7)</f>
        <v>0</v>
      </c>
      <c r="BT13" s="170">
        <f ca="1">IF(BU$9&gt;Periodo,0,IF(BU$9&gt;Periodo,0,(SUMIFS(INDIRECT("'BD OCyG'!$"&amp;BU$10&amp;":"&amp;BU$10),'BD OCyG'!$B:$B,BT$9,'BD OCyG'!$AE:$AE,$H13,'BD OCyG'!$AD:$AD,$H$11)*BV$9-SUMIFS(INDIRECT("'BD OCyG'!$"&amp;BO$10&amp;":"&amp;BO$10),'BD OCyG'!$B:$B,BT$9,'BD OCyG'!$AE:$AE,$H13,'BD OCyG'!$AD:$AD,$H$11)*BP$9)/BT$10))</f>
        <v>0</v>
      </c>
      <c r="BU13" s="170">
        <f ca="1">IFERROR(1000*BX13/(BT13*BT$10),)</f>
        <v>0</v>
      </c>
      <c r="BV13" s="171">
        <f ca="1">IF(BU$9&gt;Periodo,0,SUMIFS(INDIRECT("'BD OCyG'!$"&amp;BV$10&amp;":$"&amp;BV$10),'BD OCyG'!$B:$B,BT$9,'BD OCyG'!$AE:$AE,$H13,'BD OCyG'!$AD:$AD,$H$11,'BD OCyG'!$AF:$AF,"Si")-BP13-BJ13-BD13-AX13-AR13-AL13-AF13-Z13)</f>
        <v>0</v>
      </c>
      <c r="BW13" s="171">
        <f ca="1">IF(BU$9&gt;Periodo,0,SUMIFS(INDIRECT("'BD OCyG'!$"&amp;BV$10&amp;":$"&amp;BV$10),'BD OCyG'!$B:$B,BT$9,'BD OCyG'!$AE:$AE,$H13,'BD OCyG'!$AD:$AD,$H$11,'BD OCyG'!$AF:$AF,"No")*Resumen!$F$8-BQ13-BK13-BE13-AY13-AS13-AM13-AG13-AA13)</f>
        <v>0</v>
      </c>
      <c r="BX13" s="171">
        <f ca="1">BV13+IF(Resumen!$F$8=0,0,BW13/Resumen!$F$8)</f>
        <v>0</v>
      </c>
      <c r="BY13" s="171">
        <f ca="1">BV13+IF(Resumen!$O$7=0,0,BW13/Resumen!$O$7)</f>
        <v>0</v>
      </c>
      <c r="BZ13" s="170">
        <f ca="1">IF(CA$9&gt;Periodo,0,IF(CA$9&gt;Periodo,0,(SUMIFS(INDIRECT("'BD OCyG'!$"&amp;CA$10&amp;":"&amp;CA$10),'BD OCyG'!$B:$B,BZ$9,'BD OCyG'!$AE:$AE,$H13,'BD OCyG'!$AD:$AD,$H$11)*CB$9-SUMIFS(INDIRECT("'BD OCyG'!$"&amp;BU$10&amp;":"&amp;BU$10),'BD OCyG'!$B:$B,BZ$9,'BD OCyG'!$AE:$AE,$H13,'BD OCyG'!$AD:$AD,$H$11)*BV$9)/BZ$10))</f>
        <v>0</v>
      </c>
      <c r="CA13" s="170">
        <f ca="1">IFERROR(1000*CD13/(BZ13*BZ$10),)</f>
        <v>0</v>
      </c>
      <c r="CB13" s="171">
        <f ca="1">IF(CA$9&gt;Periodo,0,SUMIFS(INDIRECT("'BD OCyG'!$"&amp;CB$10&amp;":$"&amp;CB$10),'BD OCyG'!$B:$B,BZ$9,'BD OCyG'!$AE:$AE,$H13,'BD OCyG'!$AD:$AD,$H$11,'BD OCyG'!$AF:$AF,"Si")-BV13-BP13-BJ13-BD13-AX13-AR13-AL13-AF13-Z13)</f>
        <v>0</v>
      </c>
      <c r="CC13" s="171">
        <f ca="1">IF(CA$9&gt;Periodo,0,SUMIFS(INDIRECT("'BD OCyG'!$"&amp;CB$10&amp;":$"&amp;CB$10),'BD OCyG'!$B:$B,BZ$9,'BD OCyG'!$AE:$AE,$H13,'BD OCyG'!$AD:$AD,$H$11,'BD OCyG'!$AF:$AF,"No")*Resumen!$F$8-BW13-BQ13-BK13-BE13-AY13-AS13-AM13-AG13-AA13)</f>
        <v>0</v>
      </c>
      <c r="CD13" s="171">
        <f ca="1">CB13+IF(Resumen!$F$8=0,0,CC13/Resumen!$F$8)</f>
        <v>0</v>
      </c>
      <c r="CE13" s="171">
        <f ca="1">CB13+IF(Resumen!$P$7=0,0,CC13/Resumen!$P$7)</f>
        <v>0</v>
      </c>
      <c r="CF13" s="170">
        <f ca="1">IF(CG$9&gt;Periodo,0,IF(CG$9&gt;Periodo,0,(SUMIFS(INDIRECT("'BD OCyG'!$"&amp;CG$10&amp;":"&amp;CG$10),'BD OCyG'!$B:$B,CF$9,'BD OCyG'!$AE:$AE,$H13,'BD OCyG'!$AD:$AD,$H$11)*CH$9-SUMIFS(INDIRECT("'BD OCyG'!$"&amp;CA$10&amp;":"&amp;CA$10),'BD OCyG'!$B:$B,CF$9,'BD OCyG'!$AE:$AE,$H13,'BD OCyG'!$AD:$AD,$H$11)*CB$9)/CF$10))</f>
        <v>0</v>
      </c>
      <c r="CG13" s="170">
        <f ca="1">IFERROR(1000*CJ13/(CF13*CF$10),)</f>
        <v>0</v>
      </c>
      <c r="CH13" s="171">
        <f ca="1">IF(CG$9&gt;Periodo,0,SUMIFS(INDIRECT("'BD OCyG'!$"&amp;CH$10&amp;":$"&amp;CH$10),'BD OCyG'!$B:$B,CF$9,'BD OCyG'!$AE:$AE,$H13,'BD OCyG'!$AD:$AD,$H$11,'BD OCyG'!$AF:$AF,"Si")-CB13-BV13-BP13-BJ13-BD13-AX13-AR13-AL13-AF13-Z13)</f>
        <v>0</v>
      </c>
      <c r="CI13" s="171">
        <f ca="1">IF(CG$9&gt;Periodo,0,SUMIFS(INDIRECT("'BD OCyG'!$"&amp;CH$10&amp;":$"&amp;CH$10),'BD OCyG'!$B:$B,CF$9,'BD OCyG'!$AE:$AE,$H13,'BD OCyG'!$AD:$AD,$H$11,'BD OCyG'!$AF:$AF,"No")*Resumen!$F$8-CC13-BW13-BQ13-BK13-BE13-AY13-AS13-AM13-AG13-AA13)</f>
        <v>0</v>
      </c>
      <c r="CJ13" s="171">
        <f ca="1">CH13+IF(Resumen!$F$8=0,0,CI13/Resumen!$F$8)</f>
        <v>0</v>
      </c>
      <c r="CK13" s="171">
        <f ca="1">CH13+IF(Resumen!$Q$7=0,0,CI13/Resumen!$Q$7)</f>
        <v>0</v>
      </c>
      <c r="CL13" s="170">
        <f ca="1">IF(CM$9&gt;Periodo,0,IF(CM$9&gt;Periodo,0,(SUMIFS(INDIRECT("'BD OCyG'!$"&amp;CM$10&amp;":"&amp;CM$10),'BD OCyG'!$B:$B,CL$9,'BD OCyG'!$AE:$AE,$H13,'BD OCyG'!$AD:$AD,$H$11)*CN$9-SUMIFS(INDIRECT("'BD OCyG'!$"&amp;CG$10&amp;":"&amp;CG$10),'BD OCyG'!$B:$B,CL$9,'BD OCyG'!$AE:$AE,$H13,'BD OCyG'!$AD:$AD,$H$11)*CH$9)/CL$10))</f>
        <v>0</v>
      </c>
      <c r="CM13" s="170">
        <f ca="1">IFERROR(1000*CP13/(CL13*CL$10),)</f>
        <v>0</v>
      </c>
      <c r="CN13" s="171">
        <f ca="1">IF(CM$9&gt;Periodo,0,SUMIFS(INDIRECT("'BD OCyG'!$"&amp;CN$10&amp;":$"&amp;CN$10),'BD OCyG'!$B:$B,CL$9,'BD OCyG'!$AE:$AE,$H13,'BD OCyG'!$AD:$AD,$H$11,'BD OCyG'!$AF:$AF,"Si")-CH13-CB13-BV13-BP13-BJ13-BD13-AX13-AR13-AL13-AF13-Z13)</f>
        <v>0</v>
      </c>
      <c r="CO13" s="171">
        <f ca="1">IF(CM$9&gt;Periodo,0,SUMIFS(INDIRECT("'BD OCyG'!$"&amp;CN$10&amp;":$"&amp;CN$10),'BD OCyG'!$B:$B,CL$9,'BD OCyG'!$AE:$AE,$H13,'BD OCyG'!$AD:$AD,$H$11,'BD OCyG'!$AF:$AF,"No")*Resumen!$F$8-CI13-CC13-BW13-BQ13-BK13-BE13-AY13-AS13-AM13-AG13-AA13)</f>
        <v>0</v>
      </c>
      <c r="CP13" s="171">
        <f ca="1">CN13+IF(Resumen!$F$8=0,0,CO13/Resumen!$F$8)</f>
        <v>0</v>
      </c>
      <c r="CQ13" s="171">
        <f ca="1">CN13+IF(Resumen!$R$7=0,0,CO13/Resumen!$R$7)</f>
        <v>0</v>
      </c>
      <c r="CR13" s="139">
        <f ca="1">IFERROR((X13*$X$10+AD13*$AD$10+AJ13*$AJ$10+AP13*$AP$10+AV13*$AV$10+BB13*$BB$10+BH13*$BH$10+BN13*$BN$10+BT13*$BT$10+BZ13*$BZ$10+CF13*$CF$10+CL13*$CL$10)/$CR$10,)</f>
        <v>0</v>
      </c>
      <c r="CS13" s="139">
        <f ca="1">IFERROR(1000*CV13/(CR13*CR$10),)</f>
        <v>0</v>
      </c>
      <c r="CT13" s="139">
        <f ca="1">Z13+AF13+AL13+AR13+AX13+BD13+BJ13+BP13+BV13+CB13+CH13+CN13</f>
        <v>0</v>
      </c>
      <c r="CU13" s="139">
        <f t="shared" ref="CU13:CW39" ca="1" si="4">AA13+AG13+AM13+AS13+AY13+BE13+BK13+BQ13+BW13+CC13+CI13+CO13</f>
        <v>0</v>
      </c>
      <c r="CV13" s="140">
        <f t="shared" ca="1" si="4"/>
        <v>0</v>
      </c>
      <c r="CW13" s="140">
        <f t="shared" ca="1" si="4"/>
        <v>0</v>
      </c>
      <c r="CX13" s="170">
        <f>SUMIFS('BD OCyG'!$AB:$AB,'BD OCyG'!$B:$B,CX$11,'BD OCyG'!$AE:$AE,$H13,'BD OCyG'!$AD:$AD,$H$11)</f>
        <v>0</v>
      </c>
      <c r="CY13" s="170">
        <f t="shared" ref="CY13:CY39" si="5">IFERROR(1000*DB13/(CX13*CX$10),)</f>
        <v>0</v>
      </c>
      <c r="CZ13" s="171">
        <f>SUMIFS('BD OCyG'!$AC:$AC,'BD OCyG'!$B:$B,CX$11,'BD OCyG'!$AE:$AE,$H13,'BD OCyG'!$AD:$AD,$H$11,'BD OCyG'!$AF:$AF,"Si")</f>
        <v>0</v>
      </c>
      <c r="DA13" s="171">
        <f>SUMIFS('BD OCyG'!$AC:$AC,'BD OCyG'!$B:$B,CX$11,'BD OCyG'!$AE:$AE,$H13,'BD OCyG'!$AD:$AD,$H$11,'BD OCyG'!$AF:$AF,"No")*Resumen!$F$8</f>
        <v>0</v>
      </c>
      <c r="DB13" s="171">
        <f>CZ13+IF(Resumen!$F$8=0,0,DA13/Resumen!$F$8)</f>
        <v>0</v>
      </c>
      <c r="DC13" s="171">
        <f>CZ13+IF(Resumen!$F$8=0,0,DA13/Resumen!$F$8)</f>
        <v>0</v>
      </c>
      <c r="DD13" s="170">
        <f>SUMIFS('BD OCyG'!$AB:$AB,'BD OCyG'!$B:$B,DD$11,'BD OCyG'!$AE:$AE,$H13,'BD OCyG'!$AD:$AD,$H$11)</f>
        <v>0</v>
      </c>
      <c r="DE13" s="170">
        <f t="shared" ref="DE13:DE39" si="6">IFERROR(1000*DH13/(DD13*DD$10),)</f>
        <v>0</v>
      </c>
      <c r="DF13" s="171">
        <f>SUMIFS('BD OCyG'!$AC:$AC,'BD OCyG'!$B:$B,DD$11,'BD OCyG'!$AE:$AE,$H13,'BD OCyG'!$AD:$AD,$H$11,'BD OCyG'!$AF:$AF,"Si")</f>
        <v>0</v>
      </c>
      <c r="DG13" s="171">
        <f>SUMIFS('BD OCyG'!$AC:$AC,'BD OCyG'!$B:$B,DD$11,'BD OCyG'!$AE:$AE,$H13,'BD OCyG'!$AD:$AD,$H$11,'BD OCyG'!$AF:$AF,"No")*Resumen!$F$8</f>
        <v>0</v>
      </c>
      <c r="DH13" s="171">
        <f>DF13+IF(Resumen!$F$8=0,0,DG13/Resumen!$F$8)</f>
        <v>0</v>
      </c>
      <c r="DI13" s="171">
        <f>DF13+IF(Resumen!$F$8=0,0,DG13/Resumen!$F$8)</f>
        <v>0</v>
      </c>
      <c r="DJ13" s="140">
        <f ca="1">CT13-U13</f>
        <v>0</v>
      </c>
      <c r="DK13" s="140">
        <f t="shared" ref="DK13:DL28" ca="1" si="7">CU13-V13</f>
        <v>0</v>
      </c>
      <c r="DL13" s="140">
        <f t="shared" ca="1" si="7"/>
        <v>0</v>
      </c>
    </row>
    <row r="14" spans="1:116" s="169" customFormat="1" ht="15" customHeight="1" x14ac:dyDescent="0.2">
      <c r="B14" s="170">
        <f>SUMIFS('BD OCyG'!$AB:$AB,'BD OCyG'!$B:$B,B$11,'BD OCyG'!$AE:$AE,$H14,'BD OCyG'!$AD:$AD,$H$11)</f>
        <v>0</v>
      </c>
      <c r="C14" s="170">
        <f t="shared" si="0"/>
        <v>0</v>
      </c>
      <c r="D14" s="171">
        <f>SUMIFS('BD OCyG'!$AC:$AC,'BD OCyG'!$B:$B,B$11,'BD OCyG'!$AE:$AE,$H14,'BD OCyG'!$AD:$AD,$H$11,'BD OCyG'!$AF:$AF,"Si")</f>
        <v>0</v>
      </c>
      <c r="E14" s="171">
        <f>SUMIFS('BD OCyG'!$AC:$AC,'BD OCyG'!$B:$B,B$11,'BD OCyG'!$AE:$AE,$H14,'BD OCyG'!$AD:$AD,$H$11,'BD OCyG'!$AF:$AF,"No")*Resumen!$F$9</f>
        <v>0</v>
      </c>
      <c r="F14" s="171">
        <f>D14+IF(Resumen!$F$9=0,0,E14/Resumen!$F$9)</f>
        <v>0</v>
      </c>
      <c r="G14" s="171">
        <f>D14+IF(Resumen!$F$7=0,0,E14/Resumen!$F$7)</f>
        <v>0</v>
      </c>
      <c r="H14" s="172"/>
      <c r="I14" s="139">
        <f>SUMIFS('BD OCyG'!$AB:$AB,'BD OCyG'!$B:$B,I$11,'BD OCyG'!$AE:$AE,$H14,'BD OCyG'!$AD:$AD,$H$11)</f>
        <v>0</v>
      </c>
      <c r="J14" s="139">
        <f t="shared" si="1"/>
        <v>0</v>
      </c>
      <c r="K14" s="139">
        <f>SUMIFS('BD OCyG'!$AC:$AC,'BD OCyG'!$B:$B,I$11,'BD OCyG'!$AE:$AE,$H14,'BD OCyG'!$AD:$AD,$H$11,'BD OCyG'!$AF:$AF,"Si")</f>
        <v>0</v>
      </c>
      <c r="L14" s="139">
        <f>SUMIFS('BD OCyG'!$AC:$AC,'BD OCyG'!$B:$B,I$11,'BD OCyG'!$AE:$AE,$H14,'BD OCyG'!$AD:$AD,$H$11,'BD OCyG'!$AF:$AF,"No")*Resumen!$F$8</f>
        <v>0</v>
      </c>
      <c r="M14" s="171">
        <f>K14+IF(Resumen!$F$8=0,0,L14/Resumen!$F$8)</f>
        <v>0</v>
      </c>
      <c r="N14" s="139">
        <f>SUMIFS('BD OCyG'!$AB:$AB,'BD OCyG'!$B:$B,N$11,'BD OCyG'!$AE:$AE,$H14,'BD OCyG'!$AD:$AD,$H$11)</f>
        <v>0</v>
      </c>
      <c r="O14" s="139">
        <f t="shared" si="2"/>
        <v>0</v>
      </c>
      <c r="P14" s="139">
        <f>SUMIFS('BD OCyG'!$AC:$AC,'BD OCyG'!$B:$B,N$11,'BD OCyG'!$AE:$AE,$H14,'BD OCyG'!$AD:$AD,$H$11,'BD OCyG'!$AF:$AF,"Si")</f>
        <v>0</v>
      </c>
      <c r="Q14" s="139">
        <f>SUMIFS('BD OCyG'!$AC:$AC,'BD OCyG'!$B:$B,N$11,'BD OCyG'!$AE:$AE,$H14,'BD OCyG'!$AD:$AD,$H$11,'BD OCyG'!$AF:$AF,"No")*Resumen!$F$8</f>
        <v>0</v>
      </c>
      <c r="R14" s="171">
        <f>P14+IF(Resumen!$F$8=0,0,Q14/Resumen!$F$8)</f>
        <v>0</v>
      </c>
      <c r="S14" s="139">
        <f ca="1">IFERROR(SUMIFS(INDIRECT("'BD OCyG'!$"&amp;T$10&amp;":"&amp;T$10),'BD OCyG'!$B:$B,N$11,'BD OCyG'!$AE:$AE,$H14,'BD OCyG'!$AD:$AD,$H$11),)</f>
        <v>0</v>
      </c>
      <c r="T14" s="139">
        <f t="shared" ref="T14:T39" ca="1" si="8">IFERROR(1000*W14/(S14*S$10),)</f>
        <v>0</v>
      </c>
      <c r="U14" s="139">
        <f ca="1">IFERROR(SUMIFS(INDIRECT("'BD OCyG'!$"&amp;U$10&amp;":$"&amp;U$10),'BD OCyG'!$B:$B,N$11,'BD OCyG'!$AE:$AE,$H14,'BD OCyG'!$AD:$AD,$H$11,'BD OCyG'!$AF:$AF,"Si"),)</f>
        <v>0</v>
      </c>
      <c r="V14" s="139">
        <f ca="1">IFERROR(SUMIFS(INDIRECT("'BD OCyG'!$"&amp;U$10&amp;":$"&amp;U$10),'BD OCyG'!$B:$B,N$11,'BD OCyG'!$AE:$AE,$H14,'BD OCyG'!$AD:$AD,$H$11,'BD OCyG'!$AF:$AF,"No")*Resumen!$F$8,)</f>
        <v>0</v>
      </c>
      <c r="W14" s="171">
        <f ca="1">U14+IF(Resumen!$F$8=0,0,V14/Resumen!$F$8)</f>
        <v>0</v>
      </c>
      <c r="X14" s="170">
        <f ca="1">SUMIFS(INDIRECT("'BD OCyG'!$"&amp;Y$10&amp;":"&amp;Y$10),'BD OCyG'!$B:$B,X$9,'BD OCyG'!$AE:$AE,$H14,'BD OCyG'!$AD:$AD,$H$11)</f>
        <v>0</v>
      </c>
      <c r="Y14" s="170">
        <f t="shared" ref="Y14:Y39" ca="1" si="9">IFERROR(1000*AB14/(X14*X$10),)</f>
        <v>0</v>
      </c>
      <c r="Z14" s="171">
        <f ca="1">SUMIFS(INDIRECT("'BD OCyG'!$"&amp;Z$10&amp;":$"&amp;Z$10),'BD OCyG'!$B:$B,X$9,'BD OCyG'!$AE:$AE,$H14,'BD OCyG'!$AD:$AD,$H$11,'BD OCyG'!$AF:$AF,"Si")</f>
        <v>0</v>
      </c>
      <c r="AA14" s="171">
        <f ca="1">SUMIFS(INDIRECT("'BD OCyG'!$"&amp;Z$10&amp;":$"&amp;Z$10),'BD OCyG'!$B:$B,X$9,'BD OCyG'!$AE:$AE,$H14,'BD OCyG'!$AD:$AD,$H$11,'BD OCyG'!$AF:$AF,"No")*Resumen!$F$8</f>
        <v>0</v>
      </c>
      <c r="AB14" s="171">
        <f ca="1">Z14+IF(Resumen!$F$8=0,0,AA14/Resumen!$F$8)</f>
        <v>0</v>
      </c>
      <c r="AC14" s="171">
        <f ca="1">Z14+IF(Resumen!$G$7=0,0,AA14/Resumen!$G$7)</f>
        <v>0</v>
      </c>
      <c r="AD14" s="170">
        <f ca="1">IF(AE$9&gt;Periodo,0,(SUMIFS(INDIRECT("'BD OCyG'!$"&amp;AE$10&amp;":"&amp;AE$10),'BD OCyG'!$B:$B,AD$9,'BD OCyG'!$AE:$AE,$H14,'BD OCyG'!$AD:$AD,$H$11)*AF$9-X14*X$10)/AD$10)</f>
        <v>0</v>
      </c>
      <c r="AE14" s="170">
        <f t="shared" ref="AE14:AE39" ca="1" si="10">IFERROR(1000*AH14/(AD14*AD$10),)</f>
        <v>0</v>
      </c>
      <c r="AF14" s="171">
        <f ca="1">IF(AE$9&gt;Periodo,0,IF(AE$9&gt;Periodo,0,SUMIFS(INDIRECT("'BD OCyG'!$"&amp;AF$10&amp;":$"&amp;AF$10),'BD OCyG'!$B:$B,AD$9,'BD OCyG'!$AE:$AE,$H14,'BD OCyG'!$AD:$AD,$H$11,'BD OCyG'!$AF:$AF,"Si")-Z14))</f>
        <v>0</v>
      </c>
      <c r="AG14" s="171">
        <f ca="1">IF(AE$9&gt;Periodo,0,IF(AE$9&gt;Periodo,0,SUMIFS(INDIRECT("'BD OCyG'!$"&amp;AF$10&amp;":$"&amp;AF$10),'BD OCyG'!$B:$B,AD$9,'BD OCyG'!$AE:$AE,$H14,'BD OCyG'!$AD:$AD,$H$11,'BD OCyG'!$AF:$AF,"No")*Resumen!$F$8-AA14))</f>
        <v>0</v>
      </c>
      <c r="AH14" s="171">
        <f ca="1">AF14+IF(Resumen!$F$8=0,0,AG14/Resumen!$F$8)</f>
        <v>0</v>
      </c>
      <c r="AI14" s="171">
        <f ca="1">AF14+IF(Resumen!$H$7=0,0,AG14/Resumen!$H$7)</f>
        <v>0</v>
      </c>
      <c r="AJ14" s="170">
        <f ca="1">IF(AK$9&gt;Periodo,0,IF(AK$9&gt;Periodo,0,(SUMIFS(INDIRECT("'BD OCyG'!$"&amp;AK$10&amp;":"&amp;AK$10),'BD OCyG'!$B:$B,AJ$9,'BD OCyG'!$AE:$AE,$H14,'BD OCyG'!$AD:$AD,$H$11)*AL$9-SUMIFS(INDIRECT("'BD OCyG'!$"&amp;AE$10&amp;":"&amp;AE$10),'BD OCyG'!$B:$B,AJ$9,'BD OCyG'!$AE:$AE,$H14,'BD OCyG'!$AD:$AD,$H$11)*AF$9)/AJ$10))</f>
        <v>0</v>
      </c>
      <c r="AK14" s="170">
        <f t="shared" ref="AK14:AK39" ca="1" si="11">IFERROR(1000*AN14/(AJ14*AJ$10),)</f>
        <v>0</v>
      </c>
      <c r="AL14" s="171">
        <f ca="1">IF(AK$9&gt;Periodo,0,SUMIFS(INDIRECT("'BD OCyG'!$"&amp;AL$10&amp;":$"&amp;AL$10),'BD OCyG'!$B:$B,AJ$9,'BD OCyG'!$AE:$AE,$H14,'BD OCyG'!$AD:$AD,$H$11,'BD OCyG'!$AF:$AF,"Si")-AF14-Z14)</f>
        <v>0</v>
      </c>
      <c r="AM14" s="171">
        <f ca="1">IF(AK$9&gt;Periodo,0,SUMIFS(INDIRECT("'BD OCyG'!$"&amp;AL$10&amp;":$"&amp;AL$10),'BD OCyG'!$B:$B,AJ$9,'BD OCyG'!$AE:$AE,$H14,'BD OCyG'!$AD:$AD,$H$11,'BD OCyG'!$AF:$AF,"No")*Resumen!$F$8-AG14-AA14)</f>
        <v>0</v>
      </c>
      <c r="AN14" s="171">
        <f ca="1">AL14+IF(Resumen!$F$8=0,0,AM14/Resumen!$F$8)</f>
        <v>0</v>
      </c>
      <c r="AO14" s="171">
        <f ca="1">AL14+IF(Resumen!$I$7=0,0,AM14/Resumen!$I$7)</f>
        <v>0</v>
      </c>
      <c r="AP14" s="170">
        <f ca="1">IF(AQ$9&gt;Periodo,0,IF(AQ$9&gt;Periodo,0,(SUMIFS(INDIRECT("'BD OCyG'!$"&amp;AQ$10&amp;":"&amp;AQ$10),'BD OCyG'!$B:$B,AP$9,'BD OCyG'!$AE:$AE,$H14,'BD OCyG'!$AD:$AD,$H$11)*AR$9-SUMIFS(INDIRECT("'BD OCyG'!$"&amp;AK$10&amp;":"&amp;AK$10),'BD OCyG'!$B:$B,AP$9,'BD OCyG'!$AE:$AE,$H14,'BD OCyG'!$AD:$AD,$H$11)*AL$9)/AP$10))</f>
        <v>0</v>
      </c>
      <c r="AQ14" s="170">
        <f t="shared" ref="AQ14:AQ39" ca="1" si="12">IFERROR(1000*AT14/(AP14*AP$10),)</f>
        <v>0</v>
      </c>
      <c r="AR14" s="171">
        <f ca="1">IF(AQ$9&gt;Periodo,0,SUMIFS(INDIRECT("'BD OCyG'!$"&amp;AR$10&amp;":$"&amp;AR$10),'BD OCyG'!$B:$B,AP$9,'BD OCyG'!$AE:$AE,$H14,'BD OCyG'!$AD:$AD,$H$11,'BD OCyG'!$AF:$AF,"Si")-AL14-AF14-Z14)</f>
        <v>0</v>
      </c>
      <c r="AS14" s="171">
        <f ca="1">IF(AQ$9&gt;Periodo,0,SUMIFS(INDIRECT("'BD OCyG'!$"&amp;AR$10&amp;":$"&amp;AR$10),'BD OCyG'!$B:$B,AP$9,'BD OCyG'!$AE:$AE,$H14,'BD OCyG'!$AD:$AD,$H$11,'BD OCyG'!$AF:$AF,"No")*Resumen!$F$8-AM14-AG14-AA14)</f>
        <v>0</v>
      </c>
      <c r="AT14" s="171">
        <f ca="1">AR14+IF(Resumen!$F$8=0,0,AS14/Resumen!$F$8)</f>
        <v>0</v>
      </c>
      <c r="AU14" s="171">
        <f ca="1">AR14+IF(Resumen!$J$7=0,0,AS14/Resumen!$J$7)</f>
        <v>0</v>
      </c>
      <c r="AV14" s="170">
        <f ca="1">IF(AW$9&gt;Periodo,0,IF(AW$9&gt;Periodo,0,(SUMIFS(INDIRECT("'BD OCyG'!$"&amp;AW$10&amp;":"&amp;AW$10),'BD OCyG'!$B:$B,AV$9,'BD OCyG'!$AE:$AE,$H14,'BD OCyG'!$AD:$AD,$H$11)*AX$9-SUMIFS(INDIRECT("'BD OCyG'!$"&amp;AQ$10&amp;":"&amp;AQ$10),'BD OCyG'!$B:$B,AV$9,'BD OCyG'!$AE:$AE,$H14,'BD OCyG'!$AD:$AD,$H$11)*AR$9)/AV$10))</f>
        <v>0</v>
      </c>
      <c r="AW14" s="170">
        <f t="shared" ref="AW14:AW39" ca="1" si="13">IFERROR(1000*AZ14/(AV14*AV$10),)</f>
        <v>0</v>
      </c>
      <c r="AX14" s="171">
        <f ca="1">IF(AW$9&gt;Periodo,0,SUMIFS(INDIRECT("'BD OCyG'!$"&amp;AX$10&amp;":$"&amp;AX$10),'BD OCyG'!$B:$B,AV$9,'BD OCyG'!$AE:$AE,$H14,'BD OCyG'!$AD:$AD,$H$11,'BD OCyG'!$AF:$AF,"Si")-AR14-AL14-AF14-Z14)</f>
        <v>0</v>
      </c>
      <c r="AY14" s="171">
        <f ca="1">IF(AW$9&gt;Periodo,0,SUMIFS(INDIRECT("'BD OCyG'!$"&amp;AX$10&amp;":$"&amp;AX$10),'BD OCyG'!$B:$B,AV$9,'BD OCyG'!$AE:$AE,$H14,'BD OCyG'!$AD:$AD,$H$11,'BD OCyG'!$AF:$AF,"No")*Resumen!$F$8-AS14-AM14-AG14-AA14)</f>
        <v>0</v>
      </c>
      <c r="AZ14" s="171">
        <f ca="1">AX14+IF(Resumen!$F$8=0,0,AY14/Resumen!$F$8)</f>
        <v>0</v>
      </c>
      <c r="BA14" s="171">
        <f ca="1">AX14+IF(Resumen!$K$7=0,0,AY14/Resumen!$K$7)</f>
        <v>0</v>
      </c>
      <c r="BB14" s="170">
        <f ca="1">IF(BC$9&gt;Periodo,0,IF(BC$9&gt;Periodo,0,(SUMIFS(INDIRECT("'BD OCyG'!$"&amp;BC$10&amp;":"&amp;BC$10),'BD OCyG'!$B:$B,BB$9,'BD OCyG'!$AE:$AE,$H14,'BD OCyG'!$AD:$AD,$H$11)*BD$9-SUMIFS(INDIRECT("'BD OCyG'!$"&amp;AW$10&amp;":"&amp;AW$10),'BD OCyG'!$B:$B,BB$9,'BD OCyG'!$AE:$AE,$H14,'BD OCyG'!$AD:$AD,$H$11)*AX$9)/BB$10))</f>
        <v>0</v>
      </c>
      <c r="BC14" s="170">
        <f t="shared" ref="BC14:BC39" ca="1" si="14">IFERROR(1000*BF14/(BB14*BB$10),)</f>
        <v>0</v>
      </c>
      <c r="BD14" s="171">
        <f ca="1">IF(BC$9&gt;Periodo,0,SUMIFS(INDIRECT("'BD OCyG'!$"&amp;BD$10&amp;":$"&amp;BD$10),'BD OCyG'!$B:$B,BB$9,'BD OCyG'!$AE:$AE,$H14,'BD OCyG'!$AD:$AD,$H$11,'BD OCyG'!$AF:$AF,"Si")-AX14-AR14-AL14-AF14-Z14)</f>
        <v>0</v>
      </c>
      <c r="BE14" s="171">
        <f ca="1">IF(BC$9&gt;Periodo,0,SUMIFS(INDIRECT("'BD OCyG'!$"&amp;BD$10&amp;":$"&amp;BD$10),'BD OCyG'!$B:$B,BB$9,'BD OCyG'!$AE:$AE,$H14,'BD OCyG'!$AD:$AD,$H$11,'BD OCyG'!$AF:$AF,"No")*Resumen!$F$8-AY14-AS14-AM14-AG14-AA14)</f>
        <v>0</v>
      </c>
      <c r="BF14" s="171">
        <f ca="1">BD14+IF(Resumen!$F$8=0,0,BE14/Resumen!$F$8)</f>
        <v>0</v>
      </c>
      <c r="BG14" s="171">
        <f ca="1">BD14+IF(Resumen!$L$7=0,0,BE14/Resumen!$L$7)</f>
        <v>0</v>
      </c>
      <c r="BH14" s="170">
        <f ca="1">IF(BI$9&gt;Periodo,0,IF(BI$9&gt;Periodo,0,(SUMIFS(INDIRECT("'BD OCyG'!$"&amp;BI$10&amp;":"&amp;BI$10),'BD OCyG'!$B:$B,BH$9,'BD OCyG'!$AE:$AE,$H14,'BD OCyG'!$AD:$AD,$H$11)*BJ$9-SUMIFS(INDIRECT("'BD OCyG'!$"&amp;BC$10&amp;":"&amp;BC$10),'BD OCyG'!$B:$B,BH$9,'BD OCyG'!$AE:$AE,$H14,'BD OCyG'!$AD:$AD,$H$11)*BD$9)/BH$10))</f>
        <v>0</v>
      </c>
      <c r="BI14" s="170">
        <f t="shared" ref="BI14:BI39" ca="1" si="15">IFERROR(1000*BL14/(BH14*BH$10),)</f>
        <v>0</v>
      </c>
      <c r="BJ14" s="171">
        <f ca="1">IF(BI$9&gt;Periodo,0,SUMIFS(INDIRECT("'BD OCyG'!$"&amp;BJ$10&amp;":$"&amp;BJ$10),'BD OCyG'!$B:$B,BH$9,'BD OCyG'!$AE:$AE,$H14,'BD OCyG'!$AD:$AD,$H$11,'BD OCyG'!$AF:$AF,"Si")-BD14-AX14-AR14-AL14-AF14-Z14)</f>
        <v>0</v>
      </c>
      <c r="BK14" s="171">
        <f ca="1">IF(BI$9&gt;Periodo,0,SUMIFS(INDIRECT("'BD OCyG'!$"&amp;BJ$10&amp;":$"&amp;BJ$10),'BD OCyG'!$B:$B,BH$9,'BD OCyG'!$AE:$AE,$H14,'BD OCyG'!$AD:$AD,$H$11,'BD OCyG'!$AF:$AF,"No")*Resumen!$F$8-BE14-AY14-AS14-AM14-AG14-AA14)</f>
        <v>0</v>
      </c>
      <c r="BL14" s="171">
        <f ca="1">BJ14+IF(Resumen!$F$8=0,0,BK14/Resumen!$F$8)</f>
        <v>0</v>
      </c>
      <c r="BM14" s="171">
        <f ca="1">BJ14+IF(Resumen!$M$7=0,0,BK14/Resumen!$M$7)</f>
        <v>0</v>
      </c>
      <c r="BN14" s="170">
        <f ca="1">IF(BO$9&gt;Periodo,0,IF(BO$9&gt;Periodo,0,(SUMIFS(INDIRECT("'BD OCyG'!$"&amp;BO$10&amp;":"&amp;BO$10),'BD OCyG'!$B:$B,BN$9,'BD OCyG'!$AE:$AE,$H14,'BD OCyG'!$AD:$AD,$H$11)*BP$9-SUMIFS(INDIRECT("'BD OCyG'!$"&amp;BI$10&amp;":"&amp;BI$10),'BD OCyG'!$B:$B,BN$9,'BD OCyG'!$AE:$AE,$H14,'BD OCyG'!$AD:$AD,$H$11)*BJ$9)/BN$10))</f>
        <v>0</v>
      </c>
      <c r="BO14" s="170">
        <f t="shared" ref="BO14:BO39" ca="1" si="16">IFERROR(1000*BR14/(BN14*BN$10),)</f>
        <v>0</v>
      </c>
      <c r="BP14" s="171">
        <f ca="1">IF(BO$9&gt;Periodo,0,SUMIFS(INDIRECT("'BD OCyG'!$"&amp;BP$10&amp;":$"&amp;BP$10),'BD OCyG'!$B:$B,BN$9,'BD OCyG'!$AE:$AE,$H14,'BD OCyG'!$AD:$AD,$H$11,'BD OCyG'!$AF:$AF,"Si")-BJ14-BD14-AX14-AR14-AL14-AF14-Z14)</f>
        <v>0</v>
      </c>
      <c r="BQ14" s="171">
        <f ca="1">IF(BO$9&gt;Periodo,0,SUMIFS(INDIRECT("'BD OCyG'!$"&amp;BP$10&amp;":$"&amp;BP$10),'BD OCyG'!$B:$B,BN$9,'BD OCyG'!$AE:$AE,$H14,'BD OCyG'!$AD:$AD,$H$11,'BD OCyG'!$AF:$AF,"No")*Resumen!$F$9-BK14-BE14-AY14-AS14-AM14-AG14-AA14)</f>
        <v>0</v>
      </c>
      <c r="BR14" s="171">
        <f ca="1">BP14+IF(Resumen!$F$8=0,0,BQ14/Resumen!$F$8)</f>
        <v>0</v>
      </c>
      <c r="BS14" s="171">
        <f ca="1">BP14+IF(Resumen!$N$7=0,0,BQ14/Resumen!$N$7)</f>
        <v>0</v>
      </c>
      <c r="BT14" s="170">
        <f ca="1">IF(BU$9&gt;Periodo,0,IF(BU$9&gt;Periodo,0,(SUMIFS(INDIRECT("'BD OCyG'!$"&amp;BU$10&amp;":"&amp;BU$10),'BD OCyG'!$B:$B,BT$9,'BD OCyG'!$AE:$AE,$H14,'BD OCyG'!$AD:$AD,$H$11)*BV$9-SUMIFS(INDIRECT("'BD OCyG'!$"&amp;BO$10&amp;":"&amp;BO$10),'BD OCyG'!$B:$B,BT$9,'BD OCyG'!$AE:$AE,$H14,'BD OCyG'!$AD:$AD,$H$11)*BP$9)/BT$10))</f>
        <v>0</v>
      </c>
      <c r="BU14" s="170">
        <f t="shared" ref="BU14:BU39" ca="1" si="17">IFERROR(1000*BX14/(BT14*BT$10),)</f>
        <v>0</v>
      </c>
      <c r="BV14" s="171">
        <f ca="1">IF(BU$9&gt;Periodo,0,SUMIFS(INDIRECT("'BD OCyG'!$"&amp;BV$10&amp;":$"&amp;BV$10),'BD OCyG'!$B:$B,BT$9,'BD OCyG'!$AE:$AE,$H14,'BD OCyG'!$AD:$AD,$H$11,'BD OCyG'!$AF:$AF,"Si")-BP14-BJ14-BD14-AX14-AR14-AL14-AF14-Z14)</f>
        <v>0</v>
      </c>
      <c r="BW14" s="171">
        <f ca="1">IF(BU$9&gt;Periodo,0,SUMIFS(INDIRECT("'BD OCyG'!$"&amp;BV$10&amp;":$"&amp;BV$10),'BD OCyG'!$B:$B,BT$9,'BD OCyG'!$AE:$AE,$H14,'BD OCyG'!$AD:$AD,$H$11,'BD OCyG'!$AF:$AF,"No")*Resumen!$F$8-BQ14-BK14-BE14-AY14-AS14-AM14-AG14-AA14)</f>
        <v>0</v>
      </c>
      <c r="BX14" s="171">
        <f ca="1">BV14+IF(Resumen!$F$8=0,0,BW14/Resumen!$F$8)</f>
        <v>0</v>
      </c>
      <c r="BY14" s="171">
        <f ca="1">BV14+IF(Resumen!$O$7=0,0,BW14/Resumen!$O$7)</f>
        <v>0</v>
      </c>
      <c r="BZ14" s="170">
        <f ca="1">IF(CA$9&gt;Periodo,0,IF(CA$9&gt;Periodo,0,(SUMIFS(INDIRECT("'BD OCyG'!$"&amp;CA$10&amp;":"&amp;CA$10),'BD OCyG'!$B:$B,BZ$9,'BD OCyG'!$AE:$AE,$H14,'BD OCyG'!$AD:$AD,$H$11)*CB$9-SUMIFS(INDIRECT("'BD OCyG'!$"&amp;BU$10&amp;":"&amp;BU$10),'BD OCyG'!$B:$B,BZ$9,'BD OCyG'!$AE:$AE,$H14,'BD OCyG'!$AD:$AD,$H$11)*BV$9)/BZ$10))</f>
        <v>0</v>
      </c>
      <c r="CA14" s="170">
        <f t="shared" ref="CA14:CA39" ca="1" si="18">IFERROR(1000*CD14/(BZ14*BZ$10),)</f>
        <v>0</v>
      </c>
      <c r="CB14" s="171">
        <f ca="1">IF(CA$9&gt;Periodo,0,SUMIFS(INDIRECT("'BD OCyG'!$"&amp;CB$10&amp;":$"&amp;CB$10),'BD OCyG'!$B:$B,BZ$9,'BD OCyG'!$AE:$AE,$H14,'BD OCyG'!$AD:$AD,$H$11,'BD OCyG'!$AF:$AF,"Si")-BV14-BP14-BJ14-BD14-AX14-AR14-AL14-AF14-Z14)</f>
        <v>0</v>
      </c>
      <c r="CC14" s="171">
        <f ca="1">IF(CA$9&gt;Periodo,0,SUMIFS(INDIRECT("'BD OCyG'!$"&amp;CB$10&amp;":$"&amp;CB$10),'BD OCyG'!$B:$B,BZ$9,'BD OCyG'!$AE:$AE,$H14,'BD OCyG'!$AD:$AD,$H$11,'BD OCyG'!$AF:$AF,"No")*Resumen!$F$8-BW14-BQ14-BK14-BE14-AY14-AS14-AM14-AG14-AA14)</f>
        <v>0</v>
      </c>
      <c r="CD14" s="171">
        <f ca="1">CB14+IF(Resumen!$F$8=0,0,CC14/Resumen!$F$8)</f>
        <v>0</v>
      </c>
      <c r="CE14" s="171">
        <f ca="1">CB14+IF(Resumen!$P$7=0,0,CC14/Resumen!$P$7)</f>
        <v>0</v>
      </c>
      <c r="CF14" s="170">
        <f ca="1">IF(CG$9&gt;Periodo,0,IF(CG$9&gt;Periodo,0,(SUMIFS(INDIRECT("'BD OCyG'!$"&amp;CG$10&amp;":"&amp;CG$10),'BD OCyG'!$B:$B,CF$9,'BD OCyG'!$AE:$AE,$H14,'BD OCyG'!$AD:$AD,$H$11)*CH$9-SUMIFS(INDIRECT("'BD OCyG'!$"&amp;CA$10&amp;":"&amp;CA$10),'BD OCyG'!$B:$B,CF$9,'BD OCyG'!$AE:$AE,$H14,'BD OCyG'!$AD:$AD,$H$11)*CB$9)/CF$10))</f>
        <v>0</v>
      </c>
      <c r="CG14" s="170">
        <f t="shared" ref="CG14:CG39" ca="1" si="19">IFERROR(1000*CJ14/(CF14*CF$10),)</f>
        <v>0</v>
      </c>
      <c r="CH14" s="171">
        <f ca="1">IF(CG$9&gt;Periodo,0,SUMIFS(INDIRECT("'BD OCyG'!$"&amp;CH$10&amp;":$"&amp;CH$10),'BD OCyG'!$B:$B,CF$9,'BD OCyG'!$AE:$AE,$H14,'BD OCyG'!$AD:$AD,$H$11,'BD OCyG'!$AF:$AF,"Si")-CB14-BV14-BP14-BJ14-BD14-AX14-AR14-AL14-AF14-Z14)</f>
        <v>0</v>
      </c>
      <c r="CI14" s="171">
        <f ca="1">IF(CG$9&gt;Periodo,0,SUMIFS(INDIRECT("'BD OCyG'!$"&amp;CH$10&amp;":$"&amp;CH$10),'BD OCyG'!$B:$B,CF$9,'BD OCyG'!$AE:$AE,$H14,'BD OCyG'!$AD:$AD,$H$11,'BD OCyG'!$AF:$AF,"No")*Resumen!$F$8-CC14-BW14-BQ14-BK14-BE14-AY14-AS14-AM14-AG14-AA14)</f>
        <v>0</v>
      </c>
      <c r="CJ14" s="171">
        <f ca="1">CH14+IF(Resumen!$F$8=0,0,CI14/Resumen!$F$8)</f>
        <v>0</v>
      </c>
      <c r="CK14" s="171">
        <f ca="1">CH14+IF(Resumen!$Q$7=0,0,CI14/Resumen!$Q$7)</f>
        <v>0</v>
      </c>
      <c r="CL14" s="170">
        <f ca="1">IF(CM$9&gt;Periodo,0,IF(CM$9&gt;Periodo,0,(SUMIFS(INDIRECT("'BD OCyG'!$"&amp;CM$10&amp;":"&amp;CM$10),'BD OCyG'!$B:$B,CL$9,'BD OCyG'!$AE:$AE,$H14,'BD OCyG'!$AD:$AD,$H$11)*CN$9-SUMIFS(INDIRECT("'BD OCyG'!$"&amp;CG$10&amp;":"&amp;CG$10),'BD OCyG'!$B:$B,CL$9,'BD OCyG'!$AE:$AE,$H14,'BD OCyG'!$AD:$AD,$H$11)*CH$9)/CL$10))</f>
        <v>0</v>
      </c>
      <c r="CM14" s="170">
        <f t="shared" ref="CM14:CM39" ca="1" si="20">IFERROR(1000*CP14/(CL14*CL$10),)</f>
        <v>0</v>
      </c>
      <c r="CN14" s="171">
        <f ca="1">IF(CM$9&gt;Periodo,0,SUMIFS(INDIRECT("'BD OCyG'!$"&amp;CN$10&amp;":$"&amp;CN$10),'BD OCyG'!$B:$B,CL$9,'BD OCyG'!$AE:$AE,$H14,'BD OCyG'!$AD:$AD,$H$11,'BD OCyG'!$AF:$AF,"Si")-CH14-CB14-BV14-BP14-BJ14-BD14-AX14-AR14-AL14-AF14-Z14)</f>
        <v>0</v>
      </c>
      <c r="CO14" s="171">
        <f ca="1">IF(CM$9&gt;Periodo,0,SUMIFS(INDIRECT("'BD OCyG'!$"&amp;CN$10&amp;":$"&amp;CN$10),'BD OCyG'!$B:$B,CL$9,'BD OCyG'!$AE:$AE,$H14,'BD OCyG'!$AD:$AD,$H$11,'BD OCyG'!$AF:$AF,"No")*Resumen!$F$8-CI14-CC14-BW14-BQ14-BK14-BE14-AY14-AS14-AM14-AG14-AA14)</f>
        <v>0</v>
      </c>
      <c r="CP14" s="171">
        <f ca="1">CN14+IF(Resumen!$F$8=0,0,CO14/Resumen!$F$8)</f>
        <v>0</v>
      </c>
      <c r="CQ14" s="171">
        <f ca="1">CN14+IF(Resumen!$R$7=0,0,CO14/Resumen!$R$7)</f>
        <v>0</v>
      </c>
      <c r="CR14" s="139">
        <f t="shared" ref="CR14:CR39" ca="1" si="21">IFERROR((X14*$X$10+AD14*$AD$10+AJ14*$AJ$10+AP14*$AP$10+AV14*$AV$10+BB14*$BB$10+BH14*$BH$10+BN14*$BN$10+BT14*$BT$10+BZ14*$BZ$10+CF14*$CF$10+CL14*$CL$10)/$CR$10,)</f>
        <v>0</v>
      </c>
      <c r="CS14" s="139">
        <f t="shared" ref="CS14:CS39" ca="1" si="22">IFERROR(1000*CV14/(CR14*CR$10),)</f>
        <v>0</v>
      </c>
      <c r="CT14" s="139">
        <f t="shared" ref="CT14:CT39" ca="1" si="23">Z14+AF14+AL14+AR14+AX14+BD14+BJ14+BP14+BV14+CB14+CH14+CN14</f>
        <v>0</v>
      </c>
      <c r="CU14" s="139">
        <f t="shared" ca="1" si="4"/>
        <v>0</v>
      </c>
      <c r="CV14" s="140">
        <f t="shared" ca="1" si="4"/>
        <v>0</v>
      </c>
      <c r="CW14" s="140">
        <f t="shared" ca="1" si="4"/>
        <v>0</v>
      </c>
      <c r="CX14" s="170">
        <f>SUMIFS('BD OCyG'!$AB:$AB,'BD OCyG'!$B:$B,CX$11,'BD OCyG'!$AE:$AE,$H14,'BD OCyG'!$AD:$AD,$H$11)</f>
        <v>0</v>
      </c>
      <c r="CY14" s="170">
        <f t="shared" si="5"/>
        <v>0</v>
      </c>
      <c r="CZ14" s="171">
        <f>SUMIFS('BD OCyG'!$AC:$AC,'BD OCyG'!$B:$B,CX$11,'BD OCyG'!$AE:$AE,$H14,'BD OCyG'!$AD:$AD,$H$11,'BD OCyG'!$AF:$AF,"Si")</f>
        <v>0</v>
      </c>
      <c r="DA14" s="171">
        <f>SUMIFS('BD OCyG'!$AC:$AC,'BD OCyG'!$B:$B,CX$11,'BD OCyG'!$AE:$AE,$H14,'BD OCyG'!$AD:$AD,$H$11,'BD OCyG'!$AF:$AF,"No")*Resumen!$F$8</f>
        <v>0</v>
      </c>
      <c r="DB14" s="171">
        <f>CZ14+IF(Resumen!$F$8=0,0,DA14/Resumen!$F$8)</f>
        <v>0</v>
      </c>
      <c r="DC14" s="171">
        <f>CZ14+IF(Resumen!$F$8=0,0,DA14/Resumen!$F$8)</f>
        <v>0</v>
      </c>
      <c r="DD14" s="170">
        <f>SUMIFS('BD OCyG'!$AB:$AB,'BD OCyG'!$B:$B,DD$11,'BD OCyG'!$AE:$AE,$H14,'BD OCyG'!$AD:$AD,$H$11)</f>
        <v>0</v>
      </c>
      <c r="DE14" s="170">
        <f t="shared" si="6"/>
        <v>0</v>
      </c>
      <c r="DF14" s="171">
        <f>SUMIFS('BD OCyG'!$AC:$AC,'BD OCyG'!$B:$B,DD$11,'BD OCyG'!$AE:$AE,$H14,'BD OCyG'!$AD:$AD,$H$11,'BD OCyG'!$AF:$AF,"Si")</f>
        <v>0</v>
      </c>
      <c r="DG14" s="171">
        <f>SUMIFS('BD OCyG'!$AC:$AC,'BD OCyG'!$B:$B,DD$11,'BD OCyG'!$AE:$AE,$H14,'BD OCyG'!$AD:$AD,$H$11,'BD OCyG'!$AF:$AF,"No")*Resumen!$F$8</f>
        <v>0</v>
      </c>
      <c r="DH14" s="171">
        <f>DF14+IF(Resumen!$F$8=0,0,DG14/Resumen!$F$8)</f>
        <v>0</v>
      </c>
      <c r="DI14" s="171">
        <f>DF14+IF(Resumen!$F$8=0,0,DG14/Resumen!$F$8)</f>
        <v>0</v>
      </c>
      <c r="DJ14" s="140">
        <f t="shared" ref="DJ14:DL39" ca="1" si="24">CT14-U14</f>
        <v>0</v>
      </c>
      <c r="DK14" s="140">
        <f t="shared" ca="1" si="7"/>
        <v>0</v>
      </c>
      <c r="DL14" s="140">
        <f t="shared" ca="1" si="7"/>
        <v>0</v>
      </c>
    </row>
    <row r="15" spans="1:116" s="169" customFormat="1" ht="15" customHeight="1" x14ac:dyDescent="0.2">
      <c r="B15" s="170">
        <f>SUMIFS('BD OCyG'!$AB:$AB,'BD OCyG'!$B:$B,B$11,'BD OCyG'!$AE:$AE,$H15,'BD OCyG'!$AD:$AD,$H$11)</f>
        <v>0</v>
      </c>
      <c r="C15" s="170">
        <f t="shared" si="0"/>
        <v>0</v>
      </c>
      <c r="D15" s="171">
        <f>SUMIFS('BD OCyG'!$AC:$AC,'BD OCyG'!$B:$B,B$11,'BD OCyG'!$AE:$AE,$H15,'BD OCyG'!$AD:$AD,$H$11,'BD OCyG'!$AF:$AF,"Si")</f>
        <v>0</v>
      </c>
      <c r="E15" s="171">
        <f>SUMIFS('BD OCyG'!$AC:$AC,'BD OCyG'!$B:$B,B$11,'BD OCyG'!$AE:$AE,$H15,'BD OCyG'!$AD:$AD,$H$11,'BD OCyG'!$AF:$AF,"No")*Resumen!$F$9</f>
        <v>0</v>
      </c>
      <c r="F15" s="171">
        <f>D15+IF(Resumen!$F$9=0,0,E15/Resumen!$F$9)</f>
        <v>0</v>
      </c>
      <c r="G15" s="171">
        <f>D15+IF(Resumen!$F$7=0,0,E15/Resumen!$F$7)</f>
        <v>0</v>
      </c>
      <c r="H15" s="172"/>
      <c r="I15" s="139">
        <f>SUMIFS('BD OCyG'!$AB:$AB,'BD OCyG'!$B:$B,I$11,'BD OCyG'!$AE:$AE,$H15,'BD OCyG'!$AD:$AD,$H$11)</f>
        <v>0</v>
      </c>
      <c r="J15" s="139">
        <f t="shared" si="1"/>
        <v>0</v>
      </c>
      <c r="K15" s="139">
        <f>SUMIFS('BD OCyG'!$AC:$AC,'BD OCyG'!$B:$B,I$11,'BD OCyG'!$AE:$AE,$H15,'BD OCyG'!$AD:$AD,$H$11,'BD OCyG'!$AF:$AF,"Si")</f>
        <v>0</v>
      </c>
      <c r="L15" s="139">
        <f>SUMIFS('BD OCyG'!$AC:$AC,'BD OCyG'!$B:$B,I$11,'BD OCyG'!$AE:$AE,$H15,'BD OCyG'!$AD:$AD,$H$11,'BD OCyG'!$AF:$AF,"No")*Resumen!$F$8</f>
        <v>0</v>
      </c>
      <c r="M15" s="171">
        <f>K15+IF(Resumen!$F$8=0,0,L15/Resumen!$F$8)</f>
        <v>0</v>
      </c>
      <c r="N15" s="139">
        <f>SUMIFS('BD OCyG'!$AB:$AB,'BD OCyG'!$B:$B,N$11,'BD OCyG'!$AE:$AE,$H15,'BD OCyG'!$AD:$AD,$H$11)</f>
        <v>0</v>
      </c>
      <c r="O15" s="139">
        <f t="shared" si="2"/>
        <v>0</v>
      </c>
      <c r="P15" s="139">
        <f>SUMIFS('BD OCyG'!$AC:$AC,'BD OCyG'!$B:$B,N$11,'BD OCyG'!$AE:$AE,$H15,'BD OCyG'!$AD:$AD,$H$11,'BD OCyG'!$AF:$AF,"Si")</f>
        <v>0</v>
      </c>
      <c r="Q15" s="139">
        <f>SUMIFS('BD OCyG'!$AC:$AC,'BD OCyG'!$B:$B,N$11,'BD OCyG'!$AE:$AE,$H15,'BD OCyG'!$AD:$AD,$H$11,'BD OCyG'!$AF:$AF,"No")*Resumen!$F$8</f>
        <v>0</v>
      </c>
      <c r="R15" s="171">
        <f>P15+IF(Resumen!$F$8=0,0,Q15/Resumen!$F$8)</f>
        <v>0</v>
      </c>
      <c r="S15" s="139">
        <f ca="1">IFERROR(SUMIFS(INDIRECT("'BD OCyG'!$"&amp;T$10&amp;":"&amp;T$10),'BD OCyG'!$B:$B,N$11,'BD OCyG'!$AE:$AE,$H15,'BD OCyG'!$AD:$AD,$H$11),)</f>
        <v>0</v>
      </c>
      <c r="T15" s="139">
        <f t="shared" ca="1" si="8"/>
        <v>0</v>
      </c>
      <c r="U15" s="139">
        <f ca="1">IFERROR(SUMIFS(INDIRECT("'BD OCyG'!$"&amp;U$10&amp;":$"&amp;U$10),'BD OCyG'!$B:$B,N$11,'BD OCyG'!$AE:$AE,$H15,'BD OCyG'!$AD:$AD,$H$11,'BD OCyG'!$AF:$AF,"Si"),)</f>
        <v>0</v>
      </c>
      <c r="V15" s="139">
        <f ca="1">IFERROR(SUMIFS(INDIRECT("'BD OCyG'!$"&amp;U$10&amp;":$"&amp;U$10),'BD OCyG'!$B:$B,N$11,'BD OCyG'!$AE:$AE,$H15,'BD OCyG'!$AD:$AD,$H$11,'BD OCyG'!$AF:$AF,"No")*Resumen!$F$8,)</f>
        <v>0</v>
      </c>
      <c r="W15" s="171">
        <f ca="1">U15+IF(Resumen!$F$8=0,0,V15/Resumen!$F$8)</f>
        <v>0</v>
      </c>
      <c r="X15" s="170">
        <f ca="1">SUMIFS(INDIRECT("'BD OCyG'!$"&amp;Y$10&amp;":"&amp;Y$10),'BD OCyG'!$B:$B,X$9,'BD OCyG'!$AE:$AE,$H15,'BD OCyG'!$AD:$AD,$H$11)</f>
        <v>0</v>
      </c>
      <c r="Y15" s="170">
        <f t="shared" ca="1" si="9"/>
        <v>0</v>
      </c>
      <c r="Z15" s="171">
        <f ca="1">SUMIFS(INDIRECT("'BD OCyG'!$"&amp;Z$10&amp;":$"&amp;Z$10),'BD OCyG'!$B:$B,X$9,'BD OCyG'!$AE:$AE,$H15,'BD OCyG'!$AD:$AD,$H$11,'BD OCyG'!$AF:$AF,"Si")</f>
        <v>0</v>
      </c>
      <c r="AA15" s="171">
        <f ca="1">SUMIFS(INDIRECT("'BD OCyG'!$"&amp;Z$10&amp;":$"&amp;Z$10),'BD OCyG'!$B:$B,X$9,'BD OCyG'!$AE:$AE,$H15,'BD OCyG'!$AD:$AD,$H$11,'BD OCyG'!$AF:$AF,"No")*Resumen!$F$8</f>
        <v>0</v>
      </c>
      <c r="AB15" s="171">
        <f ca="1">Z15+IF(Resumen!$F$8=0,0,AA15/Resumen!$F$8)</f>
        <v>0</v>
      </c>
      <c r="AC15" s="171">
        <f ca="1">Z15+IF(Resumen!$G$7=0,0,AA15/Resumen!$G$7)</f>
        <v>0</v>
      </c>
      <c r="AD15" s="170">
        <f ca="1">IF(AE$9&gt;Periodo,0,(SUMIFS(INDIRECT("'BD OCyG'!$"&amp;AE$10&amp;":"&amp;AE$10),'BD OCyG'!$B:$B,AD$9,'BD OCyG'!$AE:$AE,$H15,'BD OCyG'!$AD:$AD,$H$11)*AF$9-X15*X$10)/AD$10)</f>
        <v>0</v>
      </c>
      <c r="AE15" s="170">
        <f t="shared" ca="1" si="10"/>
        <v>0</v>
      </c>
      <c r="AF15" s="171">
        <f ca="1">IF(AE$9&gt;Periodo,0,IF(AE$9&gt;Periodo,0,SUMIFS(INDIRECT("'BD OCyG'!$"&amp;AF$10&amp;":$"&amp;AF$10),'BD OCyG'!$B:$B,AD$9,'BD OCyG'!$AE:$AE,$H15,'BD OCyG'!$AD:$AD,$H$11,'BD OCyG'!$AF:$AF,"Si")-Z15))</f>
        <v>0</v>
      </c>
      <c r="AG15" s="171">
        <f ca="1">IF(AE$9&gt;Periodo,0,IF(AE$9&gt;Periodo,0,SUMIFS(INDIRECT("'BD OCyG'!$"&amp;AF$10&amp;":$"&amp;AF$10),'BD OCyG'!$B:$B,AD$9,'BD OCyG'!$AE:$AE,$H15,'BD OCyG'!$AD:$AD,$H$11,'BD OCyG'!$AF:$AF,"No")*Resumen!$F$8-AA15))</f>
        <v>0</v>
      </c>
      <c r="AH15" s="171">
        <f ca="1">AF15+IF(Resumen!$F$8=0,0,AG15/Resumen!$F$8)</f>
        <v>0</v>
      </c>
      <c r="AI15" s="171">
        <f ca="1">AF15+IF(Resumen!$H$7=0,0,AG15/Resumen!$H$7)</f>
        <v>0</v>
      </c>
      <c r="AJ15" s="170">
        <f ca="1">IF(AK$9&gt;Periodo,0,IF(AK$9&gt;Periodo,0,(SUMIFS(INDIRECT("'BD OCyG'!$"&amp;AK$10&amp;":"&amp;AK$10),'BD OCyG'!$B:$B,AJ$9,'BD OCyG'!$AE:$AE,$H15,'BD OCyG'!$AD:$AD,$H$11)*AL$9-SUMIFS(INDIRECT("'BD OCyG'!$"&amp;AE$10&amp;":"&amp;AE$10),'BD OCyG'!$B:$B,AJ$9,'BD OCyG'!$AE:$AE,$H15,'BD OCyG'!$AD:$AD,$H$11)*AF$9)/AJ$10))</f>
        <v>0</v>
      </c>
      <c r="AK15" s="170">
        <f t="shared" ca="1" si="11"/>
        <v>0</v>
      </c>
      <c r="AL15" s="171">
        <f ca="1">IF(AK$9&gt;Periodo,0,SUMIFS(INDIRECT("'BD OCyG'!$"&amp;AL$10&amp;":$"&amp;AL$10),'BD OCyG'!$B:$B,AJ$9,'BD OCyG'!$AE:$AE,$H15,'BD OCyG'!$AD:$AD,$H$11,'BD OCyG'!$AF:$AF,"Si")-AF15-Z15)</f>
        <v>0</v>
      </c>
      <c r="AM15" s="171">
        <f ca="1">IF(AK$9&gt;Periodo,0,SUMIFS(INDIRECT("'BD OCyG'!$"&amp;AL$10&amp;":$"&amp;AL$10),'BD OCyG'!$B:$B,AJ$9,'BD OCyG'!$AE:$AE,$H15,'BD OCyG'!$AD:$AD,$H$11,'BD OCyG'!$AF:$AF,"No")*Resumen!$F$8-AG15-AA15)</f>
        <v>0</v>
      </c>
      <c r="AN15" s="171">
        <f ca="1">AL15+IF(Resumen!$F$8=0,0,AM15/Resumen!$F$8)</f>
        <v>0</v>
      </c>
      <c r="AO15" s="171">
        <f ca="1">AL15+IF(Resumen!$I$7=0,0,AM15/Resumen!$I$7)</f>
        <v>0</v>
      </c>
      <c r="AP15" s="170">
        <f ca="1">IF(AQ$9&gt;Periodo,0,IF(AQ$9&gt;Periodo,0,(SUMIFS(INDIRECT("'BD OCyG'!$"&amp;AQ$10&amp;":"&amp;AQ$10),'BD OCyG'!$B:$B,AP$9,'BD OCyG'!$AE:$AE,$H15,'BD OCyG'!$AD:$AD,$H$11)*AR$9-SUMIFS(INDIRECT("'BD OCyG'!$"&amp;AK$10&amp;":"&amp;AK$10),'BD OCyG'!$B:$B,AP$9,'BD OCyG'!$AE:$AE,$H15,'BD OCyG'!$AD:$AD,$H$11)*AL$9)/AP$10))</f>
        <v>0</v>
      </c>
      <c r="AQ15" s="170">
        <f t="shared" ca="1" si="12"/>
        <v>0</v>
      </c>
      <c r="AR15" s="171">
        <f ca="1">IF(AQ$9&gt;Periodo,0,SUMIFS(INDIRECT("'BD OCyG'!$"&amp;AR$10&amp;":$"&amp;AR$10),'BD OCyG'!$B:$B,AP$9,'BD OCyG'!$AE:$AE,$H15,'BD OCyG'!$AD:$AD,$H$11,'BD OCyG'!$AF:$AF,"Si")-AL15-AF15-Z15)</f>
        <v>0</v>
      </c>
      <c r="AS15" s="171">
        <f ca="1">IF(AQ$9&gt;Periodo,0,SUMIFS(INDIRECT("'BD OCyG'!$"&amp;AR$10&amp;":$"&amp;AR$10),'BD OCyG'!$B:$B,AP$9,'BD OCyG'!$AE:$AE,$H15,'BD OCyG'!$AD:$AD,$H$11,'BD OCyG'!$AF:$AF,"No")*Resumen!$F$8-AM15-AG15-AA15)</f>
        <v>0</v>
      </c>
      <c r="AT15" s="171">
        <f ca="1">AR15+IF(Resumen!$F$8=0,0,AS15/Resumen!$F$8)</f>
        <v>0</v>
      </c>
      <c r="AU15" s="171">
        <f ca="1">AR15+IF(Resumen!$J$7=0,0,AS15/Resumen!$J$7)</f>
        <v>0</v>
      </c>
      <c r="AV15" s="170">
        <f ca="1">IF(AW$9&gt;Periodo,0,IF(AW$9&gt;Periodo,0,(SUMIFS(INDIRECT("'BD OCyG'!$"&amp;AW$10&amp;":"&amp;AW$10),'BD OCyG'!$B:$B,AV$9,'BD OCyG'!$AE:$AE,$H15,'BD OCyG'!$AD:$AD,$H$11)*AX$9-SUMIFS(INDIRECT("'BD OCyG'!$"&amp;AQ$10&amp;":"&amp;AQ$10),'BD OCyG'!$B:$B,AV$9,'BD OCyG'!$AE:$AE,$H15,'BD OCyG'!$AD:$AD,$H$11)*AR$9)/AV$10))</f>
        <v>0</v>
      </c>
      <c r="AW15" s="170">
        <f t="shared" ca="1" si="13"/>
        <v>0</v>
      </c>
      <c r="AX15" s="171">
        <f ca="1">IF(AW$9&gt;Periodo,0,SUMIFS(INDIRECT("'BD OCyG'!$"&amp;AX$10&amp;":$"&amp;AX$10),'BD OCyG'!$B:$B,AV$9,'BD OCyG'!$AE:$AE,$H15,'BD OCyG'!$AD:$AD,$H$11,'BD OCyG'!$AF:$AF,"Si")-AR15-AL15-AF15-Z15)</f>
        <v>0</v>
      </c>
      <c r="AY15" s="171">
        <f ca="1">IF(AW$9&gt;Periodo,0,SUMIFS(INDIRECT("'BD OCyG'!$"&amp;AX$10&amp;":$"&amp;AX$10),'BD OCyG'!$B:$B,AV$9,'BD OCyG'!$AE:$AE,$H15,'BD OCyG'!$AD:$AD,$H$11,'BD OCyG'!$AF:$AF,"No")*Resumen!$F$8-AS15-AM15-AG15-AA15)</f>
        <v>0</v>
      </c>
      <c r="AZ15" s="171">
        <f ca="1">AX15+IF(Resumen!$F$8=0,0,AY15/Resumen!$F$8)</f>
        <v>0</v>
      </c>
      <c r="BA15" s="171">
        <f ca="1">AX15+IF(Resumen!$K$7=0,0,AY15/Resumen!$K$7)</f>
        <v>0</v>
      </c>
      <c r="BB15" s="170">
        <f ca="1">IF(BC$9&gt;Periodo,0,IF(BC$9&gt;Periodo,0,(SUMIFS(INDIRECT("'BD OCyG'!$"&amp;BC$10&amp;":"&amp;BC$10),'BD OCyG'!$B:$B,BB$9,'BD OCyG'!$AE:$AE,$H15,'BD OCyG'!$AD:$AD,$H$11)*BD$9-SUMIFS(INDIRECT("'BD OCyG'!$"&amp;AW$10&amp;":"&amp;AW$10),'BD OCyG'!$B:$B,BB$9,'BD OCyG'!$AE:$AE,$H15,'BD OCyG'!$AD:$AD,$H$11)*AX$9)/BB$10))</f>
        <v>0</v>
      </c>
      <c r="BC15" s="170">
        <f t="shared" ca="1" si="14"/>
        <v>0</v>
      </c>
      <c r="BD15" s="171">
        <f ca="1">IF(BC$9&gt;Periodo,0,SUMIFS(INDIRECT("'BD OCyG'!$"&amp;BD$10&amp;":$"&amp;BD$10),'BD OCyG'!$B:$B,BB$9,'BD OCyG'!$AE:$AE,$H15,'BD OCyG'!$AD:$AD,$H$11,'BD OCyG'!$AF:$AF,"Si")-AX15-AR15-AL15-AF15-Z15)</f>
        <v>0</v>
      </c>
      <c r="BE15" s="171">
        <f ca="1">IF(BC$9&gt;Periodo,0,SUMIFS(INDIRECT("'BD OCyG'!$"&amp;BD$10&amp;":$"&amp;BD$10),'BD OCyG'!$B:$B,BB$9,'BD OCyG'!$AE:$AE,$H15,'BD OCyG'!$AD:$AD,$H$11,'BD OCyG'!$AF:$AF,"No")*Resumen!$F$8-AY15-AS15-AM15-AG15-AA15)</f>
        <v>0</v>
      </c>
      <c r="BF15" s="171">
        <f ca="1">BD15+IF(Resumen!$F$8=0,0,BE15/Resumen!$F$8)</f>
        <v>0</v>
      </c>
      <c r="BG15" s="171">
        <f ca="1">BD15+IF(Resumen!$L$7=0,0,BE15/Resumen!$L$7)</f>
        <v>0</v>
      </c>
      <c r="BH15" s="170">
        <f ca="1">IF(BI$9&gt;Periodo,0,IF(BI$9&gt;Periodo,0,(SUMIFS(INDIRECT("'BD OCyG'!$"&amp;BI$10&amp;":"&amp;BI$10),'BD OCyG'!$B:$B,BH$9,'BD OCyG'!$AE:$AE,$H15,'BD OCyG'!$AD:$AD,$H$11)*BJ$9-SUMIFS(INDIRECT("'BD OCyG'!$"&amp;BC$10&amp;":"&amp;BC$10),'BD OCyG'!$B:$B,BH$9,'BD OCyG'!$AE:$AE,$H15,'BD OCyG'!$AD:$AD,$H$11)*BD$9)/BH$10))</f>
        <v>0</v>
      </c>
      <c r="BI15" s="170">
        <f t="shared" ca="1" si="15"/>
        <v>0</v>
      </c>
      <c r="BJ15" s="171">
        <f ca="1">IF(BI$9&gt;Periodo,0,SUMIFS(INDIRECT("'BD OCyG'!$"&amp;BJ$10&amp;":$"&amp;BJ$10),'BD OCyG'!$B:$B,BH$9,'BD OCyG'!$AE:$AE,$H15,'BD OCyG'!$AD:$AD,$H$11,'BD OCyG'!$AF:$AF,"Si")-BD15-AX15-AR15-AL15-AF15-Z15)</f>
        <v>0</v>
      </c>
      <c r="BK15" s="171">
        <f ca="1">IF(BI$9&gt;Periodo,0,SUMIFS(INDIRECT("'BD OCyG'!$"&amp;BJ$10&amp;":$"&amp;BJ$10),'BD OCyG'!$B:$B,BH$9,'BD OCyG'!$AE:$AE,$H15,'BD OCyG'!$AD:$AD,$H$11,'BD OCyG'!$AF:$AF,"No")*Resumen!$F$8-BE15-AY15-AS15-AM15-AG15-AA15)</f>
        <v>0</v>
      </c>
      <c r="BL15" s="171">
        <f ca="1">BJ15+IF(Resumen!$F$8=0,0,BK15/Resumen!$F$8)</f>
        <v>0</v>
      </c>
      <c r="BM15" s="171">
        <f ca="1">BJ15+IF(Resumen!$M$7=0,0,BK15/Resumen!$M$7)</f>
        <v>0</v>
      </c>
      <c r="BN15" s="170">
        <f ca="1">IF(BO$9&gt;Periodo,0,IF(BO$9&gt;Periodo,0,(SUMIFS(INDIRECT("'BD OCyG'!$"&amp;BO$10&amp;":"&amp;BO$10),'BD OCyG'!$B:$B,BN$9,'BD OCyG'!$AE:$AE,$H15,'BD OCyG'!$AD:$AD,$H$11)*BP$9-SUMIFS(INDIRECT("'BD OCyG'!$"&amp;BI$10&amp;":"&amp;BI$10),'BD OCyG'!$B:$B,BN$9,'BD OCyG'!$AE:$AE,$H15,'BD OCyG'!$AD:$AD,$H$11)*BJ$9)/BN$10))</f>
        <v>0</v>
      </c>
      <c r="BO15" s="170">
        <f t="shared" ca="1" si="16"/>
        <v>0</v>
      </c>
      <c r="BP15" s="171">
        <f ca="1">IF(BO$9&gt;Periodo,0,SUMIFS(INDIRECT("'BD OCyG'!$"&amp;BP$10&amp;":$"&amp;BP$10),'BD OCyG'!$B:$B,BN$9,'BD OCyG'!$AE:$AE,$H15,'BD OCyG'!$AD:$AD,$H$11,'BD OCyG'!$AF:$AF,"Si")-BJ15-BD15-AX15-AR15-AL15-AF15-Z15)</f>
        <v>0</v>
      </c>
      <c r="BQ15" s="171">
        <f ca="1">IF(BO$9&gt;Periodo,0,SUMIFS(INDIRECT("'BD OCyG'!$"&amp;BP$10&amp;":$"&amp;BP$10),'BD OCyG'!$B:$B,BN$9,'BD OCyG'!$AE:$AE,$H15,'BD OCyG'!$AD:$AD,$H$11,'BD OCyG'!$AF:$AF,"No")*Resumen!$F$9-BK15-BE15-AY15-AS15-AM15-AG15-AA15)</f>
        <v>0</v>
      </c>
      <c r="BR15" s="171">
        <f ca="1">BP15+IF(Resumen!$F$8=0,0,BQ15/Resumen!$F$8)</f>
        <v>0</v>
      </c>
      <c r="BS15" s="171">
        <f ca="1">BP15+IF(Resumen!$N$7=0,0,BQ15/Resumen!$N$7)</f>
        <v>0</v>
      </c>
      <c r="BT15" s="170">
        <f ca="1">IF(BU$9&gt;Periodo,0,IF(BU$9&gt;Periodo,0,(SUMIFS(INDIRECT("'BD OCyG'!$"&amp;BU$10&amp;":"&amp;BU$10),'BD OCyG'!$B:$B,BT$9,'BD OCyG'!$AE:$AE,$H15,'BD OCyG'!$AD:$AD,$H$11)*BV$9-SUMIFS(INDIRECT("'BD OCyG'!$"&amp;BO$10&amp;":"&amp;BO$10),'BD OCyG'!$B:$B,BT$9,'BD OCyG'!$AE:$AE,$H15,'BD OCyG'!$AD:$AD,$H$11)*BP$9)/BT$10))</f>
        <v>0</v>
      </c>
      <c r="BU15" s="170">
        <f t="shared" ca="1" si="17"/>
        <v>0</v>
      </c>
      <c r="BV15" s="171">
        <f ca="1">IF(BU$9&gt;Periodo,0,SUMIFS(INDIRECT("'BD OCyG'!$"&amp;BV$10&amp;":$"&amp;BV$10),'BD OCyG'!$B:$B,BT$9,'BD OCyG'!$AE:$AE,$H15,'BD OCyG'!$AD:$AD,$H$11,'BD OCyG'!$AF:$AF,"Si")-BP15-BJ15-BD15-AX15-AR15-AL15-AF15-Z15)</f>
        <v>0</v>
      </c>
      <c r="BW15" s="171">
        <f ca="1">IF(BU$9&gt;Periodo,0,SUMIFS(INDIRECT("'BD OCyG'!$"&amp;BV$10&amp;":$"&amp;BV$10),'BD OCyG'!$B:$B,BT$9,'BD OCyG'!$AE:$AE,$H15,'BD OCyG'!$AD:$AD,$H$11,'BD OCyG'!$AF:$AF,"No")*Resumen!$F$8-BQ15-BK15-BE15-AY15-AS15-AM15-AG15-AA15)</f>
        <v>0</v>
      </c>
      <c r="BX15" s="171">
        <f ca="1">BV15+IF(Resumen!$F$8=0,0,BW15/Resumen!$F$8)</f>
        <v>0</v>
      </c>
      <c r="BY15" s="171">
        <f ca="1">BV15+IF(Resumen!$O$7=0,0,BW15/Resumen!$O$7)</f>
        <v>0</v>
      </c>
      <c r="BZ15" s="170">
        <f ca="1">IF(CA$9&gt;Periodo,0,IF(CA$9&gt;Periodo,0,(SUMIFS(INDIRECT("'BD OCyG'!$"&amp;CA$10&amp;":"&amp;CA$10),'BD OCyG'!$B:$B,BZ$9,'BD OCyG'!$AE:$AE,$H15,'BD OCyG'!$AD:$AD,$H$11)*CB$9-SUMIFS(INDIRECT("'BD OCyG'!$"&amp;BU$10&amp;":"&amp;BU$10),'BD OCyG'!$B:$B,BZ$9,'BD OCyG'!$AE:$AE,$H15,'BD OCyG'!$AD:$AD,$H$11)*BV$9)/BZ$10))</f>
        <v>0</v>
      </c>
      <c r="CA15" s="170">
        <f t="shared" ca="1" si="18"/>
        <v>0</v>
      </c>
      <c r="CB15" s="171">
        <f ca="1">IF(CA$9&gt;Periodo,0,SUMIFS(INDIRECT("'BD OCyG'!$"&amp;CB$10&amp;":$"&amp;CB$10),'BD OCyG'!$B:$B,BZ$9,'BD OCyG'!$AE:$AE,$H15,'BD OCyG'!$AD:$AD,$H$11,'BD OCyG'!$AF:$AF,"Si")-BV15-BP15-BJ15-BD15-AX15-AR15-AL15-AF15-Z15)</f>
        <v>0</v>
      </c>
      <c r="CC15" s="171">
        <f ca="1">IF(CA$9&gt;Periodo,0,SUMIFS(INDIRECT("'BD OCyG'!$"&amp;CB$10&amp;":$"&amp;CB$10),'BD OCyG'!$B:$B,BZ$9,'BD OCyG'!$AE:$AE,$H15,'BD OCyG'!$AD:$AD,$H$11,'BD OCyG'!$AF:$AF,"No")*Resumen!$F$8-BW15-BQ15-BK15-BE15-AY15-AS15-AM15-AG15-AA15)</f>
        <v>0</v>
      </c>
      <c r="CD15" s="171">
        <f ca="1">CB15+IF(Resumen!$F$8=0,0,CC15/Resumen!$F$8)</f>
        <v>0</v>
      </c>
      <c r="CE15" s="171">
        <f ca="1">CB15+IF(Resumen!$P$7=0,0,CC15/Resumen!$P$7)</f>
        <v>0</v>
      </c>
      <c r="CF15" s="170">
        <f ca="1">IF(CG$9&gt;Periodo,0,IF(CG$9&gt;Periodo,0,(SUMIFS(INDIRECT("'BD OCyG'!$"&amp;CG$10&amp;":"&amp;CG$10),'BD OCyG'!$B:$B,CF$9,'BD OCyG'!$AE:$AE,$H15,'BD OCyG'!$AD:$AD,$H$11)*CH$9-SUMIFS(INDIRECT("'BD OCyG'!$"&amp;CA$10&amp;":"&amp;CA$10),'BD OCyG'!$B:$B,CF$9,'BD OCyG'!$AE:$AE,$H15,'BD OCyG'!$AD:$AD,$H$11)*CB$9)/CF$10))</f>
        <v>0</v>
      </c>
      <c r="CG15" s="170">
        <f t="shared" ca="1" si="19"/>
        <v>0</v>
      </c>
      <c r="CH15" s="171">
        <f ca="1">IF(CG$9&gt;Periodo,0,SUMIFS(INDIRECT("'BD OCyG'!$"&amp;CH$10&amp;":$"&amp;CH$10),'BD OCyG'!$B:$B,CF$9,'BD OCyG'!$AE:$AE,$H15,'BD OCyG'!$AD:$AD,$H$11,'BD OCyG'!$AF:$AF,"Si")-CB15-BV15-BP15-BJ15-BD15-AX15-AR15-AL15-AF15-Z15)</f>
        <v>0</v>
      </c>
      <c r="CI15" s="171">
        <f ca="1">IF(CG$9&gt;Periodo,0,SUMIFS(INDIRECT("'BD OCyG'!$"&amp;CH$10&amp;":$"&amp;CH$10),'BD OCyG'!$B:$B,CF$9,'BD OCyG'!$AE:$AE,$H15,'BD OCyG'!$AD:$AD,$H$11,'BD OCyG'!$AF:$AF,"No")*Resumen!$F$8-CC15-BW15-BQ15-BK15-BE15-AY15-AS15-AM15-AG15-AA15)</f>
        <v>0</v>
      </c>
      <c r="CJ15" s="171">
        <f ca="1">CH15+IF(Resumen!$F$8=0,0,CI15/Resumen!$F$8)</f>
        <v>0</v>
      </c>
      <c r="CK15" s="171">
        <f ca="1">CH15+IF(Resumen!$Q$7=0,0,CI15/Resumen!$Q$7)</f>
        <v>0</v>
      </c>
      <c r="CL15" s="170">
        <f ca="1">IF(CM$9&gt;Periodo,0,IF(CM$9&gt;Periodo,0,(SUMIFS(INDIRECT("'BD OCyG'!$"&amp;CM$10&amp;":"&amp;CM$10),'BD OCyG'!$B:$B,CL$9,'BD OCyG'!$AE:$AE,$H15,'BD OCyG'!$AD:$AD,$H$11)*CN$9-SUMIFS(INDIRECT("'BD OCyG'!$"&amp;CG$10&amp;":"&amp;CG$10),'BD OCyG'!$B:$B,CL$9,'BD OCyG'!$AE:$AE,$H15,'BD OCyG'!$AD:$AD,$H$11)*CH$9)/CL$10))</f>
        <v>0</v>
      </c>
      <c r="CM15" s="170">
        <f t="shared" ca="1" si="20"/>
        <v>0</v>
      </c>
      <c r="CN15" s="171">
        <f ca="1">IF(CM$9&gt;Periodo,0,SUMIFS(INDIRECT("'BD OCyG'!$"&amp;CN$10&amp;":$"&amp;CN$10),'BD OCyG'!$B:$B,CL$9,'BD OCyG'!$AE:$AE,$H15,'BD OCyG'!$AD:$AD,$H$11,'BD OCyG'!$AF:$AF,"Si")-CH15-CB15-BV15-BP15-BJ15-BD15-AX15-AR15-AL15-AF15-Z15)</f>
        <v>0</v>
      </c>
      <c r="CO15" s="171">
        <f ca="1">IF(CM$9&gt;Periodo,0,SUMIFS(INDIRECT("'BD OCyG'!$"&amp;CN$10&amp;":$"&amp;CN$10),'BD OCyG'!$B:$B,CL$9,'BD OCyG'!$AE:$AE,$H15,'BD OCyG'!$AD:$AD,$H$11,'BD OCyG'!$AF:$AF,"No")*Resumen!$F$8-CI15-CC15-BW15-BQ15-BK15-BE15-AY15-AS15-AM15-AG15-AA15)</f>
        <v>0</v>
      </c>
      <c r="CP15" s="171">
        <f ca="1">CN15+IF(Resumen!$F$8=0,0,CO15/Resumen!$F$8)</f>
        <v>0</v>
      </c>
      <c r="CQ15" s="171">
        <f ca="1">CN15+IF(Resumen!$R$7=0,0,CO15/Resumen!$R$7)</f>
        <v>0</v>
      </c>
      <c r="CR15" s="139">
        <f t="shared" ca="1" si="21"/>
        <v>0</v>
      </c>
      <c r="CS15" s="139">
        <f t="shared" ca="1" si="22"/>
        <v>0</v>
      </c>
      <c r="CT15" s="139">
        <f t="shared" ca="1" si="23"/>
        <v>0</v>
      </c>
      <c r="CU15" s="139">
        <f t="shared" ca="1" si="4"/>
        <v>0</v>
      </c>
      <c r="CV15" s="140">
        <f t="shared" ca="1" si="4"/>
        <v>0</v>
      </c>
      <c r="CW15" s="140">
        <f t="shared" ca="1" si="4"/>
        <v>0</v>
      </c>
      <c r="CX15" s="170">
        <f>SUMIFS('BD OCyG'!$AB:$AB,'BD OCyG'!$B:$B,CX$11,'BD OCyG'!$AE:$AE,$H15,'BD OCyG'!$AD:$AD,$H$11)</f>
        <v>0</v>
      </c>
      <c r="CY15" s="170">
        <f t="shared" si="5"/>
        <v>0</v>
      </c>
      <c r="CZ15" s="171">
        <f>SUMIFS('BD OCyG'!$AC:$AC,'BD OCyG'!$B:$B,CX$11,'BD OCyG'!$AE:$AE,$H15,'BD OCyG'!$AD:$AD,$H$11,'BD OCyG'!$AF:$AF,"Si")</f>
        <v>0</v>
      </c>
      <c r="DA15" s="171">
        <f>SUMIFS('BD OCyG'!$AC:$AC,'BD OCyG'!$B:$B,CX$11,'BD OCyG'!$AE:$AE,$H15,'BD OCyG'!$AD:$AD,$H$11,'BD OCyG'!$AF:$AF,"No")*Resumen!$F$8</f>
        <v>0</v>
      </c>
      <c r="DB15" s="171">
        <f>CZ15+IF(Resumen!$F$8=0,0,DA15/Resumen!$F$8)</f>
        <v>0</v>
      </c>
      <c r="DC15" s="171">
        <f>CZ15+IF(Resumen!$F$8=0,0,DA15/Resumen!$F$8)</f>
        <v>0</v>
      </c>
      <c r="DD15" s="170">
        <f>SUMIFS('BD OCyG'!$AB:$AB,'BD OCyG'!$B:$B,DD$11,'BD OCyG'!$AE:$AE,$H15,'BD OCyG'!$AD:$AD,$H$11)</f>
        <v>0</v>
      </c>
      <c r="DE15" s="170">
        <f t="shared" si="6"/>
        <v>0</v>
      </c>
      <c r="DF15" s="171">
        <f>SUMIFS('BD OCyG'!$AC:$AC,'BD OCyG'!$B:$B,DD$11,'BD OCyG'!$AE:$AE,$H15,'BD OCyG'!$AD:$AD,$H$11,'BD OCyG'!$AF:$AF,"Si")</f>
        <v>0</v>
      </c>
      <c r="DG15" s="171">
        <f>SUMIFS('BD OCyG'!$AC:$AC,'BD OCyG'!$B:$B,DD$11,'BD OCyG'!$AE:$AE,$H15,'BD OCyG'!$AD:$AD,$H$11,'BD OCyG'!$AF:$AF,"No")*Resumen!$F$8</f>
        <v>0</v>
      </c>
      <c r="DH15" s="171">
        <f>DF15+IF(Resumen!$F$8=0,0,DG15/Resumen!$F$8)</f>
        <v>0</v>
      </c>
      <c r="DI15" s="171">
        <f>DF15+IF(Resumen!$F$8=0,0,DG15/Resumen!$F$8)</f>
        <v>0</v>
      </c>
      <c r="DJ15" s="140">
        <f t="shared" ca="1" si="24"/>
        <v>0</v>
      </c>
      <c r="DK15" s="140">
        <f t="shared" ca="1" si="7"/>
        <v>0</v>
      </c>
      <c r="DL15" s="140">
        <f t="shared" ca="1" si="7"/>
        <v>0</v>
      </c>
    </row>
    <row r="16" spans="1:116" s="169" customFormat="1" ht="15" customHeight="1" x14ac:dyDescent="0.2">
      <c r="B16" s="170">
        <f>SUMIFS('BD OCyG'!$AB:$AB,'BD OCyG'!$B:$B,B$11,'BD OCyG'!$AE:$AE,$H16,'BD OCyG'!$AD:$AD,$H$11)</f>
        <v>0</v>
      </c>
      <c r="C16" s="170">
        <f t="shared" si="0"/>
        <v>0</v>
      </c>
      <c r="D16" s="171">
        <f>SUMIFS('BD OCyG'!$AC:$AC,'BD OCyG'!$B:$B,B$11,'BD OCyG'!$AE:$AE,$H16,'BD OCyG'!$AD:$AD,$H$11,'BD OCyG'!$AF:$AF,"Si")</f>
        <v>0</v>
      </c>
      <c r="E16" s="171">
        <f>SUMIFS('BD OCyG'!$AC:$AC,'BD OCyG'!$B:$B,B$11,'BD OCyG'!$AE:$AE,$H16,'BD OCyG'!$AD:$AD,$H$11,'BD OCyG'!$AF:$AF,"No")*Resumen!$F$9</f>
        <v>0</v>
      </c>
      <c r="F16" s="171">
        <f>D16+IF(Resumen!$F$9=0,0,E16/Resumen!$F$9)</f>
        <v>0</v>
      </c>
      <c r="G16" s="171">
        <f>D16+IF(Resumen!$F$7=0,0,E16/Resumen!$F$7)</f>
        <v>0</v>
      </c>
      <c r="H16" s="172"/>
      <c r="I16" s="139">
        <f>SUMIFS('BD OCyG'!$AB:$AB,'BD OCyG'!$B:$B,I$11,'BD OCyG'!$AE:$AE,$H16,'BD OCyG'!$AD:$AD,$H$11)</f>
        <v>0</v>
      </c>
      <c r="J16" s="139">
        <f t="shared" si="1"/>
        <v>0</v>
      </c>
      <c r="K16" s="139">
        <f>SUMIFS('BD OCyG'!$AC:$AC,'BD OCyG'!$B:$B,I$11,'BD OCyG'!$AE:$AE,$H16,'BD OCyG'!$AD:$AD,$H$11,'BD OCyG'!$AF:$AF,"Si")</f>
        <v>0</v>
      </c>
      <c r="L16" s="139">
        <f>SUMIFS('BD OCyG'!$AC:$AC,'BD OCyG'!$B:$B,I$11,'BD OCyG'!$AE:$AE,$H16,'BD OCyG'!$AD:$AD,$H$11,'BD OCyG'!$AF:$AF,"No")*Resumen!$F$8</f>
        <v>0</v>
      </c>
      <c r="M16" s="171">
        <f>K16+IF(Resumen!$F$8=0,0,L16/Resumen!$F$8)</f>
        <v>0</v>
      </c>
      <c r="N16" s="139">
        <f>SUMIFS('BD OCyG'!$AB:$AB,'BD OCyG'!$B:$B,N$11,'BD OCyG'!$AE:$AE,$H16,'BD OCyG'!$AD:$AD,$H$11)</f>
        <v>0</v>
      </c>
      <c r="O16" s="139">
        <f t="shared" si="2"/>
        <v>0</v>
      </c>
      <c r="P16" s="139">
        <f>SUMIFS('BD OCyG'!$AC:$AC,'BD OCyG'!$B:$B,N$11,'BD OCyG'!$AE:$AE,$H16,'BD OCyG'!$AD:$AD,$H$11,'BD OCyG'!$AF:$AF,"Si")</f>
        <v>0</v>
      </c>
      <c r="Q16" s="139">
        <f>SUMIFS('BD OCyG'!$AC:$AC,'BD OCyG'!$B:$B,N$11,'BD OCyG'!$AE:$AE,$H16,'BD OCyG'!$AD:$AD,$H$11,'BD OCyG'!$AF:$AF,"No")*Resumen!$F$8</f>
        <v>0</v>
      </c>
      <c r="R16" s="171">
        <f>P16+IF(Resumen!$F$8=0,0,Q16/Resumen!$F$8)</f>
        <v>0</v>
      </c>
      <c r="S16" s="139">
        <f ca="1">IFERROR(SUMIFS(INDIRECT("'BD OCyG'!$"&amp;T$10&amp;":"&amp;T$10),'BD OCyG'!$B:$B,N$11,'BD OCyG'!$AE:$AE,$H16,'BD OCyG'!$AD:$AD,$H$11),)</f>
        <v>0</v>
      </c>
      <c r="T16" s="139">
        <f t="shared" ca="1" si="8"/>
        <v>0</v>
      </c>
      <c r="U16" s="139">
        <f ca="1">IFERROR(SUMIFS(INDIRECT("'BD OCyG'!$"&amp;U$10&amp;":$"&amp;U$10),'BD OCyG'!$B:$B,N$11,'BD OCyG'!$AE:$AE,$H16,'BD OCyG'!$AD:$AD,$H$11,'BD OCyG'!$AF:$AF,"Si"),)</f>
        <v>0</v>
      </c>
      <c r="V16" s="139">
        <f ca="1">IFERROR(SUMIFS(INDIRECT("'BD OCyG'!$"&amp;U$10&amp;":$"&amp;U$10),'BD OCyG'!$B:$B,N$11,'BD OCyG'!$AE:$AE,$H16,'BD OCyG'!$AD:$AD,$H$11,'BD OCyG'!$AF:$AF,"No")*Resumen!$F$8,)</f>
        <v>0</v>
      </c>
      <c r="W16" s="171">
        <f ca="1">U16+IF(Resumen!$F$8=0,0,V16/Resumen!$F$8)</f>
        <v>0</v>
      </c>
      <c r="X16" s="170">
        <f ca="1">SUMIFS(INDIRECT("'BD OCyG'!$"&amp;Y$10&amp;":"&amp;Y$10),'BD OCyG'!$B:$B,X$9,'BD OCyG'!$AE:$AE,$H16,'BD OCyG'!$AD:$AD,$H$11)</f>
        <v>0</v>
      </c>
      <c r="Y16" s="170">
        <f t="shared" ca="1" si="9"/>
        <v>0</v>
      </c>
      <c r="Z16" s="171">
        <f ca="1">SUMIFS(INDIRECT("'BD OCyG'!$"&amp;Z$10&amp;":$"&amp;Z$10),'BD OCyG'!$B:$B,X$9,'BD OCyG'!$AE:$AE,$H16,'BD OCyG'!$AD:$AD,$H$11,'BD OCyG'!$AF:$AF,"Si")</f>
        <v>0</v>
      </c>
      <c r="AA16" s="171">
        <f ca="1">SUMIFS(INDIRECT("'BD OCyG'!$"&amp;Z$10&amp;":$"&amp;Z$10),'BD OCyG'!$B:$B,X$9,'BD OCyG'!$AE:$AE,$H16,'BD OCyG'!$AD:$AD,$H$11,'BD OCyG'!$AF:$AF,"No")*Resumen!$F$8</f>
        <v>0</v>
      </c>
      <c r="AB16" s="171">
        <f ca="1">Z16+IF(Resumen!$F$8=0,0,AA16/Resumen!$F$8)</f>
        <v>0</v>
      </c>
      <c r="AC16" s="171">
        <f ca="1">Z16+IF(Resumen!$G$7=0,0,AA16/Resumen!$G$7)</f>
        <v>0</v>
      </c>
      <c r="AD16" s="170">
        <f ca="1">IF(AE$9&gt;Periodo,0,(SUMIFS(INDIRECT("'BD OCyG'!$"&amp;AE$10&amp;":"&amp;AE$10),'BD OCyG'!$B:$B,AD$9,'BD OCyG'!$AE:$AE,$H16,'BD OCyG'!$AD:$AD,$H$11)*AF$9-X16*X$10)/AD$10)</f>
        <v>0</v>
      </c>
      <c r="AE16" s="170">
        <f t="shared" ca="1" si="10"/>
        <v>0</v>
      </c>
      <c r="AF16" s="171">
        <f ca="1">IF(AE$9&gt;Periodo,0,IF(AE$9&gt;Periodo,0,SUMIFS(INDIRECT("'BD OCyG'!$"&amp;AF$10&amp;":$"&amp;AF$10),'BD OCyG'!$B:$B,AD$9,'BD OCyG'!$AE:$AE,$H16,'BD OCyG'!$AD:$AD,$H$11,'BD OCyG'!$AF:$AF,"Si")-Z16))</f>
        <v>0</v>
      </c>
      <c r="AG16" s="171">
        <f ca="1">IF(AE$9&gt;Periodo,0,IF(AE$9&gt;Periodo,0,SUMIFS(INDIRECT("'BD OCyG'!$"&amp;AF$10&amp;":$"&amp;AF$10),'BD OCyG'!$B:$B,AD$9,'BD OCyG'!$AE:$AE,$H16,'BD OCyG'!$AD:$AD,$H$11,'BD OCyG'!$AF:$AF,"No")*Resumen!$F$8-AA16))</f>
        <v>0</v>
      </c>
      <c r="AH16" s="171">
        <f ca="1">AF16+IF(Resumen!$F$8=0,0,AG16/Resumen!$F$8)</f>
        <v>0</v>
      </c>
      <c r="AI16" s="171">
        <f ca="1">AF16+IF(Resumen!$H$7=0,0,AG16/Resumen!$H$7)</f>
        <v>0</v>
      </c>
      <c r="AJ16" s="170">
        <f ca="1">IF(AK$9&gt;Periodo,0,IF(AK$9&gt;Periodo,0,(SUMIFS(INDIRECT("'BD OCyG'!$"&amp;AK$10&amp;":"&amp;AK$10),'BD OCyG'!$B:$B,AJ$9,'BD OCyG'!$AE:$AE,$H16,'BD OCyG'!$AD:$AD,$H$11)*AL$9-SUMIFS(INDIRECT("'BD OCyG'!$"&amp;AE$10&amp;":"&amp;AE$10),'BD OCyG'!$B:$B,AJ$9,'BD OCyG'!$AE:$AE,$H16,'BD OCyG'!$AD:$AD,$H$11)*AF$9)/AJ$10))</f>
        <v>0</v>
      </c>
      <c r="AK16" s="170">
        <f t="shared" ca="1" si="11"/>
        <v>0</v>
      </c>
      <c r="AL16" s="171">
        <f ca="1">IF(AK$9&gt;Periodo,0,SUMIFS(INDIRECT("'BD OCyG'!$"&amp;AL$10&amp;":$"&amp;AL$10),'BD OCyG'!$B:$B,AJ$9,'BD OCyG'!$AE:$AE,$H16,'BD OCyG'!$AD:$AD,$H$11,'BD OCyG'!$AF:$AF,"Si")-AF16-Z16)</f>
        <v>0</v>
      </c>
      <c r="AM16" s="171">
        <f ca="1">IF(AK$9&gt;Periodo,0,SUMIFS(INDIRECT("'BD OCyG'!$"&amp;AL$10&amp;":$"&amp;AL$10),'BD OCyG'!$B:$B,AJ$9,'BD OCyG'!$AE:$AE,$H16,'BD OCyG'!$AD:$AD,$H$11,'BD OCyG'!$AF:$AF,"No")*Resumen!$F$8-AG16-AA16)</f>
        <v>0</v>
      </c>
      <c r="AN16" s="171">
        <f ca="1">AL16+IF(Resumen!$F$8=0,0,AM16/Resumen!$F$8)</f>
        <v>0</v>
      </c>
      <c r="AO16" s="171">
        <f ca="1">AL16+IF(Resumen!$I$7=0,0,AM16/Resumen!$I$7)</f>
        <v>0</v>
      </c>
      <c r="AP16" s="170">
        <f ca="1">IF(AQ$9&gt;Periodo,0,IF(AQ$9&gt;Periodo,0,(SUMIFS(INDIRECT("'BD OCyG'!$"&amp;AQ$10&amp;":"&amp;AQ$10),'BD OCyG'!$B:$B,AP$9,'BD OCyG'!$AE:$AE,$H16,'BD OCyG'!$AD:$AD,$H$11)*AR$9-SUMIFS(INDIRECT("'BD OCyG'!$"&amp;AK$10&amp;":"&amp;AK$10),'BD OCyG'!$B:$B,AP$9,'BD OCyG'!$AE:$AE,$H16,'BD OCyG'!$AD:$AD,$H$11)*AL$9)/AP$10))</f>
        <v>0</v>
      </c>
      <c r="AQ16" s="170">
        <f t="shared" ca="1" si="12"/>
        <v>0</v>
      </c>
      <c r="AR16" s="171">
        <f ca="1">IF(AQ$9&gt;Periodo,0,SUMIFS(INDIRECT("'BD OCyG'!$"&amp;AR$10&amp;":$"&amp;AR$10),'BD OCyG'!$B:$B,AP$9,'BD OCyG'!$AE:$AE,$H16,'BD OCyG'!$AD:$AD,$H$11,'BD OCyG'!$AF:$AF,"Si")-AL16-AF16-Z16)</f>
        <v>0</v>
      </c>
      <c r="AS16" s="171">
        <f ca="1">IF(AQ$9&gt;Periodo,0,SUMIFS(INDIRECT("'BD OCyG'!$"&amp;AR$10&amp;":$"&amp;AR$10),'BD OCyG'!$B:$B,AP$9,'BD OCyG'!$AE:$AE,$H16,'BD OCyG'!$AD:$AD,$H$11,'BD OCyG'!$AF:$AF,"No")*Resumen!$F$8-AM16-AG16-AA16)</f>
        <v>0</v>
      </c>
      <c r="AT16" s="171">
        <f ca="1">AR16+IF(Resumen!$F$8=0,0,AS16/Resumen!$F$8)</f>
        <v>0</v>
      </c>
      <c r="AU16" s="171">
        <f ca="1">AR16+IF(Resumen!$J$7=0,0,AS16/Resumen!$J$7)</f>
        <v>0</v>
      </c>
      <c r="AV16" s="170">
        <f ca="1">IF(AW$9&gt;Periodo,0,IF(AW$9&gt;Periodo,0,(SUMIFS(INDIRECT("'BD OCyG'!$"&amp;AW$10&amp;":"&amp;AW$10),'BD OCyG'!$B:$B,AV$9,'BD OCyG'!$AE:$AE,$H16,'BD OCyG'!$AD:$AD,$H$11)*AX$9-SUMIFS(INDIRECT("'BD OCyG'!$"&amp;AQ$10&amp;":"&amp;AQ$10),'BD OCyG'!$B:$B,AV$9,'BD OCyG'!$AE:$AE,$H16,'BD OCyG'!$AD:$AD,$H$11)*AR$9)/AV$10))</f>
        <v>0</v>
      </c>
      <c r="AW16" s="170">
        <f t="shared" ca="1" si="13"/>
        <v>0</v>
      </c>
      <c r="AX16" s="171">
        <f ca="1">IF(AW$9&gt;Periodo,0,SUMIFS(INDIRECT("'BD OCyG'!$"&amp;AX$10&amp;":$"&amp;AX$10),'BD OCyG'!$B:$B,AV$9,'BD OCyG'!$AE:$AE,$H16,'BD OCyG'!$AD:$AD,$H$11,'BD OCyG'!$AF:$AF,"Si")-AR16-AL16-AF16-Z16)</f>
        <v>0</v>
      </c>
      <c r="AY16" s="171">
        <f ca="1">IF(AW$9&gt;Periodo,0,SUMIFS(INDIRECT("'BD OCyG'!$"&amp;AX$10&amp;":$"&amp;AX$10),'BD OCyG'!$B:$B,AV$9,'BD OCyG'!$AE:$AE,$H16,'BD OCyG'!$AD:$AD,$H$11,'BD OCyG'!$AF:$AF,"No")*Resumen!$F$8-AS16-AM16-AG16-AA16)</f>
        <v>0</v>
      </c>
      <c r="AZ16" s="171">
        <f ca="1">AX16+IF(Resumen!$F$8=0,0,AY16/Resumen!$F$8)</f>
        <v>0</v>
      </c>
      <c r="BA16" s="171">
        <f ca="1">AX16+IF(Resumen!$K$7=0,0,AY16/Resumen!$K$7)</f>
        <v>0</v>
      </c>
      <c r="BB16" s="170">
        <f ca="1">IF(BC$9&gt;Periodo,0,IF(BC$9&gt;Periodo,0,(SUMIFS(INDIRECT("'BD OCyG'!$"&amp;BC$10&amp;":"&amp;BC$10),'BD OCyG'!$B:$B,BB$9,'BD OCyG'!$AE:$AE,$H16,'BD OCyG'!$AD:$AD,$H$11)*BD$9-SUMIFS(INDIRECT("'BD OCyG'!$"&amp;AW$10&amp;":"&amp;AW$10),'BD OCyG'!$B:$B,BB$9,'BD OCyG'!$AE:$AE,$H16,'BD OCyG'!$AD:$AD,$H$11)*AX$9)/BB$10))</f>
        <v>0</v>
      </c>
      <c r="BC16" s="170">
        <f t="shared" ca="1" si="14"/>
        <v>0</v>
      </c>
      <c r="BD16" s="171">
        <f ca="1">IF(BC$9&gt;Periodo,0,SUMIFS(INDIRECT("'BD OCyG'!$"&amp;BD$10&amp;":$"&amp;BD$10),'BD OCyG'!$B:$B,BB$9,'BD OCyG'!$AE:$AE,$H16,'BD OCyG'!$AD:$AD,$H$11,'BD OCyG'!$AF:$AF,"Si")-AX16-AR16-AL16-AF16-Z16)</f>
        <v>0</v>
      </c>
      <c r="BE16" s="171">
        <f ca="1">IF(BC$9&gt;Periodo,0,SUMIFS(INDIRECT("'BD OCyG'!$"&amp;BD$10&amp;":$"&amp;BD$10),'BD OCyG'!$B:$B,BB$9,'BD OCyG'!$AE:$AE,$H16,'BD OCyG'!$AD:$AD,$H$11,'BD OCyG'!$AF:$AF,"No")*Resumen!$F$8-AY16-AS16-AM16-AG16-AA16)</f>
        <v>0</v>
      </c>
      <c r="BF16" s="171">
        <f ca="1">BD16+IF(Resumen!$F$8=0,0,BE16/Resumen!$F$8)</f>
        <v>0</v>
      </c>
      <c r="BG16" s="171">
        <f ca="1">BD16+IF(Resumen!$L$7=0,0,BE16/Resumen!$L$7)</f>
        <v>0</v>
      </c>
      <c r="BH16" s="170">
        <f ca="1">IF(BI$9&gt;Periodo,0,IF(BI$9&gt;Periodo,0,(SUMIFS(INDIRECT("'BD OCyG'!$"&amp;BI$10&amp;":"&amp;BI$10),'BD OCyG'!$B:$B,BH$9,'BD OCyG'!$AE:$AE,$H16,'BD OCyG'!$AD:$AD,$H$11)*BJ$9-SUMIFS(INDIRECT("'BD OCyG'!$"&amp;BC$10&amp;":"&amp;BC$10),'BD OCyG'!$B:$B,BH$9,'BD OCyG'!$AE:$AE,$H16,'BD OCyG'!$AD:$AD,$H$11)*BD$9)/BH$10))</f>
        <v>0</v>
      </c>
      <c r="BI16" s="170">
        <f t="shared" ca="1" si="15"/>
        <v>0</v>
      </c>
      <c r="BJ16" s="171">
        <f ca="1">IF(BI$9&gt;Periodo,0,SUMIFS(INDIRECT("'BD OCyG'!$"&amp;BJ$10&amp;":$"&amp;BJ$10),'BD OCyG'!$B:$B,BH$9,'BD OCyG'!$AE:$AE,$H16,'BD OCyG'!$AD:$AD,$H$11,'BD OCyG'!$AF:$AF,"Si")-BD16-AX16-AR16-AL16-AF16-Z16)</f>
        <v>0</v>
      </c>
      <c r="BK16" s="171">
        <f ca="1">IF(BI$9&gt;Periodo,0,SUMIFS(INDIRECT("'BD OCyG'!$"&amp;BJ$10&amp;":$"&amp;BJ$10),'BD OCyG'!$B:$B,BH$9,'BD OCyG'!$AE:$AE,$H16,'BD OCyG'!$AD:$AD,$H$11,'BD OCyG'!$AF:$AF,"No")*Resumen!$F$8-BE16-AY16-AS16-AM16-AG16-AA16)</f>
        <v>0</v>
      </c>
      <c r="BL16" s="171">
        <f ca="1">BJ16+IF(Resumen!$F$8=0,0,BK16/Resumen!$F$8)</f>
        <v>0</v>
      </c>
      <c r="BM16" s="171">
        <f ca="1">BJ16+IF(Resumen!$M$7=0,0,BK16/Resumen!$M$7)</f>
        <v>0</v>
      </c>
      <c r="BN16" s="170">
        <f ca="1">IF(BO$9&gt;Periodo,0,IF(BO$9&gt;Periodo,0,(SUMIFS(INDIRECT("'BD OCyG'!$"&amp;BO$10&amp;":"&amp;BO$10),'BD OCyG'!$B:$B,BN$9,'BD OCyG'!$AE:$AE,$H16,'BD OCyG'!$AD:$AD,$H$11)*BP$9-SUMIFS(INDIRECT("'BD OCyG'!$"&amp;BI$10&amp;":"&amp;BI$10),'BD OCyG'!$B:$B,BN$9,'BD OCyG'!$AE:$AE,$H16,'BD OCyG'!$AD:$AD,$H$11)*BJ$9)/BN$10))</f>
        <v>0</v>
      </c>
      <c r="BO16" s="170">
        <f t="shared" ca="1" si="16"/>
        <v>0</v>
      </c>
      <c r="BP16" s="171">
        <f ca="1">IF(BO$9&gt;Periodo,0,SUMIFS(INDIRECT("'BD OCyG'!$"&amp;BP$10&amp;":$"&amp;BP$10),'BD OCyG'!$B:$B,BN$9,'BD OCyG'!$AE:$AE,$H16,'BD OCyG'!$AD:$AD,$H$11,'BD OCyG'!$AF:$AF,"Si")-BJ16-BD16-AX16-AR16-AL16-AF16-Z16)</f>
        <v>0</v>
      </c>
      <c r="BQ16" s="171">
        <f ca="1">IF(BO$9&gt;Periodo,0,SUMIFS(INDIRECT("'BD OCyG'!$"&amp;BP$10&amp;":$"&amp;BP$10),'BD OCyG'!$B:$B,BN$9,'BD OCyG'!$AE:$AE,$H16,'BD OCyG'!$AD:$AD,$H$11,'BD OCyG'!$AF:$AF,"No")*Resumen!$F$9-BK16-BE16-AY16-AS16-AM16-AG16-AA16)</f>
        <v>0</v>
      </c>
      <c r="BR16" s="171">
        <f ca="1">BP16+IF(Resumen!$F$8=0,0,BQ16/Resumen!$F$8)</f>
        <v>0</v>
      </c>
      <c r="BS16" s="171">
        <f ca="1">BP16+IF(Resumen!$N$7=0,0,BQ16/Resumen!$N$7)</f>
        <v>0</v>
      </c>
      <c r="BT16" s="170">
        <f ca="1">IF(BU$9&gt;Periodo,0,IF(BU$9&gt;Periodo,0,(SUMIFS(INDIRECT("'BD OCyG'!$"&amp;BU$10&amp;":"&amp;BU$10),'BD OCyG'!$B:$B,BT$9,'BD OCyG'!$AE:$AE,$H16,'BD OCyG'!$AD:$AD,$H$11)*BV$9-SUMIFS(INDIRECT("'BD OCyG'!$"&amp;BO$10&amp;":"&amp;BO$10),'BD OCyG'!$B:$B,BT$9,'BD OCyG'!$AE:$AE,$H16,'BD OCyG'!$AD:$AD,$H$11)*BP$9)/BT$10))</f>
        <v>0</v>
      </c>
      <c r="BU16" s="170">
        <f t="shared" ca="1" si="17"/>
        <v>0</v>
      </c>
      <c r="BV16" s="171">
        <f ca="1">IF(BU$9&gt;Periodo,0,SUMIFS(INDIRECT("'BD OCyG'!$"&amp;BV$10&amp;":$"&amp;BV$10),'BD OCyG'!$B:$B,BT$9,'BD OCyG'!$AE:$AE,$H16,'BD OCyG'!$AD:$AD,$H$11,'BD OCyG'!$AF:$AF,"Si")-BP16-BJ16-BD16-AX16-AR16-AL16-AF16-Z16)</f>
        <v>0</v>
      </c>
      <c r="BW16" s="171">
        <f ca="1">IF(BU$9&gt;Periodo,0,SUMIFS(INDIRECT("'BD OCyG'!$"&amp;BV$10&amp;":$"&amp;BV$10),'BD OCyG'!$B:$B,BT$9,'BD OCyG'!$AE:$AE,$H16,'BD OCyG'!$AD:$AD,$H$11,'BD OCyG'!$AF:$AF,"No")*Resumen!$F$8-BQ16-BK16-BE16-AY16-AS16-AM16-AG16-AA16)</f>
        <v>0</v>
      </c>
      <c r="BX16" s="171">
        <f ca="1">BV16+IF(Resumen!$F$8=0,0,BW16/Resumen!$F$8)</f>
        <v>0</v>
      </c>
      <c r="BY16" s="171">
        <f ca="1">BV16+IF(Resumen!$O$7=0,0,BW16/Resumen!$O$7)</f>
        <v>0</v>
      </c>
      <c r="BZ16" s="170">
        <f ca="1">IF(CA$9&gt;Periodo,0,IF(CA$9&gt;Periodo,0,(SUMIFS(INDIRECT("'BD OCyG'!$"&amp;CA$10&amp;":"&amp;CA$10),'BD OCyG'!$B:$B,BZ$9,'BD OCyG'!$AE:$AE,$H16,'BD OCyG'!$AD:$AD,$H$11)*CB$9-SUMIFS(INDIRECT("'BD OCyG'!$"&amp;BU$10&amp;":"&amp;BU$10),'BD OCyG'!$B:$B,BZ$9,'BD OCyG'!$AE:$AE,$H16,'BD OCyG'!$AD:$AD,$H$11)*BV$9)/BZ$10))</f>
        <v>0</v>
      </c>
      <c r="CA16" s="170">
        <f t="shared" ca="1" si="18"/>
        <v>0</v>
      </c>
      <c r="CB16" s="171">
        <f ca="1">IF(CA$9&gt;Periodo,0,SUMIFS(INDIRECT("'BD OCyG'!$"&amp;CB$10&amp;":$"&amp;CB$10),'BD OCyG'!$B:$B,BZ$9,'BD OCyG'!$AE:$AE,$H16,'BD OCyG'!$AD:$AD,$H$11,'BD OCyG'!$AF:$AF,"Si")-BV16-BP16-BJ16-BD16-AX16-AR16-AL16-AF16-Z16)</f>
        <v>0</v>
      </c>
      <c r="CC16" s="171">
        <f ca="1">IF(CA$9&gt;Periodo,0,SUMIFS(INDIRECT("'BD OCyG'!$"&amp;CB$10&amp;":$"&amp;CB$10),'BD OCyG'!$B:$B,BZ$9,'BD OCyG'!$AE:$AE,$H16,'BD OCyG'!$AD:$AD,$H$11,'BD OCyG'!$AF:$AF,"No")*Resumen!$F$8-BW16-BQ16-BK16-BE16-AY16-AS16-AM16-AG16-AA16)</f>
        <v>0</v>
      </c>
      <c r="CD16" s="171">
        <f ca="1">CB16+IF(Resumen!$F$8=0,0,CC16/Resumen!$F$8)</f>
        <v>0</v>
      </c>
      <c r="CE16" s="171">
        <f ca="1">CB16+IF(Resumen!$P$7=0,0,CC16/Resumen!$P$7)</f>
        <v>0</v>
      </c>
      <c r="CF16" s="170">
        <f ca="1">IF(CG$9&gt;Periodo,0,IF(CG$9&gt;Periodo,0,(SUMIFS(INDIRECT("'BD OCyG'!$"&amp;CG$10&amp;":"&amp;CG$10),'BD OCyG'!$B:$B,CF$9,'BD OCyG'!$AE:$AE,$H16,'BD OCyG'!$AD:$AD,$H$11)*CH$9-SUMIFS(INDIRECT("'BD OCyG'!$"&amp;CA$10&amp;":"&amp;CA$10),'BD OCyG'!$B:$B,CF$9,'BD OCyG'!$AE:$AE,$H16,'BD OCyG'!$AD:$AD,$H$11)*CB$9)/CF$10))</f>
        <v>0</v>
      </c>
      <c r="CG16" s="170">
        <f t="shared" ca="1" si="19"/>
        <v>0</v>
      </c>
      <c r="CH16" s="171">
        <f ca="1">IF(CG$9&gt;Periodo,0,SUMIFS(INDIRECT("'BD OCyG'!$"&amp;CH$10&amp;":$"&amp;CH$10),'BD OCyG'!$B:$B,CF$9,'BD OCyG'!$AE:$AE,$H16,'BD OCyG'!$AD:$AD,$H$11,'BD OCyG'!$AF:$AF,"Si")-CB16-BV16-BP16-BJ16-BD16-AX16-AR16-AL16-AF16-Z16)</f>
        <v>0</v>
      </c>
      <c r="CI16" s="171">
        <f ca="1">IF(CG$9&gt;Periodo,0,SUMIFS(INDIRECT("'BD OCyG'!$"&amp;CH$10&amp;":$"&amp;CH$10),'BD OCyG'!$B:$B,CF$9,'BD OCyG'!$AE:$AE,$H16,'BD OCyG'!$AD:$AD,$H$11,'BD OCyG'!$AF:$AF,"No")*Resumen!$F$8-CC16-BW16-BQ16-BK16-BE16-AY16-AS16-AM16-AG16-AA16)</f>
        <v>0</v>
      </c>
      <c r="CJ16" s="171">
        <f ca="1">CH16+IF(Resumen!$F$8=0,0,CI16/Resumen!$F$8)</f>
        <v>0</v>
      </c>
      <c r="CK16" s="171">
        <f ca="1">CH16+IF(Resumen!$Q$7=0,0,CI16/Resumen!$Q$7)</f>
        <v>0</v>
      </c>
      <c r="CL16" s="170">
        <f ca="1">IF(CM$9&gt;Periodo,0,IF(CM$9&gt;Periodo,0,(SUMIFS(INDIRECT("'BD OCyG'!$"&amp;CM$10&amp;":"&amp;CM$10),'BD OCyG'!$B:$B,CL$9,'BD OCyG'!$AE:$AE,$H16,'BD OCyG'!$AD:$AD,$H$11)*CN$9-SUMIFS(INDIRECT("'BD OCyG'!$"&amp;CG$10&amp;":"&amp;CG$10),'BD OCyG'!$B:$B,CL$9,'BD OCyG'!$AE:$AE,$H16,'BD OCyG'!$AD:$AD,$H$11)*CH$9)/CL$10))</f>
        <v>0</v>
      </c>
      <c r="CM16" s="170">
        <f t="shared" ca="1" si="20"/>
        <v>0</v>
      </c>
      <c r="CN16" s="171">
        <f ca="1">IF(CM$9&gt;Periodo,0,SUMIFS(INDIRECT("'BD OCyG'!$"&amp;CN$10&amp;":$"&amp;CN$10),'BD OCyG'!$B:$B,CL$9,'BD OCyG'!$AE:$AE,$H16,'BD OCyG'!$AD:$AD,$H$11,'BD OCyG'!$AF:$AF,"Si")-CH16-CB16-BV16-BP16-BJ16-BD16-AX16-AR16-AL16-AF16-Z16)</f>
        <v>0</v>
      </c>
      <c r="CO16" s="171">
        <f ca="1">IF(CM$9&gt;Periodo,0,SUMIFS(INDIRECT("'BD OCyG'!$"&amp;CN$10&amp;":$"&amp;CN$10),'BD OCyG'!$B:$B,CL$9,'BD OCyG'!$AE:$AE,$H16,'BD OCyG'!$AD:$AD,$H$11,'BD OCyG'!$AF:$AF,"No")*Resumen!$F$8-CI16-CC16-BW16-BQ16-BK16-BE16-AY16-AS16-AM16-AG16-AA16)</f>
        <v>0</v>
      </c>
      <c r="CP16" s="171">
        <f ca="1">CN16+IF(Resumen!$F$8=0,0,CO16/Resumen!$F$8)</f>
        <v>0</v>
      </c>
      <c r="CQ16" s="171">
        <f ca="1">CN16+IF(Resumen!$R$7=0,0,CO16/Resumen!$R$7)</f>
        <v>0</v>
      </c>
      <c r="CR16" s="139">
        <f t="shared" ca="1" si="21"/>
        <v>0</v>
      </c>
      <c r="CS16" s="139">
        <f t="shared" ca="1" si="22"/>
        <v>0</v>
      </c>
      <c r="CT16" s="139">
        <f t="shared" ca="1" si="23"/>
        <v>0</v>
      </c>
      <c r="CU16" s="139">
        <f t="shared" ca="1" si="4"/>
        <v>0</v>
      </c>
      <c r="CV16" s="140">
        <f t="shared" ca="1" si="4"/>
        <v>0</v>
      </c>
      <c r="CW16" s="140">
        <f t="shared" ca="1" si="4"/>
        <v>0</v>
      </c>
      <c r="CX16" s="170">
        <f>SUMIFS('BD OCyG'!$AB:$AB,'BD OCyG'!$B:$B,CX$11,'BD OCyG'!$AE:$AE,$H16,'BD OCyG'!$AD:$AD,$H$11)</f>
        <v>0</v>
      </c>
      <c r="CY16" s="170">
        <f t="shared" si="5"/>
        <v>0</v>
      </c>
      <c r="CZ16" s="171">
        <f>SUMIFS('BD OCyG'!$AC:$AC,'BD OCyG'!$B:$B,CX$11,'BD OCyG'!$AE:$AE,$H16,'BD OCyG'!$AD:$AD,$H$11,'BD OCyG'!$AF:$AF,"Si")</f>
        <v>0</v>
      </c>
      <c r="DA16" s="171">
        <f>SUMIFS('BD OCyG'!$AC:$AC,'BD OCyG'!$B:$B,CX$11,'BD OCyG'!$AE:$AE,$H16,'BD OCyG'!$AD:$AD,$H$11,'BD OCyG'!$AF:$AF,"No")*Resumen!$F$8</f>
        <v>0</v>
      </c>
      <c r="DB16" s="171">
        <f>CZ16+IF(Resumen!$F$8=0,0,DA16/Resumen!$F$8)</f>
        <v>0</v>
      </c>
      <c r="DC16" s="171">
        <f>CZ16+IF(Resumen!$F$8=0,0,DA16/Resumen!$F$8)</f>
        <v>0</v>
      </c>
      <c r="DD16" s="170">
        <f>SUMIFS('BD OCyG'!$AB:$AB,'BD OCyG'!$B:$B,DD$11,'BD OCyG'!$AE:$AE,$H16,'BD OCyG'!$AD:$AD,$H$11)</f>
        <v>0</v>
      </c>
      <c r="DE16" s="170">
        <f t="shared" si="6"/>
        <v>0</v>
      </c>
      <c r="DF16" s="171">
        <f>SUMIFS('BD OCyG'!$AC:$AC,'BD OCyG'!$B:$B,DD$11,'BD OCyG'!$AE:$AE,$H16,'BD OCyG'!$AD:$AD,$H$11,'BD OCyG'!$AF:$AF,"Si")</f>
        <v>0</v>
      </c>
      <c r="DG16" s="171">
        <f>SUMIFS('BD OCyG'!$AC:$AC,'BD OCyG'!$B:$B,DD$11,'BD OCyG'!$AE:$AE,$H16,'BD OCyG'!$AD:$AD,$H$11,'BD OCyG'!$AF:$AF,"No")*Resumen!$F$8</f>
        <v>0</v>
      </c>
      <c r="DH16" s="171">
        <f>DF16+IF(Resumen!$F$8=0,0,DG16/Resumen!$F$8)</f>
        <v>0</v>
      </c>
      <c r="DI16" s="171">
        <f>DF16+IF(Resumen!$F$8=0,0,DG16/Resumen!$F$8)</f>
        <v>0</v>
      </c>
      <c r="DJ16" s="140">
        <f t="shared" ca="1" si="24"/>
        <v>0</v>
      </c>
      <c r="DK16" s="140">
        <f t="shared" ca="1" si="7"/>
        <v>0</v>
      </c>
      <c r="DL16" s="140">
        <f t="shared" ca="1" si="7"/>
        <v>0</v>
      </c>
    </row>
    <row r="17" spans="2:116" s="169" customFormat="1" ht="15" customHeight="1" x14ac:dyDescent="0.2">
      <c r="B17" s="170">
        <f>SUMIFS('BD OCyG'!$AB:$AB,'BD OCyG'!$B:$B,B$11,'BD OCyG'!$AE:$AE,$H17,'BD OCyG'!$AD:$AD,$H$11)</f>
        <v>0</v>
      </c>
      <c r="C17" s="170">
        <f t="shared" si="0"/>
        <v>0</v>
      </c>
      <c r="D17" s="171">
        <f>SUMIFS('BD OCyG'!$AC:$AC,'BD OCyG'!$B:$B,B$11,'BD OCyG'!$AE:$AE,$H17,'BD OCyG'!$AD:$AD,$H$11,'BD OCyG'!$AF:$AF,"Si")</f>
        <v>0</v>
      </c>
      <c r="E17" s="171">
        <f>SUMIFS('BD OCyG'!$AC:$AC,'BD OCyG'!$B:$B,B$11,'BD OCyG'!$AE:$AE,$H17,'BD OCyG'!$AD:$AD,$H$11,'BD OCyG'!$AF:$AF,"No")*Resumen!$F$9</f>
        <v>0</v>
      </c>
      <c r="F17" s="171">
        <f>D17+IF(Resumen!$F$9=0,0,E17/Resumen!$F$9)</f>
        <v>0</v>
      </c>
      <c r="G17" s="171">
        <f>D17+IF(Resumen!$F$7=0,0,E17/Resumen!$F$7)</f>
        <v>0</v>
      </c>
      <c r="H17" s="172"/>
      <c r="I17" s="139">
        <f>SUMIFS('BD OCyG'!$AB:$AB,'BD OCyG'!$B:$B,I$11,'BD OCyG'!$AE:$AE,$H17,'BD OCyG'!$AD:$AD,$H$11)</f>
        <v>0</v>
      </c>
      <c r="J17" s="139">
        <f t="shared" si="1"/>
        <v>0</v>
      </c>
      <c r="K17" s="139">
        <f>SUMIFS('BD OCyG'!$AC:$AC,'BD OCyG'!$B:$B,I$11,'BD OCyG'!$AE:$AE,$H17,'BD OCyG'!$AD:$AD,$H$11,'BD OCyG'!$AF:$AF,"Si")</f>
        <v>0</v>
      </c>
      <c r="L17" s="139">
        <f>SUMIFS('BD OCyG'!$AC:$AC,'BD OCyG'!$B:$B,I$11,'BD OCyG'!$AE:$AE,$H17,'BD OCyG'!$AD:$AD,$H$11,'BD OCyG'!$AF:$AF,"No")*Resumen!$F$8</f>
        <v>0</v>
      </c>
      <c r="M17" s="171">
        <f>K17+IF(Resumen!$F$8=0,0,L17/Resumen!$F$8)</f>
        <v>0</v>
      </c>
      <c r="N17" s="139">
        <f>SUMIFS('BD OCyG'!$AB:$AB,'BD OCyG'!$B:$B,N$11,'BD OCyG'!$AE:$AE,$H17,'BD OCyG'!$AD:$AD,$H$11)</f>
        <v>0</v>
      </c>
      <c r="O17" s="139">
        <f t="shared" si="2"/>
        <v>0</v>
      </c>
      <c r="P17" s="139">
        <f>SUMIFS('BD OCyG'!$AC:$AC,'BD OCyG'!$B:$B,N$11,'BD OCyG'!$AE:$AE,$H17,'BD OCyG'!$AD:$AD,$H$11,'BD OCyG'!$AF:$AF,"Si")</f>
        <v>0</v>
      </c>
      <c r="Q17" s="139">
        <f>SUMIFS('BD OCyG'!$AC:$AC,'BD OCyG'!$B:$B,N$11,'BD OCyG'!$AE:$AE,$H17,'BD OCyG'!$AD:$AD,$H$11,'BD OCyG'!$AF:$AF,"No")*Resumen!$F$8</f>
        <v>0</v>
      </c>
      <c r="R17" s="171">
        <f>P17+IF(Resumen!$F$8=0,0,Q17/Resumen!$F$8)</f>
        <v>0</v>
      </c>
      <c r="S17" s="139">
        <f ca="1">IFERROR(SUMIFS(INDIRECT("'BD OCyG'!$"&amp;T$10&amp;":"&amp;T$10),'BD OCyG'!$B:$B,N$11,'BD OCyG'!$AE:$AE,$H17,'BD OCyG'!$AD:$AD,$H$11),)</f>
        <v>0</v>
      </c>
      <c r="T17" s="139">
        <f t="shared" ca="1" si="8"/>
        <v>0</v>
      </c>
      <c r="U17" s="139">
        <f ca="1">IFERROR(SUMIFS(INDIRECT("'BD OCyG'!$"&amp;U$10&amp;":$"&amp;U$10),'BD OCyG'!$B:$B,N$11,'BD OCyG'!$AE:$AE,$H17,'BD OCyG'!$AD:$AD,$H$11,'BD OCyG'!$AF:$AF,"Si"),)</f>
        <v>0</v>
      </c>
      <c r="V17" s="139">
        <f ca="1">IFERROR(SUMIFS(INDIRECT("'BD OCyG'!$"&amp;U$10&amp;":$"&amp;U$10),'BD OCyG'!$B:$B,N$11,'BD OCyG'!$AE:$AE,$H17,'BD OCyG'!$AD:$AD,$H$11,'BD OCyG'!$AF:$AF,"No")*Resumen!$F$8,)</f>
        <v>0</v>
      </c>
      <c r="W17" s="171">
        <f ca="1">U17+IF(Resumen!$F$8=0,0,V17/Resumen!$F$8)</f>
        <v>0</v>
      </c>
      <c r="X17" s="170">
        <f ca="1">SUMIFS(INDIRECT("'BD OCyG'!$"&amp;Y$10&amp;":"&amp;Y$10),'BD OCyG'!$B:$B,X$9,'BD OCyG'!$AE:$AE,$H17,'BD OCyG'!$AD:$AD,$H$11)</f>
        <v>0</v>
      </c>
      <c r="Y17" s="170">
        <f t="shared" ca="1" si="9"/>
        <v>0</v>
      </c>
      <c r="Z17" s="171">
        <f ca="1">SUMIFS(INDIRECT("'BD OCyG'!$"&amp;Z$10&amp;":$"&amp;Z$10),'BD OCyG'!$B:$B,X$9,'BD OCyG'!$AE:$AE,$H17,'BD OCyG'!$AD:$AD,$H$11,'BD OCyG'!$AF:$AF,"Si")</f>
        <v>0</v>
      </c>
      <c r="AA17" s="171">
        <f ca="1">SUMIFS(INDIRECT("'BD OCyG'!$"&amp;Z$10&amp;":$"&amp;Z$10),'BD OCyG'!$B:$B,X$9,'BD OCyG'!$AE:$AE,$H17,'BD OCyG'!$AD:$AD,$H$11,'BD OCyG'!$AF:$AF,"No")*Resumen!$F$8</f>
        <v>0</v>
      </c>
      <c r="AB17" s="171">
        <f ca="1">Z17+IF(Resumen!$F$8=0,0,AA17/Resumen!$F$8)</f>
        <v>0</v>
      </c>
      <c r="AC17" s="171">
        <f ca="1">Z17+IF(Resumen!$G$7=0,0,AA17/Resumen!$G$7)</f>
        <v>0</v>
      </c>
      <c r="AD17" s="170">
        <f ca="1">IF(AE$9&gt;Periodo,0,(SUMIFS(INDIRECT("'BD OCyG'!$"&amp;AE$10&amp;":"&amp;AE$10),'BD OCyG'!$B:$B,AD$9,'BD OCyG'!$AE:$AE,$H17,'BD OCyG'!$AD:$AD,$H$11)*AF$9-X17*X$10)/AD$10)</f>
        <v>0</v>
      </c>
      <c r="AE17" s="170">
        <f t="shared" ca="1" si="10"/>
        <v>0</v>
      </c>
      <c r="AF17" s="171">
        <f ca="1">IF(AE$9&gt;Periodo,0,IF(AE$9&gt;Periodo,0,SUMIFS(INDIRECT("'BD OCyG'!$"&amp;AF$10&amp;":$"&amp;AF$10),'BD OCyG'!$B:$B,AD$9,'BD OCyG'!$AE:$AE,$H17,'BD OCyG'!$AD:$AD,$H$11,'BD OCyG'!$AF:$AF,"Si")-Z17))</f>
        <v>0</v>
      </c>
      <c r="AG17" s="171">
        <f ca="1">IF(AE$9&gt;Periodo,0,IF(AE$9&gt;Periodo,0,SUMIFS(INDIRECT("'BD OCyG'!$"&amp;AF$10&amp;":$"&amp;AF$10),'BD OCyG'!$B:$B,AD$9,'BD OCyG'!$AE:$AE,$H17,'BD OCyG'!$AD:$AD,$H$11,'BD OCyG'!$AF:$AF,"No")*Resumen!$F$8-AA17))</f>
        <v>0</v>
      </c>
      <c r="AH17" s="171">
        <f ca="1">AF17+IF(Resumen!$F$8=0,0,AG17/Resumen!$F$8)</f>
        <v>0</v>
      </c>
      <c r="AI17" s="171">
        <f ca="1">AF17+IF(Resumen!$H$7=0,0,AG17/Resumen!$H$7)</f>
        <v>0</v>
      </c>
      <c r="AJ17" s="170">
        <f ca="1">IF(AK$9&gt;Periodo,0,IF(AK$9&gt;Periodo,0,(SUMIFS(INDIRECT("'BD OCyG'!$"&amp;AK$10&amp;":"&amp;AK$10),'BD OCyG'!$B:$B,AJ$9,'BD OCyG'!$AE:$AE,$H17,'BD OCyG'!$AD:$AD,$H$11)*AL$9-SUMIFS(INDIRECT("'BD OCyG'!$"&amp;AE$10&amp;":"&amp;AE$10),'BD OCyG'!$B:$B,AJ$9,'BD OCyG'!$AE:$AE,$H17,'BD OCyG'!$AD:$AD,$H$11)*AF$9)/AJ$10))</f>
        <v>0</v>
      </c>
      <c r="AK17" s="170">
        <f t="shared" ca="1" si="11"/>
        <v>0</v>
      </c>
      <c r="AL17" s="171">
        <f ca="1">IF(AK$9&gt;Periodo,0,SUMIFS(INDIRECT("'BD OCyG'!$"&amp;AL$10&amp;":$"&amp;AL$10),'BD OCyG'!$B:$B,AJ$9,'BD OCyG'!$AE:$AE,$H17,'BD OCyG'!$AD:$AD,$H$11,'BD OCyG'!$AF:$AF,"Si")-AF17-Z17)</f>
        <v>0</v>
      </c>
      <c r="AM17" s="171">
        <f ca="1">IF(AK$9&gt;Periodo,0,SUMIFS(INDIRECT("'BD OCyG'!$"&amp;AL$10&amp;":$"&amp;AL$10),'BD OCyG'!$B:$B,AJ$9,'BD OCyG'!$AE:$AE,$H17,'BD OCyG'!$AD:$AD,$H$11,'BD OCyG'!$AF:$AF,"No")*Resumen!$F$8-AG17-AA17)</f>
        <v>0</v>
      </c>
      <c r="AN17" s="171">
        <f ca="1">AL17+IF(Resumen!$F$8=0,0,AM17/Resumen!$F$8)</f>
        <v>0</v>
      </c>
      <c r="AO17" s="171">
        <f ca="1">AL17+IF(Resumen!$I$7=0,0,AM17/Resumen!$I$7)</f>
        <v>0</v>
      </c>
      <c r="AP17" s="170">
        <f ca="1">IF(AQ$9&gt;Periodo,0,IF(AQ$9&gt;Periodo,0,(SUMIFS(INDIRECT("'BD OCyG'!$"&amp;AQ$10&amp;":"&amp;AQ$10),'BD OCyG'!$B:$B,AP$9,'BD OCyG'!$AE:$AE,$H17,'BD OCyG'!$AD:$AD,$H$11)*AR$9-SUMIFS(INDIRECT("'BD OCyG'!$"&amp;AK$10&amp;":"&amp;AK$10),'BD OCyG'!$B:$B,AP$9,'BD OCyG'!$AE:$AE,$H17,'BD OCyG'!$AD:$AD,$H$11)*AL$9)/AP$10))</f>
        <v>0</v>
      </c>
      <c r="AQ17" s="170">
        <f t="shared" ca="1" si="12"/>
        <v>0</v>
      </c>
      <c r="AR17" s="171">
        <f ca="1">IF(AQ$9&gt;Periodo,0,SUMIFS(INDIRECT("'BD OCyG'!$"&amp;AR$10&amp;":$"&amp;AR$10),'BD OCyG'!$B:$B,AP$9,'BD OCyG'!$AE:$AE,$H17,'BD OCyG'!$AD:$AD,$H$11,'BD OCyG'!$AF:$AF,"Si")-AL17-AF17-Z17)</f>
        <v>0</v>
      </c>
      <c r="AS17" s="171">
        <f ca="1">IF(AQ$9&gt;Periodo,0,SUMIFS(INDIRECT("'BD OCyG'!$"&amp;AR$10&amp;":$"&amp;AR$10),'BD OCyG'!$B:$B,AP$9,'BD OCyG'!$AE:$AE,$H17,'BD OCyG'!$AD:$AD,$H$11,'BD OCyG'!$AF:$AF,"No")*Resumen!$F$8-AM17-AG17-AA17)</f>
        <v>0</v>
      </c>
      <c r="AT17" s="171">
        <f ca="1">AR17+IF(Resumen!$F$8=0,0,AS17/Resumen!$F$8)</f>
        <v>0</v>
      </c>
      <c r="AU17" s="171">
        <f ca="1">AR17+IF(Resumen!$J$7=0,0,AS17/Resumen!$J$7)</f>
        <v>0</v>
      </c>
      <c r="AV17" s="170">
        <f ca="1">IF(AW$9&gt;Periodo,0,IF(AW$9&gt;Periodo,0,(SUMIFS(INDIRECT("'BD OCyG'!$"&amp;AW$10&amp;":"&amp;AW$10),'BD OCyG'!$B:$B,AV$9,'BD OCyG'!$AE:$AE,$H17,'BD OCyG'!$AD:$AD,$H$11)*AX$9-SUMIFS(INDIRECT("'BD OCyG'!$"&amp;AQ$10&amp;":"&amp;AQ$10),'BD OCyG'!$B:$B,AV$9,'BD OCyG'!$AE:$AE,$H17,'BD OCyG'!$AD:$AD,$H$11)*AR$9)/AV$10))</f>
        <v>0</v>
      </c>
      <c r="AW17" s="170">
        <f t="shared" ca="1" si="13"/>
        <v>0</v>
      </c>
      <c r="AX17" s="171">
        <f ca="1">IF(AW$9&gt;Periodo,0,SUMIFS(INDIRECT("'BD OCyG'!$"&amp;AX$10&amp;":$"&amp;AX$10),'BD OCyG'!$B:$B,AV$9,'BD OCyG'!$AE:$AE,$H17,'BD OCyG'!$AD:$AD,$H$11,'BD OCyG'!$AF:$AF,"Si")-AR17-AL17-AF17-Z17)</f>
        <v>0</v>
      </c>
      <c r="AY17" s="171">
        <f ca="1">IF(AW$9&gt;Periodo,0,SUMIFS(INDIRECT("'BD OCyG'!$"&amp;AX$10&amp;":$"&amp;AX$10),'BD OCyG'!$B:$B,AV$9,'BD OCyG'!$AE:$AE,$H17,'BD OCyG'!$AD:$AD,$H$11,'BD OCyG'!$AF:$AF,"No")*Resumen!$F$8-AS17-AM17-AG17-AA17)</f>
        <v>0</v>
      </c>
      <c r="AZ17" s="171">
        <f ca="1">AX17+IF(Resumen!$F$8=0,0,AY17/Resumen!$F$8)</f>
        <v>0</v>
      </c>
      <c r="BA17" s="171">
        <f ca="1">AX17+IF(Resumen!$K$7=0,0,AY17/Resumen!$K$7)</f>
        <v>0</v>
      </c>
      <c r="BB17" s="170">
        <f ca="1">IF(BC$9&gt;Periodo,0,IF(BC$9&gt;Periodo,0,(SUMIFS(INDIRECT("'BD OCyG'!$"&amp;BC$10&amp;":"&amp;BC$10),'BD OCyG'!$B:$B,BB$9,'BD OCyG'!$AE:$AE,$H17,'BD OCyG'!$AD:$AD,$H$11)*BD$9-SUMIFS(INDIRECT("'BD OCyG'!$"&amp;AW$10&amp;":"&amp;AW$10),'BD OCyG'!$B:$B,BB$9,'BD OCyG'!$AE:$AE,$H17,'BD OCyG'!$AD:$AD,$H$11)*AX$9)/BB$10))</f>
        <v>0</v>
      </c>
      <c r="BC17" s="170">
        <f t="shared" ca="1" si="14"/>
        <v>0</v>
      </c>
      <c r="BD17" s="171">
        <f ca="1">IF(BC$9&gt;Periodo,0,SUMIFS(INDIRECT("'BD OCyG'!$"&amp;BD$10&amp;":$"&amp;BD$10),'BD OCyG'!$B:$B,BB$9,'BD OCyG'!$AE:$AE,$H17,'BD OCyG'!$AD:$AD,$H$11,'BD OCyG'!$AF:$AF,"Si")-AX17-AR17-AL17-AF17-Z17)</f>
        <v>0</v>
      </c>
      <c r="BE17" s="171">
        <f ca="1">IF(BC$9&gt;Periodo,0,SUMIFS(INDIRECT("'BD OCyG'!$"&amp;BD$10&amp;":$"&amp;BD$10),'BD OCyG'!$B:$B,BB$9,'BD OCyG'!$AE:$AE,$H17,'BD OCyG'!$AD:$AD,$H$11,'BD OCyG'!$AF:$AF,"No")*Resumen!$F$8-AY17-AS17-AM17-AG17-AA17)</f>
        <v>0</v>
      </c>
      <c r="BF17" s="171">
        <f ca="1">BD17+IF(Resumen!$F$8=0,0,BE17/Resumen!$F$8)</f>
        <v>0</v>
      </c>
      <c r="BG17" s="171">
        <f ca="1">BD17+IF(Resumen!$L$7=0,0,BE17/Resumen!$L$7)</f>
        <v>0</v>
      </c>
      <c r="BH17" s="170">
        <f ca="1">IF(BI$9&gt;Periodo,0,IF(BI$9&gt;Periodo,0,(SUMIFS(INDIRECT("'BD OCyG'!$"&amp;BI$10&amp;":"&amp;BI$10),'BD OCyG'!$B:$B,BH$9,'BD OCyG'!$AE:$AE,$H17,'BD OCyG'!$AD:$AD,$H$11)*BJ$9-SUMIFS(INDIRECT("'BD OCyG'!$"&amp;BC$10&amp;":"&amp;BC$10),'BD OCyG'!$B:$B,BH$9,'BD OCyG'!$AE:$AE,$H17,'BD OCyG'!$AD:$AD,$H$11)*BD$9)/BH$10))</f>
        <v>0</v>
      </c>
      <c r="BI17" s="170">
        <f t="shared" ca="1" si="15"/>
        <v>0</v>
      </c>
      <c r="BJ17" s="171">
        <f ca="1">IF(BI$9&gt;Periodo,0,SUMIFS(INDIRECT("'BD OCyG'!$"&amp;BJ$10&amp;":$"&amp;BJ$10),'BD OCyG'!$B:$B,BH$9,'BD OCyG'!$AE:$AE,$H17,'BD OCyG'!$AD:$AD,$H$11,'BD OCyG'!$AF:$AF,"Si")-BD17-AX17-AR17-AL17-AF17-Z17)</f>
        <v>0</v>
      </c>
      <c r="BK17" s="171">
        <f ca="1">IF(BI$9&gt;Periodo,0,SUMIFS(INDIRECT("'BD OCyG'!$"&amp;BJ$10&amp;":$"&amp;BJ$10),'BD OCyG'!$B:$B,BH$9,'BD OCyG'!$AE:$AE,$H17,'BD OCyG'!$AD:$AD,$H$11,'BD OCyG'!$AF:$AF,"No")*Resumen!$F$8-BE17-AY17-AS17-AM17-AG17-AA17)</f>
        <v>0</v>
      </c>
      <c r="BL17" s="171">
        <f ca="1">BJ17+IF(Resumen!$F$8=0,0,BK17/Resumen!$F$8)</f>
        <v>0</v>
      </c>
      <c r="BM17" s="171">
        <f ca="1">BJ17+IF(Resumen!$M$7=0,0,BK17/Resumen!$M$7)</f>
        <v>0</v>
      </c>
      <c r="BN17" s="170">
        <f ca="1">IF(BO$9&gt;Periodo,0,IF(BO$9&gt;Periodo,0,(SUMIFS(INDIRECT("'BD OCyG'!$"&amp;BO$10&amp;":"&amp;BO$10),'BD OCyG'!$B:$B,BN$9,'BD OCyG'!$AE:$AE,$H17,'BD OCyG'!$AD:$AD,$H$11)*BP$9-SUMIFS(INDIRECT("'BD OCyG'!$"&amp;BI$10&amp;":"&amp;BI$10),'BD OCyG'!$B:$B,BN$9,'BD OCyG'!$AE:$AE,$H17,'BD OCyG'!$AD:$AD,$H$11)*BJ$9)/BN$10))</f>
        <v>0</v>
      </c>
      <c r="BO17" s="170">
        <f t="shared" ca="1" si="16"/>
        <v>0</v>
      </c>
      <c r="BP17" s="171">
        <f ca="1">IF(BO$9&gt;Periodo,0,SUMIFS(INDIRECT("'BD OCyG'!$"&amp;BP$10&amp;":$"&amp;BP$10),'BD OCyG'!$B:$B,BN$9,'BD OCyG'!$AE:$AE,$H17,'BD OCyG'!$AD:$AD,$H$11,'BD OCyG'!$AF:$AF,"Si")-BJ17-BD17-AX17-AR17-AL17-AF17-Z17)</f>
        <v>0</v>
      </c>
      <c r="BQ17" s="171">
        <f ca="1">IF(BO$9&gt;Periodo,0,SUMIFS(INDIRECT("'BD OCyG'!$"&amp;BP$10&amp;":$"&amp;BP$10),'BD OCyG'!$B:$B,BN$9,'BD OCyG'!$AE:$AE,$H17,'BD OCyG'!$AD:$AD,$H$11,'BD OCyG'!$AF:$AF,"No")*Resumen!$F$9-BK17-BE17-AY17-AS17-AM17-AG17-AA17)</f>
        <v>0</v>
      </c>
      <c r="BR17" s="171">
        <f ca="1">BP17+IF(Resumen!$F$8=0,0,BQ17/Resumen!$F$8)</f>
        <v>0</v>
      </c>
      <c r="BS17" s="171">
        <f ca="1">BP17+IF(Resumen!$N$7=0,0,BQ17/Resumen!$N$7)</f>
        <v>0</v>
      </c>
      <c r="BT17" s="170">
        <f ca="1">IF(BU$9&gt;Periodo,0,IF(BU$9&gt;Periodo,0,(SUMIFS(INDIRECT("'BD OCyG'!$"&amp;BU$10&amp;":"&amp;BU$10),'BD OCyG'!$B:$B,BT$9,'BD OCyG'!$AE:$AE,$H17,'BD OCyG'!$AD:$AD,$H$11)*BV$9-SUMIFS(INDIRECT("'BD OCyG'!$"&amp;BO$10&amp;":"&amp;BO$10),'BD OCyG'!$B:$B,BT$9,'BD OCyG'!$AE:$AE,$H17,'BD OCyG'!$AD:$AD,$H$11)*BP$9)/BT$10))</f>
        <v>0</v>
      </c>
      <c r="BU17" s="170">
        <f t="shared" ca="1" si="17"/>
        <v>0</v>
      </c>
      <c r="BV17" s="171">
        <f ca="1">IF(BU$9&gt;Periodo,0,SUMIFS(INDIRECT("'BD OCyG'!$"&amp;BV$10&amp;":$"&amp;BV$10),'BD OCyG'!$B:$B,BT$9,'BD OCyG'!$AE:$AE,$H17,'BD OCyG'!$AD:$AD,$H$11,'BD OCyG'!$AF:$AF,"Si")-BP17-BJ17-BD17-AX17-AR17-AL17-AF17-Z17)</f>
        <v>0</v>
      </c>
      <c r="BW17" s="171">
        <f ca="1">IF(BU$9&gt;Periodo,0,SUMIFS(INDIRECT("'BD OCyG'!$"&amp;BV$10&amp;":$"&amp;BV$10),'BD OCyG'!$B:$B,BT$9,'BD OCyG'!$AE:$AE,$H17,'BD OCyG'!$AD:$AD,$H$11,'BD OCyG'!$AF:$AF,"No")*Resumen!$F$8-BQ17-BK17-BE17-AY17-AS17-AM17-AG17-AA17)</f>
        <v>0</v>
      </c>
      <c r="BX17" s="171">
        <f ca="1">BV17+IF(Resumen!$F$8=0,0,BW17/Resumen!$F$8)</f>
        <v>0</v>
      </c>
      <c r="BY17" s="171">
        <f ca="1">BV17+IF(Resumen!$O$7=0,0,BW17/Resumen!$O$7)</f>
        <v>0</v>
      </c>
      <c r="BZ17" s="170">
        <f ca="1">IF(CA$9&gt;Periodo,0,IF(CA$9&gt;Periodo,0,(SUMIFS(INDIRECT("'BD OCyG'!$"&amp;CA$10&amp;":"&amp;CA$10),'BD OCyG'!$B:$B,BZ$9,'BD OCyG'!$AE:$AE,$H17,'BD OCyG'!$AD:$AD,$H$11)*CB$9-SUMIFS(INDIRECT("'BD OCyG'!$"&amp;BU$10&amp;":"&amp;BU$10),'BD OCyG'!$B:$B,BZ$9,'BD OCyG'!$AE:$AE,$H17,'BD OCyG'!$AD:$AD,$H$11)*BV$9)/BZ$10))</f>
        <v>0</v>
      </c>
      <c r="CA17" s="170">
        <f t="shared" ca="1" si="18"/>
        <v>0</v>
      </c>
      <c r="CB17" s="171">
        <f ca="1">IF(CA$9&gt;Periodo,0,SUMIFS(INDIRECT("'BD OCyG'!$"&amp;CB$10&amp;":$"&amp;CB$10),'BD OCyG'!$B:$B,BZ$9,'BD OCyG'!$AE:$AE,$H17,'BD OCyG'!$AD:$AD,$H$11,'BD OCyG'!$AF:$AF,"Si")-BV17-BP17-BJ17-BD17-AX17-AR17-AL17-AF17-Z17)</f>
        <v>0</v>
      </c>
      <c r="CC17" s="171">
        <f ca="1">IF(CA$9&gt;Periodo,0,SUMIFS(INDIRECT("'BD OCyG'!$"&amp;CB$10&amp;":$"&amp;CB$10),'BD OCyG'!$B:$B,BZ$9,'BD OCyG'!$AE:$AE,$H17,'BD OCyG'!$AD:$AD,$H$11,'BD OCyG'!$AF:$AF,"No")*Resumen!$F$8-BW17-BQ17-BK17-BE17-AY17-AS17-AM17-AG17-AA17)</f>
        <v>0</v>
      </c>
      <c r="CD17" s="171">
        <f ca="1">CB17+IF(Resumen!$F$8=0,0,CC17/Resumen!$F$8)</f>
        <v>0</v>
      </c>
      <c r="CE17" s="171">
        <f ca="1">CB17+IF(Resumen!$P$7=0,0,CC17/Resumen!$P$7)</f>
        <v>0</v>
      </c>
      <c r="CF17" s="170">
        <f ca="1">IF(CG$9&gt;Periodo,0,IF(CG$9&gt;Periodo,0,(SUMIFS(INDIRECT("'BD OCyG'!$"&amp;CG$10&amp;":"&amp;CG$10),'BD OCyG'!$B:$B,CF$9,'BD OCyG'!$AE:$AE,$H17,'BD OCyG'!$AD:$AD,$H$11)*CH$9-SUMIFS(INDIRECT("'BD OCyG'!$"&amp;CA$10&amp;":"&amp;CA$10),'BD OCyG'!$B:$B,CF$9,'BD OCyG'!$AE:$AE,$H17,'BD OCyG'!$AD:$AD,$H$11)*CB$9)/CF$10))</f>
        <v>0</v>
      </c>
      <c r="CG17" s="170">
        <f t="shared" ca="1" si="19"/>
        <v>0</v>
      </c>
      <c r="CH17" s="171">
        <f ca="1">IF(CG$9&gt;Periodo,0,SUMIFS(INDIRECT("'BD OCyG'!$"&amp;CH$10&amp;":$"&amp;CH$10),'BD OCyG'!$B:$B,CF$9,'BD OCyG'!$AE:$AE,$H17,'BD OCyG'!$AD:$AD,$H$11,'BD OCyG'!$AF:$AF,"Si")-CB17-BV17-BP17-BJ17-BD17-AX17-AR17-AL17-AF17-Z17)</f>
        <v>0</v>
      </c>
      <c r="CI17" s="171">
        <f ca="1">IF(CG$9&gt;Periodo,0,SUMIFS(INDIRECT("'BD OCyG'!$"&amp;CH$10&amp;":$"&amp;CH$10),'BD OCyG'!$B:$B,CF$9,'BD OCyG'!$AE:$AE,$H17,'BD OCyG'!$AD:$AD,$H$11,'BD OCyG'!$AF:$AF,"No")*Resumen!$F$8-CC17-BW17-BQ17-BK17-BE17-AY17-AS17-AM17-AG17-AA17)</f>
        <v>0</v>
      </c>
      <c r="CJ17" s="171">
        <f ca="1">CH17+IF(Resumen!$F$8=0,0,CI17/Resumen!$F$8)</f>
        <v>0</v>
      </c>
      <c r="CK17" s="171">
        <f ca="1">CH17+IF(Resumen!$Q$7=0,0,CI17/Resumen!$Q$7)</f>
        <v>0</v>
      </c>
      <c r="CL17" s="170">
        <f ca="1">IF(CM$9&gt;Periodo,0,IF(CM$9&gt;Periodo,0,(SUMIFS(INDIRECT("'BD OCyG'!$"&amp;CM$10&amp;":"&amp;CM$10),'BD OCyG'!$B:$B,CL$9,'BD OCyG'!$AE:$AE,$H17,'BD OCyG'!$AD:$AD,$H$11)*CN$9-SUMIFS(INDIRECT("'BD OCyG'!$"&amp;CG$10&amp;":"&amp;CG$10),'BD OCyG'!$B:$B,CL$9,'BD OCyG'!$AE:$AE,$H17,'BD OCyG'!$AD:$AD,$H$11)*CH$9)/CL$10))</f>
        <v>0</v>
      </c>
      <c r="CM17" s="170">
        <f t="shared" ca="1" si="20"/>
        <v>0</v>
      </c>
      <c r="CN17" s="171">
        <f ca="1">IF(CM$9&gt;Periodo,0,SUMIFS(INDIRECT("'BD OCyG'!$"&amp;CN$10&amp;":$"&amp;CN$10),'BD OCyG'!$B:$B,CL$9,'BD OCyG'!$AE:$AE,$H17,'BD OCyG'!$AD:$AD,$H$11,'BD OCyG'!$AF:$AF,"Si")-CH17-CB17-BV17-BP17-BJ17-BD17-AX17-AR17-AL17-AF17-Z17)</f>
        <v>0</v>
      </c>
      <c r="CO17" s="171">
        <f ca="1">IF(CM$9&gt;Periodo,0,SUMIFS(INDIRECT("'BD OCyG'!$"&amp;CN$10&amp;":$"&amp;CN$10),'BD OCyG'!$B:$B,CL$9,'BD OCyG'!$AE:$AE,$H17,'BD OCyG'!$AD:$AD,$H$11,'BD OCyG'!$AF:$AF,"No")*Resumen!$F$8-CI17-CC17-BW17-BQ17-BK17-BE17-AY17-AS17-AM17-AG17-AA17)</f>
        <v>0</v>
      </c>
      <c r="CP17" s="171">
        <f ca="1">CN17+IF(Resumen!$F$8=0,0,CO17/Resumen!$F$8)</f>
        <v>0</v>
      </c>
      <c r="CQ17" s="171">
        <f ca="1">CN17+IF(Resumen!$R$7=0,0,CO17/Resumen!$R$7)</f>
        <v>0</v>
      </c>
      <c r="CR17" s="139">
        <f t="shared" ca="1" si="21"/>
        <v>0</v>
      </c>
      <c r="CS17" s="139">
        <f t="shared" ca="1" si="22"/>
        <v>0</v>
      </c>
      <c r="CT17" s="139">
        <f t="shared" ca="1" si="23"/>
        <v>0</v>
      </c>
      <c r="CU17" s="139">
        <f t="shared" ca="1" si="4"/>
        <v>0</v>
      </c>
      <c r="CV17" s="140">
        <f t="shared" ca="1" si="4"/>
        <v>0</v>
      </c>
      <c r="CW17" s="140">
        <f t="shared" ca="1" si="4"/>
        <v>0</v>
      </c>
      <c r="CX17" s="170">
        <f>SUMIFS('BD OCyG'!$AB:$AB,'BD OCyG'!$B:$B,CX$11,'BD OCyG'!$AE:$AE,$H17,'BD OCyG'!$AD:$AD,$H$11)</f>
        <v>0</v>
      </c>
      <c r="CY17" s="170">
        <f t="shared" si="5"/>
        <v>0</v>
      </c>
      <c r="CZ17" s="171">
        <f>SUMIFS('BD OCyG'!$AC:$AC,'BD OCyG'!$B:$B,CX$11,'BD OCyG'!$AE:$AE,$H17,'BD OCyG'!$AD:$AD,$H$11,'BD OCyG'!$AF:$AF,"Si")</f>
        <v>0</v>
      </c>
      <c r="DA17" s="171">
        <f>SUMIFS('BD OCyG'!$AC:$AC,'BD OCyG'!$B:$B,CX$11,'BD OCyG'!$AE:$AE,$H17,'BD OCyG'!$AD:$AD,$H$11,'BD OCyG'!$AF:$AF,"No")*Resumen!$F$8</f>
        <v>0</v>
      </c>
      <c r="DB17" s="171">
        <f>CZ17+IF(Resumen!$F$8=0,0,DA17/Resumen!$F$8)</f>
        <v>0</v>
      </c>
      <c r="DC17" s="171">
        <f>CZ17+IF(Resumen!$F$8=0,0,DA17/Resumen!$F$8)</f>
        <v>0</v>
      </c>
      <c r="DD17" s="170">
        <f>SUMIFS('BD OCyG'!$AB:$AB,'BD OCyG'!$B:$B,DD$11,'BD OCyG'!$AE:$AE,$H17,'BD OCyG'!$AD:$AD,$H$11)</f>
        <v>0</v>
      </c>
      <c r="DE17" s="170">
        <f t="shared" si="6"/>
        <v>0</v>
      </c>
      <c r="DF17" s="171">
        <f>SUMIFS('BD OCyG'!$AC:$AC,'BD OCyG'!$B:$B,DD$11,'BD OCyG'!$AE:$AE,$H17,'BD OCyG'!$AD:$AD,$H$11,'BD OCyG'!$AF:$AF,"Si")</f>
        <v>0</v>
      </c>
      <c r="DG17" s="171">
        <f>SUMIFS('BD OCyG'!$AC:$AC,'BD OCyG'!$B:$B,DD$11,'BD OCyG'!$AE:$AE,$H17,'BD OCyG'!$AD:$AD,$H$11,'BD OCyG'!$AF:$AF,"No")*Resumen!$F$8</f>
        <v>0</v>
      </c>
      <c r="DH17" s="171">
        <f>DF17+IF(Resumen!$F$8=0,0,DG17/Resumen!$F$8)</f>
        <v>0</v>
      </c>
      <c r="DI17" s="171">
        <f>DF17+IF(Resumen!$F$8=0,0,DG17/Resumen!$F$8)</f>
        <v>0</v>
      </c>
      <c r="DJ17" s="140">
        <f t="shared" ca="1" si="24"/>
        <v>0</v>
      </c>
      <c r="DK17" s="140">
        <f t="shared" ca="1" si="7"/>
        <v>0</v>
      </c>
      <c r="DL17" s="140">
        <f t="shared" ca="1" si="7"/>
        <v>0</v>
      </c>
    </row>
    <row r="18" spans="2:116" s="169" customFormat="1" ht="15" customHeight="1" x14ac:dyDescent="0.2">
      <c r="B18" s="170">
        <f>SUMIFS('BD OCyG'!$AB:$AB,'BD OCyG'!$B:$B,B$11,'BD OCyG'!$AE:$AE,$H18,'BD OCyG'!$AD:$AD,$H$11)</f>
        <v>0</v>
      </c>
      <c r="C18" s="170">
        <f t="shared" si="0"/>
        <v>0</v>
      </c>
      <c r="D18" s="171">
        <f>SUMIFS('BD OCyG'!$AC:$AC,'BD OCyG'!$B:$B,B$11,'BD OCyG'!$AE:$AE,$H18,'BD OCyG'!$AD:$AD,$H$11,'BD OCyG'!$AF:$AF,"Si")</f>
        <v>0</v>
      </c>
      <c r="E18" s="171">
        <f>SUMIFS('BD OCyG'!$AC:$AC,'BD OCyG'!$B:$B,B$11,'BD OCyG'!$AE:$AE,$H18,'BD OCyG'!$AD:$AD,$H$11,'BD OCyG'!$AF:$AF,"No")*Resumen!$F$9</f>
        <v>0</v>
      </c>
      <c r="F18" s="171">
        <f>D18+IF(Resumen!$F$9=0,0,E18/Resumen!$F$9)</f>
        <v>0</v>
      </c>
      <c r="G18" s="171">
        <f>D18+IF(Resumen!$F$7=0,0,E18/Resumen!$F$7)</f>
        <v>0</v>
      </c>
      <c r="H18" s="172"/>
      <c r="I18" s="139">
        <f>SUMIFS('BD OCyG'!$AB:$AB,'BD OCyG'!$B:$B,I$11,'BD OCyG'!$AE:$AE,$H18,'BD OCyG'!$AD:$AD,$H$11)</f>
        <v>0</v>
      </c>
      <c r="J18" s="139">
        <f t="shared" si="1"/>
        <v>0</v>
      </c>
      <c r="K18" s="139">
        <f>SUMIFS('BD OCyG'!$AC:$AC,'BD OCyG'!$B:$B,I$11,'BD OCyG'!$AE:$AE,$H18,'BD OCyG'!$AD:$AD,$H$11,'BD OCyG'!$AF:$AF,"Si")</f>
        <v>0</v>
      </c>
      <c r="L18" s="139">
        <f>SUMIFS('BD OCyG'!$AC:$AC,'BD OCyG'!$B:$B,I$11,'BD OCyG'!$AE:$AE,$H18,'BD OCyG'!$AD:$AD,$H$11,'BD OCyG'!$AF:$AF,"No")*Resumen!$F$8</f>
        <v>0</v>
      </c>
      <c r="M18" s="171">
        <f>K18+IF(Resumen!$F$8=0,0,L18/Resumen!$F$8)</f>
        <v>0</v>
      </c>
      <c r="N18" s="139">
        <f>SUMIFS('BD OCyG'!$AB:$AB,'BD OCyG'!$B:$B,N$11,'BD OCyG'!$AE:$AE,$H18,'BD OCyG'!$AD:$AD,$H$11)</f>
        <v>0</v>
      </c>
      <c r="O18" s="139">
        <f t="shared" si="2"/>
        <v>0</v>
      </c>
      <c r="P18" s="139">
        <f>SUMIFS('BD OCyG'!$AC:$AC,'BD OCyG'!$B:$B,N$11,'BD OCyG'!$AE:$AE,$H18,'BD OCyG'!$AD:$AD,$H$11,'BD OCyG'!$AF:$AF,"Si")</f>
        <v>0</v>
      </c>
      <c r="Q18" s="139">
        <f>SUMIFS('BD OCyG'!$AC:$AC,'BD OCyG'!$B:$B,N$11,'BD OCyG'!$AE:$AE,$H18,'BD OCyG'!$AD:$AD,$H$11,'BD OCyG'!$AF:$AF,"No")*Resumen!$F$8</f>
        <v>0</v>
      </c>
      <c r="R18" s="171">
        <f>P18+IF(Resumen!$F$8=0,0,Q18/Resumen!$F$8)</f>
        <v>0</v>
      </c>
      <c r="S18" s="139">
        <f ca="1">IFERROR(SUMIFS(INDIRECT("'BD OCyG'!$"&amp;T$10&amp;":"&amp;T$10),'BD OCyG'!$B:$B,N$11,'BD OCyG'!$AE:$AE,$H18,'BD OCyG'!$AD:$AD,$H$11),)</f>
        <v>0</v>
      </c>
      <c r="T18" s="139">
        <f t="shared" ca="1" si="8"/>
        <v>0</v>
      </c>
      <c r="U18" s="139">
        <f ca="1">IFERROR(SUMIFS(INDIRECT("'BD OCyG'!$"&amp;U$10&amp;":$"&amp;U$10),'BD OCyG'!$B:$B,N$11,'BD OCyG'!$AE:$AE,$H18,'BD OCyG'!$AD:$AD,$H$11,'BD OCyG'!$AF:$AF,"Si"),)</f>
        <v>0</v>
      </c>
      <c r="V18" s="139">
        <f ca="1">IFERROR(SUMIFS(INDIRECT("'BD OCyG'!$"&amp;U$10&amp;":$"&amp;U$10),'BD OCyG'!$B:$B,N$11,'BD OCyG'!$AE:$AE,$H18,'BD OCyG'!$AD:$AD,$H$11,'BD OCyG'!$AF:$AF,"No")*Resumen!$F$8,)</f>
        <v>0</v>
      </c>
      <c r="W18" s="171">
        <f ca="1">U18+IF(Resumen!$F$8=0,0,V18/Resumen!$F$8)</f>
        <v>0</v>
      </c>
      <c r="X18" s="170">
        <f ca="1">SUMIFS(INDIRECT("'BD OCyG'!$"&amp;Y$10&amp;":"&amp;Y$10),'BD OCyG'!$B:$B,X$9,'BD OCyG'!$AE:$AE,$H18,'BD OCyG'!$AD:$AD,$H$11)</f>
        <v>0</v>
      </c>
      <c r="Y18" s="170">
        <f t="shared" ca="1" si="9"/>
        <v>0</v>
      </c>
      <c r="Z18" s="171">
        <f ca="1">SUMIFS(INDIRECT("'BD OCyG'!$"&amp;Z$10&amp;":$"&amp;Z$10),'BD OCyG'!$B:$B,X$9,'BD OCyG'!$AE:$AE,$H18,'BD OCyG'!$AD:$AD,$H$11,'BD OCyG'!$AF:$AF,"Si")</f>
        <v>0</v>
      </c>
      <c r="AA18" s="171">
        <f ca="1">SUMIFS(INDIRECT("'BD OCyG'!$"&amp;Z$10&amp;":$"&amp;Z$10),'BD OCyG'!$B:$B,X$9,'BD OCyG'!$AE:$AE,$H18,'BD OCyG'!$AD:$AD,$H$11,'BD OCyG'!$AF:$AF,"No")*Resumen!$F$8</f>
        <v>0</v>
      </c>
      <c r="AB18" s="171">
        <f ca="1">Z18+IF(Resumen!$F$8=0,0,AA18/Resumen!$F$8)</f>
        <v>0</v>
      </c>
      <c r="AC18" s="171">
        <f ca="1">Z18+IF(Resumen!$G$7=0,0,AA18/Resumen!$G$7)</f>
        <v>0</v>
      </c>
      <c r="AD18" s="170">
        <f ca="1">IF(AE$9&gt;Periodo,0,(SUMIFS(INDIRECT("'BD OCyG'!$"&amp;AE$10&amp;":"&amp;AE$10),'BD OCyG'!$B:$B,AD$9,'BD OCyG'!$AE:$AE,$H18,'BD OCyG'!$AD:$AD,$H$11)*AF$9-X18*X$10)/AD$10)</f>
        <v>0</v>
      </c>
      <c r="AE18" s="170">
        <f t="shared" ca="1" si="10"/>
        <v>0</v>
      </c>
      <c r="AF18" s="171">
        <f ca="1">IF(AE$9&gt;Periodo,0,IF(AE$9&gt;Periodo,0,SUMIFS(INDIRECT("'BD OCyG'!$"&amp;AF$10&amp;":$"&amp;AF$10),'BD OCyG'!$B:$B,AD$9,'BD OCyG'!$AE:$AE,$H18,'BD OCyG'!$AD:$AD,$H$11,'BD OCyG'!$AF:$AF,"Si")-Z18))</f>
        <v>0</v>
      </c>
      <c r="AG18" s="171">
        <f ca="1">IF(AE$9&gt;Periodo,0,IF(AE$9&gt;Periodo,0,SUMIFS(INDIRECT("'BD OCyG'!$"&amp;AF$10&amp;":$"&amp;AF$10),'BD OCyG'!$B:$B,AD$9,'BD OCyG'!$AE:$AE,$H18,'BD OCyG'!$AD:$AD,$H$11,'BD OCyG'!$AF:$AF,"No")*Resumen!$F$8-AA18))</f>
        <v>0</v>
      </c>
      <c r="AH18" s="171">
        <f ca="1">AF18+IF(Resumen!$F$8=0,0,AG18/Resumen!$F$8)</f>
        <v>0</v>
      </c>
      <c r="AI18" s="171">
        <f ca="1">AF18+IF(Resumen!$H$7=0,0,AG18/Resumen!$H$7)</f>
        <v>0</v>
      </c>
      <c r="AJ18" s="170">
        <f ca="1">IF(AK$9&gt;Periodo,0,IF(AK$9&gt;Periodo,0,(SUMIFS(INDIRECT("'BD OCyG'!$"&amp;AK$10&amp;":"&amp;AK$10),'BD OCyG'!$B:$B,AJ$9,'BD OCyG'!$AE:$AE,$H18,'BD OCyG'!$AD:$AD,$H$11)*AL$9-SUMIFS(INDIRECT("'BD OCyG'!$"&amp;AE$10&amp;":"&amp;AE$10),'BD OCyG'!$B:$B,AJ$9,'BD OCyG'!$AE:$AE,$H18,'BD OCyG'!$AD:$AD,$H$11)*AF$9)/AJ$10))</f>
        <v>0</v>
      </c>
      <c r="AK18" s="170">
        <f t="shared" ca="1" si="11"/>
        <v>0</v>
      </c>
      <c r="AL18" s="171">
        <f ca="1">IF(AK$9&gt;Periodo,0,SUMIFS(INDIRECT("'BD OCyG'!$"&amp;AL$10&amp;":$"&amp;AL$10),'BD OCyG'!$B:$B,AJ$9,'BD OCyG'!$AE:$AE,$H18,'BD OCyG'!$AD:$AD,$H$11,'BD OCyG'!$AF:$AF,"Si")-AF18-Z18)</f>
        <v>0</v>
      </c>
      <c r="AM18" s="171">
        <f ca="1">IF(AK$9&gt;Periodo,0,SUMIFS(INDIRECT("'BD OCyG'!$"&amp;AL$10&amp;":$"&amp;AL$10),'BD OCyG'!$B:$B,AJ$9,'BD OCyG'!$AE:$AE,$H18,'BD OCyG'!$AD:$AD,$H$11,'BD OCyG'!$AF:$AF,"No")*Resumen!$F$8-AG18-AA18)</f>
        <v>0</v>
      </c>
      <c r="AN18" s="171">
        <f ca="1">AL18+IF(Resumen!$F$8=0,0,AM18/Resumen!$F$8)</f>
        <v>0</v>
      </c>
      <c r="AO18" s="171">
        <f ca="1">AL18+IF(Resumen!$I$7=0,0,AM18/Resumen!$I$7)</f>
        <v>0</v>
      </c>
      <c r="AP18" s="170">
        <f ca="1">IF(AQ$9&gt;Periodo,0,IF(AQ$9&gt;Periodo,0,(SUMIFS(INDIRECT("'BD OCyG'!$"&amp;AQ$10&amp;":"&amp;AQ$10),'BD OCyG'!$B:$B,AP$9,'BD OCyG'!$AE:$AE,$H18,'BD OCyG'!$AD:$AD,$H$11)*AR$9-SUMIFS(INDIRECT("'BD OCyG'!$"&amp;AK$10&amp;":"&amp;AK$10),'BD OCyG'!$B:$B,AP$9,'BD OCyG'!$AE:$AE,$H18,'BD OCyG'!$AD:$AD,$H$11)*AL$9)/AP$10))</f>
        <v>0</v>
      </c>
      <c r="AQ18" s="170">
        <f t="shared" ca="1" si="12"/>
        <v>0</v>
      </c>
      <c r="AR18" s="171">
        <f ca="1">IF(AQ$9&gt;Periodo,0,SUMIFS(INDIRECT("'BD OCyG'!$"&amp;AR$10&amp;":$"&amp;AR$10),'BD OCyG'!$B:$B,AP$9,'BD OCyG'!$AE:$AE,$H18,'BD OCyG'!$AD:$AD,$H$11,'BD OCyG'!$AF:$AF,"Si")-AL18-AF18-Z18)</f>
        <v>0</v>
      </c>
      <c r="AS18" s="171">
        <f ca="1">IF(AQ$9&gt;Periodo,0,SUMIFS(INDIRECT("'BD OCyG'!$"&amp;AR$10&amp;":$"&amp;AR$10),'BD OCyG'!$B:$B,AP$9,'BD OCyG'!$AE:$AE,$H18,'BD OCyG'!$AD:$AD,$H$11,'BD OCyG'!$AF:$AF,"No")*Resumen!$F$8-AM18-AG18-AA18)</f>
        <v>0</v>
      </c>
      <c r="AT18" s="171">
        <f ca="1">AR18+IF(Resumen!$F$8=0,0,AS18/Resumen!$F$8)</f>
        <v>0</v>
      </c>
      <c r="AU18" s="171">
        <f ca="1">AR18+IF(Resumen!$J$7=0,0,AS18/Resumen!$J$7)</f>
        <v>0</v>
      </c>
      <c r="AV18" s="170">
        <f ca="1">IF(AW$9&gt;Periodo,0,IF(AW$9&gt;Periodo,0,(SUMIFS(INDIRECT("'BD OCyG'!$"&amp;AW$10&amp;":"&amp;AW$10),'BD OCyG'!$B:$B,AV$9,'BD OCyG'!$AE:$AE,$H18,'BD OCyG'!$AD:$AD,$H$11)*AX$9-SUMIFS(INDIRECT("'BD OCyG'!$"&amp;AQ$10&amp;":"&amp;AQ$10),'BD OCyG'!$B:$B,AV$9,'BD OCyG'!$AE:$AE,$H18,'BD OCyG'!$AD:$AD,$H$11)*AR$9)/AV$10))</f>
        <v>0</v>
      </c>
      <c r="AW18" s="170">
        <f t="shared" ca="1" si="13"/>
        <v>0</v>
      </c>
      <c r="AX18" s="171">
        <f ca="1">IF(AW$9&gt;Periodo,0,SUMIFS(INDIRECT("'BD OCyG'!$"&amp;AX$10&amp;":$"&amp;AX$10),'BD OCyG'!$B:$B,AV$9,'BD OCyG'!$AE:$AE,$H18,'BD OCyG'!$AD:$AD,$H$11,'BD OCyG'!$AF:$AF,"Si")-AR18-AL18-AF18-Z18)</f>
        <v>0</v>
      </c>
      <c r="AY18" s="171">
        <f ca="1">IF(AW$9&gt;Periodo,0,SUMIFS(INDIRECT("'BD OCyG'!$"&amp;AX$10&amp;":$"&amp;AX$10),'BD OCyG'!$B:$B,AV$9,'BD OCyG'!$AE:$AE,$H18,'BD OCyG'!$AD:$AD,$H$11,'BD OCyG'!$AF:$AF,"No")*Resumen!$F$8-AS18-AM18-AG18-AA18)</f>
        <v>0</v>
      </c>
      <c r="AZ18" s="171">
        <f ca="1">AX18+IF(Resumen!$F$8=0,0,AY18/Resumen!$F$8)</f>
        <v>0</v>
      </c>
      <c r="BA18" s="171">
        <f ca="1">AX18+IF(Resumen!$K$7=0,0,AY18/Resumen!$K$7)</f>
        <v>0</v>
      </c>
      <c r="BB18" s="170">
        <f ca="1">IF(BC$9&gt;Periodo,0,IF(BC$9&gt;Periodo,0,(SUMIFS(INDIRECT("'BD OCyG'!$"&amp;BC$10&amp;":"&amp;BC$10),'BD OCyG'!$B:$B,BB$9,'BD OCyG'!$AE:$AE,$H18,'BD OCyG'!$AD:$AD,$H$11)*BD$9-SUMIFS(INDIRECT("'BD OCyG'!$"&amp;AW$10&amp;":"&amp;AW$10),'BD OCyG'!$B:$B,BB$9,'BD OCyG'!$AE:$AE,$H18,'BD OCyG'!$AD:$AD,$H$11)*AX$9)/BB$10))</f>
        <v>0</v>
      </c>
      <c r="BC18" s="170">
        <f t="shared" ca="1" si="14"/>
        <v>0</v>
      </c>
      <c r="BD18" s="171">
        <f ca="1">IF(BC$9&gt;Periodo,0,SUMIFS(INDIRECT("'BD OCyG'!$"&amp;BD$10&amp;":$"&amp;BD$10),'BD OCyG'!$B:$B,BB$9,'BD OCyG'!$AE:$AE,$H18,'BD OCyG'!$AD:$AD,$H$11,'BD OCyG'!$AF:$AF,"Si")-AX18-AR18-AL18-AF18-Z18)</f>
        <v>0</v>
      </c>
      <c r="BE18" s="171">
        <f ca="1">IF(BC$9&gt;Periodo,0,SUMIFS(INDIRECT("'BD OCyG'!$"&amp;BD$10&amp;":$"&amp;BD$10),'BD OCyG'!$B:$B,BB$9,'BD OCyG'!$AE:$AE,$H18,'BD OCyG'!$AD:$AD,$H$11,'BD OCyG'!$AF:$AF,"No")*Resumen!$F$8-AY18-AS18-AM18-AG18-AA18)</f>
        <v>0</v>
      </c>
      <c r="BF18" s="171">
        <f ca="1">BD18+IF(Resumen!$F$8=0,0,BE18/Resumen!$F$8)</f>
        <v>0</v>
      </c>
      <c r="BG18" s="171">
        <f ca="1">BD18+IF(Resumen!$L$7=0,0,BE18/Resumen!$L$7)</f>
        <v>0</v>
      </c>
      <c r="BH18" s="170">
        <f ca="1">IF(BI$9&gt;Periodo,0,IF(BI$9&gt;Periodo,0,(SUMIFS(INDIRECT("'BD OCyG'!$"&amp;BI$10&amp;":"&amp;BI$10),'BD OCyG'!$B:$B,BH$9,'BD OCyG'!$AE:$AE,$H18,'BD OCyG'!$AD:$AD,$H$11)*BJ$9-SUMIFS(INDIRECT("'BD OCyG'!$"&amp;BC$10&amp;":"&amp;BC$10),'BD OCyG'!$B:$B,BH$9,'BD OCyG'!$AE:$AE,$H18,'BD OCyG'!$AD:$AD,$H$11)*BD$9)/BH$10))</f>
        <v>0</v>
      </c>
      <c r="BI18" s="170">
        <f t="shared" ca="1" si="15"/>
        <v>0</v>
      </c>
      <c r="BJ18" s="171">
        <f ca="1">IF(BI$9&gt;Periodo,0,SUMIFS(INDIRECT("'BD OCyG'!$"&amp;BJ$10&amp;":$"&amp;BJ$10),'BD OCyG'!$B:$B,BH$9,'BD OCyG'!$AE:$AE,$H18,'BD OCyG'!$AD:$AD,$H$11,'BD OCyG'!$AF:$AF,"Si")-BD18-AX18-AR18-AL18-AF18-Z18)</f>
        <v>0</v>
      </c>
      <c r="BK18" s="171">
        <f ca="1">IF(BI$9&gt;Periodo,0,SUMIFS(INDIRECT("'BD OCyG'!$"&amp;BJ$10&amp;":$"&amp;BJ$10),'BD OCyG'!$B:$B,BH$9,'BD OCyG'!$AE:$AE,$H18,'BD OCyG'!$AD:$AD,$H$11,'BD OCyG'!$AF:$AF,"No")*Resumen!$F$8-BE18-AY18-AS18-AM18-AG18-AA18)</f>
        <v>0</v>
      </c>
      <c r="BL18" s="171">
        <f ca="1">BJ18+IF(Resumen!$F$8=0,0,BK18/Resumen!$F$8)</f>
        <v>0</v>
      </c>
      <c r="BM18" s="171">
        <f ca="1">BJ18+IF(Resumen!$M$7=0,0,BK18/Resumen!$M$7)</f>
        <v>0</v>
      </c>
      <c r="BN18" s="170">
        <f ca="1">IF(BO$9&gt;Periodo,0,IF(BO$9&gt;Periodo,0,(SUMIFS(INDIRECT("'BD OCyG'!$"&amp;BO$10&amp;":"&amp;BO$10),'BD OCyG'!$B:$B,BN$9,'BD OCyG'!$AE:$AE,$H18,'BD OCyG'!$AD:$AD,$H$11)*BP$9-SUMIFS(INDIRECT("'BD OCyG'!$"&amp;BI$10&amp;":"&amp;BI$10),'BD OCyG'!$B:$B,BN$9,'BD OCyG'!$AE:$AE,$H18,'BD OCyG'!$AD:$AD,$H$11)*BJ$9)/BN$10))</f>
        <v>0</v>
      </c>
      <c r="BO18" s="170">
        <f t="shared" ca="1" si="16"/>
        <v>0</v>
      </c>
      <c r="BP18" s="171">
        <f ca="1">IF(BO$9&gt;Periodo,0,SUMIFS(INDIRECT("'BD OCyG'!$"&amp;BP$10&amp;":$"&amp;BP$10),'BD OCyG'!$B:$B,BN$9,'BD OCyG'!$AE:$AE,$H18,'BD OCyG'!$AD:$AD,$H$11,'BD OCyG'!$AF:$AF,"Si")-BJ18-BD18-AX18-AR18-AL18-AF18-Z18)</f>
        <v>0</v>
      </c>
      <c r="BQ18" s="171">
        <f ca="1">IF(BO$9&gt;Periodo,0,SUMIFS(INDIRECT("'BD OCyG'!$"&amp;BP$10&amp;":$"&amp;BP$10),'BD OCyG'!$B:$B,BN$9,'BD OCyG'!$AE:$AE,$H18,'BD OCyG'!$AD:$AD,$H$11,'BD OCyG'!$AF:$AF,"No")*Resumen!$F$9-BK18-BE18-AY18-AS18-AM18-AG18-AA18)</f>
        <v>0</v>
      </c>
      <c r="BR18" s="171">
        <f ca="1">BP18+IF(Resumen!$F$8=0,0,BQ18/Resumen!$F$8)</f>
        <v>0</v>
      </c>
      <c r="BS18" s="171">
        <f ca="1">BP18+IF(Resumen!$N$7=0,0,BQ18/Resumen!$N$7)</f>
        <v>0</v>
      </c>
      <c r="BT18" s="170">
        <f ca="1">IF(BU$9&gt;Periodo,0,IF(BU$9&gt;Periodo,0,(SUMIFS(INDIRECT("'BD OCyG'!$"&amp;BU$10&amp;":"&amp;BU$10),'BD OCyG'!$B:$B,BT$9,'BD OCyG'!$AE:$AE,$H18,'BD OCyG'!$AD:$AD,$H$11)*BV$9-SUMIFS(INDIRECT("'BD OCyG'!$"&amp;BO$10&amp;":"&amp;BO$10),'BD OCyG'!$B:$B,BT$9,'BD OCyG'!$AE:$AE,$H18,'BD OCyG'!$AD:$AD,$H$11)*BP$9)/BT$10))</f>
        <v>0</v>
      </c>
      <c r="BU18" s="170">
        <f t="shared" ca="1" si="17"/>
        <v>0</v>
      </c>
      <c r="BV18" s="171">
        <f ca="1">IF(BU$9&gt;Periodo,0,SUMIFS(INDIRECT("'BD OCyG'!$"&amp;BV$10&amp;":$"&amp;BV$10),'BD OCyG'!$B:$B,BT$9,'BD OCyG'!$AE:$AE,$H18,'BD OCyG'!$AD:$AD,$H$11,'BD OCyG'!$AF:$AF,"Si")-BP18-BJ18-BD18-AX18-AR18-AL18-AF18-Z18)</f>
        <v>0</v>
      </c>
      <c r="BW18" s="171">
        <f ca="1">IF(BU$9&gt;Periodo,0,SUMIFS(INDIRECT("'BD OCyG'!$"&amp;BV$10&amp;":$"&amp;BV$10),'BD OCyG'!$B:$B,BT$9,'BD OCyG'!$AE:$AE,$H18,'BD OCyG'!$AD:$AD,$H$11,'BD OCyG'!$AF:$AF,"No")*Resumen!$F$8-BQ18-BK18-BE18-AY18-AS18-AM18-AG18-AA18)</f>
        <v>0</v>
      </c>
      <c r="BX18" s="171">
        <f ca="1">BV18+IF(Resumen!$F$8=0,0,BW18/Resumen!$F$8)</f>
        <v>0</v>
      </c>
      <c r="BY18" s="171">
        <f ca="1">BV18+IF(Resumen!$O$7=0,0,BW18/Resumen!$O$7)</f>
        <v>0</v>
      </c>
      <c r="BZ18" s="170">
        <f ca="1">IF(CA$9&gt;Periodo,0,IF(CA$9&gt;Periodo,0,(SUMIFS(INDIRECT("'BD OCyG'!$"&amp;CA$10&amp;":"&amp;CA$10),'BD OCyG'!$B:$B,BZ$9,'BD OCyG'!$AE:$AE,$H18,'BD OCyG'!$AD:$AD,$H$11)*CB$9-SUMIFS(INDIRECT("'BD OCyG'!$"&amp;BU$10&amp;":"&amp;BU$10),'BD OCyG'!$B:$B,BZ$9,'BD OCyG'!$AE:$AE,$H18,'BD OCyG'!$AD:$AD,$H$11)*BV$9)/BZ$10))</f>
        <v>0</v>
      </c>
      <c r="CA18" s="170">
        <f t="shared" ca="1" si="18"/>
        <v>0</v>
      </c>
      <c r="CB18" s="171">
        <f ca="1">IF(CA$9&gt;Periodo,0,SUMIFS(INDIRECT("'BD OCyG'!$"&amp;CB$10&amp;":$"&amp;CB$10),'BD OCyG'!$B:$B,BZ$9,'BD OCyG'!$AE:$AE,$H18,'BD OCyG'!$AD:$AD,$H$11,'BD OCyG'!$AF:$AF,"Si")-BV18-BP18-BJ18-BD18-AX18-AR18-AL18-AF18-Z18)</f>
        <v>0</v>
      </c>
      <c r="CC18" s="171">
        <f ca="1">IF(CA$9&gt;Periodo,0,SUMIFS(INDIRECT("'BD OCyG'!$"&amp;CB$10&amp;":$"&amp;CB$10),'BD OCyG'!$B:$B,BZ$9,'BD OCyG'!$AE:$AE,$H18,'BD OCyG'!$AD:$AD,$H$11,'BD OCyG'!$AF:$AF,"No")*Resumen!$F$8-BW18-BQ18-BK18-BE18-AY18-AS18-AM18-AG18-AA18)</f>
        <v>0</v>
      </c>
      <c r="CD18" s="171">
        <f ca="1">CB18+IF(Resumen!$F$8=0,0,CC18/Resumen!$F$8)</f>
        <v>0</v>
      </c>
      <c r="CE18" s="171">
        <f ca="1">CB18+IF(Resumen!$P$7=0,0,CC18/Resumen!$P$7)</f>
        <v>0</v>
      </c>
      <c r="CF18" s="170">
        <f ca="1">IF(CG$9&gt;Periodo,0,IF(CG$9&gt;Periodo,0,(SUMIFS(INDIRECT("'BD OCyG'!$"&amp;CG$10&amp;":"&amp;CG$10),'BD OCyG'!$B:$B,CF$9,'BD OCyG'!$AE:$AE,$H18,'BD OCyG'!$AD:$AD,$H$11)*CH$9-SUMIFS(INDIRECT("'BD OCyG'!$"&amp;CA$10&amp;":"&amp;CA$10),'BD OCyG'!$B:$B,CF$9,'BD OCyG'!$AE:$AE,$H18,'BD OCyG'!$AD:$AD,$H$11)*CB$9)/CF$10))</f>
        <v>0</v>
      </c>
      <c r="CG18" s="170">
        <f t="shared" ca="1" si="19"/>
        <v>0</v>
      </c>
      <c r="CH18" s="171">
        <f ca="1">IF(CG$9&gt;Periodo,0,SUMIFS(INDIRECT("'BD OCyG'!$"&amp;CH$10&amp;":$"&amp;CH$10),'BD OCyG'!$B:$B,CF$9,'BD OCyG'!$AE:$AE,$H18,'BD OCyG'!$AD:$AD,$H$11,'BD OCyG'!$AF:$AF,"Si")-CB18-BV18-BP18-BJ18-BD18-AX18-AR18-AL18-AF18-Z18)</f>
        <v>0</v>
      </c>
      <c r="CI18" s="171">
        <f ca="1">IF(CG$9&gt;Periodo,0,SUMIFS(INDIRECT("'BD OCyG'!$"&amp;CH$10&amp;":$"&amp;CH$10),'BD OCyG'!$B:$B,CF$9,'BD OCyG'!$AE:$AE,$H18,'BD OCyG'!$AD:$AD,$H$11,'BD OCyG'!$AF:$AF,"No")*Resumen!$F$8-CC18-BW18-BQ18-BK18-BE18-AY18-AS18-AM18-AG18-AA18)</f>
        <v>0</v>
      </c>
      <c r="CJ18" s="171">
        <f ca="1">CH18+IF(Resumen!$F$8=0,0,CI18/Resumen!$F$8)</f>
        <v>0</v>
      </c>
      <c r="CK18" s="171">
        <f ca="1">CH18+IF(Resumen!$Q$7=0,0,CI18/Resumen!$Q$7)</f>
        <v>0</v>
      </c>
      <c r="CL18" s="170">
        <f ca="1">IF(CM$9&gt;Periodo,0,IF(CM$9&gt;Periodo,0,(SUMIFS(INDIRECT("'BD OCyG'!$"&amp;CM$10&amp;":"&amp;CM$10),'BD OCyG'!$B:$B,CL$9,'BD OCyG'!$AE:$AE,$H18,'BD OCyG'!$AD:$AD,$H$11)*CN$9-SUMIFS(INDIRECT("'BD OCyG'!$"&amp;CG$10&amp;":"&amp;CG$10),'BD OCyG'!$B:$B,CL$9,'BD OCyG'!$AE:$AE,$H18,'BD OCyG'!$AD:$AD,$H$11)*CH$9)/CL$10))</f>
        <v>0</v>
      </c>
      <c r="CM18" s="170">
        <f t="shared" ca="1" si="20"/>
        <v>0</v>
      </c>
      <c r="CN18" s="171">
        <f ca="1">IF(CM$9&gt;Periodo,0,SUMIFS(INDIRECT("'BD OCyG'!$"&amp;CN$10&amp;":$"&amp;CN$10),'BD OCyG'!$B:$B,CL$9,'BD OCyG'!$AE:$AE,$H18,'BD OCyG'!$AD:$AD,$H$11,'BD OCyG'!$AF:$AF,"Si")-CH18-CB18-BV18-BP18-BJ18-BD18-AX18-AR18-AL18-AF18-Z18)</f>
        <v>0</v>
      </c>
      <c r="CO18" s="171">
        <f ca="1">IF(CM$9&gt;Periodo,0,SUMIFS(INDIRECT("'BD OCyG'!$"&amp;CN$10&amp;":$"&amp;CN$10),'BD OCyG'!$B:$B,CL$9,'BD OCyG'!$AE:$AE,$H18,'BD OCyG'!$AD:$AD,$H$11,'BD OCyG'!$AF:$AF,"No")*Resumen!$F$8-CI18-CC18-BW18-BQ18-BK18-BE18-AY18-AS18-AM18-AG18-AA18)</f>
        <v>0</v>
      </c>
      <c r="CP18" s="171">
        <f ca="1">CN18+IF(Resumen!$F$8=0,0,CO18/Resumen!$F$8)</f>
        <v>0</v>
      </c>
      <c r="CQ18" s="171">
        <f ca="1">CN18+IF(Resumen!$R$7=0,0,CO18/Resumen!$R$7)</f>
        <v>0</v>
      </c>
      <c r="CR18" s="139">
        <f t="shared" ca="1" si="21"/>
        <v>0</v>
      </c>
      <c r="CS18" s="139">
        <f t="shared" ca="1" si="22"/>
        <v>0</v>
      </c>
      <c r="CT18" s="139">
        <f t="shared" ca="1" si="23"/>
        <v>0</v>
      </c>
      <c r="CU18" s="139">
        <f t="shared" ca="1" si="4"/>
        <v>0</v>
      </c>
      <c r="CV18" s="140">
        <f t="shared" ca="1" si="4"/>
        <v>0</v>
      </c>
      <c r="CW18" s="140">
        <f t="shared" ca="1" si="4"/>
        <v>0</v>
      </c>
      <c r="CX18" s="170">
        <f>SUMIFS('BD OCyG'!$AB:$AB,'BD OCyG'!$B:$B,CX$11,'BD OCyG'!$AE:$AE,$H18,'BD OCyG'!$AD:$AD,$H$11)</f>
        <v>0</v>
      </c>
      <c r="CY18" s="170">
        <f t="shared" si="5"/>
        <v>0</v>
      </c>
      <c r="CZ18" s="171">
        <f>SUMIFS('BD OCyG'!$AC:$AC,'BD OCyG'!$B:$B,CX$11,'BD OCyG'!$AE:$AE,$H18,'BD OCyG'!$AD:$AD,$H$11,'BD OCyG'!$AF:$AF,"Si")</f>
        <v>0</v>
      </c>
      <c r="DA18" s="171">
        <f>SUMIFS('BD OCyG'!$AC:$AC,'BD OCyG'!$B:$B,CX$11,'BD OCyG'!$AE:$AE,$H18,'BD OCyG'!$AD:$AD,$H$11,'BD OCyG'!$AF:$AF,"No")*Resumen!$F$8</f>
        <v>0</v>
      </c>
      <c r="DB18" s="171">
        <f>CZ18+IF(Resumen!$F$8=0,0,DA18/Resumen!$F$8)</f>
        <v>0</v>
      </c>
      <c r="DC18" s="171">
        <f>CZ18+IF(Resumen!$F$8=0,0,DA18/Resumen!$F$8)</f>
        <v>0</v>
      </c>
      <c r="DD18" s="170">
        <f>SUMIFS('BD OCyG'!$AB:$AB,'BD OCyG'!$B:$B,DD$11,'BD OCyG'!$AE:$AE,$H18,'BD OCyG'!$AD:$AD,$H$11)</f>
        <v>0</v>
      </c>
      <c r="DE18" s="170">
        <f t="shared" si="6"/>
        <v>0</v>
      </c>
      <c r="DF18" s="171">
        <f>SUMIFS('BD OCyG'!$AC:$AC,'BD OCyG'!$B:$B,DD$11,'BD OCyG'!$AE:$AE,$H18,'BD OCyG'!$AD:$AD,$H$11,'BD OCyG'!$AF:$AF,"Si")</f>
        <v>0</v>
      </c>
      <c r="DG18" s="171">
        <f>SUMIFS('BD OCyG'!$AC:$AC,'BD OCyG'!$B:$B,DD$11,'BD OCyG'!$AE:$AE,$H18,'BD OCyG'!$AD:$AD,$H$11,'BD OCyG'!$AF:$AF,"No")*Resumen!$F$8</f>
        <v>0</v>
      </c>
      <c r="DH18" s="171">
        <f>DF18+IF(Resumen!$F$8=0,0,DG18/Resumen!$F$8)</f>
        <v>0</v>
      </c>
      <c r="DI18" s="171">
        <f>DF18+IF(Resumen!$F$8=0,0,DG18/Resumen!$F$8)</f>
        <v>0</v>
      </c>
      <c r="DJ18" s="140">
        <f t="shared" ca="1" si="24"/>
        <v>0</v>
      </c>
      <c r="DK18" s="140">
        <f t="shared" ca="1" si="7"/>
        <v>0</v>
      </c>
      <c r="DL18" s="140">
        <f t="shared" ca="1" si="7"/>
        <v>0</v>
      </c>
    </row>
    <row r="19" spans="2:116" s="169" customFormat="1" ht="15" customHeight="1" x14ac:dyDescent="0.2">
      <c r="B19" s="170">
        <f>SUMIFS('BD OCyG'!$AB:$AB,'BD OCyG'!$B:$B,B$11,'BD OCyG'!$AE:$AE,$H19,'BD OCyG'!$AD:$AD,$H$11)</f>
        <v>0</v>
      </c>
      <c r="C19" s="170">
        <f t="shared" si="0"/>
        <v>0</v>
      </c>
      <c r="D19" s="171">
        <f>SUMIFS('BD OCyG'!$AC:$AC,'BD OCyG'!$B:$B,B$11,'BD OCyG'!$AE:$AE,$H19,'BD OCyG'!$AD:$AD,$H$11,'BD OCyG'!$AF:$AF,"Si")</f>
        <v>0</v>
      </c>
      <c r="E19" s="171">
        <f>SUMIFS('BD OCyG'!$AC:$AC,'BD OCyG'!$B:$B,B$11,'BD OCyG'!$AE:$AE,$H19,'BD OCyG'!$AD:$AD,$H$11,'BD OCyG'!$AF:$AF,"No")*Resumen!$F$9</f>
        <v>0</v>
      </c>
      <c r="F19" s="171">
        <f>D19+IF(Resumen!$F$9=0,0,E19/Resumen!$F$9)</f>
        <v>0</v>
      </c>
      <c r="G19" s="171">
        <f>D19+IF(Resumen!$F$7=0,0,E19/Resumen!$F$7)</f>
        <v>0</v>
      </c>
      <c r="H19" s="172"/>
      <c r="I19" s="139">
        <f>SUMIFS('BD OCyG'!$AB:$AB,'BD OCyG'!$B:$B,I$11,'BD OCyG'!$AE:$AE,$H19,'BD OCyG'!$AD:$AD,$H$11)</f>
        <v>0</v>
      </c>
      <c r="J19" s="139">
        <f t="shared" si="1"/>
        <v>0</v>
      </c>
      <c r="K19" s="139">
        <f>SUMIFS('BD OCyG'!$AC:$AC,'BD OCyG'!$B:$B,I$11,'BD OCyG'!$AE:$AE,$H19,'BD OCyG'!$AD:$AD,$H$11,'BD OCyG'!$AF:$AF,"Si")</f>
        <v>0</v>
      </c>
      <c r="L19" s="139">
        <f>SUMIFS('BD OCyG'!$AC:$AC,'BD OCyG'!$B:$B,I$11,'BD OCyG'!$AE:$AE,$H19,'BD OCyG'!$AD:$AD,$H$11,'BD OCyG'!$AF:$AF,"No")*Resumen!$F$8</f>
        <v>0</v>
      </c>
      <c r="M19" s="171">
        <f>K19+IF(Resumen!$F$8=0,0,L19/Resumen!$F$8)</f>
        <v>0</v>
      </c>
      <c r="N19" s="139">
        <f>SUMIFS('BD OCyG'!$AB:$AB,'BD OCyG'!$B:$B,N$11,'BD OCyG'!$AE:$AE,$H19,'BD OCyG'!$AD:$AD,$H$11)</f>
        <v>0</v>
      </c>
      <c r="O19" s="139">
        <f t="shared" si="2"/>
        <v>0</v>
      </c>
      <c r="P19" s="139">
        <f>SUMIFS('BD OCyG'!$AC:$AC,'BD OCyG'!$B:$B,N$11,'BD OCyG'!$AE:$AE,$H19,'BD OCyG'!$AD:$AD,$H$11,'BD OCyG'!$AF:$AF,"Si")</f>
        <v>0</v>
      </c>
      <c r="Q19" s="139">
        <f>SUMIFS('BD OCyG'!$AC:$AC,'BD OCyG'!$B:$B,N$11,'BD OCyG'!$AE:$AE,$H19,'BD OCyG'!$AD:$AD,$H$11,'BD OCyG'!$AF:$AF,"No")*Resumen!$F$8</f>
        <v>0</v>
      </c>
      <c r="R19" s="171">
        <f>P19+IF(Resumen!$F$8=0,0,Q19/Resumen!$F$8)</f>
        <v>0</v>
      </c>
      <c r="S19" s="139">
        <f ca="1">IFERROR(SUMIFS(INDIRECT("'BD OCyG'!$"&amp;T$10&amp;":"&amp;T$10),'BD OCyG'!$B:$B,N$11,'BD OCyG'!$AE:$AE,$H19,'BD OCyG'!$AD:$AD,$H$11),)</f>
        <v>0</v>
      </c>
      <c r="T19" s="139">
        <f t="shared" ca="1" si="8"/>
        <v>0</v>
      </c>
      <c r="U19" s="139">
        <f ca="1">IFERROR(SUMIFS(INDIRECT("'BD OCyG'!$"&amp;U$10&amp;":$"&amp;U$10),'BD OCyG'!$B:$B,N$11,'BD OCyG'!$AE:$AE,$H19,'BD OCyG'!$AD:$AD,$H$11,'BD OCyG'!$AF:$AF,"Si"),)</f>
        <v>0</v>
      </c>
      <c r="V19" s="139">
        <f ca="1">IFERROR(SUMIFS(INDIRECT("'BD OCyG'!$"&amp;U$10&amp;":$"&amp;U$10),'BD OCyG'!$B:$B,N$11,'BD OCyG'!$AE:$AE,$H19,'BD OCyG'!$AD:$AD,$H$11,'BD OCyG'!$AF:$AF,"No")*Resumen!$F$8,)</f>
        <v>0</v>
      </c>
      <c r="W19" s="171">
        <f ca="1">U19+IF(Resumen!$F$8=0,0,V19/Resumen!$F$8)</f>
        <v>0</v>
      </c>
      <c r="X19" s="170">
        <f ca="1">SUMIFS(INDIRECT("'BD OCyG'!$"&amp;Y$10&amp;":"&amp;Y$10),'BD OCyG'!$B:$B,X$9,'BD OCyG'!$AE:$AE,$H19,'BD OCyG'!$AD:$AD,$H$11)</f>
        <v>0</v>
      </c>
      <c r="Y19" s="170">
        <f t="shared" ca="1" si="9"/>
        <v>0</v>
      </c>
      <c r="Z19" s="171">
        <f ca="1">SUMIFS(INDIRECT("'BD OCyG'!$"&amp;Z$10&amp;":$"&amp;Z$10),'BD OCyG'!$B:$B,X$9,'BD OCyG'!$AE:$AE,$H19,'BD OCyG'!$AD:$AD,$H$11,'BD OCyG'!$AF:$AF,"Si")</f>
        <v>0</v>
      </c>
      <c r="AA19" s="171">
        <f ca="1">SUMIFS(INDIRECT("'BD OCyG'!$"&amp;Z$10&amp;":$"&amp;Z$10),'BD OCyG'!$B:$B,X$9,'BD OCyG'!$AE:$AE,$H19,'BD OCyG'!$AD:$AD,$H$11,'BD OCyG'!$AF:$AF,"No")*Resumen!$F$8</f>
        <v>0</v>
      </c>
      <c r="AB19" s="171">
        <f ca="1">Z19+IF(Resumen!$F$8=0,0,AA19/Resumen!$F$8)</f>
        <v>0</v>
      </c>
      <c r="AC19" s="171">
        <f ca="1">Z19+IF(Resumen!$G$7=0,0,AA19/Resumen!$G$7)</f>
        <v>0</v>
      </c>
      <c r="AD19" s="170">
        <f ca="1">IF(AE$9&gt;Periodo,0,(SUMIFS(INDIRECT("'BD OCyG'!$"&amp;AE$10&amp;":"&amp;AE$10),'BD OCyG'!$B:$B,AD$9,'BD OCyG'!$AE:$AE,$H19,'BD OCyG'!$AD:$AD,$H$11)*AF$9-X19*X$10)/AD$10)</f>
        <v>0</v>
      </c>
      <c r="AE19" s="170">
        <f t="shared" ca="1" si="10"/>
        <v>0</v>
      </c>
      <c r="AF19" s="171">
        <f ca="1">IF(AE$9&gt;Periodo,0,IF(AE$9&gt;Periodo,0,SUMIFS(INDIRECT("'BD OCyG'!$"&amp;AF$10&amp;":$"&amp;AF$10),'BD OCyG'!$B:$B,AD$9,'BD OCyG'!$AE:$AE,$H19,'BD OCyG'!$AD:$AD,$H$11,'BD OCyG'!$AF:$AF,"Si")-Z19))</f>
        <v>0</v>
      </c>
      <c r="AG19" s="171">
        <f ca="1">IF(AE$9&gt;Periodo,0,IF(AE$9&gt;Periodo,0,SUMIFS(INDIRECT("'BD OCyG'!$"&amp;AF$10&amp;":$"&amp;AF$10),'BD OCyG'!$B:$B,AD$9,'BD OCyG'!$AE:$AE,$H19,'BD OCyG'!$AD:$AD,$H$11,'BD OCyG'!$AF:$AF,"No")*Resumen!$F$8-AA19))</f>
        <v>0</v>
      </c>
      <c r="AH19" s="171">
        <f ca="1">AF19+IF(Resumen!$F$8=0,0,AG19/Resumen!$F$8)</f>
        <v>0</v>
      </c>
      <c r="AI19" s="171">
        <f ca="1">AF19+IF(Resumen!$H$7=0,0,AG19/Resumen!$H$7)</f>
        <v>0</v>
      </c>
      <c r="AJ19" s="170">
        <f ca="1">IF(AK$9&gt;Periodo,0,IF(AK$9&gt;Periodo,0,(SUMIFS(INDIRECT("'BD OCyG'!$"&amp;AK$10&amp;":"&amp;AK$10),'BD OCyG'!$B:$B,AJ$9,'BD OCyG'!$AE:$AE,$H19,'BD OCyG'!$AD:$AD,$H$11)*AL$9-SUMIFS(INDIRECT("'BD OCyG'!$"&amp;AE$10&amp;":"&amp;AE$10),'BD OCyG'!$B:$B,AJ$9,'BD OCyG'!$AE:$AE,$H19,'BD OCyG'!$AD:$AD,$H$11)*AF$9)/AJ$10))</f>
        <v>0</v>
      </c>
      <c r="AK19" s="170">
        <f t="shared" ca="1" si="11"/>
        <v>0</v>
      </c>
      <c r="AL19" s="171">
        <f ca="1">IF(AK$9&gt;Periodo,0,SUMIFS(INDIRECT("'BD OCyG'!$"&amp;AL$10&amp;":$"&amp;AL$10),'BD OCyG'!$B:$B,AJ$9,'BD OCyG'!$AE:$AE,$H19,'BD OCyG'!$AD:$AD,$H$11,'BD OCyG'!$AF:$AF,"Si")-AF19-Z19)</f>
        <v>0</v>
      </c>
      <c r="AM19" s="171">
        <f ca="1">IF(AK$9&gt;Periodo,0,SUMIFS(INDIRECT("'BD OCyG'!$"&amp;AL$10&amp;":$"&amp;AL$10),'BD OCyG'!$B:$B,AJ$9,'BD OCyG'!$AE:$AE,$H19,'BD OCyG'!$AD:$AD,$H$11,'BD OCyG'!$AF:$AF,"No")*Resumen!$F$8-AG19-AA19)</f>
        <v>0</v>
      </c>
      <c r="AN19" s="171">
        <f ca="1">AL19+IF(Resumen!$F$8=0,0,AM19/Resumen!$F$8)</f>
        <v>0</v>
      </c>
      <c r="AO19" s="171">
        <f ca="1">AL19+IF(Resumen!$I$7=0,0,AM19/Resumen!$I$7)</f>
        <v>0</v>
      </c>
      <c r="AP19" s="170">
        <f ca="1">IF(AQ$9&gt;Periodo,0,IF(AQ$9&gt;Periodo,0,(SUMIFS(INDIRECT("'BD OCyG'!$"&amp;AQ$10&amp;":"&amp;AQ$10),'BD OCyG'!$B:$B,AP$9,'BD OCyG'!$AE:$AE,$H19,'BD OCyG'!$AD:$AD,$H$11)*AR$9-SUMIFS(INDIRECT("'BD OCyG'!$"&amp;AK$10&amp;":"&amp;AK$10),'BD OCyG'!$B:$B,AP$9,'BD OCyG'!$AE:$AE,$H19,'BD OCyG'!$AD:$AD,$H$11)*AL$9)/AP$10))</f>
        <v>0</v>
      </c>
      <c r="AQ19" s="170">
        <f t="shared" ca="1" si="12"/>
        <v>0</v>
      </c>
      <c r="AR19" s="171">
        <f ca="1">IF(AQ$9&gt;Periodo,0,SUMIFS(INDIRECT("'BD OCyG'!$"&amp;AR$10&amp;":$"&amp;AR$10),'BD OCyG'!$B:$B,AP$9,'BD OCyG'!$AE:$AE,$H19,'BD OCyG'!$AD:$AD,$H$11,'BD OCyG'!$AF:$AF,"Si")-AL19-AF19-Z19)</f>
        <v>0</v>
      </c>
      <c r="AS19" s="171">
        <f ca="1">IF(AQ$9&gt;Periodo,0,SUMIFS(INDIRECT("'BD OCyG'!$"&amp;AR$10&amp;":$"&amp;AR$10),'BD OCyG'!$B:$B,AP$9,'BD OCyG'!$AE:$AE,$H19,'BD OCyG'!$AD:$AD,$H$11,'BD OCyG'!$AF:$AF,"No")*Resumen!$F$8-AM19-AG19-AA19)</f>
        <v>0</v>
      </c>
      <c r="AT19" s="171">
        <f ca="1">AR19+IF(Resumen!$F$8=0,0,AS19/Resumen!$F$8)</f>
        <v>0</v>
      </c>
      <c r="AU19" s="171">
        <f ca="1">AR19+IF(Resumen!$J$7=0,0,AS19/Resumen!$J$7)</f>
        <v>0</v>
      </c>
      <c r="AV19" s="170">
        <f ca="1">IF(AW$9&gt;Periodo,0,IF(AW$9&gt;Periodo,0,(SUMIFS(INDIRECT("'BD OCyG'!$"&amp;AW$10&amp;":"&amp;AW$10),'BD OCyG'!$B:$B,AV$9,'BD OCyG'!$AE:$AE,$H19,'BD OCyG'!$AD:$AD,$H$11)*AX$9-SUMIFS(INDIRECT("'BD OCyG'!$"&amp;AQ$10&amp;":"&amp;AQ$10),'BD OCyG'!$B:$B,AV$9,'BD OCyG'!$AE:$AE,$H19,'BD OCyG'!$AD:$AD,$H$11)*AR$9)/AV$10))</f>
        <v>0</v>
      </c>
      <c r="AW19" s="170">
        <f t="shared" ca="1" si="13"/>
        <v>0</v>
      </c>
      <c r="AX19" s="171">
        <f ca="1">IF(AW$9&gt;Periodo,0,SUMIFS(INDIRECT("'BD OCyG'!$"&amp;AX$10&amp;":$"&amp;AX$10),'BD OCyG'!$B:$B,AV$9,'BD OCyG'!$AE:$AE,$H19,'BD OCyG'!$AD:$AD,$H$11,'BD OCyG'!$AF:$AF,"Si")-AR19-AL19-AF19-Z19)</f>
        <v>0</v>
      </c>
      <c r="AY19" s="171">
        <f ca="1">IF(AW$9&gt;Periodo,0,SUMIFS(INDIRECT("'BD OCyG'!$"&amp;AX$10&amp;":$"&amp;AX$10),'BD OCyG'!$B:$B,AV$9,'BD OCyG'!$AE:$AE,$H19,'BD OCyG'!$AD:$AD,$H$11,'BD OCyG'!$AF:$AF,"No")*Resumen!$F$8-AS19-AM19-AG19-AA19)</f>
        <v>0</v>
      </c>
      <c r="AZ19" s="171">
        <f ca="1">AX19+IF(Resumen!$F$8=0,0,AY19/Resumen!$F$8)</f>
        <v>0</v>
      </c>
      <c r="BA19" s="171">
        <f ca="1">AX19+IF(Resumen!$K$7=0,0,AY19/Resumen!$K$7)</f>
        <v>0</v>
      </c>
      <c r="BB19" s="170">
        <f ca="1">IF(BC$9&gt;Periodo,0,IF(BC$9&gt;Periodo,0,(SUMIFS(INDIRECT("'BD OCyG'!$"&amp;BC$10&amp;":"&amp;BC$10),'BD OCyG'!$B:$B,BB$9,'BD OCyG'!$AE:$AE,$H19,'BD OCyG'!$AD:$AD,$H$11)*BD$9-SUMIFS(INDIRECT("'BD OCyG'!$"&amp;AW$10&amp;":"&amp;AW$10),'BD OCyG'!$B:$B,BB$9,'BD OCyG'!$AE:$AE,$H19,'BD OCyG'!$AD:$AD,$H$11)*AX$9)/BB$10))</f>
        <v>0</v>
      </c>
      <c r="BC19" s="170">
        <f t="shared" ca="1" si="14"/>
        <v>0</v>
      </c>
      <c r="BD19" s="171">
        <f ca="1">IF(BC$9&gt;Periodo,0,SUMIFS(INDIRECT("'BD OCyG'!$"&amp;BD$10&amp;":$"&amp;BD$10),'BD OCyG'!$B:$B,BB$9,'BD OCyG'!$AE:$AE,$H19,'BD OCyG'!$AD:$AD,$H$11,'BD OCyG'!$AF:$AF,"Si")-AX19-AR19-AL19-AF19-Z19)</f>
        <v>0</v>
      </c>
      <c r="BE19" s="171">
        <f ca="1">IF(BC$9&gt;Periodo,0,SUMIFS(INDIRECT("'BD OCyG'!$"&amp;BD$10&amp;":$"&amp;BD$10),'BD OCyG'!$B:$B,BB$9,'BD OCyG'!$AE:$AE,$H19,'BD OCyG'!$AD:$AD,$H$11,'BD OCyG'!$AF:$AF,"No")*Resumen!$F$8-AY19-AS19-AM19-AG19-AA19)</f>
        <v>0</v>
      </c>
      <c r="BF19" s="171">
        <f ca="1">BD19+IF(Resumen!$F$8=0,0,BE19/Resumen!$F$8)</f>
        <v>0</v>
      </c>
      <c r="BG19" s="171">
        <f ca="1">BD19+IF(Resumen!$L$7=0,0,BE19/Resumen!$L$7)</f>
        <v>0</v>
      </c>
      <c r="BH19" s="170">
        <f ca="1">IF(BI$9&gt;Periodo,0,IF(BI$9&gt;Periodo,0,(SUMIFS(INDIRECT("'BD OCyG'!$"&amp;BI$10&amp;":"&amp;BI$10),'BD OCyG'!$B:$B,BH$9,'BD OCyG'!$AE:$AE,$H19,'BD OCyG'!$AD:$AD,$H$11)*BJ$9-SUMIFS(INDIRECT("'BD OCyG'!$"&amp;BC$10&amp;":"&amp;BC$10),'BD OCyG'!$B:$B,BH$9,'BD OCyG'!$AE:$AE,$H19,'BD OCyG'!$AD:$AD,$H$11)*BD$9)/BH$10))</f>
        <v>0</v>
      </c>
      <c r="BI19" s="170">
        <f t="shared" ca="1" si="15"/>
        <v>0</v>
      </c>
      <c r="BJ19" s="171">
        <f ca="1">IF(BI$9&gt;Periodo,0,SUMIFS(INDIRECT("'BD OCyG'!$"&amp;BJ$10&amp;":$"&amp;BJ$10),'BD OCyG'!$B:$B,BH$9,'BD OCyG'!$AE:$AE,$H19,'BD OCyG'!$AD:$AD,$H$11,'BD OCyG'!$AF:$AF,"Si")-BD19-AX19-AR19-AL19-AF19-Z19)</f>
        <v>0</v>
      </c>
      <c r="BK19" s="171">
        <f ca="1">IF(BI$9&gt;Periodo,0,SUMIFS(INDIRECT("'BD OCyG'!$"&amp;BJ$10&amp;":$"&amp;BJ$10),'BD OCyG'!$B:$B,BH$9,'BD OCyG'!$AE:$AE,$H19,'BD OCyG'!$AD:$AD,$H$11,'BD OCyG'!$AF:$AF,"No")*Resumen!$F$8-BE19-AY19-AS19-AM19-AG19-AA19)</f>
        <v>0</v>
      </c>
      <c r="BL19" s="171">
        <f ca="1">BJ19+IF(Resumen!$F$8=0,0,BK19/Resumen!$F$8)</f>
        <v>0</v>
      </c>
      <c r="BM19" s="171">
        <f ca="1">BJ19+IF(Resumen!$M$7=0,0,BK19/Resumen!$M$7)</f>
        <v>0</v>
      </c>
      <c r="BN19" s="170">
        <f ca="1">IF(BO$9&gt;Periodo,0,IF(BO$9&gt;Periodo,0,(SUMIFS(INDIRECT("'BD OCyG'!$"&amp;BO$10&amp;":"&amp;BO$10),'BD OCyG'!$B:$B,BN$9,'BD OCyG'!$AE:$AE,$H19,'BD OCyG'!$AD:$AD,$H$11)*BP$9-SUMIFS(INDIRECT("'BD OCyG'!$"&amp;BI$10&amp;":"&amp;BI$10),'BD OCyG'!$B:$B,BN$9,'BD OCyG'!$AE:$AE,$H19,'BD OCyG'!$AD:$AD,$H$11)*BJ$9)/BN$10))</f>
        <v>0</v>
      </c>
      <c r="BO19" s="170">
        <f t="shared" ca="1" si="16"/>
        <v>0</v>
      </c>
      <c r="BP19" s="171">
        <f ca="1">IF(BO$9&gt;Periodo,0,SUMIFS(INDIRECT("'BD OCyG'!$"&amp;BP$10&amp;":$"&amp;BP$10),'BD OCyG'!$B:$B,BN$9,'BD OCyG'!$AE:$AE,$H19,'BD OCyG'!$AD:$AD,$H$11,'BD OCyG'!$AF:$AF,"Si")-BJ19-BD19-AX19-AR19-AL19-AF19-Z19)</f>
        <v>0</v>
      </c>
      <c r="BQ19" s="171">
        <f ca="1">IF(BO$9&gt;Periodo,0,SUMIFS(INDIRECT("'BD OCyG'!$"&amp;BP$10&amp;":$"&amp;BP$10),'BD OCyG'!$B:$B,BN$9,'BD OCyG'!$AE:$AE,$H19,'BD OCyG'!$AD:$AD,$H$11,'BD OCyG'!$AF:$AF,"No")*Resumen!$F$9-BK19-BE19-AY19-AS19-AM19-AG19-AA19)</f>
        <v>0</v>
      </c>
      <c r="BR19" s="171">
        <f ca="1">BP19+IF(Resumen!$F$8=0,0,BQ19/Resumen!$F$8)</f>
        <v>0</v>
      </c>
      <c r="BS19" s="171">
        <f ca="1">BP19+IF(Resumen!$N$7=0,0,BQ19/Resumen!$N$7)</f>
        <v>0</v>
      </c>
      <c r="BT19" s="170">
        <f ca="1">IF(BU$9&gt;Periodo,0,IF(BU$9&gt;Periodo,0,(SUMIFS(INDIRECT("'BD OCyG'!$"&amp;BU$10&amp;":"&amp;BU$10),'BD OCyG'!$B:$B,BT$9,'BD OCyG'!$AE:$AE,$H19,'BD OCyG'!$AD:$AD,$H$11)*BV$9-SUMIFS(INDIRECT("'BD OCyG'!$"&amp;BO$10&amp;":"&amp;BO$10),'BD OCyG'!$B:$B,BT$9,'BD OCyG'!$AE:$AE,$H19,'BD OCyG'!$AD:$AD,$H$11)*BP$9)/BT$10))</f>
        <v>0</v>
      </c>
      <c r="BU19" s="170">
        <f t="shared" ca="1" si="17"/>
        <v>0</v>
      </c>
      <c r="BV19" s="171">
        <f ca="1">IF(BU$9&gt;Periodo,0,SUMIFS(INDIRECT("'BD OCyG'!$"&amp;BV$10&amp;":$"&amp;BV$10),'BD OCyG'!$B:$B,BT$9,'BD OCyG'!$AE:$AE,$H19,'BD OCyG'!$AD:$AD,$H$11,'BD OCyG'!$AF:$AF,"Si")-BP19-BJ19-BD19-AX19-AR19-AL19-AF19-Z19)</f>
        <v>0</v>
      </c>
      <c r="BW19" s="171">
        <f ca="1">IF(BU$9&gt;Periodo,0,SUMIFS(INDIRECT("'BD OCyG'!$"&amp;BV$10&amp;":$"&amp;BV$10),'BD OCyG'!$B:$B,BT$9,'BD OCyG'!$AE:$AE,$H19,'BD OCyG'!$AD:$AD,$H$11,'BD OCyG'!$AF:$AF,"No")*Resumen!$F$8-BQ19-BK19-BE19-AY19-AS19-AM19-AG19-AA19)</f>
        <v>0</v>
      </c>
      <c r="BX19" s="171">
        <f ca="1">BV19+IF(Resumen!$F$8=0,0,BW19/Resumen!$F$8)</f>
        <v>0</v>
      </c>
      <c r="BY19" s="171">
        <f ca="1">BV19+IF(Resumen!$O$7=0,0,BW19/Resumen!$O$7)</f>
        <v>0</v>
      </c>
      <c r="BZ19" s="170">
        <f ca="1">IF(CA$9&gt;Periodo,0,IF(CA$9&gt;Periodo,0,(SUMIFS(INDIRECT("'BD OCyG'!$"&amp;CA$10&amp;":"&amp;CA$10),'BD OCyG'!$B:$B,BZ$9,'BD OCyG'!$AE:$AE,$H19,'BD OCyG'!$AD:$AD,$H$11)*CB$9-SUMIFS(INDIRECT("'BD OCyG'!$"&amp;BU$10&amp;":"&amp;BU$10),'BD OCyG'!$B:$B,BZ$9,'BD OCyG'!$AE:$AE,$H19,'BD OCyG'!$AD:$AD,$H$11)*BV$9)/BZ$10))</f>
        <v>0</v>
      </c>
      <c r="CA19" s="170">
        <f t="shared" ca="1" si="18"/>
        <v>0</v>
      </c>
      <c r="CB19" s="171">
        <f ca="1">IF(CA$9&gt;Periodo,0,SUMIFS(INDIRECT("'BD OCyG'!$"&amp;CB$10&amp;":$"&amp;CB$10),'BD OCyG'!$B:$B,BZ$9,'BD OCyG'!$AE:$AE,$H19,'BD OCyG'!$AD:$AD,$H$11,'BD OCyG'!$AF:$AF,"Si")-BV19-BP19-BJ19-BD19-AX19-AR19-AL19-AF19-Z19)</f>
        <v>0</v>
      </c>
      <c r="CC19" s="171">
        <f ca="1">IF(CA$9&gt;Periodo,0,SUMIFS(INDIRECT("'BD OCyG'!$"&amp;CB$10&amp;":$"&amp;CB$10),'BD OCyG'!$B:$B,BZ$9,'BD OCyG'!$AE:$AE,$H19,'BD OCyG'!$AD:$AD,$H$11,'BD OCyG'!$AF:$AF,"No")*Resumen!$F$8-BW19-BQ19-BK19-BE19-AY19-AS19-AM19-AG19-AA19)</f>
        <v>0</v>
      </c>
      <c r="CD19" s="171">
        <f ca="1">CB19+IF(Resumen!$F$8=0,0,CC19/Resumen!$F$8)</f>
        <v>0</v>
      </c>
      <c r="CE19" s="171">
        <f ca="1">CB19+IF(Resumen!$P$7=0,0,CC19/Resumen!$P$7)</f>
        <v>0</v>
      </c>
      <c r="CF19" s="170">
        <f ca="1">IF(CG$9&gt;Periodo,0,IF(CG$9&gt;Periodo,0,(SUMIFS(INDIRECT("'BD OCyG'!$"&amp;CG$10&amp;":"&amp;CG$10),'BD OCyG'!$B:$B,CF$9,'BD OCyG'!$AE:$AE,$H19,'BD OCyG'!$AD:$AD,$H$11)*CH$9-SUMIFS(INDIRECT("'BD OCyG'!$"&amp;CA$10&amp;":"&amp;CA$10),'BD OCyG'!$B:$B,CF$9,'BD OCyG'!$AE:$AE,$H19,'BD OCyG'!$AD:$AD,$H$11)*CB$9)/CF$10))</f>
        <v>0</v>
      </c>
      <c r="CG19" s="170">
        <f t="shared" ca="1" si="19"/>
        <v>0</v>
      </c>
      <c r="CH19" s="171">
        <f ca="1">IF(CG$9&gt;Periodo,0,SUMIFS(INDIRECT("'BD OCyG'!$"&amp;CH$10&amp;":$"&amp;CH$10),'BD OCyG'!$B:$B,CF$9,'BD OCyG'!$AE:$AE,$H19,'BD OCyG'!$AD:$AD,$H$11,'BD OCyG'!$AF:$AF,"Si")-CB19-BV19-BP19-BJ19-BD19-AX19-AR19-AL19-AF19-Z19)</f>
        <v>0</v>
      </c>
      <c r="CI19" s="171">
        <f ca="1">IF(CG$9&gt;Periodo,0,SUMIFS(INDIRECT("'BD OCyG'!$"&amp;CH$10&amp;":$"&amp;CH$10),'BD OCyG'!$B:$B,CF$9,'BD OCyG'!$AE:$AE,$H19,'BD OCyG'!$AD:$AD,$H$11,'BD OCyG'!$AF:$AF,"No")*Resumen!$F$8-CC19-BW19-BQ19-BK19-BE19-AY19-AS19-AM19-AG19-AA19)</f>
        <v>0</v>
      </c>
      <c r="CJ19" s="171">
        <f ca="1">CH19+IF(Resumen!$F$8=0,0,CI19/Resumen!$F$8)</f>
        <v>0</v>
      </c>
      <c r="CK19" s="171">
        <f ca="1">CH19+IF(Resumen!$Q$7=0,0,CI19/Resumen!$Q$7)</f>
        <v>0</v>
      </c>
      <c r="CL19" s="170">
        <f ca="1">IF(CM$9&gt;Periodo,0,IF(CM$9&gt;Periodo,0,(SUMIFS(INDIRECT("'BD OCyG'!$"&amp;CM$10&amp;":"&amp;CM$10),'BD OCyG'!$B:$B,CL$9,'BD OCyG'!$AE:$AE,$H19,'BD OCyG'!$AD:$AD,$H$11)*CN$9-SUMIFS(INDIRECT("'BD OCyG'!$"&amp;CG$10&amp;":"&amp;CG$10),'BD OCyG'!$B:$B,CL$9,'BD OCyG'!$AE:$AE,$H19,'BD OCyG'!$AD:$AD,$H$11)*CH$9)/CL$10))</f>
        <v>0</v>
      </c>
      <c r="CM19" s="170">
        <f t="shared" ca="1" si="20"/>
        <v>0</v>
      </c>
      <c r="CN19" s="171">
        <f ca="1">IF(CM$9&gt;Periodo,0,SUMIFS(INDIRECT("'BD OCyG'!$"&amp;CN$10&amp;":$"&amp;CN$10),'BD OCyG'!$B:$B,CL$9,'BD OCyG'!$AE:$AE,$H19,'BD OCyG'!$AD:$AD,$H$11,'BD OCyG'!$AF:$AF,"Si")-CH19-CB19-BV19-BP19-BJ19-BD19-AX19-AR19-AL19-AF19-Z19)</f>
        <v>0</v>
      </c>
      <c r="CO19" s="171">
        <f ca="1">IF(CM$9&gt;Periodo,0,SUMIFS(INDIRECT("'BD OCyG'!$"&amp;CN$10&amp;":$"&amp;CN$10),'BD OCyG'!$B:$B,CL$9,'BD OCyG'!$AE:$AE,$H19,'BD OCyG'!$AD:$AD,$H$11,'BD OCyG'!$AF:$AF,"No")*Resumen!$F$8-CI19-CC19-BW19-BQ19-BK19-BE19-AY19-AS19-AM19-AG19-AA19)</f>
        <v>0</v>
      </c>
      <c r="CP19" s="171">
        <f ca="1">CN19+IF(Resumen!$F$8=0,0,CO19/Resumen!$F$8)</f>
        <v>0</v>
      </c>
      <c r="CQ19" s="171">
        <f ca="1">CN19+IF(Resumen!$R$7=0,0,CO19/Resumen!$R$7)</f>
        <v>0</v>
      </c>
      <c r="CR19" s="139">
        <f t="shared" ca="1" si="21"/>
        <v>0</v>
      </c>
      <c r="CS19" s="139">
        <f t="shared" ca="1" si="22"/>
        <v>0</v>
      </c>
      <c r="CT19" s="139">
        <f t="shared" ca="1" si="23"/>
        <v>0</v>
      </c>
      <c r="CU19" s="139">
        <f t="shared" ca="1" si="4"/>
        <v>0</v>
      </c>
      <c r="CV19" s="140">
        <f t="shared" ca="1" si="4"/>
        <v>0</v>
      </c>
      <c r="CW19" s="140">
        <f t="shared" ca="1" si="4"/>
        <v>0</v>
      </c>
      <c r="CX19" s="170">
        <f>SUMIFS('BD OCyG'!$AB:$AB,'BD OCyG'!$B:$B,CX$11,'BD OCyG'!$AE:$AE,$H19,'BD OCyG'!$AD:$AD,$H$11)</f>
        <v>0</v>
      </c>
      <c r="CY19" s="170">
        <f t="shared" si="5"/>
        <v>0</v>
      </c>
      <c r="CZ19" s="171">
        <f>SUMIFS('BD OCyG'!$AC:$AC,'BD OCyG'!$B:$B,CX$11,'BD OCyG'!$AE:$AE,$H19,'BD OCyG'!$AD:$AD,$H$11,'BD OCyG'!$AF:$AF,"Si")</f>
        <v>0</v>
      </c>
      <c r="DA19" s="171">
        <f>SUMIFS('BD OCyG'!$AC:$AC,'BD OCyG'!$B:$B,CX$11,'BD OCyG'!$AE:$AE,$H19,'BD OCyG'!$AD:$AD,$H$11,'BD OCyG'!$AF:$AF,"No")*Resumen!$F$8</f>
        <v>0</v>
      </c>
      <c r="DB19" s="171">
        <f>CZ19+IF(Resumen!$F$8=0,0,DA19/Resumen!$F$8)</f>
        <v>0</v>
      </c>
      <c r="DC19" s="171">
        <f>CZ19+IF(Resumen!$F$8=0,0,DA19/Resumen!$F$8)</f>
        <v>0</v>
      </c>
      <c r="DD19" s="170">
        <f>SUMIFS('BD OCyG'!$AB:$AB,'BD OCyG'!$B:$B,DD$11,'BD OCyG'!$AE:$AE,$H19,'BD OCyG'!$AD:$AD,$H$11)</f>
        <v>0</v>
      </c>
      <c r="DE19" s="170">
        <f t="shared" si="6"/>
        <v>0</v>
      </c>
      <c r="DF19" s="171">
        <f>SUMIFS('BD OCyG'!$AC:$AC,'BD OCyG'!$B:$B,DD$11,'BD OCyG'!$AE:$AE,$H19,'BD OCyG'!$AD:$AD,$H$11,'BD OCyG'!$AF:$AF,"Si")</f>
        <v>0</v>
      </c>
      <c r="DG19" s="171">
        <f>SUMIFS('BD OCyG'!$AC:$AC,'BD OCyG'!$B:$B,DD$11,'BD OCyG'!$AE:$AE,$H19,'BD OCyG'!$AD:$AD,$H$11,'BD OCyG'!$AF:$AF,"No")*Resumen!$F$8</f>
        <v>0</v>
      </c>
      <c r="DH19" s="171">
        <f>DF19+IF(Resumen!$F$8=0,0,DG19/Resumen!$F$8)</f>
        <v>0</v>
      </c>
      <c r="DI19" s="171">
        <f>DF19+IF(Resumen!$F$8=0,0,DG19/Resumen!$F$8)</f>
        <v>0</v>
      </c>
      <c r="DJ19" s="140">
        <f t="shared" ca="1" si="24"/>
        <v>0</v>
      </c>
      <c r="DK19" s="140">
        <f t="shared" ca="1" si="7"/>
        <v>0</v>
      </c>
      <c r="DL19" s="140">
        <f t="shared" ca="1" si="7"/>
        <v>0</v>
      </c>
    </row>
    <row r="20" spans="2:116" s="169" customFormat="1" ht="15" customHeight="1" x14ac:dyDescent="0.2">
      <c r="B20" s="170">
        <f>SUMIFS('BD OCyG'!$AB:$AB,'BD OCyG'!$B:$B,B$11,'BD OCyG'!$AE:$AE,$H20,'BD OCyG'!$AD:$AD,$H$11)</f>
        <v>0</v>
      </c>
      <c r="C20" s="170">
        <f t="shared" si="0"/>
        <v>0</v>
      </c>
      <c r="D20" s="171">
        <f>SUMIFS('BD OCyG'!$AC:$AC,'BD OCyG'!$B:$B,B$11,'BD OCyG'!$AE:$AE,$H20,'BD OCyG'!$AD:$AD,$H$11,'BD OCyG'!$AF:$AF,"Si")</f>
        <v>0</v>
      </c>
      <c r="E20" s="171">
        <f>SUMIFS('BD OCyG'!$AC:$AC,'BD OCyG'!$B:$B,B$11,'BD OCyG'!$AE:$AE,$H20,'BD OCyG'!$AD:$AD,$H$11,'BD OCyG'!$AF:$AF,"No")*Resumen!$F$9</f>
        <v>0</v>
      </c>
      <c r="F20" s="171">
        <f>D20+IF(Resumen!$F$9=0,0,E20/Resumen!$F$9)</f>
        <v>0</v>
      </c>
      <c r="G20" s="171">
        <f>D20+IF(Resumen!$F$7=0,0,E20/Resumen!$F$7)</f>
        <v>0</v>
      </c>
      <c r="H20" s="172"/>
      <c r="I20" s="139">
        <f>SUMIFS('BD OCyG'!$AB:$AB,'BD OCyG'!$B:$B,I$11,'BD OCyG'!$AE:$AE,$H20,'BD OCyG'!$AD:$AD,$H$11)</f>
        <v>0</v>
      </c>
      <c r="J20" s="139">
        <f t="shared" si="1"/>
        <v>0</v>
      </c>
      <c r="K20" s="139">
        <f>SUMIFS('BD OCyG'!$AC:$AC,'BD OCyG'!$B:$B,I$11,'BD OCyG'!$AE:$AE,$H20,'BD OCyG'!$AD:$AD,$H$11,'BD OCyG'!$AF:$AF,"Si")</f>
        <v>0</v>
      </c>
      <c r="L20" s="139">
        <f>SUMIFS('BD OCyG'!$AC:$AC,'BD OCyG'!$B:$B,I$11,'BD OCyG'!$AE:$AE,$H20,'BD OCyG'!$AD:$AD,$H$11,'BD OCyG'!$AF:$AF,"No")*Resumen!$F$8</f>
        <v>0</v>
      </c>
      <c r="M20" s="171">
        <f>K20+IF(Resumen!$F$8=0,0,L20/Resumen!$F$8)</f>
        <v>0</v>
      </c>
      <c r="N20" s="139">
        <f>SUMIFS('BD OCyG'!$AB:$AB,'BD OCyG'!$B:$B,N$11,'BD OCyG'!$AE:$AE,$H20,'BD OCyG'!$AD:$AD,$H$11)</f>
        <v>0</v>
      </c>
      <c r="O20" s="139">
        <f t="shared" si="2"/>
        <v>0</v>
      </c>
      <c r="P20" s="139">
        <f>SUMIFS('BD OCyG'!$AC:$AC,'BD OCyG'!$B:$B,N$11,'BD OCyG'!$AE:$AE,$H20,'BD OCyG'!$AD:$AD,$H$11,'BD OCyG'!$AF:$AF,"Si")</f>
        <v>0</v>
      </c>
      <c r="Q20" s="139">
        <f>SUMIFS('BD OCyG'!$AC:$AC,'BD OCyG'!$B:$B,N$11,'BD OCyG'!$AE:$AE,$H20,'BD OCyG'!$AD:$AD,$H$11,'BD OCyG'!$AF:$AF,"No")*Resumen!$F$8</f>
        <v>0</v>
      </c>
      <c r="R20" s="171">
        <f>P20+IF(Resumen!$F$8=0,0,Q20/Resumen!$F$8)</f>
        <v>0</v>
      </c>
      <c r="S20" s="139">
        <f ca="1">IFERROR(SUMIFS(INDIRECT("'BD OCyG'!$"&amp;T$10&amp;":"&amp;T$10),'BD OCyG'!$B:$B,N$11,'BD OCyG'!$AE:$AE,$H20,'BD OCyG'!$AD:$AD,$H$11),)</f>
        <v>0</v>
      </c>
      <c r="T20" s="139">
        <f t="shared" ca="1" si="8"/>
        <v>0</v>
      </c>
      <c r="U20" s="139">
        <f ca="1">IFERROR(SUMIFS(INDIRECT("'BD OCyG'!$"&amp;U$10&amp;":$"&amp;U$10),'BD OCyG'!$B:$B,N$11,'BD OCyG'!$AE:$AE,$H20,'BD OCyG'!$AD:$AD,$H$11,'BD OCyG'!$AF:$AF,"Si"),)</f>
        <v>0</v>
      </c>
      <c r="V20" s="139">
        <f ca="1">IFERROR(SUMIFS(INDIRECT("'BD OCyG'!$"&amp;U$10&amp;":$"&amp;U$10),'BD OCyG'!$B:$B,N$11,'BD OCyG'!$AE:$AE,$H20,'BD OCyG'!$AD:$AD,$H$11,'BD OCyG'!$AF:$AF,"No")*Resumen!$F$8,)</f>
        <v>0</v>
      </c>
      <c r="W20" s="171">
        <f ca="1">U20+IF(Resumen!$F$8=0,0,V20/Resumen!$F$8)</f>
        <v>0</v>
      </c>
      <c r="X20" s="170">
        <f ca="1">SUMIFS(INDIRECT("'BD OCyG'!$"&amp;Y$10&amp;":"&amp;Y$10),'BD OCyG'!$B:$B,X$9,'BD OCyG'!$AE:$AE,$H20,'BD OCyG'!$AD:$AD,$H$11)</f>
        <v>0</v>
      </c>
      <c r="Y20" s="170">
        <f t="shared" ca="1" si="9"/>
        <v>0</v>
      </c>
      <c r="Z20" s="171">
        <f ca="1">SUMIFS(INDIRECT("'BD OCyG'!$"&amp;Z$10&amp;":$"&amp;Z$10),'BD OCyG'!$B:$B,X$9,'BD OCyG'!$AE:$AE,$H20,'BD OCyG'!$AD:$AD,$H$11,'BD OCyG'!$AF:$AF,"Si")</f>
        <v>0</v>
      </c>
      <c r="AA20" s="171">
        <f ca="1">SUMIFS(INDIRECT("'BD OCyG'!$"&amp;Z$10&amp;":$"&amp;Z$10),'BD OCyG'!$B:$B,X$9,'BD OCyG'!$AE:$AE,$H20,'BD OCyG'!$AD:$AD,$H$11,'BD OCyG'!$AF:$AF,"No")*Resumen!$F$8</f>
        <v>0</v>
      </c>
      <c r="AB20" s="171">
        <f ca="1">Z20+IF(Resumen!$F$8=0,0,AA20/Resumen!$F$8)</f>
        <v>0</v>
      </c>
      <c r="AC20" s="171">
        <f ca="1">Z20+IF(Resumen!$G$7=0,0,AA20/Resumen!$G$7)</f>
        <v>0</v>
      </c>
      <c r="AD20" s="170">
        <f ca="1">IF(AE$9&gt;Periodo,0,(SUMIFS(INDIRECT("'BD OCyG'!$"&amp;AE$10&amp;":"&amp;AE$10),'BD OCyG'!$B:$B,AD$9,'BD OCyG'!$AE:$AE,$H20,'BD OCyG'!$AD:$AD,$H$11)*AF$9-X20*X$10)/AD$10)</f>
        <v>0</v>
      </c>
      <c r="AE20" s="170">
        <f t="shared" ca="1" si="10"/>
        <v>0</v>
      </c>
      <c r="AF20" s="171">
        <f ca="1">IF(AE$9&gt;Periodo,0,IF(AE$9&gt;Periodo,0,SUMIFS(INDIRECT("'BD OCyG'!$"&amp;AF$10&amp;":$"&amp;AF$10),'BD OCyG'!$B:$B,AD$9,'BD OCyG'!$AE:$AE,$H20,'BD OCyG'!$AD:$AD,$H$11,'BD OCyG'!$AF:$AF,"Si")-Z20))</f>
        <v>0</v>
      </c>
      <c r="AG20" s="171">
        <f ca="1">IF(AE$9&gt;Periodo,0,IF(AE$9&gt;Periodo,0,SUMIFS(INDIRECT("'BD OCyG'!$"&amp;AF$10&amp;":$"&amp;AF$10),'BD OCyG'!$B:$B,AD$9,'BD OCyG'!$AE:$AE,$H20,'BD OCyG'!$AD:$AD,$H$11,'BD OCyG'!$AF:$AF,"No")*Resumen!$F$8-AA20))</f>
        <v>0</v>
      </c>
      <c r="AH20" s="171">
        <f ca="1">AF20+IF(Resumen!$F$8=0,0,AG20/Resumen!$F$8)</f>
        <v>0</v>
      </c>
      <c r="AI20" s="171">
        <f ca="1">AF20+IF(Resumen!$H$7=0,0,AG20/Resumen!$H$7)</f>
        <v>0</v>
      </c>
      <c r="AJ20" s="170">
        <f ca="1">IF(AK$9&gt;Periodo,0,IF(AK$9&gt;Periodo,0,(SUMIFS(INDIRECT("'BD OCyG'!$"&amp;AK$10&amp;":"&amp;AK$10),'BD OCyG'!$B:$B,AJ$9,'BD OCyG'!$AE:$AE,$H20,'BD OCyG'!$AD:$AD,$H$11)*AL$9-SUMIFS(INDIRECT("'BD OCyG'!$"&amp;AE$10&amp;":"&amp;AE$10),'BD OCyG'!$B:$B,AJ$9,'BD OCyG'!$AE:$AE,$H20,'BD OCyG'!$AD:$AD,$H$11)*AF$9)/AJ$10))</f>
        <v>0</v>
      </c>
      <c r="AK20" s="170">
        <f t="shared" ca="1" si="11"/>
        <v>0</v>
      </c>
      <c r="AL20" s="171">
        <f ca="1">IF(AK$9&gt;Periodo,0,SUMIFS(INDIRECT("'BD OCyG'!$"&amp;AL$10&amp;":$"&amp;AL$10),'BD OCyG'!$B:$B,AJ$9,'BD OCyG'!$AE:$AE,$H20,'BD OCyG'!$AD:$AD,$H$11,'BD OCyG'!$AF:$AF,"Si")-AF20-Z20)</f>
        <v>0</v>
      </c>
      <c r="AM20" s="171">
        <f ca="1">IF(AK$9&gt;Periodo,0,SUMIFS(INDIRECT("'BD OCyG'!$"&amp;AL$10&amp;":$"&amp;AL$10),'BD OCyG'!$B:$B,AJ$9,'BD OCyG'!$AE:$AE,$H20,'BD OCyG'!$AD:$AD,$H$11,'BD OCyG'!$AF:$AF,"No")*Resumen!$F$8-AG20-AA20)</f>
        <v>0</v>
      </c>
      <c r="AN20" s="171">
        <f ca="1">AL20+IF(Resumen!$F$8=0,0,AM20/Resumen!$F$8)</f>
        <v>0</v>
      </c>
      <c r="AO20" s="171">
        <f ca="1">AL20+IF(Resumen!$I$7=0,0,AM20/Resumen!$I$7)</f>
        <v>0</v>
      </c>
      <c r="AP20" s="170">
        <f ca="1">IF(AQ$9&gt;Periodo,0,IF(AQ$9&gt;Periodo,0,(SUMIFS(INDIRECT("'BD OCyG'!$"&amp;AQ$10&amp;":"&amp;AQ$10),'BD OCyG'!$B:$B,AP$9,'BD OCyG'!$AE:$AE,$H20,'BD OCyG'!$AD:$AD,$H$11)*AR$9-SUMIFS(INDIRECT("'BD OCyG'!$"&amp;AK$10&amp;":"&amp;AK$10),'BD OCyG'!$B:$B,AP$9,'BD OCyG'!$AE:$AE,$H20,'BD OCyG'!$AD:$AD,$H$11)*AL$9)/AP$10))</f>
        <v>0</v>
      </c>
      <c r="AQ20" s="170">
        <f t="shared" ca="1" si="12"/>
        <v>0</v>
      </c>
      <c r="AR20" s="171">
        <f ca="1">IF(AQ$9&gt;Periodo,0,SUMIFS(INDIRECT("'BD OCyG'!$"&amp;AR$10&amp;":$"&amp;AR$10),'BD OCyG'!$B:$B,AP$9,'BD OCyG'!$AE:$AE,$H20,'BD OCyG'!$AD:$AD,$H$11,'BD OCyG'!$AF:$AF,"Si")-AL20-AF20-Z20)</f>
        <v>0</v>
      </c>
      <c r="AS20" s="171">
        <f ca="1">IF(AQ$9&gt;Periodo,0,SUMIFS(INDIRECT("'BD OCyG'!$"&amp;AR$10&amp;":$"&amp;AR$10),'BD OCyG'!$B:$B,AP$9,'BD OCyG'!$AE:$AE,$H20,'BD OCyG'!$AD:$AD,$H$11,'BD OCyG'!$AF:$AF,"No")*Resumen!$F$8-AM20-AG20-AA20)</f>
        <v>0</v>
      </c>
      <c r="AT20" s="171">
        <f ca="1">AR20+IF(Resumen!$F$8=0,0,AS20/Resumen!$F$8)</f>
        <v>0</v>
      </c>
      <c r="AU20" s="171">
        <f ca="1">AR20+IF(Resumen!$J$7=0,0,AS20/Resumen!$J$7)</f>
        <v>0</v>
      </c>
      <c r="AV20" s="170">
        <f ca="1">IF(AW$9&gt;Periodo,0,IF(AW$9&gt;Periodo,0,(SUMIFS(INDIRECT("'BD OCyG'!$"&amp;AW$10&amp;":"&amp;AW$10),'BD OCyG'!$B:$B,AV$9,'BD OCyG'!$AE:$AE,$H20,'BD OCyG'!$AD:$AD,$H$11)*AX$9-SUMIFS(INDIRECT("'BD OCyG'!$"&amp;AQ$10&amp;":"&amp;AQ$10),'BD OCyG'!$B:$B,AV$9,'BD OCyG'!$AE:$AE,$H20,'BD OCyG'!$AD:$AD,$H$11)*AR$9)/AV$10))</f>
        <v>0</v>
      </c>
      <c r="AW20" s="170">
        <f t="shared" ca="1" si="13"/>
        <v>0</v>
      </c>
      <c r="AX20" s="171">
        <f ca="1">IF(AW$9&gt;Periodo,0,SUMIFS(INDIRECT("'BD OCyG'!$"&amp;AX$10&amp;":$"&amp;AX$10),'BD OCyG'!$B:$B,AV$9,'BD OCyG'!$AE:$AE,$H20,'BD OCyG'!$AD:$AD,$H$11,'BD OCyG'!$AF:$AF,"Si")-AR20-AL20-AF20-Z20)</f>
        <v>0</v>
      </c>
      <c r="AY20" s="171">
        <f ca="1">IF(AW$9&gt;Periodo,0,SUMIFS(INDIRECT("'BD OCyG'!$"&amp;AX$10&amp;":$"&amp;AX$10),'BD OCyG'!$B:$B,AV$9,'BD OCyG'!$AE:$AE,$H20,'BD OCyG'!$AD:$AD,$H$11,'BD OCyG'!$AF:$AF,"No")*Resumen!$F$8-AS20-AM20-AG20-AA20)</f>
        <v>0</v>
      </c>
      <c r="AZ20" s="171">
        <f ca="1">AX20+IF(Resumen!$F$8=0,0,AY20/Resumen!$F$8)</f>
        <v>0</v>
      </c>
      <c r="BA20" s="171">
        <f ca="1">AX20+IF(Resumen!$K$7=0,0,AY20/Resumen!$K$7)</f>
        <v>0</v>
      </c>
      <c r="BB20" s="170">
        <f ca="1">IF(BC$9&gt;Periodo,0,IF(BC$9&gt;Periodo,0,(SUMIFS(INDIRECT("'BD OCyG'!$"&amp;BC$10&amp;":"&amp;BC$10),'BD OCyG'!$B:$B,BB$9,'BD OCyG'!$AE:$AE,$H20,'BD OCyG'!$AD:$AD,$H$11)*BD$9-SUMIFS(INDIRECT("'BD OCyG'!$"&amp;AW$10&amp;":"&amp;AW$10),'BD OCyG'!$B:$B,BB$9,'BD OCyG'!$AE:$AE,$H20,'BD OCyG'!$AD:$AD,$H$11)*AX$9)/BB$10))</f>
        <v>0</v>
      </c>
      <c r="BC20" s="170">
        <f t="shared" ca="1" si="14"/>
        <v>0</v>
      </c>
      <c r="BD20" s="171">
        <f ca="1">IF(BC$9&gt;Periodo,0,SUMIFS(INDIRECT("'BD OCyG'!$"&amp;BD$10&amp;":$"&amp;BD$10),'BD OCyG'!$B:$B,BB$9,'BD OCyG'!$AE:$AE,$H20,'BD OCyG'!$AD:$AD,$H$11,'BD OCyG'!$AF:$AF,"Si")-AX20-AR20-AL20-AF20-Z20)</f>
        <v>0</v>
      </c>
      <c r="BE20" s="171">
        <f ca="1">IF(BC$9&gt;Periodo,0,SUMIFS(INDIRECT("'BD OCyG'!$"&amp;BD$10&amp;":$"&amp;BD$10),'BD OCyG'!$B:$B,BB$9,'BD OCyG'!$AE:$AE,$H20,'BD OCyG'!$AD:$AD,$H$11,'BD OCyG'!$AF:$AF,"No")*Resumen!$F$8-AY20-AS20-AM20-AG20-AA20)</f>
        <v>0</v>
      </c>
      <c r="BF20" s="171">
        <f ca="1">BD20+IF(Resumen!$F$8=0,0,BE20/Resumen!$F$8)</f>
        <v>0</v>
      </c>
      <c r="BG20" s="171">
        <f ca="1">BD20+IF(Resumen!$L$7=0,0,BE20/Resumen!$L$7)</f>
        <v>0</v>
      </c>
      <c r="BH20" s="170">
        <f ca="1">IF(BI$9&gt;Periodo,0,IF(BI$9&gt;Periodo,0,(SUMIFS(INDIRECT("'BD OCyG'!$"&amp;BI$10&amp;":"&amp;BI$10),'BD OCyG'!$B:$B,BH$9,'BD OCyG'!$AE:$AE,$H20,'BD OCyG'!$AD:$AD,$H$11)*BJ$9-SUMIFS(INDIRECT("'BD OCyG'!$"&amp;BC$10&amp;":"&amp;BC$10),'BD OCyG'!$B:$B,BH$9,'BD OCyG'!$AE:$AE,$H20,'BD OCyG'!$AD:$AD,$H$11)*BD$9)/BH$10))</f>
        <v>0</v>
      </c>
      <c r="BI20" s="170">
        <f t="shared" ca="1" si="15"/>
        <v>0</v>
      </c>
      <c r="BJ20" s="171">
        <f ca="1">IF(BI$9&gt;Periodo,0,SUMIFS(INDIRECT("'BD OCyG'!$"&amp;BJ$10&amp;":$"&amp;BJ$10),'BD OCyG'!$B:$B,BH$9,'BD OCyG'!$AE:$AE,$H20,'BD OCyG'!$AD:$AD,$H$11,'BD OCyG'!$AF:$AF,"Si")-BD20-AX20-AR20-AL20-AF20-Z20)</f>
        <v>0</v>
      </c>
      <c r="BK20" s="171">
        <f ca="1">IF(BI$9&gt;Periodo,0,SUMIFS(INDIRECT("'BD OCyG'!$"&amp;BJ$10&amp;":$"&amp;BJ$10),'BD OCyG'!$B:$B,BH$9,'BD OCyG'!$AE:$AE,$H20,'BD OCyG'!$AD:$AD,$H$11,'BD OCyG'!$AF:$AF,"No")*Resumen!$F$8-BE20-AY20-AS20-AM20-AG20-AA20)</f>
        <v>0</v>
      </c>
      <c r="BL20" s="171">
        <f ca="1">BJ20+IF(Resumen!$F$8=0,0,BK20/Resumen!$F$8)</f>
        <v>0</v>
      </c>
      <c r="BM20" s="171">
        <f ca="1">BJ20+IF(Resumen!$M$7=0,0,BK20/Resumen!$M$7)</f>
        <v>0</v>
      </c>
      <c r="BN20" s="170">
        <f ca="1">IF(BO$9&gt;Periodo,0,IF(BO$9&gt;Periodo,0,(SUMIFS(INDIRECT("'BD OCyG'!$"&amp;BO$10&amp;":"&amp;BO$10),'BD OCyG'!$B:$B,BN$9,'BD OCyG'!$AE:$AE,$H20,'BD OCyG'!$AD:$AD,$H$11)*BP$9-SUMIFS(INDIRECT("'BD OCyG'!$"&amp;BI$10&amp;":"&amp;BI$10),'BD OCyG'!$B:$B,BN$9,'BD OCyG'!$AE:$AE,$H20,'BD OCyG'!$AD:$AD,$H$11)*BJ$9)/BN$10))</f>
        <v>0</v>
      </c>
      <c r="BO20" s="170">
        <f t="shared" ca="1" si="16"/>
        <v>0</v>
      </c>
      <c r="BP20" s="171">
        <f ca="1">IF(BO$9&gt;Periodo,0,SUMIFS(INDIRECT("'BD OCyG'!$"&amp;BP$10&amp;":$"&amp;BP$10),'BD OCyG'!$B:$B,BN$9,'BD OCyG'!$AE:$AE,$H20,'BD OCyG'!$AD:$AD,$H$11,'BD OCyG'!$AF:$AF,"Si")-BJ20-BD20-AX20-AR20-AL20-AF20-Z20)</f>
        <v>0</v>
      </c>
      <c r="BQ20" s="171">
        <f ca="1">IF(BO$9&gt;Periodo,0,SUMIFS(INDIRECT("'BD OCyG'!$"&amp;BP$10&amp;":$"&amp;BP$10),'BD OCyG'!$B:$B,BN$9,'BD OCyG'!$AE:$AE,$H20,'BD OCyG'!$AD:$AD,$H$11,'BD OCyG'!$AF:$AF,"No")*Resumen!$F$9-BK20-BE20-AY20-AS20-AM20-AG20-AA20)</f>
        <v>0</v>
      </c>
      <c r="BR20" s="171">
        <f ca="1">BP20+IF(Resumen!$F$8=0,0,BQ20/Resumen!$F$8)</f>
        <v>0</v>
      </c>
      <c r="BS20" s="171">
        <f ca="1">BP20+IF(Resumen!$N$7=0,0,BQ20/Resumen!$N$7)</f>
        <v>0</v>
      </c>
      <c r="BT20" s="170">
        <f ca="1">IF(BU$9&gt;Periodo,0,IF(BU$9&gt;Periodo,0,(SUMIFS(INDIRECT("'BD OCyG'!$"&amp;BU$10&amp;":"&amp;BU$10),'BD OCyG'!$B:$B,BT$9,'BD OCyG'!$AE:$AE,$H20,'BD OCyG'!$AD:$AD,$H$11)*BV$9-SUMIFS(INDIRECT("'BD OCyG'!$"&amp;BO$10&amp;":"&amp;BO$10),'BD OCyG'!$B:$B,BT$9,'BD OCyG'!$AE:$AE,$H20,'BD OCyG'!$AD:$AD,$H$11)*BP$9)/BT$10))</f>
        <v>0</v>
      </c>
      <c r="BU20" s="170">
        <f t="shared" ca="1" si="17"/>
        <v>0</v>
      </c>
      <c r="BV20" s="171">
        <f ca="1">IF(BU$9&gt;Periodo,0,SUMIFS(INDIRECT("'BD OCyG'!$"&amp;BV$10&amp;":$"&amp;BV$10),'BD OCyG'!$B:$B,BT$9,'BD OCyG'!$AE:$AE,$H20,'BD OCyG'!$AD:$AD,$H$11,'BD OCyG'!$AF:$AF,"Si")-BP20-BJ20-BD20-AX20-AR20-AL20-AF20-Z20)</f>
        <v>0</v>
      </c>
      <c r="BW20" s="171">
        <f ca="1">IF(BU$9&gt;Periodo,0,SUMIFS(INDIRECT("'BD OCyG'!$"&amp;BV$10&amp;":$"&amp;BV$10),'BD OCyG'!$B:$B,BT$9,'BD OCyG'!$AE:$AE,$H20,'BD OCyG'!$AD:$AD,$H$11,'BD OCyG'!$AF:$AF,"No")*Resumen!$F$8-BQ20-BK20-BE20-AY20-AS20-AM20-AG20-AA20)</f>
        <v>0</v>
      </c>
      <c r="BX20" s="171">
        <f ca="1">BV20+IF(Resumen!$F$8=0,0,BW20/Resumen!$F$8)</f>
        <v>0</v>
      </c>
      <c r="BY20" s="171">
        <f ca="1">BV20+IF(Resumen!$O$7=0,0,BW20/Resumen!$O$7)</f>
        <v>0</v>
      </c>
      <c r="BZ20" s="170">
        <f ca="1">IF(CA$9&gt;Periodo,0,IF(CA$9&gt;Periodo,0,(SUMIFS(INDIRECT("'BD OCyG'!$"&amp;CA$10&amp;":"&amp;CA$10),'BD OCyG'!$B:$B,BZ$9,'BD OCyG'!$AE:$AE,$H20,'BD OCyG'!$AD:$AD,$H$11)*CB$9-SUMIFS(INDIRECT("'BD OCyG'!$"&amp;BU$10&amp;":"&amp;BU$10),'BD OCyG'!$B:$B,BZ$9,'BD OCyG'!$AE:$AE,$H20,'BD OCyG'!$AD:$AD,$H$11)*BV$9)/BZ$10))</f>
        <v>0</v>
      </c>
      <c r="CA20" s="170">
        <f t="shared" ca="1" si="18"/>
        <v>0</v>
      </c>
      <c r="CB20" s="171">
        <f ca="1">IF(CA$9&gt;Periodo,0,SUMIFS(INDIRECT("'BD OCyG'!$"&amp;CB$10&amp;":$"&amp;CB$10),'BD OCyG'!$B:$B,BZ$9,'BD OCyG'!$AE:$AE,$H20,'BD OCyG'!$AD:$AD,$H$11,'BD OCyG'!$AF:$AF,"Si")-BV20-BP20-BJ20-BD20-AX20-AR20-AL20-AF20-Z20)</f>
        <v>0</v>
      </c>
      <c r="CC20" s="171">
        <f ca="1">IF(CA$9&gt;Periodo,0,SUMIFS(INDIRECT("'BD OCyG'!$"&amp;CB$10&amp;":$"&amp;CB$10),'BD OCyG'!$B:$B,BZ$9,'BD OCyG'!$AE:$AE,$H20,'BD OCyG'!$AD:$AD,$H$11,'BD OCyG'!$AF:$AF,"No")*Resumen!$F$8-BW20-BQ20-BK20-BE20-AY20-AS20-AM20-AG20-AA20)</f>
        <v>0</v>
      </c>
      <c r="CD20" s="171">
        <f ca="1">CB20+IF(Resumen!$F$8=0,0,CC20/Resumen!$F$8)</f>
        <v>0</v>
      </c>
      <c r="CE20" s="171">
        <f ca="1">CB20+IF(Resumen!$P$7=0,0,CC20/Resumen!$P$7)</f>
        <v>0</v>
      </c>
      <c r="CF20" s="170">
        <f ca="1">IF(CG$9&gt;Periodo,0,IF(CG$9&gt;Periodo,0,(SUMIFS(INDIRECT("'BD OCyG'!$"&amp;CG$10&amp;":"&amp;CG$10),'BD OCyG'!$B:$B,CF$9,'BD OCyG'!$AE:$AE,$H20,'BD OCyG'!$AD:$AD,$H$11)*CH$9-SUMIFS(INDIRECT("'BD OCyG'!$"&amp;CA$10&amp;":"&amp;CA$10),'BD OCyG'!$B:$B,CF$9,'BD OCyG'!$AE:$AE,$H20,'BD OCyG'!$AD:$AD,$H$11)*CB$9)/CF$10))</f>
        <v>0</v>
      </c>
      <c r="CG20" s="170">
        <f t="shared" ca="1" si="19"/>
        <v>0</v>
      </c>
      <c r="CH20" s="171">
        <f ca="1">IF(CG$9&gt;Periodo,0,SUMIFS(INDIRECT("'BD OCyG'!$"&amp;CH$10&amp;":$"&amp;CH$10),'BD OCyG'!$B:$B,CF$9,'BD OCyG'!$AE:$AE,$H20,'BD OCyG'!$AD:$AD,$H$11,'BD OCyG'!$AF:$AF,"Si")-CB20-BV20-BP20-BJ20-BD20-AX20-AR20-AL20-AF20-Z20)</f>
        <v>0</v>
      </c>
      <c r="CI20" s="171">
        <f ca="1">IF(CG$9&gt;Periodo,0,SUMIFS(INDIRECT("'BD OCyG'!$"&amp;CH$10&amp;":$"&amp;CH$10),'BD OCyG'!$B:$B,CF$9,'BD OCyG'!$AE:$AE,$H20,'BD OCyG'!$AD:$AD,$H$11,'BD OCyG'!$AF:$AF,"No")*Resumen!$F$8-CC20-BW20-BQ20-BK20-BE20-AY20-AS20-AM20-AG20-AA20)</f>
        <v>0</v>
      </c>
      <c r="CJ20" s="171">
        <f ca="1">CH20+IF(Resumen!$F$8=0,0,CI20/Resumen!$F$8)</f>
        <v>0</v>
      </c>
      <c r="CK20" s="171">
        <f ca="1">CH20+IF(Resumen!$Q$7=0,0,CI20/Resumen!$Q$7)</f>
        <v>0</v>
      </c>
      <c r="CL20" s="170">
        <f ca="1">IF(CM$9&gt;Periodo,0,IF(CM$9&gt;Periodo,0,(SUMIFS(INDIRECT("'BD OCyG'!$"&amp;CM$10&amp;":"&amp;CM$10),'BD OCyG'!$B:$B,CL$9,'BD OCyG'!$AE:$AE,$H20,'BD OCyG'!$AD:$AD,$H$11)*CN$9-SUMIFS(INDIRECT("'BD OCyG'!$"&amp;CG$10&amp;":"&amp;CG$10),'BD OCyG'!$B:$B,CL$9,'BD OCyG'!$AE:$AE,$H20,'BD OCyG'!$AD:$AD,$H$11)*CH$9)/CL$10))</f>
        <v>0</v>
      </c>
      <c r="CM20" s="170">
        <f t="shared" ca="1" si="20"/>
        <v>0</v>
      </c>
      <c r="CN20" s="171">
        <f ca="1">IF(CM$9&gt;Periodo,0,SUMIFS(INDIRECT("'BD OCyG'!$"&amp;CN$10&amp;":$"&amp;CN$10),'BD OCyG'!$B:$B,CL$9,'BD OCyG'!$AE:$AE,$H20,'BD OCyG'!$AD:$AD,$H$11,'BD OCyG'!$AF:$AF,"Si")-CH20-CB20-BV20-BP20-BJ20-BD20-AX20-AR20-AL20-AF20-Z20)</f>
        <v>0</v>
      </c>
      <c r="CO20" s="171">
        <f ca="1">IF(CM$9&gt;Periodo,0,SUMIFS(INDIRECT("'BD OCyG'!$"&amp;CN$10&amp;":$"&amp;CN$10),'BD OCyG'!$B:$B,CL$9,'BD OCyG'!$AE:$AE,$H20,'BD OCyG'!$AD:$AD,$H$11,'BD OCyG'!$AF:$AF,"No")*Resumen!$F$8-CI20-CC20-BW20-BQ20-BK20-BE20-AY20-AS20-AM20-AG20-AA20)</f>
        <v>0</v>
      </c>
      <c r="CP20" s="171">
        <f ca="1">CN20+IF(Resumen!$F$8=0,0,CO20/Resumen!$F$8)</f>
        <v>0</v>
      </c>
      <c r="CQ20" s="171">
        <f ca="1">CN20+IF(Resumen!$R$7=0,0,CO20/Resumen!$R$7)</f>
        <v>0</v>
      </c>
      <c r="CR20" s="139">
        <f t="shared" ca="1" si="21"/>
        <v>0</v>
      </c>
      <c r="CS20" s="139">
        <f t="shared" ca="1" si="22"/>
        <v>0</v>
      </c>
      <c r="CT20" s="139">
        <f t="shared" ca="1" si="23"/>
        <v>0</v>
      </c>
      <c r="CU20" s="139">
        <f t="shared" ca="1" si="4"/>
        <v>0</v>
      </c>
      <c r="CV20" s="140">
        <f t="shared" ca="1" si="4"/>
        <v>0</v>
      </c>
      <c r="CW20" s="140">
        <f t="shared" ca="1" si="4"/>
        <v>0</v>
      </c>
      <c r="CX20" s="170">
        <f>SUMIFS('BD OCyG'!$AB:$AB,'BD OCyG'!$B:$B,CX$11,'BD OCyG'!$AE:$AE,$H20,'BD OCyG'!$AD:$AD,$H$11)</f>
        <v>0</v>
      </c>
      <c r="CY20" s="170">
        <f t="shared" si="5"/>
        <v>0</v>
      </c>
      <c r="CZ20" s="171">
        <f>SUMIFS('BD OCyG'!$AC:$AC,'BD OCyG'!$B:$B,CX$11,'BD OCyG'!$AE:$AE,$H20,'BD OCyG'!$AD:$AD,$H$11,'BD OCyG'!$AF:$AF,"Si")</f>
        <v>0</v>
      </c>
      <c r="DA20" s="171">
        <f>SUMIFS('BD OCyG'!$AC:$AC,'BD OCyG'!$B:$B,CX$11,'BD OCyG'!$AE:$AE,$H20,'BD OCyG'!$AD:$AD,$H$11,'BD OCyG'!$AF:$AF,"No")*Resumen!$F$8</f>
        <v>0</v>
      </c>
      <c r="DB20" s="171">
        <f>CZ20+IF(Resumen!$F$8=0,0,DA20/Resumen!$F$8)</f>
        <v>0</v>
      </c>
      <c r="DC20" s="171">
        <f>CZ20+IF(Resumen!$F$8=0,0,DA20/Resumen!$F$8)</f>
        <v>0</v>
      </c>
      <c r="DD20" s="170">
        <f>SUMIFS('BD OCyG'!$AB:$AB,'BD OCyG'!$B:$B,DD$11,'BD OCyG'!$AE:$AE,$H20,'BD OCyG'!$AD:$AD,$H$11)</f>
        <v>0</v>
      </c>
      <c r="DE20" s="170">
        <f t="shared" si="6"/>
        <v>0</v>
      </c>
      <c r="DF20" s="171">
        <f>SUMIFS('BD OCyG'!$AC:$AC,'BD OCyG'!$B:$B,DD$11,'BD OCyG'!$AE:$AE,$H20,'BD OCyG'!$AD:$AD,$H$11,'BD OCyG'!$AF:$AF,"Si")</f>
        <v>0</v>
      </c>
      <c r="DG20" s="171">
        <f>SUMIFS('BD OCyG'!$AC:$AC,'BD OCyG'!$B:$B,DD$11,'BD OCyG'!$AE:$AE,$H20,'BD OCyG'!$AD:$AD,$H$11,'BD OCyG'!$AF:$AF,"No")*Resumen!$F$8</f>
        <v>0</v>
      </c>
      <c r="DH20" s="171">
        <f>DF20+IF(Resumen!$F$8=0,0,DG20/Resumen!$F$8)</f>
        <v>0</v>
      </c>
      <c r="DI20" s="171">
        <f>DF20+IF(Resumen!$F$8=0,0,DG20/Resumen!$F$8)</f>
        <v>0</v>
      </c>
      <c r="DJ20" s="140">
        <f t="shared" ca="1" si="24"/>
        <v>0</v>
      </c>
      <c r="DK20" s="140">
        <f t="shared" ca="1" si="7"/>
        <v>0</v>
      </c>
      <c r="DL20" s="140">
        <f t="shared" ca="1" si="7"/>
        <v>0</v>
      </c>
    </row>
    <row r="21" spans="2:116" s="169" customFormat="1" ht="15" customHeight="1" x14ac:dyDescent="0.2">
      <c r="B21" s="170">
        <f>SUMIFS('BD OCyG'!$AB:$AB,'BD OCyG'!$B:$B,B$11,'BD OCyG'!$AE:$AE,$H21,'BD OCyG'!$AD:$AD,$H$11)</f>
        <v>0</v>
      </c>
      <c r="C21" s="170">
        <f t="shared" si="0"/>
        <v>0</v>
      </c>
      <c r="D21" s="171">
        <f>SUMIFS('BD OCyG'!$AC:$AC,'BD OCyG'!$B:$B,B$11,'BD OCyG'!$AE:$AE,$H21,'BD OCyG'!$AD:$AD,$H$11,'BD OCyG'!$AF:$AF,"Si")</f>
        <v>0</v>
      </c>
      <c r="E21" s="171">
        <f>SUMIFS('BD OCyG'!$AC:$AC,'BD OCyG'!$B:$B,B$11,'BD OCyG'!$AE:$AE,$H21,'BD OCyG'!$AD:$AD,$H$11,'BD OCyG'!$AF:$AF,"No")*Resumen!$F$9</f>
        <v>0</v>
      </c>
      <c r="F21" s="171">
        <f>D21+IF(Resumen!$F$9=0,0,E21/Resumen!$F$9)</f>
        <v>0</v>
      </c>
      <c r="G21" s="171">
        <f>D21+IF(Resumen!$F$7=0,0,E21/Resumen!$F$7)</f>
        <v>0</v>
      </c>
      <c r="H21" s="172"/>
      <c r="I21" s="139">
        <f>SUMIFS('BD OCyG'!$AB:$AB,'BD OCyG'!$B:$B,I$11,'BD OCyG'!$AE:$AE,$H21,'BD OCyG'!$AD:$AD,$H$11)</f>
        <v>0</v>
      </c>
      <c r="J21" s="139">
        <f t="shared" si="1"/>
        <v>0</v>
      </c>
      <c r="K21" s="139">
        <f>SUMIFS('BD OCyG'!$AC:$AC,'BD OCyG'!$B:$B,I$11,'BD OCyG'!$AE:$AE,$H21,'BD OCyG'!$AD:$AD,$H$11,'BD OCyG'!$AF:$AF,"Si")</f>
        <v>0</v>
      </c>
      <c r="L21" s="139">
        <f>SUMIFS('BD OCyG'!$AC:$AC,'BD OCyG'!$B:$B,I$11,'BD OCyG'!$AE:$AE,$H21,'BD OCyG'!$AD:$AD,$H$11,'BD OCyG'!$AF:$AF,"No")*Resumen!$F$8</f>
        <v>0</v>
      </c>
      <c r="M21" s="171">
        <f>K21+IF(Resumen!$F$8=0,0,L21/Resumen!$F$8)</f>
        <v>0</v>
      </c>
      <c r="N21" s="139">
        <f>SUMIFS('BD OCyG'!$AB:$AB,'BD OCyG'!$B:$B,N$11,'BD OCyG'!$AE:$AE,$H21,'BD OCyG'!$AD:$AD,$H$11)</f>
        <v>0</v>
      </c>
      <c r="O21" s="139">
        <f t="shared" si="2"/>
        <v>0</v>
      </c>
      <c r="P21" s="139">
        <f>SUMIFS('BD OCyG'!$AC:$AC,'BD OCyG'!$B:$B,N$11,'BD OCyG'!$AE:$AE,$H21,'BD OCyG'!$AD:$AD,$H$11,'BD OCyG'!$AF:$AF,"Si")</f>
        <v>0</v>
      </c>
      <c r="Q21" s="139">
        <f>SUMIFS('BD OCyG'!$AC:$AC,'BD OCyG'!$B:$B,N$11,'BD OCyG'!$AE:$AE,$H21,'BD OCyG'!$AD:$AD,$H$11,'BD OCyG'!$AF:$AF,"No")*Resumen!$F$8</f>
        <v>0</v>
      </c>
      <c r="R21" s="171">
        <f>P21+IF(Resumen!$F$8=0,0,Q21/Resumen!$F$8)</f>
        <v>0</v>
      </c>
      <c r="S21" s="139">
        <f ca="1">IFERROR(SUMIFS(INDIRECT("'BD OCyG'!$"&amp;T$10&amp;":"&amp;T$10),'BD OCyG'!$B:$B,N$11,'BD OCyG'!$AE:$AE,$H21,'BD OCyG'!$AD:$AD,$H$11),)</f>
        <v>0</v>
      </c>
      <c r="T21" s="139">
        <f t="shared" ca="1" si="8"/>
        <v>0</v>
      </c>
      <c r="U21" s="139">
        <f ca="1">IFERROR(SUMIFS(INDIRECT("'BD OCyG'!$"&amp;U$10&amp;":$"&amp;U$10),'BD OCyG'!$B:$B,N$11,'BD OCyG'!$AE:$AE,$H21,'BD OCyG'!$AD:$AD,$H$11,'BD OCyG'!$AF:$AF,"Si"),)</f>
        <v>0</v>
      </c>
      <c r="V21" s="139">
        <f ca="1">IFERROR(SUMIFS(INDIRECT("'BD OCyG'!$"&amp;U$10&amp;":$"&amp;U$10),'BD OCyG'!$B:$B,N$11,'BD OCyG'!$AE:$AE,$H21,'BD OCyG'!$AD:$AD,$H$11,'BD OCyG'!$AF:$AF,"No")*Resumen!$F$8,)</f>
        <v>0</v>
      </c>
      <c r="W21" s="171">
        <f ca="1">U21+IF(Resumen!$F$8=0,0,V21/Resumen!$F$8)</f>
        <v>0</v>
      </c>
      <c r="X21" s="170">
        <f ca="1">SUMIFS(INDIRECT("'BD OCyG'!$"&amp;Y$10&amp;":"&amp;Y$10),'BD OCyG'!$B:$B,X$9,'BD OCyG'!$AE:$AE,$H21,'BD OCyG'!$AD:$AD,$H$11)</f>
        <v>0</v>
      </c>
      <c r="Y21" s="170">
        <f t="shared" ca="1" si="9"/>
        <v>0</v>
      </c>
      <c r="Z21" s="171">
        <f ca="1">SUMIFS(INDIRECT("'BD OCyG'!$"&amp;Z$10&amp;":$"&amp;Z$10),'BD OCyG'!$B:$B,X$9,'BD OCyG'!$AE:$AE,$H21,'BD OCyG'!$AD:$AD,$H$11,'BD OCyG'!$AF:$AF,"Si")</f>
        <v>0</v>
      </c>
      <c r="AA21" s="171">
        <f ca="1">SUMIFS(INDIRECT("'BD OCyG'!$"&amp;Z$10&amp;":$"&amp;Z$10),'BD OCyG'!$B:$B,X$9,'BD OCyG'!$AE:$AE,$H21,'BD OCyG'!$AD:$AD,$H$11,'BD OCyG'!$AF:$AF,"No")*Resumen!$F$8</f>
        <v>0</v>
      </c>
      <c r="AB21" s="171">
        <f ca="1">Z21+IF(Resumen!$F$8=0,0,AA21/Resumen!$F$8)</f>
        <v>0</v>
      </c>
      <c r="AC21" s="171">
        <f ca="1">Z21+IF(Resumen!$G$7=0,0,AA21/Resumen!$G$7)</f>
        <v>0</v>
      </c>
      <c r="AD21" s="170">
        <f ca="1">IF(AE$9&gt;Periodo,0,(SUMIFS(INDIRECT("'BD OCyG'!$"&amp;AE$10&amp;":"&amp;AE$10),'BD OCyG'!$B:$B,AD$9,'BD OCyG'!$AE:$AE,$H21,'BD OCyG'!$AD:$AD,$H$11)*AF$9-X21*X$10)/AD$10)</f>
        <v>0</v>
      </c>
      <c r="AE21" s="170">
        <f t="shared" ca="1" si="10"/>
        <v>0</v>
      </c>
      <c r="AF21" s="171">
        <f ca="1">IF(AE$9&gt;Periodo,0,IF(AE$9&gt;Periodo,0,SUMIFS(INDIRECT("'BD OCyG'!$"&amp;AF$10&amp;":$"&amp;AF$10),'BD OCyG'!$B:$B,AD$9,'BD OCyG'!$AE:$AE,$H21,'BD OCyG'!$AD:$AD,$H$11,'BD OCyG'!$AF:$AF,"Si")-Z21))</f>
        <v>0</v>
      </c>
      <c r="AG21" s="171">
        <f ca="1">IF(AE$9&gt;Periodo,0,IF(AE$9&gt;Periodo,0,SUMIFS(INDIRECT("'BD OCyG'!$"&amp;AF$10&amp;":$"&amp;AF$10),'BD OCyG'!$B:$B,AD$9,'BD OCyG'!$AE:$AE,$H21,'BD OCyG'!$AD:$AD,$H$11,'BD OCyG'!$AF:$AF,"No")*Resumen!$F$8-AA21))</f>
        <v>0</v>
      </c>
      <c r="AH21" s="171">
        <f ca="1">AF21+IF(Resumen!$F$8=0,0,AG21/Resumen!$F$8)</f>
        <v>0</v>
      </c>
      <c r="AI21" s="171">
        <f ca="1">AF21+IF(Resumen!$H$7=0,0,AG21/Resumen!$H$7)</f>
        <v>0</v>
      </c>
      <c r="AJ21" s="170">
        <f ca="1">IF(AK$9&gt;Periodo,0,IF(AK$9&gt;Periodo,0,(SUMIFS(INDIRECT("'BD OCyG'!$"&amp;AK$10&amp;":"&amp;AK$10),'BD OCyG'!$B:$B,AJ$9,'BD OCyG'!$AE:$AE,$H21,'BD OCyG'!$AD:$AD,$H$11)*AL$9-SUMIFS(INDIRECT("'BD OCyG'!$"&amp;AE$10&amp;":"&amp;AE$10),'BD OCyG'!$B:$B,AJ$9,'BD OCyG'!$AE:$AE,$H21,'BD OCyG'!$AD:$AD,$H$11)*AF$9)/AJ$10))</f>
        <v>0</v>
      </c>
      <c r="AK21" s="170">
        <f t="shared" ca="1" si="11"/>
        <v>0</v>
      </c>
      <c r="AL21" s="171">
        <f ca="1">IF(AK$9&gt;Periodo,0,SUMIFS(INDIRECT("'BD OCyG'!$"&amp;AL$10&amp;":$"&amp;AL$10),'BD OCyG'!$B:$B,AJ$9,'BD OCyG'!$AE:$AE,$H21,'BD OCyG'!$AD:$AD,$H$11,'BD OCyG'!$AF:$AF,"Si")-AF21-Z21)</f>
        <v>0</v>
      </c>
      <c r="AM21" s="171">
        <f ca="1">IF(AK$9&gt;Periodo,0,SUMIFS(INDIRECT("'BD OCyG'!$"&amp;AL$10&amp;":$"&amp;AL$10),'BD OCyG'!$B:$B,AJ$9,'BD OCyG'!$AE:$AE,$H21,'BD OCyG'!$AD:$AD,$H$11,'BD OCyG'!$AF:$AF,"No")*Resumen!$F$8-AG21-AA21)</f>
        <v>0</v>
      </c>
      <c r="AN21" s="171">
        <f ca="1">AL21+IF(Resumen!$F$8=0,0,AM21/Resumen!$F$8)</f>
        <v>0</v>
      </c>
      <c r="AO21" s="171">
        <f ca="1">AL21+IF(Resumen!$I$7=0,0,AM21/Resumen!$I$7)</f>
        <v>0</v>
      </c>
      <c r="AP21" s="170">
        <f ca="1">IF(AQ$9&gt;Periodo,0,IF(AQ$9&gt;Periodo,0,(SUMIFS(INDIRECT("'BD OCyG'!$"&amp;AQ$10&amp;":"&amp;AQ$10),'BD OCyG'!$B:$B,AP$9,'BD OCyG'!$AE:$AE,$H21,'BD OCyG'!$AD:$AD,$H$11)*AR$9-SUMIFS(INDIRECT("'BD OCyG'!$"&amp;AK$10&amp;":"&amp;AK$10),'BD OCyG'!$B:$B,AP$9,'BD OCyG'!$AE:$AE,$H21,'BD OCyG'!$AD:$AD,$H$11)*AL$9)/AP$10))</f>
        <v>0</v>
      </c>
      <c r="AQ21" s="170">
        <f t="shared" ca="1" si="12"/>
        <v>0</v>
      </c>
      <c r="AR21" s="171">
        <f ca="1">IF(AQ$9&gt;Periodo,0,SUMIFS(INDIRECT("'BD OCyG'!$"&amp;AR$10&amp;":$"&amp;AR$10),'BD OCyG'!$B:$B,AP$9,'BD OCyG'!$AE:$AE,$H21,'BD OCyG'!$AD:$AD,$H$11,'BD OCyG'!$AF:$AF,"Si")-AL21-AF21-Z21)</f>
        <v>0</v>
      </c>
      <c r="AS21" s="171">
        <f ca="1">IF(AQ$9&gt;Periodo,0,SUMIFS(INDIRECT("'BD OCyG'!$"&amp;AR$10&amp;":$"&amp;AR$10),'BD OCyG'!$B:$B,AP$9,'BD OCyG'!$AE:$AE,$H21,'BD OCyG'!$AD:$AD,$H$11,'BD OCyG'!$AF:$AF,"No")*Resumen!$F$8-AM21-AG21-AA21)</f>
        <v>0</v>
      </c>
      <c r="AT21" s="171">
        <f ca="1">AR21+IF(Resumen!$F$8=0,0,AS21/Resumen!$F$8)</f>
        <v>0</v>
      </c>
      <c r="AU21" s="171">
        <f ca="1">AR21+IF(Resumen!$J$7=0,0,AS21/Resumen!$J$7)</f>
        <v>0</v>
      </c>
      <c r="AV21" s="170">
        <f ca="1">IF(AW$9&gt;Periodo,0,IF(AW$9&gt;Periodo,0,(SUMIFS(INDIRECT("'BD OCyG'!$"&amp;AW$10&amp;":"&amp;AW$10),'BD OCyG'!$B:$B,AV$9,'BD OCyG'!$AE:$AE,$H21,'BD OCyG'!$AD:$AD,$H$11)*AX$9-SUMIFS(INDIRECT("'BD OCyG'!$"&amp;AQ$10&amp;":"&amp;AQ$10),'BD OCyG'!$B:$B,AV$9,'BD OCyG'!$AE:$AE,$H21,'BD OCyG'!$AD:$AD,$H$11)*AR$9)/AV$10))</f>
        <v>0</v>
      </c>
      <c r="AW21" s="170">
        <f t="shared" ca="1" si="13"/>
        <v>0</v>
      </c>
      <c r="AX21" s="171">
        <f ca="1">IF(AW$9&gt;Periodo,0,SUMIFS(INDIRECT("'BD OCyG'!$"&amp;AX$10&amp;":$"&amp;AX$10),'BD OCyG'!$B:$B,AV$9,'BD OCyG'!$AE:$AE,$H21,'BD OCyG'!$AD:$AD,$H$11,'BD OCyG'!$AF:$AF,"Si")-AR21-AL21-AF21-Z21)</f>
        <v>0</v>
      </c>
      <c r="AY21" s="171">
        <f ca="1">IF(AW$9&gt;Periodo,0,SUMIFS(INDIRECT("'BD OCyG'!$"&amp;AX$10&amp;":$"&amp;AX$10),'BD OCyG'!$B:$B,AV$9,'BD OCyG'!$AE:$AE,$H21,'BD OCyG'!$AD:$AD,$H$11,'BD OCyG'!$AF:$AF,"No")*Resumen!$F$8-AS21-AM21-AG21-AA21)</f>
        <v>0</v>
      </c>
      <c r="AZ21" s="171">
        <f ca="1">AX21+IF(Resumen!$F$8=0,0,AY21/Resumen!$F$8)</f>
        <v>0</v>
      </c>
      <c r="BA21" s="171">
        <f ca="1">AX21+IF(Resumen!$K$7=0,0,AY21/Resumen!$K$7)</f>
        <v>0</v>
      </c>
      <c r="BB21" s="170">
        <f ca="1">IF(BC$9&gt;Periodo,0,IF(BC$9&gt;Periodo,0,(SUMIFS(INDIRECT("'BD OCyG'!$"&amp;BC$10&amp;":"&amp;BC$10),'BD OCyG'!$B:$B,BB$9,'BD OCyG'!$AE:$AE,$H21,'BD OCyG'!$AD:$AD,$H$11)*BD$9-SUMIFS(INDIRECT("'BD OCyG'!$"&amp;AW$10&amp;":"&amp;AW$10),'BD OCyG'!$B:$B,BB$9,'BD OCyG'!$AE:$AE,$H21,'BD OCyG'!$AD:$AD,$H$11)*AX$9)/BB$10))</f>
        <v>0</v>
      </c>
      <c r="BC21" s="170">
        <f t="shared" ca="1" si="14"/>
        <v>0</v>
      </c>
      <c r="BD21" s="171">
        <f ca="1">IF(BC$9&gt;Periodo,0,SUMIFS(INDIRECT("'BD OCyG'!$"&amp;BD$10&amp;":$"&amp;BD$10),'BD OCyG'!$B:$B,BB$9,'BD OCyG'!$AE:$AE,$H21,'BD OCyG'!$AD:$AD,$H$11,'BD OCyG'!$AF:$AF,"Si")-AX21-AR21-AL21-AF21-Z21)</f>
        <v>0</v>
      </c>
      <c r="BE21" s="171">
        <f ca="1">IF(BC$9&gt;Periodo,0,SUMIFS(INDIRECT("'BD OCyG'!$"&amp;BD$10&amp;":$"&amp;BD$10),'BD OCyG'!$B:$B,BB$9,'BD OCyG'!$AE:$AE,$H21,'BD OCyG'!$AD:$AD,$H$11,'BD OCyG'!$AF:$AF,"No")*Resumen!$F$8-AY21-AS21-AM21-AG21-AA21)</f>
        <v>0</v>
      </c>
      <c r="BF21" s="171">
        <f ca="1">BD21+IF(Resumen!$F$8=0,0,BE21/Resumen!$F$8)</f>
        <v>0</v>
      </c>
      <c r="BG21" s="171">
        <f ca="1">BD21+IF(Resumen!$L$7=0,0,BE21/Resumen!$L$7)</f>
        <v>0</v>
      </c>
      <c r="BH21" s="170">
        <f ca="1">IF(BI$9&gt;Periodo,0,IF(BI$9&gt;Periodo,0,(SUMIFS(INDIRECT("'BD OCyG'!$"&amp;BI$10&amp;":"&amp;BI$10),'BD OCyG'!$B:$B,BH$9,'BD OCyG'!$AE:$AE,$H21,'BD OCyG'!$AD:$AD,$H$11)*BJ$9-SUMIFS(INDIRECT("'BD OCyG'!$"&amp;BC$10&amp;":"&amp;BC$10),'BD OCyG'!$B:$B,BH$9,'BD OCyG'!$AE:$AE,$H21,'BD OCyG'!$AD:$AD,$H$11)*BD$9)/BH$10))</f>
        <v>0</v>
      </c>
      <c r="BI21" s="170">
        <f t="shared" ca="1" si="15"/>
        <v>0</v>
      </c>
      <c r="BJ21" s="171">
        <f ca="1">IF(BI$9&gt;Periodo,0,SUMIFS(INDIRECT("'BD OCyG'!$"&amp;BJ$10&amp;":$"&amp;BJ$10),'BD OCyG'!$B:$B,BH$9,'BD OCyG'!$AE:$AE,$H21,'BD OCyG'!$AD:$AD,$H$11,'BD OCyG'!$AF:$AF,"Si")-BD21-AX21-AR21-AL21-AF21-Z21)</f>
        <v>0</v>
      </c>
      <c r="BK21" s="171">
        <f ca="1">IF(BI$9&gt;Periodo,0,SUMIFS(INDIRECT("'BD OCyG'!$"&amp;BJ$10&amp;":$"&amp;BJ$10),'BD OCyG'!$B:$B,BH$9,'BD OCyG'!$AE:$AE,$H21,'BD OCyG'!$AD:$AD,$H$11,'BD OCyG'!$AF:$AF,"No")*Resumen!$F$8-BE21-AY21-AS21-AM21-AG21-AA21)</f>
        <v>0</v>
      </c>
      <c r="BL21" s="171">
        <f ca="1">BJ21+IF(Resumen!$F$8=0,0,BK21/Resumen!$F$8)</f>
        <v>0</v>
      </c>
      <c r="BM21" s="171">
        <f ca="1">BJ21+IF(Resumen!$M$7=0,0,BK21/Resumen!$M$7)</f>
        <v>0</v>
      </c>
      <c r="BN21" s="170">
        <f ca="1">IF(BO$9&gt;Periodo,0,IF(BO$9&gt;Periodo,0,(SUMIFS(INDIRECT("'BD OCyG'!$"&amp;BO$10&amp;":"&amp;BO$10),'BD OCyG'!$B:$B,BN$9,'BD OCyG'!$AE:$AE,$H21,'BD OCyG'!$AD:$AD,$H$11)*BP$9-SUMIFS(INDIRECT("'BD OCyG'!$"&amp;BI$10&amp;":"&amp;BI$10),'BD OCyG'!$B:$B,BN$9,'BD OCyG'!$AE:$AE,$H21,'BD OCyG'!$AD:$AD,$H$11)*BJ$9)/BN$10))</f>
        <v>0</v>
      </c>
      <c r="BO21" s="170">
        <f t="shared" ca="1" si="16"/>
        <v>0</v>
      </c>
      <c r="BP21" s="171">
        <f ca="1">IF(BO$9&gt;Periodo,0,SUMIFS(INDIRECT("'BD OCyG'!$"&amp;BP$10&amp;":$"&amp;BP$10),'BD OCyG'!$B:$B,BN$9,'BD OCyG'!$AE:$AE,$H21,'BD OCyG'!$AD:$AD,$H$11,'BD OCyG'!$AF:$AF,"Si")-BJ21-BD21-AX21-AR21-AL21-AF21-Z21)</f>
        <v>0</v>
      </c>
      <c r="BQ21" s="171">
        <f ca="1">IF(BO$9&gt;Periodo,0,SUMIFS(INDIRECT("'BD OCyG'!$"&amp;BP$10&amp;":$"&amp;BP$10),'BD OCyG'!$B:$B,BN$9,'BD OCyG'!$AE:$AE,$H21,'BD OCyG'!$AD:$AD,$H$11,'BD OCyG'!$AF:$AF,"No")*Resumen!$F$9-BK21-BE21-AY21-AS21-AM21-AG21-AA21)</f>
        <v>0</v>
      </c>
      <c r="BR21" s="171">
        <f ca="1">BP21+IF(Resumen!$F$8=0,0,BQ21/Resumen!$F$8)</f>
        <v>0</v>
      </c>
      <c r="BS21" s="171">
        <f ca="1">BP21+IF(Resumen!$N$7=0,0,BQ21/Resumen!$N$7)</f>
        <v>0</v>
      </c>
      <c r="BT21" s="170">
        <f ca="1">IF(BU$9&gt;Periodo,0,IF(BU$9&gt;Periodo,0,(SUMIFS(INDIRECT("'BD OCyG'!$"&amp;BU$10&amp;":"&amp;BU$10),'BD OCyG'!$B:$B,BT$9,'BD OCyG'!$AE:$AE,$H21,'BD OCyG'!$AD:$AD,$H$11)*BV$9-SUMIFS(INDIRECT("'BD OCyG'!$"&amp;BO$10&amp;":"&amp;BO$10),'BD OCyG'!$B:$B,BT$9,'BD OCyG'!$AE:$AE,$H21,'BD OCyG'!$AD:$AD,$H$11)*BP$9)/BT$10))</f>
        <v>0</v>
      </c>
      <c r="BU21" s="170">
        <f t="shared" ca="1" si="17"/>
        <v>0</v>
      </c>
      <c r="BV21" s="171">
        <f ca="1">IF(BU$9&gt;Periodo,0,SUMIFS(INDIRECT("'BD OCyG'!$"&amp;BV$10&amp;":$"&amp;BV$10),'BD OCyG'!$B:$B,BT$9,'BD OCyG'!$AE:$AE,$H21,'BD OCyG'!$AD:$AD,$H$11,'BD OCyG'!$AF:$AF,"Si")-BP21-BJ21-BD21-AX21-AR21-AL21-AF21-Z21)</f>
        <v>0</v>
      </c>
      <c r="BW21" s="171">
        <f ca="1">IF(BU$9&gt;Periodo,0,SUMIFS(INDIRECT("'BD OCyG'!$"&amp;BV$10&amp;":$"&amp;BV$10),'BD OCyG'!$B:$B,BT$9,'BD OCyG'!$AE:$AE,$H21,'BD OCyG'!$AD:$AD,$H$11,'BD OCyG'!$AF:$AF,"No")*Resumen!$F$8-BQ21-BK21-BE21-AY21-AS21-AM21-AG21-AA21)</f>
        <v>0</v>
      </c>
      <c r="BX21" s="171">
        <f ca="1">BV21+IF(Resumen!$F$8=0,0,BW21/Resumen!$F$8)</f>
        <v>0</v>
      </c>
      <c r="BY21" s="171">
        <f ca="1">BV21+IF(Resumen!$O$7=0,0,BW21/Resumen!$O$7)</f>
        <v>0</v>
      </c>
      <c r="BZ21" s="170">
        <f ca="1">IF(CA$9&gt;Periodo,0,IF(CA$9&gt;Periodo,0,(SUMIFS(INDIRECT("'BD OCyG'!$"&amp;CA$10&amp;":"&amp;CA$10),'BD OCyG'!$B:$B,BZ$9,'BD OCyG'!$AE:$AE,$H21,'BD OCyG'!$AD:$AD,$H$11)*CB$9-SUMIFS(INDIRECT("'BD OCyG'!$"&amp;BU$10&amp;":"&amp;BU$10),'BD OCyG'!$B:$B,BZ$9,'BD OCyG'!$AE:$AE,$H21,'BD OCyG'!$AD:$AD,$H$11)*BV$9)/BZ$10))</f>
        <v>0</v>
      </c>
      <c r="CA21" s="170">
        <f t="shared" ca="1" si="18"/>
        <v>0</v>
      </c>
      <c r="CB21" s="171">
        <f ca="1">IF(CA$9&gt;Periodo,0,SUMIFS(INDIRECT("'BD OCyG'!$"&amp;CB$10&amp;":$"&amp;CB$10),'BD OCyG'!$B:$B,BZ$9,'BD OCyG'!$AE:$AE,$H21,'BD OCyG'!$AD:$AD,$H$11,'BD OCyG'!$AF:$AF,"Si")-BV21-BP21-BJ21-BD21-AX21-AR21-AL21-AF21-Z21)</f>
        <v>0</v>
      </c>
      <c r="CC21" s="171">
        <f ca="1">IF(CA$9&gt;Periodo,0,SUMIFS(INDIRECT("'BD OCyG'!$"&amp;CB$10&amp;":$"&amp;CB$10),'BD OCyG'!$B:$B,BZ$9,'BD OCyG'!$AE:$AE,$H21,'BD OCyG'!$AD:$AD,$H$11,'BD OCyG'!$AF:$AF,"No")*Resumen!$F$8-BW21-BQ21-BK21-BE21-AY21-AS21-AM21-AG21-AA21)</f>
        <v>0</v>
      </c>
      <c r="CD21" s="171">
        <f ca="1">CB21+IF(Resumen!$F$8=0,0,CC21/Resumen!$F$8)</f>
        <v>0</v>
      </c>
      <c r="CE21" s="171">
        <f ca="1">CB21+IF(Resumen!$P$7=0,0,CC21/Resumen!$P$7)</f>
        <v>0</v>
      </c>
      <c r="CF21" s="170">
        <f ca="1">IF(CG$9&gt;Periodo,0,IF(CG$9&gt;Periodo,0,(SUMIFS(INDIRECT("'BD OCyG'!$"&amp;CG$10&amp;":"&amp;CG$10),'BD OCyG'!$B:$B,CF$9,'BD OCyG'!$AE:$AE,$H21,'BD OCyG'!$AD:$AD,$H$11)*CH$9-SUMIFS(INDIRECT("'BD OCyG'!$"&amp;CA$10&amp;":"&amp;CA$10),'BD OCyG'!$B:$B,CF$9,'BD OCyG'!$AE:$AE,$H21,'BD OCyG'!$AD:$AD,$H$11)*CB$9)/CF$10))</f>
        <v>0</v>
      </c>
      <c r="CG21" s="170">
        <f t="shared" ca="1" si="19"/>
        <v>0</v>
      </c>
      <c r="CH21" s="171">
        <f ca="1">IF(CG$9&gt;Periodo,0,SUMIFS(INDIRECT("'BD OCyG'!$"&amp;CH$10&amp;":$"&amp;CH$10),'BD OCyG'!$B:$B,CF$9,'BD OCyG'!$AE:$AE,$H21,'BD OCyG'!$AD:$AD,$H$11,'BD OCyG'!$AF:$AF,"Si")-CB21-BV21-BP21-BJ21-BD21-AX21-AR21-AL21-AF21-Z21)</f>
        <v>0</v>
      </c>
      <c r="CI21" s="171">
        <f ca="1">IF(CG$9&gt;Periodo,0,SUMIFS(INDIRECT("'BD OCyG'!$"&amp;CH$10&amp;":$"&amp;CH$10),'BD OCyG'!$B:$B,CF$9,'BD OCyG'!$AE:$AE,$H21,'BD OCyG'!$AD:$AD,$H$11,'BD OCyG'!$AF:$AF,"No")*Resumen!$F$8-CC21-BW21-BQ21-BK21-BE21-AY21-AS21-AM21-AG21-AA21)</f>
        <v>0</v>
      </c>
      <c r="CJ21" s="171">
        <f ca="1">CH21+IF(Resumen!$F$8=0,0,CI21/Resumen!$F$8)</f>
        <v>0</v>
      </c>
      <c r="CK21" s="171">
        <f ca="1">CH21+IF(Resumen!$Q$7=0,0,CI21/Resumen!$Q$7)</f>
        <v>0</v>
      </c>
      <c r="CL21" s="170">
        <f ca="1">IF(CM$9&gt;Periodo,0,IF(CM$9&gt;Periodo,0,(SUMIFS(INDIRECT("'BD OCyG'!$"&amp;CM$10&amp;":"&amp;CM$10),'BD OCyG'!$B:$B,CL$9,'BD OCyG'!$AE:$AE,$H21,'BD OCyG'!$AD:$AD,$H$11)*CN$9-SUMIFS(INDIRECT("'BD OCyG'!$"&amp;CG$10&amp;":"&amp;CG$10),'BD OCyG'!$B:$B,CL$9,'BD OCyG'!$AE:$AE,$H21,'BD OCyG'!$AD:$AD,$H$11)*CH$9)/CL$10))</f>
        <v>0</v>
      </c>
      <c r="CM21" s="170">
        <f t="shared" ca="1" si="20"/>
        <v>0</v>
      </c>
      <c r="CN21" s="171">
        <f ca="1">IF(CM$9&gt;Periodo,0,SUMIFS(INDIRECT("'BD OCyG'!$"&amp;CN$10&amp;":$"&amp;CN$10),'BD OCyG'!$B:$B,CL$9,'BD OCyG'!$AE:$AE,$H21,'BD OCyG'!$AD:$AD,$H$11,'BD OCyG'!$AF:$AF,"Si")-CH21-CB21-BV21-BP21-BJ21-BD21-AX21-AR21-AL21-AF21-Z21)</f>
        <v>0</v>
      </c>
      <c r="CO21" s="171">
        <f ca="1">IF(CM$9&gt;Periodo,0,SUMIFS(INDIRECT("'BD OCyG'!$"&amp;CN$10&amp;":$"&amp;CN$10),'BD OCyG'!$B:$B,CL$9,'BD OCyG'!$AE:$AE,$H21,'BD OCyG'!$AD:$AD,$H$11,'BD OCyG'!$AF:$AF,"No")*Resumen!$F$8-CI21-CC21-BW21-BQ21-BK21-BE21-AY21-AS21-AM21-AG21-AA21)</f>
        <v>0</v>
      </c>
      <c r="CP21" s="171">
        <f ca="1">CN21+IF(Resumen!$F$8=0,0,CO21/Resumen!$F$8)</f>
        <v>0</v>
      </c>
      <c r="CQ21" s="171">
        <f ca="1">CN21+IF(Resumen!$R$7=0,0,CO21/Resumen!$R$7)</f>
        <v>0</v>
      </c>
      <c r="CR21" s="139">
        <f t="shared" ca="1" si="21"/>
        <v>0</v>
      </c>
      <c r="CS21" s="139">
        <f t="shared" ca="1" si="22"/>
        <v>0</v>
      </c>
      <c r="CT21" s="139">
        <f t="shared" ca="1" si="23"/>
        <v>0</v>
      </c>
      <c r="CU21" s="139">
        <f t="shared" ca="1" si="4"/>
        <v>0</v>
      </c>
      <c r="CV21" s="140">
        <f t="shared" ca="1" si="4"/>
        <v>0</v>
      </c>
      <c r="CW21" s="140">
        <f t="shared" ca="1" si="4"/>
        <v>0</v>
      </c>
      <c r="CX21" s="170">
        <f>SUMIFS('BD OCyG'!$AB:$AB,'BD OCyG'!$B:$B,CX$11,'BD OCyG'!$AE:$AE,$H21,'BD OCyG'!$AD:$AD,$H$11)</f>
        <v>0</v>
      </c>
      <c r="CY21" s="170">
        <f t="shared" si="5"/>
        <v>0</v>
      </c>
      <c r="CZ21" s="171">
        <f>SUMIFS('BD OCyG'!$AC:$AC,'BD OCyG'!$B:$B,CX$11,'BD OCyG'!$AE:$AE,$H21,'BD OCyG'!$AD:$AD,$H$11,'BD OCyG'!$AF:$AF,"Si")</f>
        <v>0</v>
      </c>
      <c r="DA21" s="171">
        <f>SUMIFS('BD OCyG'!$AC:$AC,'BD OCyG'!$B:$B,CX$11,'BD OCyG'!$AE:$AE,$H21,'BD OCyG'!$AD:$AD,$H$11,'BD OCyG'!$AF:$AF,"No")*Resumen!$F$8</f>
        <v>0</v>
      </c>
      <c r="DB21" s="171">
        <f>CZ21+IF(Resumen!$F$8=0,0,DA21/Resumen!$F$8)</f>
        <v>0</v>
      </c>
      <c r="DC21" s="171">
        <f>CZ21+IF(Resumen!$F$8=0,0,DA21/Resumen!$F$8)</f>
        <v>0</v>
      </c>
      <c r="DD21" s="170">
        <f>SUMIFS('BD OCyG'!$AB:$AB,'BD OCyG'!$B:$B,DD$11,'BD OCyG'!$AE:$AE,$H21,'BD OCyG'!$AD:$AD,$H$11)</f>
        <v>0</v>
      </c>
      <c r="DE21" s="170">
        <f t="shared" si="6"/>
        <v>0</v>
      </c>
      <c r="DF21" s="171">
        <f>SUMIFS('BD OCyG'!$AC:$AC,'BD OCyG'!$B:$B,DD$11,'BD OCyG'!$AE:$AE,$H21,'BD OCyG'!$AD:$AD,$H$11,'BD OCyG'!$AF:$AF,"Si")</f>
        <v>0</v>
      </c>
      <c r="DG21" s="171">
        <f>SUMIFS('BD OCyG'!$AC:$AC,'BD OCyG'!$B:$B,DD$11,'BD OCyG'!$AE:$AE,$H21,'BD OCyG'!$AD:$AD,$H$11,'BD OCyG'!$AF:$AF,"No")*Resumen!$F$8</f>
        <v>0</v>
      </c>
      <c r="DH21" s="171">
        <f>DF21+IF(Resumen!$F$8=0,0,DG21/Resumen!$F$8)</f>
        <v>0</v>
      </c>
      <c r="DI21" s="171">
        <f>DF21+IF(Resumen!$F$8=0,0,DG21/Resumen!$F$8)</f>
        <v>0</v>
      </c>
      <c r="DJ21" s="140">
        <f t="shared" ca="1" si="24"/>
        <v>0</v>
      </c>
      <c r="DK21" s="140">
        <f t="shared" ca="1" si="7"/>
        <v>0</v>
      </c>
      <c r="DL21" s="140">
        <f t="shared" ca="1" si="7"/>
        <v>0</v>
      </c>
    </row>
    <row r="22" spans="2:116" s="169" customFormat="1" ht="15" customHeight="1" x14ac:dyDescent="0.2">
      <c r="B22" s="170">
        <f>SUMIFS('BD OCyG'!$AB:$AB,'BD OCyG'!$B:$B,B$11,'BD OCyG'!$AE:$AE,$H22,'BD OCyG'!$AD:$AD,$H$11)</f>
        <v>0</v>
      </c>
      <c r="C22" s="170">
        <f t="shared" si="0"/>
        <v>0</v>
      </c>
      <c r="D22" s="171">
        <f>SUMIFS('BD OCyG'!$AC:$AC,'BD OCyG'!$B:$B,B$11,'BD OCyG'!$AE:$AE,$H22,'BD OCyG'!$AD:$AD,$H$11,'BD OCyG'!$AF:$AF,"Si")</f>
        <v>0</v>
      </c>
      <c r="E22" s="171">
        <f>SUMIFS('BD OCyG'!$AC:$AC,'BD OCyG'!$B:$B,B$11,'BD OCyG'!$AE:$AE,$H22,'BD OCyG'!$AD:$AD,$H$11,'BD OCyG'!$AF:$AF,"No")*Resumen!$F$9</f>
        <v>0</v>
      </c>
      <c r="F22" s="171">
        <f>D22+IF(Resumen!$F$9=0,0,E22/Resumen!$F$9)</f>
        <v>0</v>
      </c>
      <c r="G22" s="171">
        <f>D22+IF(Resumen!$F$7=0,0,E22/Resumen!$F$7)</f>
        <v>0</v>
      </c>
      <c r="H22" s="172"/>
      <c r="I22" s="139">
        <f>SUMIFS('BD OCyG'!$AB:$AB,'BD OCyG'!$B:$B,I$11,'BD OCyG'!$AE:$AE,$H22,'BD OCyG'!$AD:$AD,$H$11)</f>
        <v>0</v>
      </c>
      <c r="J22" s="139">
        <f t="shared" si="1"/>
        <v>0</v>
      </c>
      <c r="K22" s="139">
        <f>SUMIFS('BD OCyG'!$AC:$AC,'BD OCyG'!$B:$B,I$11,'BD OCyG'!$AE:$AE,$H22,'BD OCyG'!$AD:$AD,$H$11,'BD OCyG'!$AF:$AF,"Si")</f>
        <v>0</v>
      </c>
      <c r="L22" s="139">
        <f>SUMIFS('BD OCyG'!$AC:$AC,'BD OCyG'!$B:$B,I$11,'BD OCyG'!$AE:$AE,$H22,'BD OCyG'!$AD:$AD,$H$11,'BD OCyG'!$AF:$AF,"No")*Resumen!$F$8</f>
        <v>0</v>
      </c>
      <c r="M22" s="171">
        <f>K22+IF(Resumen!$F$8=0,0,L22/Resumen!$F$8)</f>
        <v>0</v>
      </c>
      <c r="N22" s="139">
        <f>SUMIFS('BD OCyG'!$AB:$AB,'BD OCyG'!$B:$B,N$11,'BD OCyG'!$AE:$AE,$H22,'BD OCyG'!$AD:$AD,$H$11)</f>
        <v>0</v>
      </c>
      <c r="O22" s="139">
        <f t="shared" si="2"/>
        <v>0</v>
      </c>
      <c r="P22" s="139">
        <f>SUMIFS('BD OCyG'!$AC:$AC,'BD OCyG'!$B:$B,N$11,'BD OCyG'!$AE:$AE,$H22,'BD OCyG'!$AD:$AD,$H$11,'BD OCyG'!$AF:$AF,"Si")</f>
        <v>0</v>
      </c>
      <c r="Q22" s="139">
        <f>SUMIFS('BD OCyG'!$AC:$AC,'BD OCyG'!$B:$B,N$11,'BD OCyG'!$AE:$AE,$H22,'BD OCyG'!$AD:$AD,$H$11,'BD OCyG'!$AF:$AF,"No")*Resumen!$F$8</f>
        <v>0</v>
      </c>
      <c r="R22" s="171">
        <f>P22+IF(Resumen!$F$8=0,0,Q22/Resumen!$F$8)</f>
        <v>0</v>
      </c>
      <c r="S22" s="139">
        <f ca="1">IFERROR(SUMIFS(INDIRECT("'BD OCyG'!$"&amp;T$10&amp;":"&amp;T$10),'BD OCyG'!$B:$B,N$11,'BD OCyG'!$AE:$AE,$H22,'BD OCyG'!$AD:$AD,$H$11),)</f>
        <v>0</v>
      </c>
      <c r="T22" s="139">
        <f t="shared" ca="1" si="8"/>
        <v>0</v>
      </c>
      <c r="U22" s="139">
        <f ca="1">IFERROR(SUMIFS(INDIRECT("'BD OCyG'!$"&amp;U$10&amp;":$"&amp;U$10),'BD OCyG'!$B:$B,N$11,'BD OCyG'!$AE:$AE,$H22,'BD OCyG'!$AD:$AD,$H$11,'BD OCyG'!$AF:$AF,"Si"),)</f>
        <v>0</v>
      </c>
      <c r="V22" s="139">
        <f ca="1">IFERROR(SUMIFS(INDIRECT("'BD OCyG'!$"&amp;U$10&amp;":$"&amp;U$10),'BD OCyG'!$B:$B,N$11,'BD OCyG'!$AE:$AE,$H22,'BD OCyG'!$AD:$AD,$H$11,'BD OCyG'!$AF:$AF,"No")*Resumen!$F$8,)</f>
        <v>0</v>
      </c>
      <c r="W22" s="171">
        <f ca="1">U22+IF(Resumen!$F$8=0,0,V22/Resumen!$F$8)</f>
        <v>0</v>
      </c>
      <c r="X22" s="170">
        <f ca="1">SUMIFS(INDIRECT("'BD OCyG'!$"&amp;Y$10&amp;":"&amp;Y$10),'BD OCyG'!$B:$B,X$9,'BD OCyG'!$AE:$AE,$H22,'BD OCyG'!$AD:$AD,$H$11)</f>
        <v>0</v>
      </c>
      <c r="Y22" s="170">
        <f t="shared" ca="1" si="9"/>
        <v>0</v>
      </c>
      <c r="Z22" s="171">
        <f ca="1">SUMIFS(INDIRECT("'BD OCyG'!$"&amp;Z$10&amp;":$"&amp;Z$10),'BD OCyG'!$B:$B,X$9,'BD OCyG'!$AE:$AE,$H22,'BD OCyG'!$AD:$AD,$H$11,'BD OCyG'!$AF:$AF,"Si")</f>
        <v>0</v>
      </c>
      <c r="AA22" s="171">
        <f ca="1">SUMIFS(INDIRECT("'BD OCyG'!$"&amp;Z$10&amp;":$"&amp;Z$10),'BD OCyG'!$B:$B,X$9,'BD OCyG'!$AE:$AE,$H22,'BD OCyG'!$AD:$AD,$H$11,'BD OCyG'!$AF:$AF,"No")*Resumen!$F$8</f>
        <v>0</v>
      </c>
      <c r="AB22" s="171">
        <f ca="1">Z22+IF(Resumen!$F$8=0,0,AA22/Resumen!$F$8)</f>
        <v>0</v>
      </c>
      <c r="AC22" s="171">
        <f ca="1">Z22+IF(Resumen!$G$7=0,0,AA22/Resumen!$G$7)</f>
        <v>0</v>
      </c>
      <c r="AD22" s="170">
        <f ca="1">IF(AE$9&gt;Periodo,0,(SUMIFS(INDIRECT("'BD OCyG'!$"&amp;AE$10&amp;":"&amp;AE$10),'BD OCyG'!$B:$B,AD$9,'BD OCyG'!$AE:$AE,$H22,'BD OCyG'!$AD:$AD,$H$11)*AF$9-X22*X$10)/AD$10)</f>
        <v>0</v>
      </c>
      <c r="AE22" s="170">
        <f t="shared" ca="1" si="10"/>
        <v>0</v>
      </c>
      <c r="AF22" s="171">
        <f ca="1">IF(AE$9&gt;Periodo,0,IF(AE$9&gt;Periodo,0,SUMIFS(INDIRECT("'BD OCyG'!$"&amp;AF$10&amp;":$"&amp;AF$10),'BD OCyG'!$B:$B,AD$9,'BD OCyG'!$AE:$AE,$H22,'BD OCyG'!$AD:$AD,$H$11,'BD OCyG'!$AF:$AF,"Si")-Z22))</f>
        <v>0</v>
      </c>
      <c r="AG22" s="171">
        <f ca="1">IF(AE$9&gt;Periodo,0,IF(AE$9&gt;Periodo,0,SUMIFS(INDIRECT("'BD OCyG'!$"&amp;AF$10&amp;":$"&amp;AF$10),'BD OCyG'!$B:$B,AD$9,'BD OCyG'!$AE:$AE,$H22,'BD OCyG'!$AD:$AD,$H$11,'BD OCyG'!$AF:$AF,"No")*Resumen!$F$8-AA22))</f>
        <v>0</v>
      </c>
      <c r="AH22" s="171">
        <f ca="1">AF22+IF(Resumen!$F$8=0,0,AG22/Resumen!$F$8)</f>
        <v>0</v>
      </c>
      <c r="AI22" s="171">
        <f ca="1">AF22+IF(Resumen!$H$7=0,0,AG22/Resumen!$H$7)</f>
        <v>0</v>
      </c>
      <c r="AJ22" s="170">
        <f ca="1">IF(AK$9&gt;Periodo,0,IF(AK$9&gt;Periodo,0,(SUMIFS(INDIRECT("'BD OCyG'!$"&amp;AK$10&amp;":"&amp;AK$10),'BD OCyG'!$B:$B,AJ$9,'BD OCyG'!$AE:$AE,$H22,'BD OCyG'!$AD:$AD,$H$11)*AL$9-SUMIFS(INDIRECT("'BD OCyG'!$"&amp;AE$10&amp;":"&amp;AE$10),'BD OCyG'!$B:$B,AJ$9,'BD OCyG'!$AE:$AE,$H22,'BD OCyG'!$AD:$AD,$H$11)*AF$9)/AJ$10))</f>
        <v>0</v>
      </c>
      <c r="AK22" s="170">
        <f t="shared" ca="1" si="11"/>
        <v>0</v>
      </c>
      <c r="AL22" s="171">
        <f ca="1">IF(AK$9&gt;Periodo,0,SUMIFS(INDIRECT("'BD OCyG'!$"&amp;AL$10&amp;":$"&amp;AL$10),'BD OCyG'!$B:$B,AJ$9,'BD OCyG'!$AE:$AE,$H22,'BD OCyG'!$AD:$AD,$H$11,'BD OCyG'!$AF:$AF,"Si")-AF22-Z22)</f>
        <v>0</v>
      </c>
      <c r="AM22" s="171">
        <f ca="1">IF(AK$9&gt;Periodo,0,SUMIFS(INDIRECT("'BD OCyG'!$"&amp;AL$10&amp;":$"&amp;AL$10),'BD OCyG'!$B:$B,AJ$9,'BD OCyG'!$AE:$AE,$H22,'BD OCyG'!$AD:$AD,$H$11,'BD OCyG'!$AF:$AF,"No")*Resumen!$F$8-AG22-AA22)</f>
        <v>0</v>
      </c>
      <c r="AN22" s="171">
        <f ca="1">AL22+IF(Resumen!$F$8=0,0,AM22/Resumen!$F$8)</f>
        <v>0</v>
      </c>
      <c r="AO22" s="171">
        <f ca="1">AL22+IF(Resumen!$I$7=0,0,AM22/Resumen!$I$7)</f>
        <v>0</v>
      </c>
      <c r="AP22" s="170">
        <f ca="1">IF(AQ$9&gt;Periodo,0,IF(AQ$9&gt;Periodo,0,(SUMIFS(INDIRECT("'BD OCyG'!$"&amp;AQ$10&amp;":"&amp;AQ$10),'BD OCyG'!$B:$B,AP$9,'BD OCyG'!$AE:$AE,$H22,'BD OCyG'!$AD:$AD,$H$11)*AR$9-SUMIFS(INDIRECT("'BD OCyG'!$"&amp;AK$10&amp;":"&amp;AK$10),'BD OCyG'!$B:$B,AP$9,'BD OCyG'!$AE:$AE,$H22,'BD OCyG'!$AD:$AD,$H$11)*AL$9)/AP$10))</f>
        <v>0</v>
      </c>
      <c r="AQ22" s="170">
        <f t="shared" ca="1" si="12"/>
        <v>0</v>
      </c>
      <c r="AR22" s="171">
        <f ca="1">IF(AQ$9&gt;Periodo,0,SUMIFS(INDIRECT("'BD OCyG'!$"&amp;AR$10&amp;":$"&amp;AR$10),'BD OCyG'!$B:$B,AP$9,'BD OCyG'!$AE:$AE,$H22,'BD OCyG'!$AD:$AD,$H$11,'BD OCyG'!$AF:$AF,"Si")-AL22-AF22-Z22)</f>
        <v>0</v>
      </c>
      <c r="AS22" s="171">
        <f ca="1">IF(AQ$9&gt;Periodo,0,SUMIFS(INDIRECT("'BD OCyG'!$"&amp;AR$10&amp;":$"&amp;AR$10),'BD OCyG'!$B:$B,AP$9,'BD OCyG'!$AE:$AE,$H22,'BD OCyG'!$AD:$AD,$H$11,'BD OCyG'!$AF:$AF,"No")*Resumen!$F$8-AM22-AG22-AA22)</f>
        <v>0</v>
      </c>
      <c r="AT22" s="171">
        <f ca="1">AR22+IF(Resumen!$F$8=0,0,AS22/Resumen!$F$8)</f>
        <v>0</v>
      </c>
      <c r="AU22" s="171">
        <f ca="1">AR22+IF(Resumen!$J$7=0,0,AS22/Resumen!$J$7)</f>
        <v>0</v>
      </c>
      <c r="AV22" s="170">
        <f ca="1">IF(AW$9&gt;Periodo,0,IF(AW$9&gt;Periodo,0,(SUMIFS(INDIRECT("'BD OCyG'!$"&amp;AW$10&amp;":"&amp;AW$10),'BD OCyG'!$B:$B,AV$9,'BD OCyG'!$AE:$AE,$H22,'BD OCyG'!$AD:$AD,$H$11)*AX$9-SUMIFS(INDIRECT("'BD OCyG'!$"&amp;AQ$10&amp;":"&amp;AQ$10),'BD OCyG'!$B:$B,AV$9,'BD OCyG'!$AE:$AE,$H22,'BD OCyG'!$AD:$AD,$H$11)*AR$9)/AV$10))</f>
        <v>0</v>
      </c>
      <c r="AW22" s="170">
        <f t="shared" ca="1" si="13"/>
        <v>0</v>
      </c>
      <c r="AX22" s="171">
        <f ca="1">IF(AW$9&gt;Periodo,0,SUMIFS(INDIRECT("'BD OCyG'!$"&amp;AX$10&amp;":$"&amp;AX$10),'BD OCyG'!$B:$B,AV$9,'BD OCyG'!$AE:$AE,$H22,'BD OCyG'!$AD:$AD,$H$11,'BD OCyG'!$AF:$AF,"Si")-AR22-AL22-AF22-Z22)</f>
        <v>0</v>
      </c>
      <c r="AY22" s="171">
        <f ca="1">IF(AW$9&gt;Periodo,0,SUMIFS(INDIRECT("'BD OCyG'!$"&amp;AX$10&amp;":$"&amp;AX$10),'BD OCyG'!$B:$B,AV$9,'BD OCyG'!$AE:$AE,$H22,'BD OCyG'!$AD:$AD,$H$11,'BD OCyG'!$AF:$AF,"No")*Resumen!$F$8-AS22-AM22-AG22-AA22)</f>
        <v>0</v>
      </c>
      <c r="AZ22" s="171">
        <f ca="1">AX22+IF(Resumen!$F$8=0,0,AY22/Resumen!$F$8)</f>
        <v>0</v>
      </c>
      <c r="BA22" s="171">
        <f ca="1">AX22+IF(Resumen!$K$7=0,0,AY22/Resumen!$K$7)</f>
        <v>0</v>
      </c>
      <c r="BB22" s="170">
        <f ca="1">IF(BC$9&gt;Periodo,0,IF(BC$9&gt;Periodo,0,(SUMIFS(INDIRECT("'BD OCyG'!$"&amp;BC$10&amp;":"&amp;BC$10),'BD OCyG'!$B:$B,BB$9,'BD OCyG'!$AE:$AE,$H22,'BD OCyG'!$AD:$AD,$H$11)*BD$9-SUMIFS(INDIRECT("'BD OCyG'!$"&amp;AW$10&amp;":"&amp;AW$10),'BD OCyG'!$B:$B,BB$9,'BD OCyG'!$AE:$AE,$H22,'BD OCyG'!$AD:$AD,$H$11)*AX$9)/BB$10))</f>
        <v>0</v>
      </c>
      <c r="BC22" s="170">
        <f t="shared" ca="1" si="14"/>
        <v>0</v>
      </c>
      <c r="BD22" s="171">
        <f ca="1">IF(BC$9&gt;Periodo,0,SUMIFS(INDIRECT("'BD OCyG'!$"&amp;BD$10&amp;":$"&amp;BD$10),'BD OCyG'!$B:$B,BB$9,'BD OCyG'!$AE:$AE,$H22,'BD OCyG'!$AD:$AD,$H$11,'BD OCyG'!$AF:$AF,"Si")-AX22-AR22-AL22-AF22-Z22)</f>
        <v>0</v>
      </c>
      <c r="BE22" s="171">
        <f ca="1">IF(BC$9&gt;Periodo,0,SUMIFS(INDIRECT("'BD OCyG'!$"&amp;BD$10&amp;":$"&amp;BD$10),'BD OCyG'!$B:$B,BB$9,'BD OCyG'!$AE:$AE,$H22,'BD OCyG'!$AD:$AD,$H$11,'BD OCyG'!$AF:$AF,"No")*Resumen!$F$8-AY22-AS22-AM22-AG22-AA22)</f>
        <v>0</v>
      </c>
      <c r="BF22" s="171">
        <f ca="1">BD22+IF(Resumen!$F$8=0,0,BE22/Resumen!$F$8)</f>
        <v>0</v>
      </c>
      <c r="BG22" s="171">
        <f ca="1">BD22+IF(Resumen!$L$7=0,0,BE22/Resumen!$L$7)</f>
        <v>0</v>
      </c>
      <c r="BH22" s="170">
        <f ca="1">IF(BI$9&gt;Periodo,0,IF(BI$9&gt;Periodo,0,(SUMIFS(INDIRECT("'BD OCyG'!$"&amp;BI$10&amp;":"&amp;BI$10),'BD OCyG'!$B:$B,BH$9,'BD OCyG'!$AE:$AE,$H22,'BD OCyG'!$AD:$AD,$H$11)*BJ$9-SUMIFS(INDIRECT("'BD OCyG'!$"&amp;BC$10&amp;":"&amp;BC$10),'BD OCyG'!$B:$B,BH$9,'BD OCyG'!$AE:$AE,$H22,'BD OCyG'!$AD:$AD,$H$11)*BD$9)/BH$10))</f>
        <v>0</v>
      </c>
      <c r="BI22" s="170">
        <f t="shared" ca="1" si="15"/>
        <v>0</v>
      </c>
      <c r="BJ22" s="171">
        <f ca="1">IF(BI$9&gt;Periodo,0,SUMIFS(INDIRECT("'BD OCyG'!$"&amp;BJ$10&amp;":$"&amp;BJ$10),'BD OCyG'!$B:$B,BH$9,'BD OCyG'!$AE:$AE,$H22,'BD OCyG'!$AD:$AD,$H$11,'BD OCyG'!$AF:$AF,"Si")-BD22-AX22-AR22-AL22-AF22-Z22)</f>
        <v>0</v>
      </c>
      <c r="BK22" s="171">
        <f ca="1">IF(BI$9&gt;Periodo,0,SUMIFS(INDIRECT("'BD OCyG'!$"&amp;BJ$10&amp;":$"&amp;BJ$10),'BD OCyG'!$B:$B,BH$9,'BD OCyG'!$AE:$AE,$H22,'BD OCyG'!$AD:$AD,$H$11,'BD OCyG'!$AF:$AF,"No")*Resumen!$F$8-BE22-AY22-AS22-AM22-AG22-AA22)</f>
        <v>0</v>
      </c>
      <c r="BL22" s="171">
        <f ca="1">BJ22+IF(Resumen!$F$8=0,0,BK22/Resumen!$F$8)</f>
        <v>0</v>
      </c>
      <c r="BM22" s="171">
        <f ca="1">BJ22+IF(Resumen!$M$7=0,0,BK22/Resumen!$M$7)</f>
        <v>0</v>
      </c>
      <c r="BN22" s="170">
        <f ca="1">IF(BO$9&gt;Periodo,0,IF(BO$9&gt;Periodo,0,(SUMIFS(INDIRECT("'BD OCyG'!$"&amp;BO$10&amp;":"&amp;BO$10),'BD OCyG'!$B:$B,BN$9,'BD OCyG'!$AE:$AE,$H22,'BD OCyG'!$AD:$AD,$H$11)*BP$9-SUMIFS(INDIRECT("'BD OCyG'!$"&amp;BI$10&amp;":"&amp;BI$10),'BD OCyG'!$B:$B,BN$9,'BD OCyG'!$AE:$AE,$H22,'BD OCyG'!$AD:$AD,$H$11)*BJ$9)/BN$10))</f>
        <v>0</v>
      </c>
      <c r="BO22" s="170">
        <f t="shared" ca="1" si="16"/>
        <v>0</v>
      </c>
      <c r="BP22" s="171">
        <f ca="1">IF(BO$9&gt;Periodo,0,SUMIFS(INDIRECT("'BD OCyG'!$"&amp;BP$10&amp;":$"&amp;BP$10),'BD OCyG'!$B:$B,BN$9,'BD OCyG'!$AE:$AE,$H22,'BD OCyG'!$AD:$AD,$H$11,'BD OCyG'!$AF:$AF,"Si")-BJ22-BD22-AX22-AR22-AL22-AF22-Z22)</f>
        <v>0</v>
      </c>
      <c r="BQ22" s="171">
        <f ca="1">IF(BO$9&gt;Periodo,0,SUMIFS(INDIRECT("'BD OCyG'!$"&amp;BP$10&amp;":$"&amp;BP$10),'BD OCyG'!$B:$B,BN$9,'BD OCyG'!$AE:$AE,$H22,'BD OCyG'!$AD:$AD,$H$11,'BD OCyG'!$AF:$AF,"No")*Resumen!$F$9-BK22-BE22-AY22-AS22-AM22-AG22-AA22)</f>
        <v>0</v>
      </c>
      <c r="BR22" s="171">
        <f ca="1">BP22+IF(Resumen!$F$8=0,0,BQ22/Resumen!$F$8)</f>
        <v>0</v>
      </c>
      <c r="BS22" s="171">
        <f ca="1">BP22+IF(Resumen!$N$7=0,0,BQ22/Resumen!$N$7)</f>
        <v>0</v>
      </c>
      <c r="BT22" s="170">
        <f ca="1">IF(BU$9&gt;Periodo,0,IF(BU$9&gt;Periodo,0,(SUMIFS(INDIRECT("'BD OCyG'!$"&amp;BU$10&amp;":"&amp;BU$10),'BD OCyG'!$B:$B,BT$9,'BD OCyG'!$AE:$AE,$H22,'BD OCyG'!$AD:$AD,$H$11)*BV$9-SUMIFS(INDIRECT("'BD OCyG'!$"&amp;BO$10&amp;":"&amp;BO$10),'BD OCyG'!$B:$B,BT$9,'BD OCyG'!$AE:$AE,$H22,'BD OCyG'!$AD:$AD,$H$11)*BP$9)/BT$10))</f>
        <v>0</v>
      </c>
      <c r="BU22" s="170">
        <f t="shared" ca="1" si="17"/>
        <v>0</v>
      </c>
      <c r="BV22" s="171">
        <f ca="1">IF(BU$9&gt;Periodo,0,SUMIFS(INDIRECT("'BD OCyG'!$"&amp;BV$10&amp;":$"&amp;BV$10),'BD OCyG'!$B:$B,BT$9,'BD OCyG'!$AE:$AE,$H22,'BD OCyG'!$AD:$AD,$H$11,'BD OCyG'!$AF:$AF,"Si")-BP22-BJ22-BD22-AX22-AR22-AL22-AF22-Z22)</f>
        <v>0</v>
      </c>
      <c r="BW22" s="171">
        <f ca="1">IF(BU$9&gt;Periodo,0,SUMIFS(INDIRECT("'BD OCyG'!$"&amp;BV$10&amp;":$"&amp;BV$10),'BD OCyG'!$B:$B,BT$9,'BD OCyG'!$AE:$AE,$H22,'BD OCyG'!$AD:$AD,$H$11,'BD OCyG'!$AF:$AF,"No")*Resumen!$F$8-BQ22-BK22-BE22-AY22-AS22-AM22-AG22-AA22)</f>
        <v>0</v>
      </c>
      <c r="BX22" s="171">
        <f ca="1">BV22+IF(Resumen!$F$8=0,0,BW22/Resumen!$F$8)</f>
        <v>0</v>
      </c>
      <c r="BY22" s="171">
        <f ca="1">BV22+IF(Resumen!$O$7=0,0,BW22/Resumen!$O$7)</f>
        <v>0</v>
      </c>
      <c r="BZ22" s="170">
        <f ca="1">IF(CA$9&gt;Periodo,0,IF(CA$9&gt;Periodo,0,(SUMIFS(INDIRECT("'BD OCyG'!$"&amp;CA$10&amp;":"&amp;CA$10),'BD OCyG'!$B:$B,BZ$9,'BD OCyG'!$AE:$AE,$H22,'BD OCyG'!$AD:$AD,$H$11)*CB$9-SUMIFS(INDIRECT("'BD OCyG'!$"&amp;BU$10&amp;":"&amp;BU$10),'BD OCyG'!$B:$B,BZ$9,'BD OCyG'!$AE:$AE,$H22,'BD OCyG'!$AD:$AD,$H$11)*BV$9)/BZ$10))</f>
        <v>0</v>
      </c>
      <c r="CA22" s="170">
        <f t="shared" ca="1" si="18"/>
        <v>0</v>
      </c>
      <c r="CB22" s="171">
        <f ca="1">IF(CA$9&gt;Periodo,0,SUMIFS(INDIRECT("'BD OCyG'!$"&amp;CB$10&amp;":$"&amp;CB$10),'BD OCyG'!$B:$B,BZ$9,'BD OCyG'!$AE:$AE,$H22,'BD OCyG'!$AD:$AD,$H$11,'BD OCyG'!$AF:$AF,"Si")-BV22-BP22-BJ22-BD22-AX22-AR22-AL22-AF22-Z22)</f>
        <v>0</v>
      </c>
      <c r="CC22" s="171">
        <f ca="1">IF(CA$9&gt;Periodo,0,SUMIFS(INDIRECT("'BD OCyG'!$"&amp;CB$10&amp;":$"&amp;CB$10),'BD OCyG'!$B:$B,BZ$9,'BD OCyG'!$AE:$AE,$H22,'BD OCyG'!$AD:$AD,$H$11,'BD OCyG'!$AF:$AF,"No")*Resumen!$F$8-BW22-BQ22-BK22-BE22-AY22-AS22-AM22-AG22-AA22)</f>
        <v>0</v>
      </c>
      <c r="CD22" s="171">
        <f ca="1">CB22+IF(Resumen!$F$8=0,0,CC22/Resumen!$F$8)</f>
        <v>0</v>
      </c>
      <c r="CE22" s="171">
        <f ca="1">CB22+IF(Resumen!$P$7=0,0,CC22/Resumen!$P$7)</f>
        <v>0</v>
      </c>
      <c r="CF22" s="170">
        <f ca="1">IF(CG$9&gt;Periodo,0,IF(CG$9&gt;Periodo,0,(SUMIFS(INDIRECT("'BD OCyG'!$"&amp;CG$10&amp;":"&amp;CG$10),'BD OCyG'!$B:$B,CF$9,'BD OCyG'!$AE:$AE,$H22,'BD OCyG'!$AD:$AD,$H$11)*CH$9-SUMIFS(INDIRECT("'BD OCyG'!$"&amp;CA$10&amp;":"&amp;CA$10),'BD OCyG'!$B:$B,CF$9,'BD OCyG'!$AE:$AE,$H22,'BD OCyG'!$AD:$AD,$H$11)*CB$9)/CF$10))</f>
        <v>0</v>
      </c>
      <c r="CG22" s="170">
        <f t="shared" ca="1" si="19"/>
        <v>0</v>
      </c>
      <c r="CH22" s="171">
        <f ca="1">IF(CG$9&gt;Periodo,0,SUMIFS(INDIRECT("'BD OCyG'!$"&amp;CH$10&amp;":$"&amp;CH$10),'BD OCyG'!$B:$B,CF$9,'BD OCyG'!$AE:$AE,$H22,'BD OCyG'!$AD:$AD,$H$11,'BD OCyG'!$AF:$AF,"Si")-CB22-BV22-BP22-BJ22-BD22-AX22-AR22-AL22-AF22-Z22)</f>
        <v>0</v>
      </c>
      <c r="CI22" s="171">
        <f ca="1">IF(CG$9&gt;Periodo,0,SUMIFS(INDIRECT("'BD OCyG'!$"&amp;CH$10&amp;":$"&amp;CH$10),'BD OCyG'!$B:$B,CF$9,'BD OCyG'!$AE:$AE,$H22,'BD OCyG'!$AD:$AD,$H$11,'BD OCyG'!$AF:$AF,"No")*Resumen!$F$8-CC22-BW22-BQ22-BK22-BE22-AY22-AS22-AM22-AG22-AA22)</f>
        <v>0</v>
      </c>
      <c r="CJ22" s="171">
        <f ca="1">CH22+IF(Resumen!$F$8=0,0,CI22/Resumen!$F$8)</f>
        <v>0</v>
      </c>
      <c r="CK22" s="171">
        <f ca="1">CH22+IF(Resumen!$Q$7=0,0,CI22/Resumen!$Q$7)</f>
        <v>0</v>
      </c>
      <c r="CL22" s="170">
        <f ca="1">IF(CM$9&gt;Periodo,0,IF(CM$9&gt;Periodo,0,(SUMIFS(INDIRECT("'BD OCyG'!$"&amp;CM$10&amp;":"&amp;CM$10),'BD OCyG'!$B:$B,CL$9,'BD OCyG'!$AE:$AE,$H22,'BD OCyG'!$AD:$AD,$H$11)*CN$9-SUMIFS(INDIRECT("'BD OCyG'!$"&amp;CG$10&amp;":"&amp;CG$10),'BD OCyG'!$B:$B,CL$9,'BD OCyG'!$AE:$AE,$H22,'BD OCyG'!$AD:$AD,$H$11)*CH$9)/CL$10))</f>
        <v>0</v>
      </c>
      <c r="CM22" s="170">
        <f t="shared" ca="1" si="20"/>
        <v>0</v>
      </c>
      <c r="CN22" s="171">
        <f ca="1">IF(CM$9&gt;Periodo,0,SUMIFS(INDIRECT("'BD OCyG'!$"&amp;CN$10&amp;":$"&amp;CN$10),'BD OCyG'!$B:$B,CL$9,'BD OCyG'!$AE:$AE,$H22,'BD OCyG'!$AD:$AD,$H$11,'BD OCyG'!$AF:$AF,"Si")-CH22-CB22-BV22-BP22-BJ22-BD22-AX22-AR22-AL22-AF22-Z22)</f>
        <v>0</v>
      </c>
      <c r="CO22" s="171">
        <f ca="1">IF(CM$9&gt;Periodo,0,SUMIFS(INDIRECT("'BD OCyG'!$"&amp;CN$10&amp;":$"&amp;CN$10),'BD OCyG'!$B:$B,CL$9,'BD OCyG'!$AE:$AE,$H22,'BD OCyG'!$AD:$AD,$H$11,'BD OCyG'!$AF:$AF,"No")*Resumen!$F$8-CI22-CC22-BW22-BQ22-BK22-BE22-AY22-AS22-AM22-AG22-AA22)</f>
        <v>0</v>
      </c>
      <c r="CP22" s="171">
        <f ca="1">CN22+IF(Resumen!$F$8=0,0,CO22/Resumen!$F$8)</f>
        <v>0</v>
      </c>
      <c r="CQ22" s="171">
        <f ca="1">CN22+IF(Resumen!$R$7=0,0,CO22/Resumen!$R$7)</f>
        <v>0</v>
      </c>
      <c r="CR22" s="139">
        <f t="shared" ca="1" si="21"/>
        <v>0</v>
      </c>
      <c r="CS22" s="139">
        <f t="shared" ca="1" si="22"/>
        <v>0</v>
      </c>
      <c r="CT22" s="139">
        <f t="shared" ca="1" si="23"/>
        <v>0</v>
      </c>
      <c r="CU22" s="139">
        <f t="shared" ca="1" si="4"/>
        <v>0</v>
      </c>
      <c r="CV22" s="140">
        <f t="shared" ca="1" si="4"/>
        <v>0</v>
      </c>
      <c r="CW22" s="140">
        <f t="shared" ca="1" si="4"/>
        <v>0</v>
      </c>
      <c r="CX22" s="170">
        <f>SUMIFS('BD OCyG'!$AB:$AB,'BD OCyG'!$B:$B,CX$11,'BD OCyG'!$AE:$AE,$H22,'BD OCyG'!$AD:$AD,$H$11)</f>
        <v>0</v>
      </c>
      <c r="CY22" s="170">
        <f t="shared" si="5"/>
        <v>0</v>
      </c>
      <c r="CZ22" s="171">
        <f>SUMIFS('BD OCyG'!$AC:$AC,'BD OCyG'!$B:$B,CX$11,'BD OCyG'!$AE:$AE,$H22,'BD OCyG'!$AD:$AD,$H$11,'BD OCyG'!$AF:$AF,"Si")</f>
        <v>0</v>
      </c>
      <c r="DA22" s="171">
        <f>SUMIFS('BD OCyG'!$AC:$AC,'BD OCyG'!$B:$B,CX$11,'BD OCyG'!$AE:$AE,$H22,'BD OCyG'!$AD:$AD,$H$11,'BD OCyG'!$AF:$AF,"No")*Resumen!$F$8</f>
        <v>0</v>
      </c>
      <c r="DB22" s="171">
        <f>CZ22+IF(Resumen!$F$8=0,0,DA22/Resumen!$F$8)</f>
        <v>0</v>
      </c>
      <c r="DC22" s="171">
        <f>CZ22+IF(Resumen!$F$8=0,0,DA22/Resumen!$F$8)</f>
        <v>0</v>
      </c>
      <c r="DD22" s="170">
        <f>SUMIFS('BD OCyG'!$AB:$AB,'BD OCyG'!$B:$B,DD$11,'BD OCyG'!$AE:$AE,$H22,'BD OCyG'!$AD:$AD,$H$11)</f>
        <v>0</v>
      </c>
      <c r="DE22" s="170">
        <f t="shared" si="6"/>
        <v>0</v>
      </c>
      <c r="DF22" s="171">
        <f>SUMIFS('BD OCyG'!$AC:$AC,'BD OCyG'!$B:$B,DD$11,'BD OCyG'!$AE:$AE,$H22,'BD OCyG'!$AD:$AD,$H$11,'BD OCyG'!$AF:$AF,"Si")</f>
        <v>0</v>
      </c>
      <c r="DG22" s="171">
        <f>SUMIFS('BD OCyG'!$AC:$AC,'BD OCyG'!$B:$B,DD$11,'BD OCyG'!$AE:$AE,$H22,'BD OCyG'!$AD:$AD,$H$11,'BD OCyG'!$AF:$AF,"No")*Resumen!$F$8</f>
        <v>0</v>
      </c>
      <c r="DH22" s="171">
        <f>DF22+IF(Resumen!$F$8=0,0,DG22/Resumen!$F$8)</f>
        <v>0</v>
      </c>
      <c r="DI22" s="171">
        <f>DF22+IF(Resumen!$F$8=0,0,DG22/Resumen!$F$8)</f>
        <v>0</v>
      </c>
      <c r="DJ22" s="140">
        <f t="shared" ca="1" si="24"/>
        <v>0</v>
      </c>
      <c r="DK22" s="140">
        <f t="shared" ca="1" si="7"/>
        <v>0</v>
      </c>
      <c r="DL22" s="140">
        <f t="shared" ca="1" si="7"/>
        <v>0</v>
      </c>
    </row>
    <row r="23" spans="2:116" s="169" customFormat="1" ht="15" customHeight="1" x14ac:dyDescent="0.2">
      <c r="B23" s="170">
        <f>SUMIFS('BD OCyG'!$AB:$AB,'BD OCyG'!$B:$B,B$11,'BD OCyG'!$AE:$AE,$H23,'BD OCyG'!$AD:$AD,$H$11)</f>
        <v>0</v>
      </c>
      <c r="C23" s="170">
        <f t="shared" si="0"/>
        <v>0</v>
      </c>
      <c r="D23" s="171">
        <f>SUMIFS('BD OCyG'!$AC:$AC,'BD OCyG'!$B:$B,B$11,'BD OCyG'!$AE:$AE,$H23,'BD OCyG'!$AD:$AD,$H$11,'BD OCyG'!$AF:$AF,"Si")</f>
        <v>0</v>
      </c>
      <c r="E23" s="171">
        <f>SUMIFS('BD OCyG'!$AC:$AC,'BD OCyG'!$B:$B,B$11,'BD OCyG'!$AE:$AE,$H23,'BD OCyG'!$AD:$AD,$H$11,'BD OCyG'!$AF:$AF,"No")*Resumen!$F$9</f>
        <v>0</v>
      </c>
      <c r="F23" s="171">
        <f>D23+IF(Resumen!$F$9=0,0,E23/Resumen!$F$9)</f>
        <v>0</v>
      </c>
      <c r="G23" s="171">
        <f>D23+IF(Resumen!$F$7=0,0,E23/Resumen!$F$7)</f>
        <v>0</v>
      </c>
      <c r="H23" s="172"/>
      <c r="I23" s="139">
        <f>SUMIFS('BD OCyG'!$AB:$AB,'BD OCyG'!$B:$B,I$11,'BD OCyG'!$AE:$AE,$H23,'BD OCyG'!$AD:$AD,$H$11)</f>
        <v>0</v>
      </c>
      <c r="J23" s="139">
        <f t="shared" si="1"/>
        <v>0</v>
      </c>
      <c r="K23" s="139">
        <f>SUMIFS('BD OCyG'!$AC:$AC,'BD OCyG'!$B:$B,I$11,'BD OCyG'!$AE:$AE,$H23,'BD OCyG'!$AD:$AD,$H$11,'BD OCyG'!$AF:$AF,"Si")</f>
        <v>0</v>
      </c>
      <c r="L23" s="139">
        <f>SUMIFS('BD OCyG'!$AC:$AC,'BD OCyG'!$B:$B,I$11,'BD OCyG'!$AE:$AE,$H23,'BD OCyG'!$AD:$AD,$H$11,'BD OCyG'!$AF:$AF,"No")*Resumen!$F$8</f>
        <v>0</v>
      </c>
      <c r="M23" s="171">
        <f>K23+IF(Resumen!$F$8=0,0,L23/Resumen!$F$8)</f>
        <v>0</v>
      </c>
      <c r="N23" s="139">
        <f>SUMIFS('BD OCyG'!$AB:$AB,'BD OCyG'!$B:$B,N$11,'BD OCyG'!$AE:$AE,$H23,'BD OCyG'!$AD:$AD,$H$11)</f>
        <v>0</v>
      </c>
      <c r="O23" s="139">
        <f t="shared" si="2"/>
        <v>0</v>
      </c>
      <c r="P23" s="139">
        <f>SUMIFS('BD OCyG'!$AC:$AC,'BD OCyG'!$B:$B,N$11,'BD OCyG'!$AE:$AE,$H23,'BD OCyG'!$AD:$AD,$H$11,'BD OCyG'!$AF:$AF,"Si")</f>
        <v>0</v>
      </c>
      <c r="Q23" s="139">
        <f>SUMIFS('BD OCyG'!$AC:$AC,'BD OCyG'!$B:$B,N$11,'BD OCyG'!$AE:$AE,$H23,'BD OCyG'!$AD:$AD,$H$11,'BD OCyG'!$AF:$AF,"No")*Resumen!$F$8</f>
        <v>0</v>
      </c>
      <c r="R23" s="171">
        <f>P23+IF(Resumen!$F$8=0,0,Q23/Resumen!$F$8)</f>
        <v>0</v>
      </c>
      <c r="S23" s="139">
        <f ca="1">IFERROR(SUMIFS(INDIRECT("'BD OCyG'!$"&amp;T$10&amp;":"&amp;T$10),'BD OCyG'!$B:$B,N$11,'BD OCyG'!$AE:$AE,$H23,'BD OCyG'!$AD:$AD,$H$11),)</f>
        <v>0</v>
      </c>
      <c r="T23" s="139">
        <f t="shared" ca="1" si="8"/>
        <v>0</v>
      </c>
      <c r="U23" s="139">
        <f ca="1">IFERROR(SUMIFS(INDIRECT("'BD OCyG'!$"&amp;U$10&amp;":$"&amp;U$10),'BD OCyG'!$B:$B,N$11,'BD OCyG'!$AE:$AE,$H23,'BD OCyG'!$AD:$AD,$H$11,'BD OCyG'!$AF:$AF,"Si"),)</f>
        <v>0</v>
      </c>
      <c r="V23" s="139">
        <f ca="1">IFERROR(SUMIFS(INDIRECT("'BD OCyG'!$"&amp;U$10&amp;":$"&amp;U$10),'BD OCyG'!$B:$B,N$11,'BD OCyG'!$AE:$AE,$H23,'BD OCyG'!$AD:$AD,$H$11,'BD OCyG'!$AF:$AF,"No")*Resumen!$F$8,)</f>
        <v>0</v>
      </c>
      <c r="W23" s="171">
        <f ca="1">U23+IF(Resumen!$F$8=0,0,V23/Resumen!$F$8)</f>
        <v>0</v>
      </c>
      <c r="X23" s="170">
        <f ca="1">SUMIFS(INDIRECT("'BD OCyG'!$"&amp;Y$10&amp;":"&amp;Y$10),'BD OCyG'!$B:$B,X$9,'BD OCyG'!$AE:$AE,$H23,'BD OCyG'!$AD:$AD,$H$11)</f>
        <v>0</v>
      </c>
      <c r="Y23" s="170">
        <f t="shared" ca="1" si="9"/>
        <v>0</v>
      </c>
      <c r="Z23" s="171">
        <f ca="1">SUMIFS(INDIRECT("'BD OCyG'!$"&amp;Z$10&amp;":$"&amp;Z$10),'BD OCyG'!$B:$B,X$9,'BD OCyG'!$AE:$AE,$H23,'BD OCyG'!$AD:$AD,$H$11,'BD OCyG'!$AF:$AF,"Si")</f>
        <v>0</v>
      </c>
      <c r="AA23" s="171">
        <f ca="1">SUMIFS(INDIRECT("'BD OCyG'!$"&amp;Z$10&amp;":$"&amp;Z$10),'BD OCyG'!$B:$B,X$9,'BD OCyG'!$AE:$AE,$H23,'BD OCyG'!$AD:$AD,$H$11,'BD OCyG'!$AF:$AF,"No")*Resumen!$F$8</f>
        <v>0</v>
      </c>
      <c r="AB23" s="171">
        <f ca="1">Z23+IF(Resumen!$F$8=0,0,AA23/Resumen!$F$8)</f>
        <v>0</v>
      </c>
      <c r="AC23" s="171">
        <f ca="1">Z23+IF(Resumen!$G$7=0,0,AA23/Resumen!$G$7)</f>
        <v>0</v>
      </c>
      <c r="AD23" s="170">
        <f ca="1">IF(AE$9&gt;Periodo,0,(SUMIFS(INDIRECT("'BD OCyG'!$"&amp;AE$10&amp;":"&amp;AE$10),'BD OCyG'!$B:$B,AD$9,'BD OCyG'!$AE:$AE,$H23,'BD OCyG'!$AD:$AD,$H$11)*AF$9-X23*X$10)/AD$10)</f>
        <v>0</v>
      </c>
      <c r="AE23" s="170">
        <f t="shared" ca="1" si="10"/>
        <v>0</v>
      </c>
      <c r="AF23" s="171">
        <f ca="1">IF(AE$9&gt;Periodo,0,IF(AE$9&gt;Periodo,0,SUMIFS(INDIRECT("'BD OCyG'!$"&amp;AF$10&amp;":$"&amp;AF$10),'BD OCyG'!$B:$B,AD$9,'BD OCyG'!$AE:$AE,$H23,'BD OCyG'!$AD:$AD,$H$11,'BD OCyG'!$AF:$AF,"Si")-Z23))</f>
        <v>0</v>
      </c>
      <c r="AG23" s="171">
        <f ca="1">IF(AE$9&gt;Periodo,0,IF(AE$9&gt;Periodo,0,SUMIFS(INDIRECT("'BD OCyG'!$"&amp;AF$10&amp;":$"&amp;AF$10),'BD OCyG'!$B:$B,AD$9,'BD OCyG'!$AE:$AE,$H23,'BD OCyG'!$AD:$AD,$H$11,'BD OCyG'!$AF:$AF,"No")*Resumen!$F$8-AA23))</f>
        <v>0</v>
      </c>
      <c r="AH23" s="171">
        <f ca="1">AF23+IF(Resumen!$F$8=0,0,AG23/Resumen!$F$8)</f>
        <v>0</v>
      </c>
      <c r="AI23" s="171">
        <f ca="1">AF23+IF(Resumen!$H$7=0,0,AG23/Resumen!$H$7)</f>
        <v>0</v>
      </c>
      <c r="AJ23" s="170">
        <f ca="1">IF(AK$9&gt;Periodo,0,IF(AK$9&gt;Periodo,0,(SUMIFS(INDIRECT("'BD OCyG'!$"&amp;AK$10&amp;":"&amp;AK$10),'BD OCyG'!$B:$B,AJ$9,'BD OCyG'!$AE:$AE,$H23,'BD OCyG'!$AD:$AD,$H$11)*AL$9-SUMIFS(INDIRECT("'BD OCyG'!$"&amp;AE$10&amp;":"&amp;AE$10),'BD OCyG'!$B:$B,AJ$9,'BD OCyG'!$AE:$AE,$H23,'BD OCyG'!$AD:$AD,$H$11)*AF$9)/AJ$10))</f>
        <v>0</v>
      </c>
      <c r="AK23" s="170">
        <f t="shared" ca="1" si="11"/>
        <v>0</v>
      </c>
      <c r="AL23" s="171">
        <f ca="1">IF(AK$9&gt;Periodo,0,SUMIFS(INDIRECT("'BD OCyG'!$"&amp;AL$10&amp;":$"&amp;AL$10),'BD OCyG'!$B:$B,AJ$9,'BD OCyG'!$AE:$AE,$H23,'BD OCyG'!$AD:$AD,$H$11,'BD OCyG'!$AF:$AF,"Si")-AF23-Z23)</f>
        <v>0</v>
      </c>
      <c r="AM23" s="171">
        <f ca="1">IF(AK$9&gt;Periodo,0,SUMIFS(INDIRECT("'BD OCyG'!$"&amp;AL$10&amp;":$"&amp;AL$10),'BD OCyG'!$B:$B,AJ$9,'BD OCyG'!$AE:$AE,$H23,'BD OCyG'!$AD:$AD,$H$11,'BD OCyG'!$AF:$AF,"No")*Resumen!$F$8-AG23-AA23)</f>
        <v>0</v>
      </c>
      <c r="AN23" s="171">
        <f ca="1">AL23+IF(Resumen!$F$8=0,0,AM23/Resumen!$F$8)</f>
        <v>0</v>
      </c>
      <c r="AO23" s="171">
        <f ca="1">AL23+IF(Resumen!$I$7=0,0,AM23/Resumen!$I$7)</f>
        <v>0</v>
      </c>
      <c r="AP23" s="170">
        <f ca="1">IF(AQ$9&gt;Periodo,0,IF(AQ$9&gt;Periodo,0,(SUMIFS(INDIRECT("'BD OCyG'!$"&amp;AQ$10&amp;":"&amp;AQ$10),'BD OCyG'!$B:$B,AP$9,'BD OCyG'!$AE:$AE,$H23,'BD OCyG'!$AD:$AD,$H$11)*AR$9-SUMIFS(INDIRECT("'BD OCyG'!$"&amp;AK$10&amp;":"&amp;AK$10),'BD OCyG'!$B:$B,AP$9,'BD OCyG'!$AE:$AE,$H23,'BD OCyG'!$AD:$AD,$H$11)*AL$9)/AP$10))</f>
        <v>0</v>
      </c>
      <c r="AQ23" s="170">
        <f t="shared" ca="1" si="12"/>
        <v>0</v>
      </c>
      <c r="AR23" s="171">
        <f ca="1">IF(AQ$9&gt;Periodo,0,SUMIFS(INDIRECT("'BD OCyG'!$"&amp;AR$10&amp;":$"&amp;AR$10),'BD OCyG'!$B:$B,AP$9,'BD OCyG'!$AE:$AE,$H23,'BD OCyG'!$AD:$AD,$H$11,'BD OCyG'!$AF:$AF,"Si")-AL23-AF23-Z23)</f>
        <v>0</v>
      </c>
      <c r="AS23" s="171">
        <f ca="1">IF(AQ$9&gt;Periodo,0,SUMIFS(INDIRECT("'BD OCyG'!$"&amp;AR$10&amp;":$"&amp;AR$10),'BD OCyG'!$B:$B,AP$9,'BD OCyG'!$AE:$AE,$H23,'BD OCyG'!$AD:$AD,$H$11,'BD OCyG'!$AF:$AF,"No")*Resumen!$F$8-AM23-AG23-AA23)</f>
        <v>0</v>
      </c>
      <c r="AT23" s="171">
        <f ca="1">AR23+IF(Resumen!$F$8=0,0,AS23/Resumen!$F$8)</f>
        <v>0</v>
      </c>
      <c r="AU23" s="171">
        <f ca="1">AR23+IF(Resumen!$J$7=0,0,AS23/Resumen!$J$7)</f>
        <v>0</v>
      </c>
      <c r="AV23" s="170">
        <f ca="1">IF(AW$9&gt;Periodo,0,IF(AW$9&gt;Periodo,0,(SUMIFS(INDIRECT("'BD OCyG'!$"&amp;AW$10&amp;":"&amp;AW$10),'BD OCyG'!$B:$B,AV$9,'BD OCyG'!$AE:$AE,$H23,'BD OCyG'!$AD:$AD,$H$11)*AX$9-SUMIFS(INDIRECT("'BD OCyG'!$"&amp;AQ$10&amp;":"&amp;AQ$10),'BD OCyG'!$B:$B,AV$9,'BD OCyG'!$AE:$AE,$H23,'BD OCyG'!$AD:$AD,$H$11)*AR$9)/AV$10))</f>
        <v>0</v>
      </c>
      <c r="AW23" s="170">
        <f t="shared" ca="1" si="13"/>
        <v>0</v>
      </c>
      <c r="AX23" s="171">
        <f ca="1">IF(AW$9&gt;Periodo,0,SUMIFS(INDIRECT("'BD OCyG'!$"&amp;AX$10&amp;":$"&amp;AX$10),'BD OCyG'!$B:$B,AV$9,'BD OCyG'!$AE:$AE,$H23,'BD OCyG'!$AD:$AD,$H$11,'BD OCyG'!$AF:$AF,"Si")-AR23-AL23-AF23-Z23)</f>
        <v>0</v>
      </c>
      <c r="AY23" s="171">
        <f ca="1">IF(AW$9&gt;Periodo,0,SUMIFS(INDIRECT("'BD OCyG'!$"&amp;AX$10&amp;":$"&amp;AX$10),'BD OCyG'!$B:$B,AV$9,'BD OCyG'!$AE:$AE,$H23,'BD OCyG'!$AD:$AD,$H$11,'BD OCyG'!$AF:$AF,"No")*Resumen!$F$8-AS23-AM23-AG23-AA23)</f>
        <v>0</v>
      </c>
      <c r="AZ23" s="171">
        <f ca="1">AX23+IF(Resumen!$F$8=0,0,AY23/Resumen!$F$8)</f>
        <v>0</v>
      </c>
      <c r="BA23" s="171">
        <f ca="1">AX23+IF(Resumen!$K$7=0,0,AY23/Resumen!$K$7)</f>
        <v>0</v>
      </c>
      <c r="BB23" s="170">
        <f ca="1">IF(BC$9&gt;Periodo,0,IF(BC$9&gt;Periodo,0,(SUMIFS(INDIRECT("'BD OCyG'!$"&amp;BC$10&amp;":"&amp;BC$10),'BD OCyG'!$B:$B,BB$9,'BD OCyG'!$AE:$AE,$H23,'BD OCyG'!$AD:$AD,$H$11)*BD$9-SUMIFS(INDIRECT("'BD OCyG'!$"&amp;AW$10&amp;":"&amp;AW$10),'BD OCyG'!$B:$B,BB$9,'BD OCyG'!$AE:$AE,$H23,'BD OCyG'!$AD:$AD,$H$11)*AX$9)/BB$10))</f>
        <v>0</v>
      </c>
      <c r="BC23" s="170">
        <f t="shared" ca="1" si="14"/>
        <v>0</v>
      </c>
      <c r="BD23" s="171">
        <f ca="1">IF(BC$9&gt;Periodo,0,SUMIFS(INDIRECT("'BD OCyG'!$"&amp;BD$10&amp;":$"&amp;BD$10),'BD OCyG'!$B:$B,BB$9,'BD OCyG'!$AE:$AE,$H23,'BD OCyG'!$AD:$AD,$H$11,'BD OCyG'!$AF:$AF,"Si")-AX23-AR23-AL23-AF23-Z23)</f>
        <v>0</v>
      </c>
      <c r="BE23" s="171">
        <f ca="1">IF(BC$9&gt;Periodo,0,SUMIFS(INDIRECT("'BD OCyG'!$"&amp;BD$10&amp;":$"&amp;BD$10),'BD OCyG'!$B:$B,BB$9,'BD OCyG'!$AE:$AE,$H23,'BD OCyG'!$AD:$AD,$H$11,'BD OCyG'!$AF:$AF,"No")*Resumen!$F$8-AY23-AS23-AM23-AG23-AA23)</f>
        <v>0</v>
      </c>
      <c r="BF23" s="171">
        <f ca="1">BD23+IF(Resumen!$F$8=0,0,BE23/Resumen!$F$8)</f>
        <v>0</v>
      </c>
      <c r="BG23" s="171">
        <f ca="1">BD23+IF(Resumen!$L$7=0,0,BE23/Resumen!$L$7)</f>
        <v>0</v>
      </c>
      <c r="BH23" s="170">
        <f ca="1">IF(BI$9&gt;Periodo,0,IF(BI$9&gt;Periodo,0,(SUMIFS(INDIRECT("'BD OCyG'!$"&amp;BI$10&amp;":"&amp;BI$10),'BD OCyG'!$B:$B,BH$9,'BD OCyG'!$AE:$AE,$H23,'BD OCyG'!$AD:$AD,$H$11)*BJ$9-SUMIFS(INDIRECT("'BD OCyG'!$"&amp;BC$10&amp;":"&amp;BC$10),'BD OCyG'!$B:$B,BH$9,'BD OCyG'!$AE:$AE,$H23,'BD OCyG'!$AD:$AD,$H$11)*BD$9)/BH$10))</f>
        <v>0</v>
      </c>
      <c r="BI23" s="170">
        <f t="shared" ca="1" si="15"/>
        <v>0</v>
      </c>
      <c r="BJ23" s="171">
        <f ca="1">IF(BI$9&gt;Periodo,0,SUMIFS(INDIRECT("'BD OCyG'!$"&amp;BJ$10&amp;":$"&amp;BJ$10),'BD OCyG'!$B:$B,BH$9,'BD OCyG'!$AE:$AE,$H23,'BD OCyG'!$AD:$AD,$H$11,'BD OCyG'!$AF:$AF,"Si")-BD23-AX23-AR23-AL23-AF23-Z23)</f>
        <v>0</v>
      </c>
      <c r="BK23" s="171">
        <f ca="1">IF(BI$9&gt;Periodo,0,SUMIFS(INDIRECT("'BD OCyG'!$"&amp;BJ$10&amp;":$"&amp;BJ$10),'BD OCyG'!$B:$B,BH$9,'BD OCyG'!$AE:$AE,$H23,'BD OCyG'!$AD:$AD,$H$11,'BD OCyG'!$AF:$AF,"No")*Resumen!$F$8-BE23-AY23-AS23-AM23-AG23-AA23)</f>
        <v>0</v>
      </c>
      <c r="BL23" s="171">
        <f ca="1">BJ23+IF(Resumen!$F$8=0,0,BK23/Resumen!$F$8)</f>
        <v>0</v>
      </c>
      <c r="BM23" s="171">
        <f ca="1">BJ23+IF(Resumen!$M$7=0,0,BK23/Resumen!$M$7)</f>
        <v>0</v>
      </c>
      <c r="BN23" s="170">
        <f ca="1">IF(BO$9&gt;Periodo,0,IF(BO$9&gt;Periodo,0,(SUMIFS(INDIRECT("'BD OCyG'!$"&amp;BO$10&amp;":"&amp;BO$10),'BD OCyG'!$B:$B,BN$9,'BD OCyG'!$AE:$AE,$H23,'BD OCyG'!$AD:$AD,$H$11)*BP$9-SUMIFS(INDIRECT("'BD OCyG'!$"&amp;BI$10&amp;":"&amp;BI$10),'BD OCyG'!$B:$B,BN$9,'BD OCyG'!$AE:$AE,$H23,'BD OCyG'!$AD:$AD,$H$11)*BJ$9)/BN$10))</f>
        <v>0</v>
      </c>
      <c r="BO23" s="170">
        <f t="shared" ca="1" si="16"/>
        <v>0</v>
      </c>
      <c r="BP23" s="171">
        <f ca="1">IF(BO$9&gt;Periodo,0,SUMIFS(INDIRECT("'BD OCyG'!$"&amp;BP$10&amp;":$"&amp;BP$10),'BD OCyG'!$B:$B,BN$9,'BD OCyG'!$AE:$AE,$H23,'BD OCyG'!$AD:$AD,$H$11,'BD OCyG'!$AF:$AF,"Si")-BJ23-BD23-AX23-AR23-AL23-AF23-Z23)</f>
        <v>0</v>
      </c>
      <c r="BQ23" s="171">
        <f ca="1">IF(BO$9&gt;Periodo,0,SUMIFS(INDIRECT("'BD OCyG'!$"&amp;BP$10&amp;":$"&amp;BP$10),'BD OCyG'!$B:$B,BN$9,'BD OCyG'!$AE:$AE,$H23,'BD OCyG'!$AD:$AD,$H$11,'BD OCyG'!$AF:$AF,"No")*Resumen!$F$9-BK23-BE23-AY23-AS23-AM23-AG23-AA23)</f>
        <v>0</v>
      </c>
      <c r="BR23" s="171">
        <f ca="1">BP23+IF(Resumen!$F$8=0,0,BQ23/Resumen!$F$8)</f>
        <v>0</v>
      </c>
      <c r="BS23" s="171">
        <f ca="1">BP23+IF(Resumen!$N$7=0,0,BQ23/Resumen!$N$7)</f>
        <v>0</v>
      </c>
      <c r="BT23" s="170">
        <f ca="1">IF(BU$9&gt;Periodo,0,IF(BU$9&gt;Periodo,0,(SUMIFS(INDIRECT("'BD OCyG'!$"&amp;BU$10&amp;":"&amp;BU$10),'BD OCyG'!$B:$B,BT$9,'BD OCyG'!$AE:$AE,$H23,'BD OCyG'!$AD:$AD,$H$11)*BV$9-SUMIFS(INDIRECT("'BD OCyG'!$"&amp;BO$10&amp;":"&amp;BO$10),'BD OCyG'!$B:$B,BT$9,'BD OCyG'!$AE:$AE,$H23,'BD OCyG'!$AD:$AD,$H$11)*BP$9)/BT$10))</f>
        <v>0</v>
      </c>
      <c r="BU23" s="170">
        <f t="shared" ca="1" si="17"/>
        <v>0</v>
      </c>
      <c r="BV23" s="171">
        <f ca="1">IF(BU$9&gt;Periodo,0,SUMIFS(INDIRECT("'BD OCyG'!$"&amp;BV$10&amp;":$"&amp;BV$10),'BD OCyG'!$B:$B,BT$9,'BD OCyG'!$AE:$AE,$H23,'BD OCyG'!$AD:$AD,$H$11,'BD OCyG'!$AF:$AF,"Si")-BP23-BJ23-BD23-AX23-AR23-AL23-AF23-Z23)</f>
        <v>0</v>
      </c>
      <c r="BW23" s="171">
        <f ca="1">IF(BU$9&gt;Periodo,0,SUMIFS(INDIRECT("'BD OCyG'!$"&amp;BV$10&amp;":$"&amp;BV$10),'BD OCyG'!$B:$B,BT$9,'BD OCyG'!$AE:$AE,$H23,'BD OCyG'!$AD:$AD,$H$11,'BD OCyG'!$AF:$AF,"No")*Resumen!$F$8-BQ23-BK23-BE23-AY23-AS23-AM23-AG23-AA23)</f>
        <v>0</v>
      </c>
      <c r="BX23" s="171">
        <f ca="1">BV23+IF(Resumen!$F$8=0,0,BW23/Resumen!$F$8)</f>
        <v>0</v>
      </c>
      <c r="BY23" s="171">
        <f ca="1">BV23+IF(Resumen!$O$7=0,0,BW23/Resumen!$O$7)</f>
        <v>0</v>
      </c>
      <c r="BZ23" s="170">
        <f ca="1">IF(CA$9&gt;Periodo,0,IF(CA$9&gt;Periodo,0,(SUMIFS(INDIRECT("'BD OCyG'!$"&amp;CA$10&amp;":"&amp;CA$10),'BD OCyG'!$B:$B,BZ$9,'BD OCyG'!$AE:$AE,$H23,'BD OCyG'!$AD:$AD,$H$11)*CB$9-SUMIFS(INDIRECT("'BD OCyG'!$"&amp;BU$10&amp;":"&amp;BU$10),'BD OCyG'!$B:$B,BZ$9,'BD OCyG'!$AE:$AE,$H23,'BD OCyG'!$AD:$AD,$H$11)*BV$9)/BZ$10))</f>
        <v>0</v>
      </c>
      <c r="CA23" s="170">
        <f t="shared" ca="1" si="18"/>
        <v>0</v>
      </c>
      <c r="CB23" s="171">
        <f ca="1">IF(CA$9&gt;Periodo,0,SUMIFS(INDIRECT("'BD OCyG'!$"&amp;CB$10&amp;":$"&amp;CB$10),'BD OCyG'!$B:$B,BZ$9,'BD OCyG'!$AE:$AE,$H23,'BD OCyG'!$AD:$AD,$H$11,'BD OCyG'!$AF:$AF,"Si")-BV23-BP23-BJ23-BD23-AX23-AR23-AL23-AF23-Z23)</f>
        <v>0</v>
      </c>
      <c r="CC23" s="171">
        <f ca="1">IF(CA$9&gt;Periodo,0,SUMIFS(INDIRECT("'BD OCyG'!$"&amp;CB$10&amp;":$"&amp;CB$10),'BD OCyG'!$B:$B,BZ$9,'BD OCyG'!$AE:$AE,$H23,'BD OCyG'!$AD:$AD,$H$11,'BD OCyG'!$AF:$AF,"No")*Resumen!$F$8-BW23-BQ23-BK23-BE23-AY23-AS23-AM23-AG23-AA23)</f>
        <v>0</v>
      </c>
      <c r="CD23" s="171">
        <f ca="1">CB23+IF(Resumen!$F$8=0,0,CC23/Resumen!$F$8)</f>
        <v>0</v>
      </c>
      <c r="CE23" s="171">
        <f ca="1">CB23+IF(Resumen!$P$7=0,0,CC23/Resumen!$P$7)</f>
        <v>0</v>
      </c>
      <c r="CF23" s="170">
        <f ca="1">IF(CG$9&gt;Periodo,0,IF(CG$9&gt;Periodo,0,(SUMIFS(INDIRECT("'BD OCyG'!$"&amp;CG$10&amp;":"&amp;CG$10),'BD OCyG'!$B:$B,CF$9,'BD OCyG'!$AE:$AE,$H23,'BD OCyG'!$AD:$AD,$H$11)*CH$9-SUMIFS(INDIRECT("'BD OCyG'!$"&amp;CA$10&amp;":"&amp;CA$10),'BD OCyG'!$B:$B,CF$9,'BD OCyG'!$AE:$AE,$H23,'BD OCyG'!$AD:$AD,$H$11)*CB$9)/CF$10))</f>
        <v>0</v>
      </c>
      <c r="CG23" s="170">
        <f t="shared" ca="1" si="19"/>
        <v>0</v>
      </c>
      <c r="CH23" s="171">
        <f ca="1">IF(CG$9&gt;Periodo,0,SUMIFS(INDIRECT("'BD OCyG'!$"&amp;CH$10&amp;":$"&amp;CH$10),'BD OCyG'!$B:$B,CF$9,'BD OCyG'!$AE:$AE,$H23,'BD OCyG'!$AD:$AD,$H$11,'BD OCyG'!$AF:$AF,"Si")-CB23-BV23-BP23-BJ23-BD23-AX23-AR23-AL23-AF23-Z23)</f>
        <v>0</v>
      </c>
      <c r="CI23" s="171">
        <f ca="1">IF(CG$9&gt;Periodo,0,SUMIFS(INDIRECT("'BD OCyG'!$"&amp;CH$10&amp;":$"&amp;CH$10),'BD OCyG'!$B:$B,CF$9,'BD OCyG'!$AE:$AE,$H23,'BD OCyG'!$AD:$AD,$H$11,'BD OCyG'!$AF:$AF,"No")*Resumen!$F$8-CC23-BW23-BQ23-BK23-BE23-AY23-AS23-AM23-AG23-AA23)</f>
        <v>0</v>
      </c>
      <c r="CJ23" s="171">
        <f ca="1">CH23+IF(Resumen!$F$8=0,0,CI23/Resumen!$F$8)</f>
        <v>0</v>
      </c>
      <c r="CK23" s="171">
        <f ca="1">CH23+IF(Resumen!$Q$7=0,0,CI23/Resumen!$Q$7)</f>
        <v>0</v>
      </c>
      <c r="CL23" s="170">
        <f ca="1">IF(CM$9&gt;Periodo,0,IF(CM$9&gt;Periodo,0,(SUMIFS(INDIRECT("'BD OCyG'!$"&amp;CM$10&amp;":"&amp;CM$10),'BD OCyG'!$B:$B,CL$9,'BD OCyG'!$AE:$AE,$H23,'BD OCyG'!$AD:$AD,$H$11)*CN$9-SUMIFS(INDIRECT("'BD OCyG'!$"&amp;CG$10&amp;":"&amp;CG$10),'BD OCyG'!$B:$B,CL$9,'BD OCyG'!$AE:$AE,$H23,'BD OCyG'!$AD:$AD,$H$11)*CH$9)/CL$10))</f>
        <v>0</v>
      </c>
      <c r="CM23" s="170">
        <f t="shared" ca="1" si="20"/>
        <v>0</v>
      </c>
      <c r="CN23" s="171">
        <f ca="1">IF(CM$9&gt;Periodo,0,SUMIFS(INDIRECT("'BD OCyG'!$"&amp;CN$10&amp;":$"&amp;CN$10),'BD OCyG'!$B:$B,CL$9,'BD OCyG'!$AE:$AE,$H23,'BD OCyG'!$AD:$AD,$H$11,'BD OCyG'!$AF:$AF,"Si")-CH23-CB23-BV23-BP23-BJ23-BD23-AX23-AR23-AL23-AF23-Z23)</f>
        <v>0</v>
      </c>
      <c r="CO23" s="171">
        <f ca="1">IF(CM$9&gt;Periodo,0,SUMIFS(INDIRECT("'BD OCyG'!$"&amp;CN$10&amp;":$"&amp;CN$10),'BD OCyG'!$B:$B,CL$9,'BD OCyG'!$AE:$AE,$H23,'BD OCyG'!$AD:$AD,$H$11,'BD OCyG'!$AF:$AF,"No")*Resumen!$F$8-CI23-CC23-BW23-BQ23-BK23-BE23-AY23-AS23-AM23-AG23-AA23)</f>
        <v>0</v>
      </c>
      <c r="CP23" s="171">
        <f ca="1">CN23+IF(Resumen!$F$8=0,0,CO23/Resumen!$F$8)</f>
        <v>0</v>
      </c>
      <c r="CQ23" s="171">
        <f ca="1">CN23+IF(Resumen!$R$7=0,0,CO23/Resumen!$R$7)</f>
        <v>0</v>
      </c>
      <c r="CR23" s="139">
        <f t="shared" ca="1" si="21"/>
        <v>0</v>
      </c>
      <c r="CS23" s="139">
        <f t="shared" ca="1" si="22"/>
        <v>0</v>
      </c>
      <c r="CT23" s="139">
        <f t="shared" ca="1" si="23"/>
        <v>0</v>
      </c>
      <c r="CU23" s="139">
        <f t="shared" ca="1" si="4"/>
        <v>0</v>
      </c>
      <c r="CV23" s="140">
        <f t="shared" ca="1" si="4"/>
        <v>0</v>
      </c>
      <c r="CW23" s="140">
        <f t="shared" ca="1" si="4"/>
        <v>0</v>
      </c>
      <c r="CX23" s="170">
        <f>SUMIFS('BD OCyG'!$AB:$AB,'BD OCyG'!$B:$B,CX$11,'BD OCyG'!$AE:$AE,$H23,'BD OCyG'!$AD:$AD,$H$11)</f>
        <v>0</v>
      </c>
      <c r="CY23" s="170">
        <f t="shared" si="5"/>
        <v>0</v>
      </c>
      <c r="CZ23" s="171">
        <f>SUMIFS('BD OCyG'!$AC:$AC,'BD OCyG'!$B:$B,CX$11,'BD OCyG'!$AE:$AE,$H23,'BD OCyG'!$AD:$AD,$H$11,'BD OCyG'!$AF:$AF,"Si")</f>
        <v>0</v>
      </c>
      <c r="DA23" s="171">
        <f>SUMIFS('BD OCyG'!$AC:$AC,'BD OCyG'!$B:$B,CX$11,'BD OCyG'!$AE:$AE,$H23,'BD OCyG'!$AD:$AD,$H$11,'BD OCyG'!$AF:$AF,"No")*Resumen!$F$8</f>
        <v>0</v>
      </c>
      <c r="DB23" s="171">
        <f>CZ23+IF(Resumen!$F$8=0,0,DA23/Resumen!$F$8)</f>
        <v>0</v>
      </c>
      <c r="DC23" s="171">
        <f>CZ23+IF(Resumen!$F$8=0,0,DA23/Resumen!$F$8)</f>
        <v>0</v>
      </c>
      <c r="DD23" s="170">
        <f>SUMIFS('BD OCyG'!$AB:$AB,'BD OCyG'!$B:$B,DD$11,'BD OCyG'!$AE:$AE,$H23,'BD OCyG'!$AD:$AD,$H$11)</f>
        <v>0</v>
      </c>
      <c r="DE23" s="170">
        <f t="shared" si="6"/>
        <v>0</v>
      </c>
      <c r="DF23" s="171">
        <f>SUMIFS('BD OCyG'!$AC:$AC,'BD OCyG'!$B:$B,DD$11,'BD OCyG'!$AE:$AE,$H23,'BD OCyG'!$AD:$AD,$H$11,'BD OCyG'!$AF:$AF,"Si")</f>
        <v>0</v>
      </c>
      <c r="DG23" s="171">
        <f>SUMIFS('BD OCyG'!$AC:$AC,'BD OCyG'!$B:$B,DD$11,'BD OCyG'!$AE:$AE,$H23,'BD OCyG'!$AD:$AD,$H$11,'BD OCyG'!$AF:$AF,"No")*Resumen!$F$8</f>
        <v>0</v>
      </c>
      <c r="DH23" s="171">
        <f>DF23+IF(Resumen!$F$8=0,0,DG23/Resumen!$F$8)</f>
        <v>0</v>
      </c>
      <c r="DI23" s="171">
        <f>DF23+IF(Resumen!$F$8=0,0,DG23/Resumen!$F$8)</f>
        <v>0</v>
      </c>
      <c r="DJ23" s="140">
        <f t="shared" ca="1" si="24"/>
        <v>0</v>
      </c>
      <c r="DK23" s="140">
        <f t="shared" ca="1" si="7"/>
        <v>0</v>
      </c>
      <c r="DL23" s="140">
        <f t="shared" ca="1" si="7"/>
        <v>0</v>
      </c>
    </row>
    <row r="24" spans="2:116" s="169" customFormat="1" ht="15" customHeight="1" x14ac:dyDescent="0.2">
      <c r="B24" s="170">
        <f>SUMIFS('BD OCyG'!$AB:$AB,'BD OCyG'!$B:$B,B$11,'BD OCyG'!$AE:$AE,$H24,'BD OCyG'!$AD:$AD,$H$11)</f>
        <v>0</v>
      </c>
      <c r="C24" s="170">
        <f t="shared" si="0"/>
        <v>0</v>
      </c>
      <c r="D24" s="171">
        <f>SUMIFS('BD OCyG'!$AC:$AC,'BD OCyG'!$B:$B,B$11,'BD OCyG'!$AE:$AE,$H24,'BD OCyG'!$AD:$AD,$H$11,'BD OCyG'!$AF:$AF,"Si")</f>
        <v>0</v>
      </c>
      <c r="E24" s="171">
        <f>SUMIFS('BD OCyG'!$AC:$AC,'BD OCyG'!$B:$B,B$11,'BD OCyG'!$AE:$AE,$H24,'BD OCyG'!$AD:$AD,$H$11,'BD OCyG'!$AF:$AF,"No")*Resumen!$F$9</f>
        <v>0</v>
      </c>
      <c r="F24" s="171">
        <f>D24+IF(Resumen!$F$9=0,0,E24/Resumen!$F$9)</f>
        <v>0</v>
      </c>
      <c r="G24" s="171">
        <f>D24+IF(Resumen!$F$7=0,0,E24/Resumen!$F$7)</f>
        <v>0</v>
      </c>
      <c r="H24" s="172"/>
      <c r="I24" s="139">
        <f>SUMIFS('BD OCyG'!$AB:$AB,'BD OCyG'!$B:$B,I$11,'BD OCyG'!$AE:$AE,$H24,'BD OCyG'!$AD:$AD,$H$11)</f>
        <v>0</v>
      </c>
      <c r="J24" s="139">
        <f t="shared" si="1"/>
        <v>0</v>
      </c>
      <c r="K24" s="139">
        <f>SUMIFS('BD OCyG'!$AC:$AC,'BD OCyG'!$B:$B,I$11,'BD OCyG'!$AE:$AE,$H24,'BD OCyG'!$AD:$AD,$H$11,'BD OCyG'!$AF:$AF,"Si")</f>
        <v>0</v>
      </c>
      <c r="L24" s="139">
        <f>SUMIFS('BD OCyG'!$AC:$AC,'BD OCyG'!$B:$B,I$11,'BD OCyG'!$AE:$AE,$H24,'BD OCyG'!$AD:$AD,$H$11,'BD OCyG'!$AF:$AF,"No")*Resumen!$F$8</f>
        <v>0</v>
      </c>
      <c r="M24" s="171">
        <f>K24+IF(Resumen!$F$8=0,0,L24/Resumen!$F$8)</f>
        <v>0</v>
      </c>
      <c r="N24" s="139">
        <f>SUMIFS('BD OCyG'!$AB:$AB,'BD OCyG'!$B:$B,N$11,'BD OCyG'!$AE:$AE,$H24,'BD OCyG'!$AD:$AD,$H$11)</f>
        <v>0</v>
      </c>
      <c r="O24" s="139">
        <f t="shared" si="2"/>
        <v>0</v>
      </c>
      <c r="P24" s="139">
        <f>SUMIFS('BD OCyG'!$AC:$AC,'BD OCyG'!$B:$B,N$11,'BD OCyG'!$AE:$AE,$H24,'BD OCyG'!$AD:$AD,$H$11,'BD OCyG'!$AF:$AF,"Si")</f>
        <v>0</v>
      </c>
      <c r="Q24" s="139">
        <f>SUMIFS('BD OCyG'!$AC:$AC,'BD OCyG'!$B:$B,N$11,'BD OCyG'!$AE:$AE,$H24,'BD OCyG'!$AD:$AD,$H$11,'BD OCyG'!$AF:$AF,"No")*Resumen!$F$8</f>
        <v>0</v>
      </c>
      <c r="R24" s="171">
        <f>P24+IF(Resumen!$F$8=0,0,Q24/Resumen!$F$8)</f>
        <v>0</v>
      </c>
      <c r="S24" s="139">
        <f ca="1">IFERROR(SUMIFS(INDIRECT("'BD OCyG'!$"&amp;T$10&amp;":"&amp;T$10),'BD OCyG'!$B:$B,N$11,'BD OCyG'!$AE:$AE,$H24,'BD OCyG'!$AD:$AD,$H$11),)</f>
        <v>0</v>
      </c>
      <c r="T24" s="139">
        <f t="shared" ca="1" si="8"/>
        <v>0</v>
      </c>
      <c r="U24" s="139">
        <f ca="1">IFERROR(SUMIFS(INDIRECT("'BD OCyG'!$"&amp;U$10&amp;":$"&amp;U$10),'BD OCyG'!$B:$B,N$11,'BD OCyG'!$AE:$AE,$H24,'BD OCyG'!$AD:$AD,$H$11,'BD OCyG'!$AF:$AF,"Si"),)</f>
        <v>0</v>
      </c>
      <c r="V24" s="139">
        <f ca="1">IFERROR(SUMIFS(INDIRECT("'BD OCyG'!$"&amp;U$10&amp;":$"&amp;U$10),'BD OCyG'!$B:$B,N$11,'BD OCyG'!$AE:$AE,$H24,'BD OCyG'!$AD:$AD,$H$11,'BD OCyG'!$AF:$AF,"No")*Resumen!$F$8,)</f>
        <v>0</v>
      </c>
      <c r="W24" s="171">
        <f ca="1">U24+IF(Resumen!$F$8=0,0,V24/Resumen!$F$8)</f>
        <v>0</v>
      </c>
      <c r="X24" s="170">
        <f ca="1">SUMIFS(INDIRECT("'BD OCyG'!$"&amp;Y$10&amp;":"&amp;Y$10),'BD OCyG'!$B:$B,X$9,'BD OCyG'!$AE:$AE,$H24,'BD OCyG'!$AD:$AD,$H$11)</f>
        <v>0</v>
      </c>
      <c r="Y24" s="170">
        <f t="shared" ca="1" si="9"/>
        <v>0</v>
      </c>
      <c r="Z24" s="171">
        <f ca="1">SUMIFS(INDIRECT("'BD OCyG'!$"&amp;Z$10&amp;":$"&amp;Z$10),'BD OCyG'!$B:$B,X$9,'BD OCyG'!$AE:$AE,$H24,'BD OCyG'!$AD:$AD,$H$11,'BD OCyG'!$AF:$AF,"Si")</f>
        <v>0</v>
      </c>
      <c r="AA24" s="171">
        <f ca="1">SUMIFS(INDIRECT("'BD OCyG'!$"&amp;Z$10&amp;":$"&amp;Z$10),'BD OCyG'!$B:$B,X$9,'BD OCyG'!$AE:$AE,$H24,'BD OCyG'!$AD:$AD,$H$11,'BD OCyG'!$AF:$AF,"No")*Resumen!$F$8</f>
        <v>0</v>
      </c>
      <c r="AB24" s="171">
        <f ca="1">Z24+IF(Resumen!$F$8=0,0,AA24/Resumen!$F$8)</f>
        <v>0</v>
      </c>
      <c r="AC24" s="171">
        <f ca="1">Z24+IF(Resumen!$G$7=0,0,AA24/Resumen!$G$7)</f>
        <v>0</v>
      </c>
      <c r="AD24" s="170">
        <f ca="1">IF(AE$9&gt;Periodo,0,(SUMIFS(INDIRECT("'BD OCyG'!$"&amp;AE$10&amp;":"&amp;AE$10),'BD OCyG'!$B:$B,AD$9,'BD OCyG'!$AE:$AE,$H24,'BD OCyG'!$AD:$AD,$H$11)*AF$9-X24*X$10)/AD$10)</f>
        <v>0</v>
      </c>
      <c r="AE24" s="170">
        <f t="shared" ca="1" si="10"/>
        <v>0</v>
      </c>
      <c r="AF24" s="171">
        <f ca="1">IF(AE$9&gt;Periodo,0,IF(AE$9&gt;Periodo,0,SUMIFS(INDIRECT("'BD OCyG'!$"&amp;AF$10&amp;":$"&amp;AF$10),'BD OCyG'!$B:$B,AD$9,'BD OCyG'!$AE:$AE,$H24,'BD OCyG'!$AD:$AD,$H$11,'BD OCyG'!$AF:$AF,"Si")-Z24))</f>
        <v>0</v>
      </c>
      <c r="AG24" s="171">
        <f ca="1">IF(AE$9&gt;Periodo,0,IF(AE$9&gt;Periodo,0,SUMIFS(INDIRECT("'BD OCyG'!$"&amp;AF$10&amp;":$"&amp;AF$10),'BD OCyG'!$B:$B,AD$9,'BD OCyG'!$AE:$AE,$H24,'BD OCyG'!$AD:$AD,$H$11,'BD OCyG'!$AF:$AF,"No")*Resumen!$F$8-AA24))</f>
        <v>0</v>
      </c>
      <c r="AH24" s="171">
        <f ca="1">AF24+IF(Resumen!$F$8=0,0,AG24/Resumen!$F$8)</f>
        <v>0</v>
      </c>
      <c r="AI24" s="171">
        <f ca="1">AF24+IF(Resumen!$H$7=0,0,AG24/Resumen!$H$7)</f>
        <v>0</v>
      </c>
      <c r="AJ24" s="170">
        <f ca="1">IF(AK$9&gt;Periodo,0,IF(AK$9&gt;Periodo,0,(SUMIFS(INDIRECT("'BD OCyG'!$"&amp;AK$10&amp;":"&amp;AK$10),'BD OCyG'!$B:$B,AJ$9,'BD OCyG'!$AE:$AE,$H24,'BD OCyG'!$AD:$AD,$H$11)*AL$9-SUMIFS(INDIRECT("'BD OCyG'!$"&amp;AE$10&amp;":"&amp;AE$10),'BD OCyG'!$B:$B,AJ$9,'BD OCyG'!$AE:$AE,$H24,'BD OCyG'!$AD:$AD,$H$11)*AF$9)/AJ$10))</f>
        <v>0</v>
      </c>
      <c r="AK24" s="170">
        <f t="shared" ca="1" si="11"/>
        <v>0</v>
      </c>
      <c r="AL24" s="171">
        <f ca="1">IF(AK$9&gt;Periodo,0,SUMIFS(INDIRECT("'BD OCyG'!$"&amp;AL$10&amp;":$"&amp;AL$10),'BD OCyG'!$B:$B,AJ$9,'BD OCyG'!$AE:$AE,$H24,'BD OCyG'!$AD:$AD,$H$11,'BD OCyG'!$AF:$AF,"Si")-AF24-Z24)</f>
        <v>0</v>
      </c>
      <c r="AM24" s="171">
        <f ca="1">IF(AK$9&gt;Periodo,0,SUMIFS(INDIRECT("'BD OCyG'!$"&amp;AL$10&amp;":$"&amp;AL$10),'BD OCyG'!$B:$B,AJ$9,'BD OCyG'!$AE:$AE,$H24,'BD OCyG'!$AD:$AD,$H$11,'BD OCyG'!$AF:$AF,"No")*Resumen!$F$8-AG24-AA24)</f>
        <v>0</v>
      </c>
      <c r="AN24" s="171">
        <f ca="1">AL24+IF(Resumen!$F$8=0,0,AM24/Resumen!$F$8)</f>
        <v>0</v>
      </c>
      <c r="AO24" s="171">
        <f ca="1">AL24+IF(Resumen!$I$7=0,0,AM24/Resumen!$I$7)</f>
        <v>0</v>
      </c>
      <c r="AP24" s="170">
        <f ca="1">IF(AQ$9&gt;Periodo,0,IF(AQ$9&gt;Periodo,0,(SUMIFS(INDIRECT("'BD OCyG'!$"&amp;AQ$10&amp;":"&amp;AQ$10),'BD OCyG'!$B:$B,AP$9,'BD OCyG'!$AE:$AE,$H24,'BD OCyG'!$AD:$AD,$H$11)*AR$9-SUMIFS(INDIRECT("'BD OCyG'!$"&amp;AK$10&amp;":"&amp;AK$10),'BD OCyG'!$B:$B,AP$9,'BD OCyG'!$AE:$AE,$H24,'BD OCyG'!$AD:$AD,$H$11)*AL$9)/AP$10))</f>
        <v>0</v>
      </c>
      <c r="AQ24" s="170">
        <f t="shared" ca="1" si="12"/>
        <v>0</v>
      </c>
      <c r="AR24" s="171">
        <f ca="1">IF(AQ$9&gt;Periodo,0,SUMIFS(INDIRECT("'BD OCyG'!$"&amp;AR$10&amp;":$"&amp;AR$10),'BD OCyG'!$B:$B,AP$9,'BD OCyG'!$AE:$AE,$H24,'BD OCyG'!$AD:$AD,$H$11,'BD OCyG'!$AF:$AF,"Si")-AL24-AF24-Z24)</f>
        <v>0</v>
      </c>
      <c r="AS24" s="171">
        <f ca="1">IF(AQ$9&gt;Periodo,0,SUMIFS(INDIRECT("'BD OCyG'!$"&amp;AR$10&amp;":$"&amp;AR$10),'BD OCyG'!$B:$B,AP$9,'BD OCyG'!$AE:$AE,$H24,'BD OCyG'!$AD:$AD,$H$11,'BD OCyG'!$AF:$AF,"No")*Resumen!$F$8-AM24-AG24-AA24)</f>
        <v>0</v>
      </c>
      <c r="AT24" s="171">
        <f ca="1">AR24+IF(Resumen!$F$8=0,0,AS24/Resumen!$F$8)</f>
        <v>0</v>
      </c>
      <c r="AU24" s="171">
        <f ca="1">AR24+IF(Resumen!$J$7=0,0,AS24/Resumen!$J$7)</f>
        <v>0</v>
      </c>
      <c r="AV24" s="170">
        <f ca="1">IF(AW$9&gt;Periodo,0,IF(AW$9&gt;Periodo,0,(SUMIFS(INDIRECT("'BD OCyG'!$"&amp;AW$10&amp;":"&amp;AW$10),'BD OCyG'!$B:$B,AV$9,'BD OCyG'!$AE:$AE,$H24,'BD OCyG'!$AD:$AD,$H$11)*AX$9-SUMIFS(INDIRECT("'BD OCyG'!$"&amp;AQ$10&amp;":"&amp;AQ$10),'BD OCyG'!$B:$B,AV$9,'BD OCyG'!$AE:$AE,$H24,'BD OCyG'!$AD:$AD,$H$11)*AR$9)/AV$10))</f>
        <v>0</v>
      </c>
      <c r="AW24" s="170">
        <f t="shared" ca="1" si="13"/>
        <v>0</v>
      </c>
      <c r="AX24" s="171">
        <f ca="1">IF(AW$9&gt;Periodo,0,SUMIFS(INDIRECT("'BD OCyG'!$"&amp;AX$10&amp;":$"&amp;AX$10),'BD OCyG'!$B:$B,AV$9,'BD OCyG'!$AE:$AE,$H24,'BD OCyG'!$AD:$AD,$H$11,'BD OCyG'!$AF:$AF,"Si")-AR24-AL24-AF24-Z24)</f>
        <v>0</v>
      </c>
      <c r="AY24" s="171">
        <f ca="1">IF(AW$9&gt;Periodo,0,SUMIFS(INDIRECT("'BD OCyG'!$"&amp;AX$10&amp;":$"&amp;AX$10),'BD OCyG'!$B:$B,AV$9,'BD OCyG'!$AE:$AE,$H24,'BD OCyG'!$AD:$AD,$H$11,'BD OCyG'!$AF:$AF,"No")*Resumen!$F$8-AS24-AM24-AG24-AA24)</f>
        <v>0</v>
      </c>
      <c r="AZ24" s="171">
        <f ca="1">AX24+IF(Resumen!$F$8=0,0,AY24/Resumen!$F$8)</f>
        <v>0</v>
      </c>
      <c r="BA24" s="171">
        <f ca="1">AX24+IF(Resumen!$K$7=0,0,AY24/Resumen!$K$7)</f>
        <v>0</v>
      </c>
      <c r="BB24" s="170">
        <f ca="1">IF(BC$9&gt;Periodo,0,IF(BC$9&gt;Periodo,0,(SUMIFS(INDIRECT("'BD OCyG'!$"&amp;BC$10&amp;":"&amp;BC$10),'BD OCyG'!$B:$B,BB$9,'BD OCyG'!$AE:$AE,$H24,'BD OCyG'!$AD:$AD,$H$11)*BD$9-SUMIFS(INDIRECT("'BD OCyG'!$"&amp;AW$10&amp;":"&amp;AW$10),'BD OCyG'!$B:$B,BB$9,'BD OCyG'!$AE:$AE,$H24,'BD OCyG'!$AD:$AD,$H$11)*AX$9)/BB$10))</f>
        <v>0</v>
      </c>
      <c r="BC24" s="170">
        <f t="shared" ca="1" si="14"/>
        <v>0</v>
      </c>
      <c r="BD24" s="171">
        <f ca="1">IF(BC$9&gt;Periodo,0,SUMIFS(INDIRECT("'BD OCyG'!$"&amp;BD$10&amp;":$"&amp;BD$10),'BD OCyG'!$B:$B,BB$9,'BD OCyG'!$AE:$AE,$H24,'BD OCyG'!$AD:$AD,$H$11,'BD OCyG'!$AF:$AF,"Si")-AX24-AR24-AL24-AF24-Z24)</f>
        <v>0</v>
      </c>
      <c r="BE24" s="171">
        <f ca="1">IF(BC$9&gt;Periodo,0,SUMIFS(INDIRECT("'BD OCyG'!$"&amp;BD$10&amp;":$"&amp;BD$10),'BD OCyG'!$B:$B,BB$9,'BD OCyG'!$AE:$AE,$H24,'BD OCyG'!$AD:$AD,$H$11,'BD OCyG'!$AF:$AF,"No")*Resumen!$F$8-AY24-AS24-AM24-AG24-AA24)</f>
        <v>0</v>
      </c>
      <c r="BF24" s="171">
        <f ca="1">BD24+IF(Resumen!$F$8=0,0,BE24/Resumen!$F$8)</f>
        <v>0</v>
      </c>
      <c r="BG24" s="171">
        <f ca="1">BD24+IF(Resumen!$L$7=0,0,BE24/Resumen!$L$7)</f>
        <v>0</v>
      </c>
      <c r="BH24" s="170">
        <f ca="1">IF(BI$9&gt;Periodo,0,IF(BI$9&gt;Periodo,0,(SUMIFS(INDIRECT("'BD OCyG'!$"&amp;BI$10&amp;":"&amp;BI$10),'BD OCyG'!$B:$B,BH$9,'BD OCyG'!$AE:$AE,$H24,'BD OCyG'!$AD:$AD,$H$11)*BJ$9-SUMIFS(INDIRECT("'BD OCyG'!$"&amp;BC$10&amp;":"&amp;BC$10),'BD OCyG'!$B:$B,BH$9,'BD OCyG'!$AE:$AE,$H24,'BD OCyG'!$AD:$AD,$H$11)*BD$9)/BH$10))</f>
        <v>0</v>
      </c>
      <c r="BI24" s="170">
        <f t="shared" ca="1" si="15"/>
        <v>0</v>
      </c>
      <c r="BJ24" s="171">
        <f ca="1">IF(BI$9&gt;Periodo,0,SUMIFS(INDIRECT("'BD OCyG'!$"&amp;BJ$10&amp;":$"&amp;BJ$10),'BD OCyG'!$B:$B,BH$9,'BD OCyG'!$AE:$AE,$H24,'BD OCyG'!$AD:$AD,$H$11,'BD OCyG'!$AF:$AF,"Si")-BD24-AX24-AR24-AL24-AF24-Z24)</f>
        <v>0</v>
      </c>
      <c r="BK24" s="171">
        <f ca="1">IF(BI$9&gt;Periodo,0,SUMIFS(INDIRECT("'BD OCyG'!$"&amp;BJ$10&amp;":$"&amp;BJ$10),'BD OCyG'!$B:$B,BH$9,'BD OCyG'!$AE:$AE,$H24,'BD OCyG'!$AD:$AD,$H$11,'BD OCyG'!$AF:$AF,"No")*Resumen!$F$8-BE24-AY24-AS24-AM24-AG24-AA24)</f>
        <v>0</v>
      </c>
      <c r="BL24" s="171">
        <f ca="1">BJ24+IF(Resumen!$F$8=0,0,BK24/Resumen!$F$8)</f>
        <v>0</v>
      </c>
      <c r="BM24" s="171">
        <f ca="1">BJ24+IF(Resumen!$M$7=0,0,BK24/Resumen!$M$7)</f>
        <v>0</v>
      </c>
      <c r="BN24" s="170">
        <f ca="1">IF(BO$9&gt;Periodo,0,IF(BO$9&gt;Periodo,0,(SUMIFS(INDIRECT("'BD OCyG'!$"&amp;BO$10&amp;":"&amp;BO$10),'BD OCyG'!$B:$B,BN$9,'BD OCyG'!$AE:$AE,$H24,'BD OCyG'!$AD:$AD,$H$11)*BP$9-SUMIFS(INDIRECT("'BD OCyG'!$"&amp;BI$10&amp;":"&amp;BI$10),'BD OCyG'!$B:$B,BN$9,'BD OCyG'!$AE:$AE,$H24,'BD OCyG'!$AD:$AD,$H$11)*BJ$9)/BN$10))</f>
        <v>0</v>
      </c>
      <c r="BO24" s="170">
        <f t="shared" ca="1" si="16"/>
        <v>0</v>
      </c>
      <c r="BP24" s="171">
        <f ca="1">IF(BO$9&gt;Periodo,0,SUMIFS(INDIRECT("'BD OCyG'!$"&amp;BP$10&amp;":$"&amp;BP$10),'BD OCyG'!$B:$B,BN$9,'BD OCyG'!$AE:$AE,$H24,'BD OCyG'!$AD:$AD,$H$11,'BD OCyG'!$AF:$AF,"Si")-BJ24-BD24-AX24-AR24-AL24-AF24-Z24)</f>
        <v>0</v>
      </c>
      <c r="BQ24" s="171">
        <f ca="1">IF(BO$9&gt;Periodo,0,SUMIFS(INDIRECT("'BD OCyG'!$"&amp;BP$10&amp;":$"&amp;BP$10),'BD OCyG'!$B:$B,BN$9,'BD OCyG'!$AE:$AE,$H24,'BD OCyG'!$AD:$AD,$H$11,'BD OCyG'!$AF:$AF,"No")*Resumen!$F$9-BK24-BE24-AY24-AS24-AM24-AG24-AA24)</f>
        <v>0</v>
      </c>
      <c r="BR24" s="171">
        <f ca="1">BP24+IF(Resumen!$F$8=0,0,BQ24/Resumen!$F$8)</f>
        <v>0</v>
      </c>
      <c r="BS24" s="171">
        <f ca="1">BP24+IF(Resumen!$N$7=0,0,BQ24/Resumen!$N$7)</f>
        <v>0</v>
      </c>
      <c r="BT24" s="170">
        <f ca="1">IF(BU$9&gt;Periodo,0,IF(BU$9&gt;Periodo,0,(SUMIFS(INDIRECT("'BD OCyG'!$"&amp;BU$10&amp;":"&amp;BU$10),'BD OCyG'!$B:$B,BT$9,'BD OCyG'!$AE:$AE,$H24,'BD OCyG'!$AD:$AD,$H$11)*BV$9-SUMIFS(INDIRECT("'BD OCyG'!$"&amp;BO$10&amp;":"&amp;BO$10),'BD OCyG'!$B:$B,BT$9,'BD OCyG'!$AE:$AE,$H24,'BD OCyG'!$AD:$AD,$H$11)*BP$9)/BT$10))</f>
        <v>0</v>
      </c>
      <c r="BU24" s="170">
        <f t="shared" ca="1" si="17"/>
        <v>0</v>
      </c>
      <c r="BV24" s="171">
        <f ca="1">IF(BU$9&gt;Periodo,0,SUMIFS(INDIRECT("'BD OCyG'!$"&amp;BV$10&amp;":$"&amp;BV$10),'BD OCyG'!$B:$B,BT$9,'BD OCyG'!$AE:$AE,$H24,'BD OCyG'!$AD:$AD,$H$11,'BD OCyG'!$AF:$AF,"Si")-BP24-BJ24-BD24-AX24-AR24-AL24-AF24-Z24)</f>
        <v>0</v>
      </c>
      <c r="BW24" s="171">
        <f ca="1">IF(BU$9&gt;Periodo,0,SUMIFS(INDIRECT("'BD OCyG'!$"&amp;BV$10&amp;":$"&amp;BV$10),'BD OCyG'!$B:$B,BT$9,'BD OCyG'!$AE:$AE,$H24,'BD OCyG'!$AD:$AD,$H$11,'BD OCyG'!$AF:$AF,"No")*Resumen!$F$8-BQ24-BK24-BE24-AY24-AS24-AM24-AG24-AA24)</f>
        <v>0</v>
      </c>
      <c r="BX24" s="171">
        <f ca="1">BV24+IF(Resumen!$F$8=0,0,BW24/Resumen!$F$8)</f>
        <v>0</v>
      </c>
      <c r="BY24" s="171">
        <f ca="1">BV24+IF(Resumen!$O$7=0,0,BW24/Resumen!$O$7)</f>
        <v>0</v>
      </c>
      <c r="BZ24" s="170">
        <f ca="1">IF(CA$9&gt;Periodo,0,IF(CA$9&gt;Periodo,0,(SUMIFS(INDIRECT("'BD OCyG'!$"&amp;CA$10&amp;":"&amp;CA$10),'BD OCyG'!$B:$B,BZ$9,'BD OCyG'!$AE:$AE,$H24,'BD OCyG'!$AD:$AD,$H$11)*CB$9-SUMIFS(INDIRECT("'BD OCyG'!$"&amp;BU$10&amp;":"&amp;BU$10),'BD OCyG'!$B:$B,BZ$9,'BD OCyG'!$AE:$AE,$H24,'BD OCyG'!$AD:$AD,$H$11)*BV$9)/BZ$10))</f>
        <v>0</v>
      </c>
      <c r="CA24" s="170">
        <f t="shared" ca="1" si="18"/>
        <v>0</v>
      </c>
      <c r="CB24" s="171">
        <f ca="1">IF(CA$9&gt;Periodo,0,SUMIFS(INDIRECT("'BD OCyG'!$"&amp;CB$10&amp;":$"&amp;CB$10),'BD OCyG'!$B:$B,BZ$9,'BD OCyG'!$AE:$AE,$H24,'BD OCyG'!$AD:$AD,$H$11,'BD OCyG'!$AF:$AF,"Si")-BV24-BP24-BJ24-BD24-AX24-AR24-AL24-AF24-Z24)</f>
        <v>0</v>
      </c>
      <c r="CC24" s="171">
        <f ca="1">IF(CA$9&gt;Periodo,0,SUMIFS(INDIRECT("'BD OCyG'!$"&amp;CB$10&amp;":$"&amp;CB$10),'BD OCyG'!$B:$B,BZ$9,'BD OCyG'!$AE:$AE,$H24,'BD OCyG'!$AD:$AD,$H$11,'BD OCyG'!$AF:$AF,"No")*Resumen!$F$8-BW24-BQ24-BK24-BE24-AY24-AS24-AM24-AG24-AA24)</f>
        <v>0</v>
      </c>
      <c r="CD24" s="171">
        <f ca="1">CB24+IF(Resumen!$F$8=0,0,CC24/Resumen!$F$8)</f>
        <v>0</v>
      </c>
      <c r="CE24" s="171">
        <f ca="1">CB24+IF(Resumen!$P$7=0,0,CC24/Resumen!$P$7)</f>
        <v>0</v>
      </c>
      <c r="CF24" s="170">
        <f ca="1">IF(CG$9&gt;Periodo,0,IF(CG$9&gt;Periodo,0,(SUMIFS(INDIRECT("'BD OCyG'!$"&amp;CG$10&amp;":"&amp;CG$10),'BD OCyG'!$B:$B,CF$9,'BD OCyG'!$AE:$AE,$H24,'BD OCyG'!$AD:$AD,$H$11)*CH$9-SUMIFS(INDIRECT("'BD OCyG'!$"&amp;CA$10&amp;":"&amp;CA$10),'BD OCyG'!$B:$B,CF$9,'BD OCyG'!$AE:$AE,$H24,'BD OCyG'!$AD:$AD,$H$11)*CB$9)/CF$10))</f>
        <v>0</v>
      </c>
      <c r="CG24" s="170">
        <f t="shared" ca="1" si="19"/>
        <v>0</v>
      </c>
      <c r="CH24" s="171">
        <f ca="1">IF(CG$9&gt;Periodo,0,SUMIFS(INDIRECT("'BD OCyG'!$"&amp;CH$10&amp;":$"&amp;CH$10),'BD OCyG'!$B:$B,CF$9,'BD OCyG'!$AE:$AE,$H24,'BD OCyG'!$AD:$AD,$H$11,'BD OCyG'!$AF:$AF,"Si")-CB24-BV24-BP24-BJ24-BD24-AX24-AR24-AL24-AF24-Z24)</f>
        <v>0</v>
      </c>
      <c r="CI24" s="171">
        <f ca="1">IF(CG$9&gt;Periodo,0,SUMIFS(INDIRECT("'BD OCyG'!$"&amp;CH$10&amp;":$"&amp;CH$10),'BD OCyG'!$B:$B,CF$9,'BD OCyG'!$AE:$AE,$H24,'BD OCyG'!$AD:$AD,$H$11,'BD OCyG'!$AF:$AF,"No")*Resumen!$F$8-CC24-BW24-BQ24-BK24-BE24-AY24-AS24-AM24-AG24-AA24)</f>
        <v>0</v>
      </c>
      <c r="CJ24" s="171">
        <f ca="1">CH24+IF(Resumen!$F$8=0,0,CI24/Resumen!$F$8)</f>
        <v>0</v>
      </c>
      <c r="CK24" s="171">
        <f ca="1">CH24+IF(Resumen!$Q$7=0,0,CI24/Resumen!$Q$7)</f>
        <v>0</v>
      </c>
      <c r="CL24" s="170">
        <f ca="1">IF(CM$9&gt;Periodo,0,IF(CM$9&gt;Periodo,0,(SUMIFS(INDIRECT("'BD OCyG'!$"&amp;CM$10&amp;":"&amp;CM$10),'BD OCyG'!$B:$B,CL$9,'BD OCyG'!$AE:$AE,$H24,'BD OCyG'!$AD:$AD,$H$11)*CN$9-SUMIFS(INDIRECT("'BD OCyG'!$"&amp;CG$10&amp;":"&amp;CG$10),'BD OCyG'!$B:$B,CL$9,'BD OCyG'!$AE:$AE,$H24,'BD OCyG'!$AD:$AD,$H$11)*CH$9)/CL$10))</f>
        <v>0</v>
      </c>
      <c r="CM24" s="170">
        <f t="shared" ca="1" si="20"/>
        <v>0</v>
      </c>
      <c r="CN24" s="171">
        <f ca="1">IF(CM$9&gt;Periodo,0,SUMIFS(INDIRECT("'BD OCyG'!$"&amp;CN$10&amp;":$"&amp;CN$10),'BD OCyG'!$B:$B,CL$9,'BD OCyG'!$AE:$AE,$H24,'BD OCyG'!$AD:$AD,$H$11,'BD OCyG'!$AF:$AF,"Si")-CH24-CB24-BV24-BP24-BJ24-BD24-AX24-AR24-AL24-AF24-Z24)</f>
        <v>0</v>
      </c>
      <c r="CO24" s="171">
        <f ca="1">IF(CM$9&gt;Periodo,0,SUMIFS(INDIRECT("'BD OCyG'!$"&amp;CN$10&amp;":$"&amp;CN$10),'BD OCyG'!$B:$B,CL$9,'BD OCyG'!$AE:$AE,$H24,'BD OCyG'!$AD:$AD,$H$11,'BD OCyG'!$AF:$AF,"No")*Resumen!$F$8-CI24-CC24-BW24-BQ24-BK24-BE24-AY24-AS24-AM24-AG24-AA24)</f>
        <v>0</v>
      </c>
      <c r="CP24" s="171">
        <f ca="1">CN24+IF(Resumen!$F$8=0,0,CO24/Resumen!$F$8)</f>
        <v>0</v>
      </c>
      <c r="CQ24" s="171">
        <f ca="1">CN24+IF(Resumen!$R$7=0,0,CO24/Resumen!$R$7)</f>
        <v>0</v>
      </c>
      <c r="CR24" s="139">
        <f t="shared" ca="1" si="21"/>
        <v>0</v>
      </c>
      <c r="CS24" s="139">
        <f t="shared" ca="1" si="22"/>
        <v>0</v>
      </c>
      <c r="CT24" s="139">
        <f t="shared" ca="1" si="23"/>
        <v>0</v>
      </c>
      <c r="CU24" s="139">
        <f t="shared" ca="1" si="4"/>
        <v>0</v>
      </c>
      <c r="CV24" s="140">
        <f t="shared" ca="1" si="4"/>
        <v>0</v>
      </c>
      <c r="CW24" s="140">
        <f t="shared" ca="1" si="4"/>
        <v>0</v>
      </c>
      <c r="CX24" s="170">
        <f>SUMIFS('BD OCyG'!$AB:$AB,'BD OCyG'!$B:$B,CX$11,'BD OCyG'!$AE:$AE,$H24,'BD OCyG'!$AD:$AD,$H$11)</f>
        <v>0</v>
      </c>
      <c r="CY24" s="170">
        <f t="shared" si="5"/>
        <v>0</v>
      </c>
      <c r="CZ24" s="171">
        <f>SUMIFS('BD OCyG'!$AC:$AC,'BD OCyG'!$B:$B,CX$11,'BD OCyG'!$AE:$AE,$H24,'BD OCyG'!$AD:$AD,$H$11,'BD OCyG'!$AF:$AF,"Si")</f>
        <v>0</v>
      </c>
      <c r="DA24" s="171">
        <f>SUMIFS('BD OCyG'!$AC:$AC,'BD OCyG'!$B:$B,CX$11,'BD OCyG'!$AE:$AE,$H24,'BD OCyG'!$AD:$AD,$H$11,'BD OCyG'!$AF:$AF,"No")*Resumen!$F$8</f>
        <v>0</v>
      </c>
      <c r="DB24" s="171">
        <f>CZ24+IF(Resumen!$F$8=0,0,DA24/Resumen!$F$8)</f>
        <v>0</v>
      </c>
      <c r="DC24" s="171">
        <f>CZ24+IF(Resumen!$F$8=0,0,DA24/Resumen!$F$8)</f>
        <v>0</v>
      </c>
      <c r="DD24" s="170">
        <f>SUMIFS('BD OCyG'!$AB:$AB,'BD OCyG'!$B:$B,DD$11,'BD OCyG'!$AE:$AE,$H24,'BD OCyG'!$AD:$AD,$H$11)</f>
        <v>0</v>
      </c>
      <c r="DE24" s="170">
        <f t="shared" si="6"/>
        <v>0</v>
      </c>
      <c r="DF24" s="171">
        <f>SUMIFS('BD OCyG'!$AC:$AC,'BD OCyG'!$B:$B,DD$11,'BD OCyG'!$AE:$AE,$H24,'BD OCyG'!$AD:$AD,$H$11,'BD OCyG'!$AF:$AF,"Si")</f>
        <v>0</v>
      </c>
      <c r="DG24" s="171">
        <f>SUMIFS('BD OCyG'!$AC:$AC,'BD OCyG'!$B:$B,DD$11,'BD OCyG'!$AE:$AE,$H24,'BD OCyG'!$AD:$AD,$H$11,'BD OCyG'!$AF:$AF,"No")*Resumen!$F$8</f>
        <v>0</v>
      </c>
      <c r="DH24" s="171">
        <f>DF24+IF(Resumen!$F$8=0,0,DG24/Resumen!$F$8)</f>
        <v>0</v>
      </c>
      <c r="DI24" s="171">
        <f>DF24+IF(Resumen!$F$8=0,0,DG24/Resumen!$F$8)</f>
        <v>0</v>
      </c>
      <c r="DJ24" s="140">
        <f t="shared" ca="1" si="24"/>
        <v>0</v>
      </c>
      <c r="DK24" s="140">
        <f t="shared" ca="1" si="7"/>
        <v>0</v>
      </c>
      <c r="DL24" s="140">
        <f t="shared" ca="1" si="7"/>
        <v>0</v>
      </c>
    </row>
    <row r="25" spans="2:116" s="169" customFormat="1" ht="15" customHeight="1" x14ac:dyDescent="0.2">
      <c r="B25" s="170">
        <f>SUMIFS('BD OCyG'!$AB:$AB,'BD OCyG'!$B:$B,B$11,'BD OCyG'!$AE:$AE,$H25,'BD OCyG'!$AD:$AD,$H$11)</f>
        <v>0</v>
      </c>
      <c r="C25" s="170">
        <f t="shared" si="0"/>
        <v>0</v>
      </c>
      <c r="D25" s="171">
        <f>SUMIFS('BD OCyG'!$AC:$AC,'BD OCyG'!$B:$B,B$11,'BD OCyG'!$AE:$AE,$H25,'BD OCyG'!$AD:$AD,$H$11,'BD OCyG'!$AF:$AF,"Si")</f>
        <v>0</v>
      </c>
      <c r="E25" s="171">
        <f>SUMIFS('BD OCyG'!$AC:$AC,'BD OCyG'!$B:$B,B$11,'BD OCyG'!$AE:$AE,$H25,'BD OCyG'!$AD:$AD,$H$11,'BD OCyG'!$AF:$AF,"No")*Resumen!$F$9</f>
        <v>0</v>
      </c>
      <c r="F25" s="171">
        <f>D25+IF(Resumen!$F$9=0,0,E25/Resumen!$F$9)</f>
        <v>0</v>
      </c>
      <c r="G25" s="171">
        <f>D25+IF(Resumen!$F$7=0,0,E25/Resumen!$F$7)</f>
        <v>0</v>
      </c>
      <c r="H25" s="172"/>
      <c r="I25" s="139">
        <f>SUMIFS('BD OCyG'!$AB:$AB,'BD OCyG'!$B:$B,I$11,'BD OCyG'!$AE:$AE,$H25,'BD OCyG'!$AD:$AD,$H$11)</f>
        <v>0</v>
      </c>
      <c r="J25" s="139">
        <f t="shared" si="1"/>
        <v>0</v>
      </c>
      <c r="K25" s="139">
        <f>SUMIFS('BD OCyG'!$AC:$AC,'BD OCyG'!$B:$B,I$11,'BD OCyG'!$AE:$AE,$H25,'BD OCyG'!$AD:$AD,$H$11,'BD OCyG'!$AF:$AF,"Si")</f>
        <v>0</v>
      </c>
      <c r="L25" s="139">
        <f>SUMIFS('BD OCyG'!$AC:$AC,'BD OCyG'!$B:$B,I$11,'BD OCyG'!$AE:$AE,$H25,'BD OCyG'!$AD:$AD,$H$11,'BD OCyG'!$AF:$AF,"No")*Resumen!$F$8</f>
        <v>0</v>
      </c>
      <c r="M25" s="171">
        <f>K25+IF(Resumen!$F$8=0,0,L25/Resumen!$F$8)</f>
        <v>0</v>
      </c>
      <c r="N25" s="139">
        <f>SUMIFS('BD OCyG'!$AB:$AB,'BD OCyG'!$B:$B,N$11,'BD OCyG'!$AE:$AE,$H25,'BD OCyG'!$AD:$AD,$H$11)</f>
        <v>0</v>
      </c>
      <c r="O25" s="139">
        <f t="shared" si="2"/>
        <v>0</v>
      </c>
      <c r="P25" s="139">
        <f>SUMIFS('BD OCyG'!$AC:$AC,'BD OCyG'!$B:$B,N$11,'BD OCyG'!$AE:$AE,$H25,'BD OCyG'!$AD:$AD,$H$11,'BD OCyG'!$AF:$AF,"Si")</f>
        <v>0</v>
      </c>
      <c r="Q25" s="139">
        <f>SUMIFS('BD OCyG'!$AC:$AC,'BD OCyG'!$B:$B,N$11,'BD OCyG'!$AE:$AE,$H25,'BD OCyG'!$AD:$AD,$H$11,'BD OCyG'!$AF:$AF,"No")*Resumen!$F$8</f>
        <v>0</v>
      </c>
      <c r="R25" s="171">
        <f>P25+IF(Resumen!$F$8=0,0,Q25/Resumen!$F$8)</f>
        <v>0</v>
      </c>
      <c r="S25" s="139">
        <f ca="1">IFERROR(SUMIFS(INDIRECT("'BD OCyG'!$"&amp;T$10&amp;":"&amp;T$10),'BD OCyG'!$B:$B,N$11,'BD OCyG'!$AE:$AE,$H25,'BD OCyG'!$AD:$AD,$H$11),)</f>
        <v>0</v>
      </c>
      <c r="T25" s="139">
        <f t="shared" ca="1" si="8"/>
        <v>0</v>
      </c>
      <c r="U25" s="139">
        <f ca="1">IFERROR(SUMIFS(INDIRECT("'BD OCyG'!$"&amp;U$10&amp;":$"&amp;U$10),'BD OCyG'!$B:$B,N$11,'BD OCyG'!$AE:$AE,$H25,'BD OCyG'!$AD:$AD,$H$11,'BD OCyG'!$AF:$AF,"Si"),)</f>
        <v>0</v>
      </c>
      <c r="V25" s="139">
        <f ca="1">IFERROR(SUMIFS(INDIRECT("'BD OCyG'!$"&amp;U$10&amp;":$"&amp;U$10),'BD OCyG'!$B:$B,N$11,'BD OCyG'!$AE:$AE,$H25,'BD OCyG'!$AD:$AD,$H$11,'BD OCyG'!$AF:$AF,"No")*Resumen!$F$8,)</f>
        <v>0</v>
      </c>
      <c r="W25" s="171">
        <f ca="1">U25+IF(Resumen!$F$8=0,0,V25/Resumen!$F$8)</f>
        <v>0</v>
      </c>
      <c r="X25" s="170">
        <f ca="1">SUMIFS(INDIRECT("'BD OCyG'!$"&amp;Y$10&amp;":"&amp;Y$10),'BD OCyG'!$B:$B,X$9,'BD OCyG'!$AE:$AE,$H25,'BD OCyG'!$AD:$AD,$H$11)</f>
        <v>0</v>
      </c>
      <c r="Y25" s="170">
        <f t="shared" ca="1" si="9"/>
        <v>0</v>
      </c>
      <c r="Z25" s="171">
        <f ca="1">SUMIFS(INDIRECT("'BD OCyG'!$"&amp;Z$10&amp;":$"&amp;Z$10),'BD OCyG'!$B:$B,X$9,'BD OCyG'!$AE:$AE,$H25,'BD OCyG'!$AD:$AD,$H$11,'BD OCyG'!$AF:$AF,"Si")</f>
        <v>0</v>
      </c>
      <c r="AA25" s="171">
        <f ca="1">SUMIFS(INDIRECT("'BD OCyG'!$"&amp;Z$10&amp;":$"&amp;Z$10),'BD OCyG'!$B:$B,X$9,'BD OCyG'!$AE:$AE,$H25,'BD OCyG'!$AD:$AD,$H$11,'BD OCyG'!$AF:$AF,"No")*Resumen!$F$8</f>
        <v>0</v>
      </c>
      <c r="AB25" s="171">
        <f ca="1">Z25+IF(Resumen!$F$8=0,0,AA25/Resumen!$F$8)</f>
        <v>0</v>
      </c>
      <c r="AC25" s="171">
        <f ca="1">Z25+IF(Resumen!$G$7=0,0,AA25/Resumen!$G$7)</f>
        <v>0</v>
      </c>
      <c r="AD25" s="170">
        <f ca="1">IF(AE$9&gt;Periodo,0,(SUMIFS(INDIRECT("'BD OCyG'!$"&amp;AE$10&amp;":"&amp;AE$10),'BD OCyG'!$B:$B,AD$9,'BD OCyG'!$AE:$AE,$H25,'BD OCyG'!$AD:$AD,$H$11)*AF$9-X25*X$10)/AD$10)</f>
        <v>0</v>
      </c>
      <c r="AE25" s="170">
        <f t="shared" ca="1" si="10"/>
        <v>0</v>
      </c>
      <c r="AF25" s="171">
        <f ca="1">IF(AE$9&gt;Periodo,0,IF(AE$9&gt;Periodo,0,SUMIFS(INDIRECT("'BD OCyG'!$"&amp;AF$10&amp;":$"&amp;AF$10),'BD OCyG'!$B:$B,AD$9,'BD OCyG'!$AE:$AE,$H25,'BD OCyG'!$AD:$AD,$H$11,'BD OCyG'!$AF:$AF,"Si")-Z25))</f>
        <v>0</v>
      </c>
      <c r="AG25" s="171">
        <f ca="1">IF(AE$9&gt;Periodo,0,IF(AE$9&gt;Periodo,0,SUMIFS(INDIRECT("'BD OCyG'!$"&amp;AF$10&amp;":$"&amp;AF$10),'BD OCyG'!$B:$B,AD$9,'BD OCyG'!$AE:$AE,$H25,'BD OCyG'!$AD:$AD,$H$11,'BD OCyG'!$AF:$AF,"No")*Resumen!$F$8-AA25))</f>
        <v>0</v>
      </c>
      <c r="AH25" s="171">
        <f ca="1">AF25+IF(Resumen!$F$8=0,0,AG25/Resumen!$F$8)</f>
        <v>0</v>
      </c>
      <c r="AI25" s="171">
        <f ca="1">AF25+IF(Resumen!$H$7=0,0,AG25/Resumen!$H$7)</f>
        <v>0</v>
      </c>
      <c r="AJ25" s="170">
        <f ca="1">IF(AK$9&gt;Periodo,0,IF(AK$9&gt;Periodo,0,(SUMIFS(INDIRECT("'BD OCyG'!$"&amp;AK$10&amp;":"&amp;AK$10),'BD OCyG'!$B:$B,AJ$9,'BD OCyG'!$AE:$AE,$H25,'BD OCyG'!$AD:$AD,$H$11)*AL$9-SUMIFS(INDIRECT("'BD OCyG'!$"&amp;AE$10&amp;":"&amp;AE$10),'BD OCyG'!$B:$B,AJ$9,'BD OCyG'!$AE:$AE,$H25,'BD OCyG'!$AD:$AD,$H$11)*AF$9)/AJ$10))</f>
        <v>0</v>
      </c>
      <c r="AK25" s="170">
        <f t="shared" ca="1" si="11"/>
        <v>0</v>
      </c>
      <c r="AL25" s="171">
        <f ca="1">IF(AK$9&gt;Periodo,0,SUMIFS(INDIRECT("'BD OCyG'!$"&amp;AL$10&amp;":$"&amp;AL$10),'BD OCyG'!$B:$B,AJ$9,'BD OCyG'!$AE:$AE,$H25,'BD OCyG'!$AD:$AD,$H$11,'BD OCyG'!$AF:$AF,"Si")-AF25-Z25)</f>
        <v>0</v>
      </c>
      <c r="AM25" s="171">
        <f ca="1">IF(AK$9&gt;Periodo,0,SUMIFS(INDIRECT("'BD OCyG'!$"&amp;AL$10&amp;":$"&amp;AL$10),'BD OCyG'!$B:$B,AJ$9,'BD OCyG'!$AE:$AE,$H25,'BD OCyG'!$AD:$AD,$H$11,'BD OCyG'!$AF:$AF,"No")*Resumen!$F$8-AG25-AA25)</f>
        <v>0</v>
      </c>
      <c r="AN25" s="171">
        <f ca="1">AL25+IF(Resumen!$F$8=0,0,AM25/Resumen!$F$8)</f>
        <v>0</v>
      </c>
      <c r="AO25" s="171">
        <f ca="1">AL25+IF(Resumen!$I$7=0,0,AM25/Resumen!$I$7)</f>
        <v>0</v>
      </c>
      <c r="AP25" s="170">
        <f ca="1">IF(AQ$9&gt;Periodo,0,IF(AQ$9&gt;Periodo,0,(SUMIFS(INDIRECT("'BD OCyG'!$"&amp;AQ$10&amp;":"&amp;AQ$10),'BD OCyG'!$B:$B,AP$9,'BD OCyG'!$AE:$AE,$H25,'BD OCyG'!$AD:$AD,$H$11)*AR$9-SUMIFS(INDIRECT("'BD OCyG'!$"&amp;AK$10&amp;":"&amp;AK$10),'BD OCyG'!$B:$B,AP$9,'BD OCyG'!$AE:$AE,$H25,'BD OCyG'!$AD:$AD,$H$11)*AL$9)/AP$10))</f>
        <v>0</v>
      </c>
      <c r="AQ25" s="170">
        <f t="shared" ca="1" si="12"/>
        <v>0</v>
      </c>
      <c r="AR25" s="171">
        <f ca="1">IF(AQ$9&gt;Periodo,0,SUMIFS(INDIRECT("'BD OCyG'!$"&amp;AR$10&amp;":$"&amp;AR$10),'BD OCyG'!$B:$B,AP$9,'BD OCyG'!$AE:$AE,$H25,'BD OCyG'!$AD:$AD,$H$11,'BD OCyG'!$AF:$AF,"Si")-AL25-AF25-Z25)</f>
        <v>0</v>
      </c>
      <c r="AS25" s="171">
        <f ca="1">IF(AQ$9&gt;Periodo,0,SUMIFS(INDIRECT("'BD OCyG'!$"&amp;AR$10&amp;":$"&amp;AR$10),'BD OCyG'!$B:$B,AP$9,'BD OCyG'!$AE:$AE,$H25,'BD OCyG'!$AD:$AD,$H$11,'BD OCyG'!$AF:$AF,"No")*Resumen!$F$8-AM25-AG25-AA25)</f>
        <v>0</v>
      </c>
      <c r="AT25" s="171">
        <f ca="1">AR25+IF(Resumen!$F$8=0,0,AS25/Resumen!$F$8)</f>
        <v>0</v>
      </c>
      <c r="AU25" s="171">
        <f ca="1">AR25+IF(Resumen!$J$7=0,0,AS25/Resumen!$J$7)</f>
        <v>0</v>
      </c>
      <c r="AV25" s="170">
        <f ca="1">IF(AW$9&gt;Periodo,0,IF(AW$9&gt;Periodo,0,(SUMIFS(INDIRECT("'BD OCyG'!$"&amp;AW$10&amp;":"&amp;AW$10),'BD OCyG'!$B:$B,AV$9,'BD OCyG'!$AE:$AE,$H25,'BD OCyG'!$AD:$AD,$H$11)*AX$9-SUMIFS(INDIRECT("'BD OCyG'!$"&amp;AQ$10&amp;":"&amp;AQ$10),'BD OCyG'!$B:$B,AV$9,'BD OCyG'!$AE:$AE,$H25,'BD OCyG'!$AD:$AD,$H$11)*AR$9)/AV$10))</f>
        <v>0</v>
      </c>
      <c r="AW25" s="170">
        <f t="shared" ca="1" si="13"/>
        <v>0</v>
      </c>
      <c r="AX25" s="171">
        <f ca="1">IF(AW$9&gt;Periodo,0,SUMIFS(INDIRECT("'BD OCyG'!$"&amp;AX$10&amp;":$"&amp;AX$10),'BD OCyG'!$B:$B,AV$9,'BD OCyG'!$AE:$AE,$H25,'BD OCyG'!$AD:$AD,$H$11,'BD OCyG'!$AF:$AF,"Si")-AR25-AL25-AF25-Z25)</f>
        <v>0</v>
      </c>
      <c r="AY25" s="171">
        <f ca="1">IF(AW$9&gt;Periodo,0,SUMIFS(INDIRECT("'BD OCyG'!$"&amp;AX$10&amp;":$"&amp;AX$10),'BD OCyG'!$B:$B,AV$9,'BD OCyG'!$AE:$AE,$H25,'BD OCyG'!$AD:$AD,$H$11,'BD OCyG'!$AF:$AF,"No")*Resumen!$F$8-AS25-AM25-AG25-AA25)</f>
        <v>0</v>
      </c>
      <c r="AZ25" s="171">
        <f ca="1">AX25+IF(Resumen!$F$8=0,0,AY25/Resumen!$F$8)</f>
        <v>0</v>
      </c>
      <c r="BA25" s="171">
        <f ca="1">AX25+IF(Resumen!$K$7=0,0,AY25/Resumen!$K$7)</f>
        <v>0</v>
      </c>
      <c r="BB25" s="170">
        <f ca="1">IF(BC$9&gt;Periodo,0,IF(BC$9&gt;Periodo,0,(SUMIFS(INDIRECT("'BD OCyG'!$"&amp;BC$10&amp;":"&amp;BC$10),'BD OCyG'!$B:$B,BB$9,'BD OCyG'!$AE:$AE,$H25,'BD OCyG'!$AD:$AD,$H$11)*BD$9-SUMIFS(INDIRECT("'BD OCyG'!$"&amp;AW$10&amp;":"&amp;AW$10),'BD OCyG'!$B:$B,BB$9,'BD OCyG'!$AE:$AE,$H25,'BD OCyG'!$AD:$AD,$H$11)*AX$9)/BB$10))</f>
        <v>0</v>
      </c>
      <c r="BC25" s="170">
        <f t="shared" ca="1" si="14"/>
        <v>0</v>
      </c>
      <c r="BD25" s="171">
        <f ca="1">IF(BC$9&gt;Periodo,0,SUMIFS(INDIRECT("'BD OCyG'!$"&amp;BD$10&amp;":$"&amp;BD$10),'BD OCyG'!$B:$B,BB$9,'BD OCyG'!$AE:$AE,$H25,'BD OCyG'!$AD:$AD,$H$11,'BD OCyG'!$AF:$AF,"Si")-AX25-AR25-AL25-AF25-Z25)</f>
        <v>0</v>
      </c>
      <c r="BE25" s="171">
        <f ca="1">IF(BC$9&gt;Periodo,0,SUMIFS(INDIRECT("'BD OCyG'!$"&amp;BD$10&amp;":$"&amp;BD$10),'BD OCyG'!$B:$B,BB$9,'BD OCyG'!$AE:$AE,$H25,'BD OCyG'!$AD:$AD,$H$11,'BD OCyG'!$AF:$AF,"No")*Resumen!$F$8-AY25-AS25-AM25-AG25-AA25)</f>
        <v>0</v>
      </c>
      <c r="BF25" s="171">
        <f ca="1">BD25+IF(Resumen!$F$8=0,0,BE25/Resumen!$F$8)</f>
        <v>0</v>
      </c>
      <c r="BG25" s="171">
        <f ca="1">BD25+IF(Resumen!$L$7=0,0,BE25/Resumen!$L$7)</f>
        <v>0</v>
      </c>
      <c r="BH25" s="170">
        <f ca="1">IF(BI$9&gt;Periodo,0,IF(BI$9&gt;Periodo,0,(SUMIFS(INDIRECT("'BD OCyG'!$"&amp;BI$10&amp;":"&amp;BI$10),'BD OCyG'!$B:$B,BH$9,'BD OCyG'!$AE:$AE,$H25,'BD OCyG'!$AD:$AD,$H$11)*BJ$9-SUMIFS(INDIRECT("'BD OCyG'!$"&amp;BC$10&amp;":"&amp;BC$10),'BD OCyG'!$B:$B,BH$9,'BD OCyG'!$AE:$AE,$H25,'BD OCyG'!$AD:$AD,$H$11)*BD$9)/BH$10))</f>
        <v>0</v>
      </c>
      <c r="BI25" s="170">
        <f t="shared" ca="1" si="15"/>
        <v>0</v>
      </c>
      <c r="BJ25" s="171">
        <f ca="1">IF(BI$9&gt;Periodo,0,SUMIFS(INDIRECT("'BD OCyG'!$"&amp;BJ$10&amp;":$"&amp;BJ$10),'BD OCyG'!$B:$B,BH$9,'BD OCyG'!$AE:$AE,$H25,'BD OCyG'!$AD:$AD,$H$11,'BD OCyG'!$AF:$AF,"Si")-BD25-AX25-AR25-AL25-AF25-Z25)</f>
        <v>0</v>
      </c>
      <c r="BK25" s="171">
        <f ca="1">IF(BI$9&gt;Periodo,0,SUMIFS(INDIRECT("'BD OCyG'!$"&amp;BJ$10&amp;":$"&amp;BJ$10),'BD OCyG'!$B:$B,BH$9,'BD OCyG'!$AE:$AE,$H25,'BD OCyG'!$AD:$AD,$H$11,'BD OCyG'!$AF:$AF,"No")*Resumen!$F$8-BE25-AY25-AS25-AM25-AG25-AA25)</f>
        <v>0</v>
      </c>
      <c r="BL25" s="171">
        <f ca="1">BJ25+IF(Resumen!$F$8=0,0,BK25/Resumen!$F$8)</f>
        <v>0</v>
      </c>
      <c r="BM25" s="171">
        <f ca="1">BJ25+IF(Resumen!$M$7=0,0,BK25/Resumen!$M$7)</f>
        <v>0</v>
      </c>
      <c r="BN25" s="170">
        <f ca="1">IF(BO$9&gt;Periodo,0,IF(BO$9&gt;Periodo,0,(SUMIFS(INDIRECT("'BD OCyG'!$"&amp;BO$10&amp;":"&amp;BO$10),'BD OCyG'!$B:$B,BN$9,'BD OCyG'!$AE:$AE,$H25,'BD OCyG'!$AD:$AD,$H$11)*BP$9-SUMIFS(INDIRECT("'BD OCyG'!$"&amp;BI$10&amp;":"&amp;BI$10),'BD OCyG'!$B:$B,BN$9,'BD OCyG'!$AE:$AE,$H25,'BD OCyG'!$AD:$AD,$H$11)*BJ$9)/BN$10))</f>
        <v>0</v>
      </c>
      <c r="BO25" s="170">
        <f t="shared" ca="1" si="16"/>
        <v>0</v>
      </c>
      <c r="BP25" s="171">
        <f ca="1">IF(BO$9&gt;Periodo,0,SUMIFS(INDIRECT("'BD OCyG'!$"&amp;BP$10&amp;":$"&amp;BP$10),'BD OCyG'!$B:$B,BN$9,'BD OCyG'!$AE:$AE,$H25,'BD OCyG'!$AD:$AD,$H$11,'BD OCyG'!$AF:$AF,"Si")-BJ25-BD25-AX25-AR25-AL25-AF25-Z25)</f>
        <v>0</v>
      </c>
      <c r="BQ25" s="171">
        <f ca="1">IF(BO$9&gt;Periodo,0,SUMIFS(INDIRECT("'BD OCyG'!$"&amp;BP$10&amp;":$"&amp;BP$10),'BD OCyG'!$B:$B,BN$9,'BD OCyG'!$AE:$AE,$H25,'BD OCyG'!$AD:$AD,$H$11,'BD OCyG'!$AF:$AF,"No")*Resumen!$F$9-BK25-BE25-AY25-AS25-AM25-AG25-AA25)</f>
        <v>0</v>
      </c>
      <c r="BR25" s="171">
        <f ca="1">BP25+IF(Resumen!$F$8=0,0,BQ25/Resumen!$F$8)</f>
        <v>0</v>
      </c>
      <c r="BS25" s="171">
        <f ca="1">BP25+IF(Resumen!$N$7=0,0,BQ25/Resumen!$N$7)</f>
        <v>0</v>
      </c>
      <c r="BT25" s="170">
        <f ca="1">IF(BU$9&gt;Periodo,0,IF(BU$9&gt;Periodo,0,(SUMIFS(INDIRECT("'BD OCyG'!$"&amp;BU$10&amp;":"&amp;BU$10),'BD OCyG'!$B:$B,BT$9,'BD OCyG'!$AE:$AE,$H25,'BD OCyG'!$AD:$AD,$H$11)*BV$9-SUMIFS(INDIRECT("'BD OCyG'!$"&amp;BO$10&amp;":"&amp;BO$10),'BD OCyG'!$B:$B,BT$9,'BD OCyG'!$AE:$AE,$H25,'BD OCyG'!$AD:$AD,$H$11)*BP$9)/BT$10))</f>
        <v>0</v>
      </c>
      <c r="BU25" s="170">
        <f t="shared" ca="1" si="17"/>
        <v>0</v>
      </c>
      <c r="BV25" s="171">
        <f ca="1">IF(BU$9&gt;Periodo,0,SUMIFS(INDIRECT("'BD OCyG'!$"&amp;BV$10&amp;":$"&amp;BV$10),'BD OCyG'!$B:$B,BT$9,'BD OCyG'!$AE:$AE,$H25,'BD OCyG'!$AD:$AD,$H$11,'BD OCyG'!$AF:$AF,"Si")-BP25-BJ25-BD25-AX25-AR25-AL25-AF25-Z25)</f>
        <v>0</v>
      </c>
      <c r="BW25" s="171">
        <f ca="1">IF(BU$9&gt;Periodo,0,SUMIFS(INDIRECT("'BD OCyG'!$"&amp;BV$10&amp;":$"&amp;BV$10),'BD OCyG'!$B:$B,BT$9,'BD OCyG'!$AE:$AE,$H25,'BD OCyG'!$AD:$AD,$H$11,'BD OCyG'!$AF:$AF,"No")*Resumen!$F$8-BQ25-BK25-BE25-AY25-AS25-AM25-AG25-AA25)</f>
        <v>0</v>
      </c>
      <c r="BX25" s="171">
        <f ca="1">BV25+IF(Resumen!$F$8=0,0,BW25/Resumen!$F$8)</f>
        <v>0</v>
      </c>
      <c r="BY25" s="171">
        <f ca="1">BV25+IF(Resumen!$O$7=0,0,BW25/Resumen!$O$7)</f>
        <v>0</v>
      </c>
      <c r="BZ25" s="170">
        <f ca="1">IF(CA$9&gt;Periodo,0,IF(CA$9&gt;Periodo,0,(SUMIFS(INDIRECT("'BD OCyG'!$"&amp;CA$10&amp;":"&amp;CA$10),'BD OCyG'!$B:$B,BZ$9,'BD OCyG'!$AE:$AE,$H25,'BD OCyG'!$AD:$AD,$H$11)*CB$9-SUMIFS(INDIRECT("'BD OCyG'!$"&amp;BU$10&amp;":"&amp;BU$10),'BD OCyG'!$B:$B,BZ$9,'BD OCyG'!$AE:$AE,$H25,'BD OCyG'!$AD:$AD,$H$11)*BV$9)/BZ$10))</f>
        <v>0</v>
      </c>
      <c r="CA25" s="170">
        <f t="shared" ca="1" si="18"/>
        <v>0</v>
      </c>
      <c r="CB25" s="171">
        <f ca="1">IF(CA$9&gt;Periodo,0,SUMIFS(INDIRECT("'BD OCyG'!$"&amp;CB$10&amp;":$"&amp;CB$10),'BD OCyG'!$B:$B,BZ$9,'BD OCyG'!$AE:$AE,$H25,'BD OCyG'!$AD:$AD,$H$11,'BD OCyG'!$AF:$AF,"Si")-BV25-BP25-BJ25-BD25-AX25-AR25-AL25-AF25-Z25)</f>
        <v>0</v>
      </c>
      <c r="CC25" s="171">
        <f ca="1">IF(CA$9&gt;Periodo,0,SUMIFS(INDIRECT("'BD OCyG'!$"&amp;CB$10&amp;":$"&amp;CB$10),'BD OCyG'!$B:$B,BZ$9,'BD OCyG'!$AE:$AE,$H25,'BD OCyG'!$AD:$AD,$H$11,'BD OCyG'!$AF:$AF,"No")*Resumen!$F$8-BW25-BQ25-BK25-BE25-AY25-AS25-AM25-AG25-AA25)</f>
        <v>0</v>
      </c>
      <c r="CD25" s="171">
        <f ca="1">CB25+IF(Resumen!$F$8=0,0,CC25/Resumen!$F$8)</f>
        <v>0</v>
      </c>
      <c r="CE25" s="171">
        <f ca="1">CB25+IF(Resumen!$P$7=0,0,CC25/Resumen!$P$7)</f>
        <v>0</v>
      </c>
      <c r="CF25" s="170">
        <f ca="1">IF(CG$9&gt;Periodo,0,IF(CG$9&gt;Periodo,0,(SUMIFS(INDIRECT("'BD OCyG'!$"&amp;CG$10&amp;":"&amp;CG$10),'BD OCyG'!$B:$B,CF$9,'BD OCyG'!$AE:$AE,$H25,'BD OCyG'!$AD:$AD,$H$11)*CH$9-SUMIFS(INDIRECT("'BD OCyG'!$"&amp;CA$10&amp;":"&amp;CA$10),'BD OCyG'!$B:$B,CF$9,'BD OCyG'!$AE:$AE,$H25,'BD OCyG'!$AD:$AD,$H$11)*CB$9)/CF$10))</f>
        <v>0</v>
      </c>
      <c r="CG25" s="170">
        <f t="shared" ca="1" si="19"/>
        <v>0</v>
      </c>
      <c r="CH25" s="171">
        <f ca="1">IF(CG$9&gt;Periodo,0,SUMIFS(INDIRECT("'BD OCyG'!$"&amp;CH$10&amp;":$"&amp;CH$10),'BD OCyG'!$B:$B,CF$9,'BD OCyG'!$AE:$AE,$H25,'BD OCyG'!$AD:$AD,$H$11,'BD OCyG'!$AF:$AF,"Si")-CB25-BV25-BP25-BJ25-BD25-AX25-AR25-AL25-AF25-Z25)</f>
        <v>0</v>
      </c>
      <c r="CI25" s="171">
        <f ca="1">IF(CG$9&gt;Periodo,0,SUMIFS(INDIRECT("'BD OCyG'!$"&amp;CH$10&amp;":$"&amp;CH$10),'BD OCyG'!$B:$B,CF$9,'BD OCyG'!$AE:$AE,$H25,'BD OCyG'!$AD:$AD,$H$11,'BD OCyG'!$AF:$AF,"No")*Resumen!$F$8-CC25-BW25-BQ25-BK25-BE25-AY25-AS25-AM25-AG25-AA25)</f>
        <v>0</v>
      </c>
      <c r="CJ25" s="171">
        <f ca="1">CH25+IF(Resumen!$F$8=0,0,CI25/Resumen!$F$8)</f>
        <v>0</v>
      </c>
      <c r="CK25" s="171">
        <f ca="1">CH25+IF(Resumen!$Q$7=0,0,CI25/Resumen!$Q$7)</f>
        <v>0</v>
      </c>
      <c r="CL25" s="170">
        <f ca="1">IF(CM$9&gt;Periodo,0,IF(CM$9&gt;Periodo,0,(SUMIFS(INDIRECT("'BD OCyG'!$"&amp;CM$10&amp;":"&amp;CM$10),'BD OCyG'!$B:$B,CL$9,'BD OCyG'!$AE:$AE,$H25,'BD OCyG'!$AD:$AD,$H$11)*CN$9-SUMIFS(INDIRECT("'BD OCyG'!$"&amp;CG$10&amp;":"&amp;CG$10),'BD OCyG'!$B:$B,CL$9,'BD OCyG'!$AE:$AE,$H25,'BD OCyG'!$AD:$AD,$H$11)*CH$9)/CL$10))</f>
        <v>0</v>
      </c>
      <c r="CM25" s="170">
        <f t="shared" ca="1" si="20"/>
        <v>0</v>
      </c>
      <c r="CN25" s="171">
        <f ca="1">IF(CM$9&gt;Periodo,0,SUMIFS(INDIRECT("'BD OCyG'!$"&amp;CN$10&amp;":$"&amp;CN$10),'BD OCyG'!$B:$B,CL$9,'BD OCyG'!$AE:$AE,$H25,'BD OCyG'!$AD:$AD,$H$11,'BD OCyG'!$AF:$AF,"Si")-CH25-CB25-BV25-BP25-BJ25-BD25-AX25-AR25-AL25-AF25-Z25)</f>
        <v>0</v>
      </c>
      <c r="CO25" s="171">
        <f ca="1">IF(CM$9&gt;Periodo,0,SUMIFS(INDIRECT("'BD OCyG'!$"&amp;CN$10&amp;":$"&amp;CN$10),'BD OCyG'!$B:$B,CL$9,'BD OCyG'!$AE:$AE,$H25,'BD OCyG'!$AD:$AD,$H$11,'BD OCyG'!$AF:$AF,"No")*Resumen!$F$8-CI25-CC25-BW25-BQ25-BK25-BE25-AY25-AS25-AM25-AG25-AA25)</f>
        <v>0</v>
      </c>
      <c r="CP25" s="171">
        <f ca="1">CN25+IF(Resumen!$F$8=0,0,CO25/Resumen!$F$8)</f>
        <v>0</v>
      </c>
      <c r="CQ25" s="171">
        <f ca="1">CN25+IF(Resumen!$R$7=0,0,CO25/Resumen!$R$7)</f>
        <v>0</v>
      </c>
      <c r="CR25" s="139">
        <f t="shared" ca="1" si="21"/>
        <v>0</v>
      </c>
      <c r="CS25" s="139">
        <f t="shared" ca="1" si="22"/>
        <v>0</v>
      </c>
      <c r="CT25" s="139">
        <f t="shared" ca="1" si="23"/>
        <v>0</v>
      </c>
      <c r="CU25" s="139">
        <f t="shared" ca="1" si="4"/>
        <v>0</v>
      </c>
      <c r="CV25" s="140">
        <f t="shared" ca="1" si="4"/>
        <v>0</v>
      </c>
      <c r="CW25" s="140">
        <f t="shared" ca="1" si="4"/>
        <v>0</v>
      </c>
      <c r="CX25" s="170">
        <f>SUMIFS('BD OCyG'!$AB:$AB,'BD OCyG'!$B:$B,CX$11,'BD OCyG'!$AE:$AE,$H25,'BD OCyG'!$AD:$AD,$H$11)</f>
        <v>0</v>
      </c>
      <c r="CY25" s="170">
        <f t="shared" si="5"/>
        <v>0</v>
      </c>
      <c r="CZ25" s="171">
        <f>SUMIFS('BD OCyG'!$AC:$AC,'BD OCyG'!$B:$B,CX$11,'BD OCyG'!$AE:$AE,$H25,'BD OCyG'!$AD:$AD,$H$11,'BD OCyG'!$AF:$AF,"Si")</f>
        <v>0</v>
      </c>
      <c r="DA25" s="171">
        <f>SUMIFS('BD OCyG'!$AC:$AC,'BD OCyG'!$B:$B,CX$11,'BD OCyG'!$AE:$AE,$H25,'BD OCyG'!$AD:$AD,$H$11,'BD OCyG'!$AF:$AF,"No")*Resumen!$F$8</f>
        <v>0</v>
      </c>
      <c r="DB25" s="171">
        <f>CZ25+IF(Resumen!$F$8=0,0,DA25/Resumen!$F$8)</f>
        <v>0</v>
      </c>
      <c r="DC25" s="171">
        <f>CZ25+IF(Resumen!$F$8=0,0,DA25/Resumen!$F$8)</f>
        <v>0</v>
      </c>
      <c r="DD25" s="170">
        <f>SUMIFS('BD OCyG'!$AB:$AB,'BD OCyG'!$B:$B,DD$11,'BD OCyG'!$AE:$AE,$H25,'BD OCyG'!$AD:$AD,$H$11)</f>
        <v>0</v>
      </c>
      <c r="DE25" s="170">
        <f t="shared" si="6"/>
        <v>0</v>
      </c>
      <c r="DF25" s="171">
        <f>SUMIFS('BD OCyG'!$AC:$AC,'BD OCyG'!$B:$B,DD$11,'BD OCyG'!$AE:$AE,$H25,'BD OCyG'!$AD:$AD,$H$11,'BD OCyG'!$AF:$AF,"Si")</f>
        <v>0</v>
      </c>
      <c r="DG25" s="171">
        <f>SUMIFS('BD OCyG'!$AC:$AC,'BD OCyG'!$B:$B,DD$11,'BD OCyG'!$AE:$AE,$H25,'BD OCyG'!$AD:$AD,$H$11,'BD OCyG'!$AF:$AF,"No")*Resumen!$F$8</f>
        <v>0</v>
      </c>
      <c r="DH25" s="171">
        <f>DF25+IF(Resumen!$F$8=0,0,DG25/Resumen!$F$8)</f>
        <v>0</v>
      </c>
      <c r="DI25" s="171">
        <f>DF25+IF(Resumen!$F$8=0,0,DG25/Resumen!$F$8)</f>
        <v>0</v>
      </c>
      <c r="DJ25" s="140">
        <f t="shared" ca="1" si="24"/>
        <v>0</v>
      </c>
      <c r="DK25" s="140">
        <f t="shared" ca="1" si="7"/>
        <v>0</v>
      </c>
      <c r="DL25" s="140">
        <f t="shared" ca="1" si="7"/>
        <v>0</v>
      </c>
    </row>
    <row r="26" spans="2:116" s="169" customFormat="1" ht="15" customHeight="1" x14ac:dyDescent="0.2">
      <c r="B26" s="170">
        <f>SUMIFS('BD OCyG'!$AB:$AB,'BD OCyG'!$B:$B,B$11,'BD OCyG'!$AE:$AE,$H26,'BD OCyG'!$AD:$AD,$H$11)</f>
        <v>0</v>
      </c>
      <c r="C26" s="170">
        <f t="shared" si="0"/>
        <v>0</v>
      </c>
      <c r="D26" s="171">
        <f>SUMIFS('BD OCyG'!$AC:$AC,'BD OCyG'!$B:$B,B$11,'BD OCyG'!$AE:$AE,$H26,'BD OCyG'!$AD:$AD,$H$11,'BD OCyG'!$AF:$AF,"Si")</f>
        <v>0</v>
      </c>
      <c r="E26" s="171">
        <f>SUMIFS('BD OCyG'!$AC:$AC,'BD OCyG'!$B:$B,B$11,'BD OCyG'!$AE:$AE,$H26,'BD OCyG'!$AD:$AD,$H$11,'BD OCyG'!$AF:$AF,"No")*Resumen!$F$9</f>
        <v>0</v>
      </c>
      <c r="F26" s="171">
        <f>D26+IF(Resumen!$F$9=0,0,E26/Resumen!$F$9)</f>
        <v>0</v>
      </c>
      <c r="G26" s="171">
        <f>D26+IF(Resumen!$F$7=0,0,E26/Resumen!$F$7)</f>
        <v>0</v>
      </c>
      <c r="H26" s="172"/>
      <c r="I26" s="139">
        <f>SUMIFS('BD OCyG'!$AB:$AB,'BD OCyG'!$B:$B,I$11,'BD OCyG'!$AE:$AE,$H26,'BD OCyG'!$AD:$AD,$H$11)</f>
        <v>0</v>
      </c>
      <c r="J26" s="139">
        <f t="shared" si="1"/>
        <v>0</v>
      </c>
      <c r="K26" s="139">
        <f>SUMIFS('BD OCyG'!$AC:$AC,'BD OCyG'!$B:$B,I$11,'BD OCyG'!$AE:$AE,$H26,'BD OCyG'!$AD:$AD,$H$11,'BD OCyG'!$AF:$AF,"Si")</f>
        <v>0</v>
      </c>
      <c r="L26" s="139">
        <f>SUMIFS('BD OCyG'!$AC:$AC,'BD OCyG'!$B:$B,I$11,'BD OCyG'!$AE:$AE,$H26,'BD OCyG'!$AD:$AD,$H$11,'BD OCyG'!$AF:$AF,"No")*Resumen!$F$8</f>
        <v>0</v>
      </c>
      <c r="M26" s="171">
        <f>K26+IF(Resumen!$F$8=0,0,L26/Resumen!$F$8)</f>
        <v>0</v>
      </c>
      <c r="N26" s="139">
        <f>SUMIFS('BD OCyG'!$AB:$AB,'BD OCyG'!$B:$B,N$11,'BD OCyG'!$AE:$AE,$H26,'BD OCyG'!$AD:$AD,$H$11)</f>
        <v>0</v>
      </c>
      <c r="O26" s="139">
        <f t="shared" si="2"/>
        <v>0</v>
      </c>
      <c r="P26" s="139">
        <f>SUMIFS('BD OCyG'!$AC:$AC,'BD OCyG'!$B:$B,N$11,'BD OCyG'!$AE:$AE,$H26,'BD OCyG'!$AD:$AD,$H$11,'BD OCyG'!$AF:$AF,"Si")</f>
        <v>0</v>
      </c>
      <c r="Q26" s="139">
        <f>SUMIFS('BD OCyG'!$AC:$AC,'BD OCyG'!$B:$B,N$11,'BD OCyG'!$AE:$AE,$H26,'BD OCyG'!$AD:$AD,$H$11,'BD OCyG'!$AF:$AF,"No")*Resumen!$F$8</f>
        <v>0</v>
      </c>
      <c r="R26" s="171">
        <f>P26+IF(Resumen!$F$8=0,0,Q26/Resumen!$F$8)</f>
        <v>0</v>
      </c>
      <c r="S26" s="139">
        <f ca="1">IFERROR(SUMIFS(INDIRECT("'BD OCyG'!$"&amp;T$10&amp;":"&amp;T$10),'BD OCyG'!$B:$B,N$11,'BD OCyG'!$AE:$AE,$H26,'BD OCyG'!$AD:$AD,$H$11),)</f>
        <v>0</v>
      </c>
      <c r="T26" s="139">
        <f t="shared" ca="1" si="8"/>
        <v>0</v>
      </c>
      <c r="U26" s="139">
        <f ca="1">IFERROR(SUMIFS(INDIRECT("'BD OCyG'!$"&amp;U$10&amp;":$"&amp;U$10),'BD OCyG'!$B:$B,N$11,'BD OCyG'!$AE:$AE,$H26,'BD OCyG'!$AD:$AD,$H$11,'BD OCyG'!$AF:$AF,"Si"),)</f>
        <v>0</v>
      </c>
      <c r="V26" s="139">
        <f ca="1">IFERROR(SUMIFS(INDIRECT("'BD OCyG'!$"&amp;U$10&amp;":$"&amp;U$10),'BD OCyG'!$B:$B,N$11,'BD OCyG'!$AE:$AE,$H26,'BD OCyG'!$AD:$AD,$H$11,'BD OCyG'!$AF:$AF,"No")*Resumen!$F$8,)</f>
        <v>0</v>
      </c>
      <c r="W26" s="171">
        <f ca="1">U26+IF(Resumen!$F$8=0,0,V26/Resumen!$F$8)</f>
        <v>0</v>
      </c>
      <c r="X26" s="170">
        <f ca="1">SUMIFS(INDIRECT("'BD OCyG'!$"&amp;Y$10&amp;":"&amp;Y$10),'BD OCyG'!$B:$B,X$9,'BD OCyG'!$AE:$AE,$H26,'BD OCyG'!$AD:$AD,$H$11)</f>
        <v>0</v>
      </c>
      <c r="Y26" s="170">
        <f t="shared" ca="1" si="9"/>
        <v>0</v>
      </c>
      <c r="Z26" s="171">
        <f ca="1">SUMIFS(INDIRECT("'BD OCyG'!$"&amp;Z$10&amp;":$"&amp;Z$10),'BD OCyG'!$B:$B,X$9,'BD OCyG'!$AE:$AE,$H26,'BD OCyG'!$AD:$AD,$H$11,'BD OCyG'!$AF:$AF,"Si")</f>
        <v>0</v>
      </c>
      <c r="AA26" s="171">
        <f ca="1">SUMIFS(INDIRECT("'BD OCyG'!$"&amp;Z$10&amp;":$"&amp;Z$10),'BD OCyG'!$B:$B,X$9,'BD OCyG'!$AE:$AE,$H26,'BD OCyG'!$AD:$AD,$H$11,'BD OCyG'!$AF:$AF,"No")*Resumen!$F$8</f>
        <v>0</v>
      </c>
      <c r="AB26" s="171">
        <f ca="1">Z26+IF(Resumen!$F$8=0,0,AA26/Resumen!$F$8)</f>
        <v>0</v>
      </c>
      <c r="AC26" s="171">
        <f ca="1">Z26+IF(Resumen!$G$7=0,0,AA26/Resumen!$G$7)</f>
        <v>0</v>
      </c>
      <c r="AD26" s="170">
        <f ca="1">IF(AE$9&gt;Periodo,0,(SUMIFS(INDIRECT("'BD OCyG'!$"&amp;AE$10&amp;":"&amp;AE$10),'BD OCyG'!$B:$B,AD$9,'BD OCyG'!$AE:$AE,$H26,'BD OCyG'!$AD:$AD,$H$11)*AF$9-X26*X$10)/AD$10)</f>
        <v>0</v>
      </c>
      <c r="AE26" s="170">
        <f t="shared" ca="1" si="10"/>
        <v>0</v>
      </c>
      <c r="AF26" s="171">
        <f ca="1">IF(AE$9&gt;Periodo,0,IF(AE$9&gt;Periodo,0,SUMIFS(INDIRECT("'BD OCyG'!$"&amp;AF$10&amp;":$"&amp;AF$10),'BD OCyG'!$B:$B,AD$9,'BD OCyG'!$AE:$AE,$H26,'BD OCyG'!$AD:$AD,$H$11,'BD OCyG'!$AF:$AF,"Si")-Z26))</f>
        <v>0</v>
      </c>
      <c r="AG26" s="171">
        <f ca="1">IF(AE$9&gt;Periodo,0,IF(AE$9&gt;Periodo,0,SUMIFS(INDIRECT("'BD OCyG'!$"&amp;AF$10&amp;":$"&amp;AF$10),'BD OCyG'!$B:$B,AD$9,'BD OCyG'!$AE:$AE,$H26,'BD OCyG'!$AD:$AD,$H$11,'BD OCyG'!$AF:$AF,"No")*Resumen!$F$8-AA26))</f>
        <v>0</v>
      </c>
      <c r="AH26" s="171">
        <f ca="1">AF26+IF(Resumen!$F$8=0,0,AG26/Resumen!$F$8)</f>
        <v>0</v>
      </c>
      <c r="AI26" s="171">
        <f ca="1">AF26+IF(Resumen!$H$7=0,0,AG26/Resumen!$H$7)</f>
        <v>0</v>
      </c>
      <c r="AJ26" s="170">
        <f ca="1">IF(AK$9&gt;Periodo,0,IF(AK$9&gt;Periodo,0,(SUMIFS(INDIRECT("'BD OCyG'!$"&amp;AK$10&amp;":"&amp;AK$10),'BD OCyG'!$B:$B,AJ$9,'BD OCyG'!$AE:$AE,$H26,'BD OCyG'!$AD:$AD,$H$11)*AL$9-SUMIFS(INDIRECT("'BD OCyG'!$"&amp;AE$10&amp;":"&amp;AE$10),'BD OCyG'!$B:$B,AJ$9,'BD OCyG'!$AE:$AE,$H26,'BD OCyG'!$AD:$AD,$H$11)*AF$9)/AJ$10))</f>
        <v>0</v>
      </c>
      <c r="AK26" s="170">
        <f t="shared" ca="1" si="11"/>
        <v>0</v>
      </c>
      <c r="AL26" s="171">
        <f ca="1">IF(AK$9&gt;Periodo,0,SUMIFS(INDIRECT("'BD OCyG'!$"&amp;AL$10&amp;":$"&amp;AL$10),'BD OCyG'!$B:$B,AJ$9,'BD OCyG'!$AE:$AE,$H26,'BD OCyG'!$AD:$AD,$H$11,'BD OCyG'!$AF:$AF,"Si")-AF26-Z26)</f>
        <v>0</v>
      </c>
      <c r="AM26" s="171">
        <f ca="1">IF(AK$9&gt;Periodo,0,SUMIFS(INDIRECT("'BD OCyG'!$"&amp;AL$10&amp;":$"&amp;AL$10),'BD OCyG'!$B:$B,AJ$9,'BD OCyG'!$AE:$AE,$H26,'BD OCyG'!$AD:$AD,$H$11,'BD OCyG'!$AF:$AF,"No")*Resumen!$F$8-AG26-AA26)</f>
        <v>0</v>
      </c>
      <c r="AN26" s="171">
        <f ca="1">AL26+IF(Resumen!$F$8=0,0,AM26/Resumen!$F$8)</f>
        <v>0</v>
      </c>
      <c r="AO26" s="171">
        <f ca="1">AL26+IF(Resumen!$I$7=0,0,AM26/Resumen!$I$7)</f>
        <v>0</v>
      </c>
      <c r="AP26" s="170">
        <f ca="1">IF(AQ$9&gt;Periodo,0,IF(AQ$9&gt;Periodo,0,(SUMIFS(INDIRECT("'BD OCyG'!$"&amp;AQ$10&amp;":"&amp;AQ$10),'BD OCyG'!$B:$B,AP$9,'BD OCyG'!$AE:$AE,$H26,'BD OCyG'!$AD:$AD,$H$11)*AR$9-SUMIFS(INDIRECT("'BD OCyG'!$"&amp;AK$10&amp;":"&amp;AK$10),'BD OCyG'!$B:$B,AP$9,'BD OCyG'!$AE:$AE,$H26,'BD OCyG'!$AD:$AD,$H$11)*AL$9)/AP$10))</f>
        <v>0</v>
      </c>
      <c r="AQ26" s="170">
        <f t="shared" ca="1" si="12"/>
        <v>0</v>
      </c>
      <c r="AR26" s="171">
        <f ca="1">IF(AQ$9&gt;Periodo,0,SUMIFS(INDIRECT("'BD OCyG'!$"&amp;AR$10&amp;":$"&amp;AR$10),'BD OCyG'!$B:$B,AP$9,'BD OCyG'!$AE:$AE,$H26,'BD OCyG'!$AD:$AD,$H$11,'BD OCyG'!$AF:$AF,"Si")-AL26-AF26-Z26)</f>
        <v>0</v>
      </c>
      <c r="AS26" s="171">
        <f ca="1">IF(AQ$9&gt;Periodo,0,SUMIFS(INDIRECT("'BD OCyG'!$"&amp;AR$10&amp;":$"&amp;AR$10),'BD OCyG'!$B:$B,AP$9,'BD OCyG'!$AE:$AE,$H26,'BD OCyG'!$AD:$AD,$H$11,'BD OCyG'!$AF:$AF,"No")*Resumen!$F$8-AM26-AG26-AA26)</f>
        <v>0</v>
      </c>
      <c r="AT26" s="171">
        <f ca="1">AR26+IF(Resumen!$F$8=0,0,AS26/Resumen!$F$8)</f>
        <v>0</v>
      </c>
      <c r="AU26" s="171">
        <f ca="1">AR26+IF(Resumen!$J$7=0,0,AS26/Resumen!$J$7)</f>
        <v>0</v>
      </c>
      <c r="AV26" s="170">
        <f ca="1">IF(AW$9&gt;Periodo,0,IF(AW$9&gt;Periodo,0,(SUMIFS(INDIRECT("'BD OCyG'!$"&amp;AW$10&amp;":"&amp;AW$10),'BD OCyG'!$B:$B,AV$9,'BD OCyG'!$AE:$AE,$H26,'BD OCyG'!$AD:$AD,$H$11)*AX$9-SUMIFS(INDIRECT("'BD OCyG'!$"&amp;AQ$10&amp;":"&amp;AQ$10),'BD OCyG'!$B:$B,AV$9,'BD OCyG'!$AE:$AE,$H26,'BD OCyG'!$AD:$AD,$H$11)*AR$9)/AV$10))</f>
        <v>0</v>
      </c>
      <c r="AW26" s="170">
        <f t="shared" ca="1" si="13"/>
        <v>0</v>
      </c>
      <c r="AX26" s="171">
        <f ca="1">IF(AW$9&gt;Periodo,0,SUMIFS(INDIRECT("'BD OCyG'!$"&amp;AX$10&amp;":$"&amp;AX$10),'BD OCyG'!$B:$B,AV$9,'BD OCyG'!$AE:$AE,$H26,'BD OCyG'!$AD:$AD,$H$11,'BD OCyG'!$AF:$AF,"Si")-AR26-AL26-AF26-Z26)</f>
        <v>0</v>
      </c>
      <c r="AY26" s="171">
        <f ca="1">IF(AW$9&gt;Periodo,0,SUMIFS(INDIRECT("'BD OCyG'!$"&amp;AX$10&amp;":$"&amp;AX$10),'BD OCyG'!$B:$B,AV$9,'BD OCyG'!$AE:$AE,$H26,'BD OCyG'!$AD:$AD,$H$11,'BD OCyG'!$AF:$AF,"No")*Resumen!$F$8-AS26-AM26-AG26-AA26)</f>
        <v>0</v>
      </c>
      <c r="AZ26" s="171">
        <f ca="1">AX26+IF(Resumen!$F$8=0,0,AY26/Resumen!$F$8)</f>
        <v>0</v>
      </c>
      <c r="BA26" s="171">
        <f ca="1">AX26+IF(Resumen!$K$7=0,0,AY26/Resumen!$K$7)</f>
        <v>0</v>
      </c>
      <c r="BB26" s="170">
        <f ca="1">IF(BC$9&gt;Periodo,0,IF(BC$9&gt;Periodo,0,(SUMIFS(INDIRECT("'BD OCyG'!$"&amp;BC$10&amp;":"&amp;BC$10),'BD OCyG'!$B:$B,BB$9,'BD OCyG'!$AE:$AE,$H26,'BD OCyG'!$AD:$AD,$H$11)*BD$9-SUMIFS(INDIRECT("'BD OCyG'!$"&amp;AW$10&amp;":"&amp;AW$10),'BD OCyG'!$B:$B,BB$9,'BD OCyG'!$AE:$AE,$H26,'BD OCyG'!$AD:$AD,$H$11)*AX$9)/BB$10))</f>
        <v>0</v>
      </c>
      <c r="BC26" s="170">
        <f t="shared" ca="1" si="14"/>
        <v>0</v>
      </c>
      <c r="BD26" s="171">
        <f ca="1">IF(BC$9&gt;Periodo,0,SUMIFS(INDIRECT("'BD OCyG'!$"&amp;BD$10&amp;":$"&amp;BD$10),'BD OCyG'!$B:$B,BB$9,'BD OCyG'!$AE:$AE,$H26,'BD OCyG'!$AD:$AD,$H$11,'BD OCyG'!$AF:$AF,"Si")-AX26-AR26-AL26-AF26-Z26)</f>
        <v>0</v>
      </c>
      <c r="BE26" s="171">
        <f ca="1">IF(BC$9&gt;Periodo,0,SUMIFS(INDIRECT("'BD OCyG'!$"&amp;BD$10&amp;":$"&amp;BD$10),'BD OCyG'!$B:$B,BB$9,'BD OCyG'!$AE:$AE,$H26,'BD OCyG'!$AD:$AD,$H$11,'BD OCyG'!$AF:$AF,"No")*Resumen!$F$8-AY26-AS26-AM26-AG26-AA26)</f>
        <v>0</v>
      </c>
      <c r="BF26" s="171">
        <f ca="1">BD26+IF(Resumen!$F$8=0,0,BE26/Resumen!$F$8)</f>
        <v>0</v>
      </c>
      <c r="BG26" s="171">
        <f ca="1">BD26+IF(Resumen!$L$7=0,0,BE26/Resumen!$L$7)</f>
        <v>0</v>
      </c>
      <c r="BH26" s="170">
        <f ca="1">IF(BI$9&gt;Periodo,0,IF(BI$9&gt;Periodo,0,(SUMIFS(INDIRECT("'BD OCyG'!$"&amp;BI$10&amp;":"&amp;BI$10),'BD OCyG'!$B:$B,BH$9,'BD OCyG'!$AE:$AE,$H26,'BD OCyG'!$AD:$AD,$H$11)*BJ$9-SUMIFS(INDIRECT("'BD OCyG'!$"&amp;BC$10&amp;":"&amp;BC$10),'BD OCyG'!$B:$B,BH$9,'BD OCyG'!$AE:$AE,$H26,'BD OCyG'!$AD:$AD,$H$11)*BD$9)/BH$10))</f>
        <v>0</v>
      </c>
      <c r="BI26" s="170">
        <f t="shared" ca="1" si="15"/>
        <v>0</v>
      </c>
      <c r="BJ26" s="171">
        <f ca="1">IF(BI$9&gt;Periodo,0,SUMIFS(INDIRECT("'BD OCyG'!$"&amp;BJ$10&amp;":$"&amp;BJ$10),'BD OCyG'!$B:$B,BH$9,'BD OCyG'!$AE:$AE,$H26,'BD OCyG'!$AD:$AD,$H$11,'BD OCyG'!$AF:$AF,"Si")-BD26-AX26-AR26-AL26-AF26-Z26)</f>
        <v>0</v>
      </c>
      <c r="BK26" s="171">
        <f ca="1">IF(BI$9&gt;Periodo,0,SUMIFS(INDIRECT("'BD OCyG'!$"&amp;BJ$10&amp;":$"&amp;BJ$10),'BD OCyG'!$B:$B,BH$9,'BD OCyG'!$AE:$AE,$H26,'BD OCyG'!$AD:$AD,$H$11,'BD OCyG'!$AF:$AF,"No")*Resumen!$F$8-BE26-AY26-AS26-AM26-AG26-AA26)</f>
        <v>0</v>
      </c>
      <c r="BL26" s="171">
        <f ca="1">BJ26+IF(Resumen!$F$8=0,0,BK26/Resumen!$F$8)</f>
        <v>0</v>
      </c>
      <c r="BM26" s="171">
        <f ca="1">BJ26+IF(Resumen!$M$7=0,0,BK26/Resumen!$M$7)</f>
        <v>0</v>
      </c>
      <c r="BN26" s="170">
        <f ca="1">IF(BO$9&gt;Periodo,0,IF(BO$9&gt;Periodo,0,(SUMIFS(INDIRECT("'BD OCyG'!$"&amp;BO$10&amp;":"&amp;BO$10),'BD OCyG'!$B:$B,BN$9,'BD OCyG'!$AE:$AE,$H26,'BD OCyG'!$AD:$AD,$H$11)*BP$9-SUMIFS(INDIRECT("'BD OCyG'!$"&amp;BI$10&amp;":"&amp;BI$10),'BD OCyG'!$B:$B,BN$9,'BD OCyG'!$AE:$AE,$H26,'BD OCyG'!$AD:$AD,$H$11)*BJ$9)/BN$10))</f>
        <v>0</v>
      </c>
      <c r="BO26" s="170">
        <f t="shared" ca="1" si="16"/>
        <v>0</v>
      </c>
      <c r="BP26" s="171">
        <f ca="1">IF(BO$9&gt;Periodo,0,SUMIFS(INDIRECT("'BD OCyG'!$"&amp;BP$10&amp;":$"&amp;BP$10),'BD OCyG'!$B:$B,BN$9,'BD OCyG'!$AE:$AE,$H26,'BD OCyG'!$AD:$AD,$H$11,'BD OCyG'!$AF:$AF,"Si")-BJ26-BD26-AX26-AR26-AL26-AF26-Z26)</f>
        <v>0</v>
      </c>
      <c r="BQ26" s="171">
        <f ca="1">IF(BO$9&gt;Periodo,0,SUMIFS(INDIRECT("'BD OCyG'!$"&amp;BP$10&amp;":$"&amp;BP$10),'BD OCyG'!$B:$B,BN$9,'BD OCyG'!$AE:$AE,$H26,'BD OCyG'!$AD:$AD,$H$11,'BD OCyG'!$AF:$AF,"No")*Resumen!$F$9-BK26-BE26-AY26-AS26-AM26-AG26-AA26)</f>
        <v>0</v>
      </c>
      <c r="BR26" s="171">
        <f ca="1">BP26+IF(Resumen!$F$8=0,0,BQ26/Resumen!$F$8)</f>
        <v>0</v>
      </c>
      <c r="BS26" s="171">
        <f ca="1">BP26+IF(Resumen!$N$7=0,0,BQ26/Resumen!$N$7)</f>
        <v>0</v>
      </c>
      <c r="BT26" s="170">
        <f ca="1">IF(BU$9&gt;Periodo,0,IF(BU$9&gt;Periodo,0,(SUMIFS(INDIRECT("'BD OCyG'!$"&amp;BU$10&amp;":"&amp;BU$10),'BD OCyG'!$B:$B,BT$9,'BD OCyG'!$AE:$AE,$H26,'BD OCyG'!$AD:$AD,$H$11)*BV$9-SUMIFS(INDIRECT("'BD OCyG'!$"&amp;BO$10&amp;":"&amp;BO$10),'BD OCyG'!$B:$B,BT$9,'BD OCyG'!$AE:$AE,$H26,'BD OCyG'!$AD:$AD,$H$11)*BP$9)/BT$10))</f>
        <v>0</v>
      </c>
      <c r="BU26" s="170">
        <f t="shared" ca="1" si="17"/>
        <v>0</v>
      </c>
      <c r="BV26" s="171">
        <f ca="1">IF(BU$9&gt;Periodo,0,SUMIFS(INDIRECT("'BD OCyG'!$"&amp;BV$10&amp;":$"&amp;BV$10),'BD OCyG'!$B:$B,BT$9,'BD OCyG'!$AE:$AE,$H26,'BD OCyG'!$AD:$AD,$H$11,'BD OCyG'!$AF:$AF,"Si")-BP26-BJ26-BD26-AX26-AR26-AL26-AF26-Z26)</f>
        <v>0</v>
      </c>
      <c r="BW26" s="171">
        <f ca="1">IF(BU$9&gt;Periodo,0,SUMIFS(INDIRECT("'BD OCyG'!$"&amp;BV$10&amp;":$"&amp;BV$10),'BD OCyG'!$B:$B,BT$9,'BD OCyG'!$AE:$AE,$H26,'BD OCyG'!$AD:$AD,$H$11,'BD OCyG'!$AF:$AF,"No")*Resumen!$F$8-BQ26-BK26-BE26-AY26-AS26-AM26-AG26-AA26)</f>
        <v>0</v>
      </c>
      <c r="BX26" s="171">
        <f ca="1">BV26+IF(Resumen!$F$8=0,0,BW26/Resumen!$F$8)</f>
        <v>0</v>
      </c>
      <c r="BY26" s="171">
        <f ca="1">BV26+IF(Resumen!$O$7=0,0,BW26/Resumen!$O$7)</f>
        <v>0</v>
      </c>
      <c r="BZ26" s="170">
        <f ca="1">IF(CA$9&gt;Periodo,0,IF(CA$9&gt;Periodo,0,(SUMIFS(INDIRECT("'BD OCyG'!$"&amp;CA$10&amp;":"&amp;CA$10),'BD OCyG'!$B:$B,BZ$9,'BD OCyG'!$AE:$AE,$H26,'BD OCyG'!$AD:$AD,$H$11)*CB$9-SUMIFS(INDIRECT("'BD OCyG'!$"&amp;BU$10&amp;":"&amp;BU$10),'BD OCyG'!$B:$B,BZ$9,'BD OCyG'!$AE:$AE,$H26,'BD OCyG'!$AD:$AD,$H$11)*BV$9)/BZ$10))</f>
        <v>0</v>
      </c>
      <c r="CA26" s="170">
        <f t="shared" ca="1" si="18"/>
        <v>0</v>
      </c>
      <c r="CB26" s="171">
        <f ca="1">IF(CA$9&gt;Periodo,0,SUMIFS(INDIRECT("'BD OCyG'!$"&amp;CB$10&amp;":$"&amp;CB$10),'BD OCyG'!$B:$B,BZ$9,'BD OCyG'!$AE:$AE,$H26,'BD OCyG'!$AD:$AD,$H$11,'BD OCyG'!$AF:$AF,"Si")-BV26-BP26-BJ26-BD26-AX26-AR26-AL26-AF26-Z26)</f>
        <v>0</v>
      </c>
      <c r="CC26" s="171">
        <f ca="1">IF(CA$9&gt;Periodo,0,SUMIFS(INDIRECT("'BD OCyG'!$"&amp;CB$10&amp;":$"&amp;CB$10),'BD OCyG'!$B:$B,BZ$9,'BD OCyG'!$AE:$AE,$H26,'BD OCyG'!$AD:$AD,$H$11,'BD OCyG'!$AF:$AF,"No")*Resumen!$F$8-BW26-BQ26-BK26-BE26-AY26-AS26-AM26-AG26-AA26)</f>
        <v>0</v>
      </c>
      <c r="CD26" s="171">
        <f ca="1">CB26+IF(Resumen!$F$8=0,0,CC26/Resumen!$F$8)</f>
        <v>0</v>
      </c>
      <c r="CE26" s="171">
        <f ca="1">CB26+IF(Resumen!$P$7=0,0,CC26/Resumen!$P$7)</f>
        <v>0</v>
      </c>
      <c r="CF26" s="170">
        <f ca="1">IF(CG$9&gt;Periodo,0,IF(CG$9&gt;Periodo,0,(SUMIFS(INDIRECT("'BD OCyG'!$"&amp;CG$10&amp;":"&amp;CG$10),'BD OCyG'!$B:$B,CF$9,'BD OCyG'!$AE:$AE,$H26,'BD OCyG'!$AD:$AD,$H$11)*CH$9-SUMIFS(INDIRECT("'BD OCyG'!$"&amp;CA$10&amp;":"&amp;CA$10),'BD OCyG'!$B:$B,CF$9,'BD OCyG'!$AE:$AE,$H26,'BD OCyG'!$AD:$AD,$H$11)*CB$9)/CF$10))</f>
        <v>0</v>
      </c>
      <c r="CG26" s="170">
        <f t="shared" ca="1" si="19"/>
        <v>0</v>
      </c>
      <c r="CH26" s="171">
        <f ca="1">IF(CG$9&gt;Periodo,0,SUMIFS(INDIRECT("'BD OCyG'!$"&amp;CH$10&amp;":$"&amp;CH$10),'BD OCyG'!$B:$B,CF$9,'BD OCyG'!$AE:$AE,$H26,'BD OCyG'!$AD:$AD,$H$11,'BD OCyG'!$AF:$AF,"Si")-CB26-BV26-BP26-BJ26-BD26-AX26-AR26-AL26-AF26-Z26)</f>
        <v>0</v>
      </c>
      <c r="CI26" s="171">
        <f ca="1">IF(CG$9&gt;Periodo,0,SUMIFS(INDIRECT("'BD OCyG'!$"&amp;CH$10&amp;":$"&amp;CH$10),'BD OCyG'!$B:$B,CF$9,'BD OCyG'!$AE:$AE,$H26,'BD OCyG'!$AD:$AD,$H$11,'BD OCyG'!$AF:$AF,"No")*Resumen!$F$8-CC26-BW26-BQ26-BK26-BE26-AY26-AS26-AM26-AG26-AA26)</f>
        <v>0</v>
      </c>
      <c r="CJ26" s="171">
        <f ca="1">CH26+IF(Resumen!$F$8=0,0,CI26/Resumen!$F$8)</f>
        <v>0</v>
      </c>
      <c r="CK26" s="171">
        <f ca="1">CH26+IF(Resumen!$Q$7=0,0,CI26/Resumen!$Q$7)</f>
        <v>0</v>
      </c>
      <c r="CL26" s="170">
        <f ca="1">IF(CM$9&gt;Periodo,0,IF(CM$9&gt;Periodo,0,(SUMIFS(INDIRECT("'BD OCyG'!$"&amp;CM$10&amp;":"&amp;CM$10),'BD OCyG'!$B:$B,CL$9,'BD OCyG'!$AE:$AE,$H26,'BD OCyG'!$AD:$AD,$H$11)*CN$9-SUMIFS(INDIRECT("'BD OCyG'!$"&amp;CG$10&amp;":"&amp;CG$10),'BD OCyG'!$B:$B,CL$9,'BD OCyG'!$AE:$AE,$H26,'BD OCyG'!$AD:$AD,$H$11)*CH$9)/CL$10))</f>
        <v>0</v>
      </c>
      <c r="CM26" s="170">
        <f t="shared" ca="1" si="20"/>
        <v>0</v>
      </c>
      <c r="CN26" s="171">
        <f ca="1">IF(CM$9&gt;Periodo,0,SUMIFS(INDIRECT("'BD OCyG'!$"&amp;CN$10&amp;":$"&amp;CN$10),'BD OCyG'!$B:$B,CL$9,'BD OCyG'!$AE:$AE,$H26,'BD OCyG'!$AD:$AD,$H$11,'BD OCyG'!$AF:$AF,"Si")-CH26-CB26-BV26-BP26-BJ26-BD26-AX26-AR26-AL26-AF26-Z26)</f>
        <v>0</v>
      </c>
      <c r="CO26" s="171">
        <f ca="1">IF(CM$9&gt;Periodo,0,SUMIFS(INDIRECT("'BD OCyG'!$"&amp;CN$10&amp;":$"&amp;CN$10),'BD OCyG'!$B:$B,CL$9,'BD OCyG'!$AE:$AE,$H26,'BD OCyG'!$AD:$AD,$H$11,'BD OCyG'!$AF:$AF,"No")*Resumen!$F$8-CI26-CC26-BW26-BQ26-BK26-BE26-AY26-AS26-AM26-AG26-AA26)</f>
        <v>0</v>
      </c>
      <c r="CP26" s="171">
        <f ca="1">CN26+IF(Resumen!$F$8=0,0,CO26/Resumen!$F$8)</f>
        <v>0</v>
      </c>
      <c r="CQ26" s="171">
        <f ca="1">CN26+IF(Resumen!$R$7=0,0,CO26/Resumen!$R$7)</f>
        <v>0</v>
      </c>
      <c r="CR26" s="139">
        <f t="shared" ca="1" si="21"/>
        <v>0</v>
      </c>
      <c r="CS26" s="139">
        <f t="shared" ca="1" si="22"/>
        <v>0</v>
      </c>
      <c r="CT26" s="139">
        <f t="shared" ca="1" si="23"/>
        <v>0</v>
      </c>
      <c r="CU26" s="139">
        <f t="shared" ca="1" si="4"/>
        <v>0</v>
      </c>
      <c r="CV26" s="140">
        <f t="shared" ca="1" si="4"/>
        <v>0</v>
      </c>
      <c r="CW26" s="140">
        <f t="shared" ca="1" si="4"/>
        <v>0</v>
      </c>
      <c r="CX26" s="170">
        <f>SUMIFS('BD OCyG'!$AB:$AB,'BD OCyG'!$B:$B,CX$11,'BD OCyG'!$AE:$AE,$H26,'BD OCyG'!$AD:$AD,$H$11)</f>
        <v>0</v>
      </c>
      <c r="CY26" s="170">
        <f t="shared" si="5"/>
        <v>0</v>
      </c>
      <c r="CZ26" s="171">
        <f>SUMIFS('BD OCyG'!$AC:$AC,'BD OCyG'!$B:$B,CX$11,'BD OCyG'!$AE:$AE,$H26,'BD OCyG'!$AD:$AD,$H$11,'BD OCyG'!$AF:$AF,"Si")</f>
        <v>0</v>
      </c>
      <c r="DA26" s="171">
        <f>SUMIFS('BD OCyG'!$AC:$AC,'BD OCyG'!$B:$B,CX$11,'BD OCyG'!$AE:$AE,$H26,'BD OCyG'!$AD:$AD,$H$11,'BD OCyG'!$AF:$AF,"No")*Resumen!$F$8</f>
        <v>0</v>
      </c>
      <c r="DB26" s="171">
        <f>CZ26+IF(Resumen!$F$8=0,0,DA26/Resumen!$F$8)</f>
        <v>0</v>
      </c>
      <c r="DC26" s="171">
        <f>CZ26+IF(Resumen!$F$8=0,0,DA26/Resumen!$F$8)</f>
        <v>0</v>
      </c>
      <c r="DD26" s="170">
        <f>SUMIFS('BD OCyG'!$AB:$AB,'BD OCyG'!$B:$B,DD$11,'BD OCyG'!$AE:$AE,$H26,'BD OCyG'!$AD:$AD,$H$11)</f>
        <v>0</v>
      </c>
      <c r="DE26" s="170">
        <f t="shared" si="6"/>
        <v>0</v>
      </c>
      <c r="DF26" s="171">
        <f>SUMIFS('BD OCyG'!$AC:$AC,'BD OCyG'!$B:$B,DD$11,'BD OCyG'!$AE:$AE,$H26,'BD OCyG'!$AD:$AD,$H$11,'BD OCyG'!$AF:$AF,"Si")</f>
        <v>0</v>
      </c>
      <c r="DG26" s="171">
        <f>SUMIFS('BD OCyG'!$AC:$AC,'BD OCyG'!$B:$B,DD$11,'BD OCyG'!$AE:$AE,$H26,'BD OCyG'!$AD:$AD,$H$11,'BD OCyG'!$AF:$AF,"No")*Resumen!$F$8</f>
        <v>0</v>
      </c>
      <c r="DH26" s="171">
        <f>DF26+IF(Resumen!$F$8=0,0,DG26/Resumen!$F$8)</f>
        <v>0</v>
      </c>
      <c r="DI26" s="171">
        <f>DF26+IF(Resumen!$F$8=0,0,DG26/Resumen!$F$8)</f>
        <v>0</v>
      </c>
      <c r="DJ26" s="140">
        <f t="shared" ca="1" si="24"/>
        <v>0</v>
      </c>
      <c r="DK26" s="140">
        <f t="shared" ca="1" si="7"/>
        <v>0</v>
      </c>
      <c r="DL26" s="140">
        <f t="shared" ca="1" si="7"/>
        <v>0</v>
      </c>
    </row>
    <row r="27" spans="2:116" s="169" customFormat="1" ht="15" customHeight="1" x14ac:dyDescent="0.2">
      <c r="B27" s="170">
        <f>SUMIFS('BD OCyG'!$AB:$AB,'BD OCyG'!$B:$B,B$11,'BD OCyG'!$AE:$AE,$H27,'BD OCyG'!$AD:$AD,$H$11)</f>
        <v>0</v>
      </c>
      <c r="C27" s="170">
        <f t="shared" si="0"/>
        <v>0</v>
      </c>
      <c r="D27" s="171">
        <f>SUMIFS('BD OCyG'!$AC:$AC,'BD OCyG'!$B:$B,B$11,'BD OCyG'!$AE:$AE,$H27,'BD OCyG'!$AD:$AD,$H$11,'BD OCyG'!$AF:$AF,"Si")</f>
        <v>0</v>
      </c>
      <c r="E27" s="171">
        <f>SUMIFS('BD OCyG'!$AC:$AC,'BD OCyG'!$B:$B,B$11,'BD OCyG'!$AE:$AE,$H27,'BD OCyG'!$AD:$AD,$H$11,'BD OCyG'!$AF:$AF,"No")*Resumen!$F$9</f>
        <v>0</v>
      </c>
      <c r="F27" s="171">
        <f>D27+IF(Resumen!$F$9=0,0,E27/Resumen!$F$9)</f>
        <v>0</v>
      </c>
      <c r="G27" s="171">
        <f>D27+IF(Resumen!$F$7=0,0,E27/Resumen!$F$7)</f>
        <v>0</v>
      </c>
      <c r="H27" s="172"/>
      <c r="I27" s="139">
        <f>SUMIFS('BD OCyG'!$AB:$AB,'BD OCyG'!$B:$B,I$11,'BD OCyG'!$AE:$AE,$H27,'BD OCyG'!$AD:$AD,$H$11)</f>
        <v>0</v>
      </c>
      <c r="J27" s="139">
        <f t="shared" si="1"/>
        <v>0</v>
      </c>
      <c r="K27" s="139">
        <f>SUMIFS('BD OCyG'!$AC:$AC,'BD OCyG'!$B:$B,I$11,'BD OCyG'!$AE:$AE,$H27,'BD OCyG'!$AD:$AD,$H$11,'BD OCyG'!$AF:$AF,"Si")</f>
        <v>0</v>
      </c>
      <c r="L27" s="139">
        <f>SUMIFS('BD OCyG'!$AC:$AC,'BD OCyG'!$B:$B,I$11,'BD OCyG'!$AE:$AE,$H27,'BD OCyG'!$AD:$AD,$H$11,'BD OCyG'!$AF:$AF,"No")*Resumen!$F$8</f>
        <v>0</v>
      </c>
      <c r="M27" s="171">
        <f>K27+IF(Resumen!$F$8=0,0,L27/Resumen!$F$8)</f>
        <v>0</v>
      </c>
      <c r="N27" s="139">
        <f>SUMIFS('BD OCyG'!$AB:$AB,'BD OCyG'!$B:$B,N$11,'BD OCyG'!$AE:$AE,$H27,'BD OCyG'!$AD:$AD,$H$11)</f>
        <v>0</v>
      </c>
      <c r="O27" s="139">
        <f t="shared" si="2"/>
        <v>0</v>
      </c>
      <c r="P27" s="139">
        <f>SUMIFS('BD OCyG'!$AC:$AC,'BD OCyG'!$B:$B,N$11,'BD OCyG'!$AE:$AE,$H27,'BD OCyG'!$AD:$AD,$H$11,'BD OCyG'!$AF:$AF,"Si")</f>
        <v>0</v>
      </c>
      <c r="Q27" s="139">
        <f>SUMIFS('BD OCyG'!$AC:$AC,'BD OCyG'!$B:$B,N$11,'BD OCyG'!$AE:$AE,$H27,'BD OCyG'!$AD:$AD,$H$11,'BD OCyG'!$AF:$AF,"No")*Resumen!$F$8</f>
        <v>0</v>
      </c>
      <c r="R27" s="171">
        <f>P27+IF(Resumen!$F$8=0,0,Q27/Resumen!$F$8)</f>
        <v>0</v>
      </c>
      <c r="S27" s="139">
        <f ca="1">IFERROR(SUMIFS(INDIRECT("'BD OCyG'!$"&amp;T$10&amp;":"&amp;T$10),'BD OCyG'!$B:$B,N$11,'BD OCyG'!$AE:$AE,$H27,'BD OCyG'!$AD:$AD,$H$11),)</f>
        <v>0</v>
      </c>
      <c r="T27" s="139">
        <f t="shared" ca="1" si="8"/>
        <v>0</v>
      </c>
      <c r="U27" s="139">
        <f ca="1">IFERROR(SUMIFS(INDIRECT("'BD OCyG'!$"&amp;U$10&amp;":$"&amp;U$10),'BD OCyG'!$B:$B,N$11,'BD OCyG'!$AE:$AE,$H27,'BD OCyG'!$AD:$AD,$H$11,'BD OCyG'!$AF:$AF,"Si"),)</f>
        <v>0</v>
      </c>
      <c r="V27" s="139">
        <f ca="1">IFERROR(SUMIFS(INDIRECT("'BD OCyG'!$"&amp;U$10&amp;":$"&amp;U$10),'BD OCyG'!$B:$B,N$11,'BD OCyG'!$AE:$AE,$H27,'BD OCyG'!$AD:$AD,$H$11,'BD OCyG'!$AF:$AF,"No")*Resumen!$F$8,)</f>
        <v>0</v>
      </c>
      <c r="W27" s="171">
        <f ca="1">U27+IF(Resumen!$F$8=0,0,V27/Resumen!$F$8)</f>
        <v>0</v>
      </c>
      <c r="X27" s="170">
        <f ca="1">SUMIFS(INDIRECT("'BD OCyG'!$"&amp;Y$10&amp;":"&amp;Y$10),'BD OCyG'!$B:$B,X$9,'BD OCyG'!$AE:$AE,$H27,'BD OCyG'!$AD:$AD,$H$11)</f>
        <v>0</v>
      </c>
      <c r="Y27" s="170">
        <f t="shared" ca="1" si="9"/>
        <v>0</v>
      </c>
      <c r="Z27" s="171">
        <f ca="1">SUMIFS(INDIRECT("'BD OCyG'!$"&amp;Z$10&amp;":$"&amp;Z$10),'BD OCyG'!$B:$B,X$9,'BD OCyG'!$AE:$AE,$H27,'BD OCyG'!$AD:$AD,$H$11,'BD OCyG'!$AF:$AF,"Si")</f>
        <v>0</v>
      </c>
      <c r="AA27" s="171">
        <f ca="1">SUMIFS(INDIRECT("'BD OCyG'!$"&amp;Z$10&amp;":$"&amp;Z$10),'BD OCyG'!$B:$B,X$9,'BD OCyG'!$AE:$AE,$H27,'BD OCyG'!$AD:$AD,$H$11,'BD OCyG'!$AF:$AF,"No")*Resumen!$F$8</f>
        <v>0</v>
      </c>
      <c r="AB27" s="171">
        <f ca="1">Z27+IF(Resumen!$F$8=0,0,AA27/Resumen!$F$8)</f>
        <v>0</v>
      </c>
      <c r="AC27" s="171">
        <f ca="1">Z27+IF(Resumen!$G$7=0,0,AA27/Resumen!$G$7)</f>
        <v>0</v>
      </c>
      <c r="AD27" s="170">
        <f ca="1">IF(AE$9&gt;Periodo,0,(SUMIFS(INDIRECT("'BD OCyG'!$"&amp;AE$10&amp;":"&amp;AE$10),'BD OCyG'!$B:$B,AD$9,'BD OCyG'!$AE:$AE,$H27,'BD OCyG'!$AD:$AD,$H$11)*AF$9-X27*X$10)/AD$10)</f>
        <v>0</v>
      </c>
      <c r="AE27" s="170">
        <f t="shared" ca="1" si="10"/>
        <v>0</v>
      </c>
      <c r="AF27" s="171">
        <f ca="1">IF(AE$9&gt;Periodo,0,IF(AE$9&gt;Periodo,0,SUMIFS(INDIRECT("'BD OCyG'!$"&amp;AF$10&amp;":$"&amp;AF$10),'BD OCyG'!$B:$B,AD$9,'BD OCyG'!$AE:$AE,$H27,'BD OCyG'!$AD:$AD,$H$11,'BD OCyG'!$AF:$AF,"Si")-Z27))</f>
        <v>0</v>
      </c>
      <c r="AG27" s="171">
        <f ca="1">IF(AE$9&gt;Periodo,0,IF(AE$9&gt;Periodo,0,SUMIFS(INDIRECT("'BD OCyG'!$"&amp;AF$10&amp;":$"&amp;AF$10),'BD OCyG'!$B:$B,AD$9,'BD OCyG'!$AE:$AE,$H27,'BD OCyG'!$AD:$AD,$H$11,'BD OCyG'!$AF:$AF,"No")*Resumen!$F$8-AA27))</f>
        <v>0</v>
      </c>
      <c r="AH27" s="171">
        <f ca="1">AF27+IF(Resumen!$F$8=0,0,AG27/Resumen!$F$8)</f>
        <v>0</v>
      </c>
      <c r="AI27" s="171">
        <f ca="1">AF27+IF(Resumen!$H$7=0,0,AG27/Resumen!$H$7)</f>
        <v>0</v>
      </c>
      <c r="AJ27" s="170">
        <f ca="1">IF(AK$9&gt;Periodo,0,IF(AK$9&gt;Periodo,0,(SUMIFS(INDIRECT("'BD OCyG'!$"&amp;AK$10&amp;":"&amp;AK$10),'BD OCyG'!$B:$B,AJ$9,'BD OCyG'!$AE:$AE,$H27,'BD OCyG'!$AD:$AD,$H$11)*AL$9-SUMIFS(INDIRECT("'BD OCyG'!$"&amp;AE$10&amp;":"&amp;AE$10),'BD OCyG'!$B:$B,AJ$9,'BD OCyG'!$AE:$AE,$H27,'BD OCyG'!$AD:$AD,$H$11)*AF$9)/AJ$10))</f>
        <v>0</v>
      </c>
      <c r="AK27" s="170">
        <f t="shared" ca="1" si="11"/>
        <v>0</v>
      </c>
      <c r="AL27" s="171">
        <f ca="1">IF(AK$9&gt;Periodo,0,SUMIFS(INDIRECT("'BD OCyG'!$"&amp;AL$10&amp;":$"&amp;AL$10),'BD OCyG'!$B:$B,AJ$9,'BD OCyG'!$AE:$AE,$H27,'BD OCyG'!$AD:$AD,$H$11,'BD OCyG'!$AF:$AF,"Si")-AF27-Z27)</f>
        <v>0</v>
      </c>
      <c r="AM27" s="171">
        <f ca="1">IF(AK$9&gt;Periodo,0,SUMIFS(INDIRECT("'BD OCyG'!$"&amp;AL$10&amp;":$"&amp;AL$10),'BD OCyG'!$B:$B,AJ$9,'BD OCyG'!$AE:$AE,$H27,'BD OCyG'!$AD:$AD,$H$11,'BD OCyG'!$AF:$AF,"No")*Resumen!$F$8-AG27-AA27)</f>
        <v>0</v>
      </c>
      <c r="AN27" s="171">
        <f ca="1">AL27+IF(Resumen!$F$8=0,0,AM27/Resumen!$F$8)</f>
        <v>0</v>
      </c>
      <c r="AO27" s="171">
        <f ca="1">AL27+IF(Resumen!$I$7=0,0,AM27/Resumen!$I$7)</f>
        <v>0</v>
      </c>
      <c r="AP27" s="170">
        <f ca="1">IF(AQ$9&gt;Periodo,0,IF(AQ$9&gt;Periodo,0,(SUMIFS(INDIRECT("'BD OCyG'!$"&amp;AQ$10&amp;":"&amp;AQ$10),'BD OCyG'!$B:$B,AP$9,'BD OCyG'!$AE:$AE,$H27,'BD OCyG'!$AD:$AD,$H$11)*AR$9-SUMIFS(INDIRECT("'BD OCyG'!$"&amp;AK$10&amp;":"&amp;AK$10),'BD OCyG'!$B:$B,AP$9,'BD OCyG'!$AE:$AE,$H27,'BD OCyG'!$AD:$AD,$H$11)*AL$9)/AP$10))</f>
        <v>0</v>
      </c>
      <c r="AQ27" s="170">
        <f t="shared" ca="1" si="12"/>
        <v>0</v>
      </c>
      <c r="AR27" s="171">
        <f ca="1">IF(AQ$9&gt;Periodo,0,SUMIFS(INDIRECT("'BD OCyG'!$"&amp;AR$10&amp;":$"&amp;AR$10),'BD OCyG'!$B:$B,AP$9,'BD OCyG'!$AE:$AE,$H27,'BD OCyG'!$AD:$AD,$H$11,'BD OCyG'!$AF:$AF,"Si")-AL27-AF27-Z27)</f>
        <v>0</v>
      </c>
      <c r="AS27" s="171">
        <f ca="1">IF(AQ$9&gt;Periodo,0,SUMIFS(INDIRECT("'BD OCyG'!$"&amp;AR$10&amp;":$"&amp;AR$10),'BD OCyG'!$B:$B,AP$9,'BD OCyG'!$AE:$AE,$H27,'BD OCyG'!$AD:$AD,$H$11,'BD OCyG'!$AF:$AF,"No")*Resumen!$F$8-AM27-AG27-AA27)</f>
        <v>0</v>
      </c>
      <c r="AT27" s="171">
        <f ca="1">AR27+IF(Resumen!$F$8=0,0,AS27/Resumen!$F$8)</f>
        <v>0</v>
      </c>
      <c r="AU27" s="171">
        <f ca="1">AR27+IF(Resumen!$J$7=0,0,AS27/Resumen!$J$7)</f>
        <v>0</v>
      </c>
      <c r="AV27" s="170">
        <f ca="1">IF(AW$9&gt;Periodo,0,IF(AW$9&gt;Periodo,0,(SUMIFS(INDIRECT("'BD OCyG'!$"&amp;AW$10&amp;":"&amp;AW$10),'BD OCyG'!$B:$B,AV$9,'BD OCyG'!$AE:$AE,$H27,'BD OCyG'!$AD:$AD,$H$11)*AX$9-SUMIFS(INDIRECT("'BD OCyG'!$"&amp;AQ$10&amp;":"&amp;AQ$10),'BD OCyG'!$B:$B,AV$9,'BD OCyG'!$AE:$AE,$H27,'BD OCyG'!$AD:$AD,$H$11)*AR$9)/AV$10))</f>
        <v>0</v>
      </c>
      <c r="AW27" s="170">
        <f t="shared" ca="1" si="13"/>
        <v>0</v>
      </c>
      <c r="AX27" s="171">
        <f ca="1">IF(AW$9&gt;Periodo,0,SUMIFS(INDIRECT("'BD OCyG'!$"&amp;AX$10&amp;":$"&amp;AX$10),'BD OCyG'!$B:$B,AV$9,'BD OCyG'!$AE:$AE,$H27,'BD OCyG'!$AD:$AD,$H$11,'BD OCyG'!$AF:$AF,"Si")-AR27-AL27-AF27-Z27)</f>
        <v>0</v>
      </c>
      <c r="AY27" s="171">
        <f ca="1">IF(AW$9&gt;Periodo,0,SUMIFS(INDIRECT("'BD OCyG'!$"&amp;AX$10&amp;":$"&amp;AX$10),'BD OCyG'!$B:$B,AV$9,'BD OCyG'!$AE:$AE,$H27,'BD OCyG'!$AD:$AD,$H$11,'BD OCyG'!$AF:$AF,"No")*Resumen!$F$8-AS27-AM27-AG27-AA27)</f>
        <v>0</v>
      </c>
      <c r="AZ27" s="171">
        <f ca="1">AX27+IF(Resumen!$F$8=0,0,AY27/Resumen!$F$8)</f>
        <v>0</v>
      </c>
      <c r="BA27" s="171">
        <f ca="1">AX27+IF(Resumen!$K$7=0,0,AY27/Resumen!$K$7)</f>
        <v>0</v>
      </c>
      <c r="BB27" s="170">
        <f ca="1">IF(BC$9&gt;Periodo,0,IF(BC$9&gt;Periodo,0,(SUMIFS(INDIRECT("'BD OCyG'!$"&amp;BC$10&amp;":"&amp;BC$10),'BD OCyG'!$B:$B,BB$9,'BD OCyG'!$AE:$AE,$H27,'BD OCyG'!$AD:$AD,$H$11)*BD$9-SUMIFS(INDIRECT("'BD OCyG'!$"&amp;AW$10&amp;":"&amp;AW$10),'BD OCyG'!$B:$B,BB$9,'BD OCyG'!$AE:$AE,$H27,'BD OCyG'!$AD:$AD,$H$11)*AX$9)/BB$10))</f>
        <v>0</v>
      </c>
      <c r="BC27" s="170">
        <f t="shared" ca="1" si="14"/>
        <v>0</v>
      </c>
      <c r="BD27" s="171">
        <f ca="1">IF(BC$9&gt;Periodo,0,SUMIFS(INDIRECT("'BD OCyG'!$"&amp;BD$10&amp;":$"&amp;BD$10),'BD OCyG'!$B:$B,BB$9,'BD OCyG'!$AE:$AE,$H27,'BD OCyG'!$AD:$AD,$H$11,'BD OCyG'!$AF:$AF,"Si")-AX27-AR27-AL27-AF27-Z27)</f>
        <v>0</v>
      </c>
      <c r="BE27" s="171">
        <f ca="1">IF(BC$9&gt;Periodo,0,SUMIFS(INDIRECT("'BD OCyG'!$"&amp;BD$10&amp;":$"&amp;BD$10),'BD OCyG'!$B:$B,BB$9,'BD OCyG'!$AE:$AE,$H27,'BD OCyG'!$AD:$AD,$H$11,'BD OCyG'!$AF:$AF,"No")*Resumen!$F$8-AY27-AS27-AM27-AG27-AA27)</f>
        <v>0</v>
      </c>
      <c r="BF27" s="171">
        <f ca="1">BD27+IF(Resumen!$F$8=0,0,BE27/Resumen!$F$8)</f>
        <v>0</v>
      </c>
      <c r="BG27" s="171">
        <f ca="1">BD27+IF(Resumen!$L$7=0,0,BE27/Resumen!$L$7)</f>
        <v>0</v>
      </c>
      <c r="BH27" s="170">
        <f ca="1">IF(BI$9&gt;Periodo,0,IF(BI$9&gt;Periodo,0,(SUMIFS(INDIRECT("'BD OCyG'!$"&amp;BI$10&amp;":"&amp;BI$10),'BD OCyG'!$B:$B,BH$9,'BD OCyG'!$AE:$AE,$H27,'BD OCyG'!$AD:$AD,$H$11)*BJ$9-SUMIFS(INDIRECT("'BD OCyG'!$"&amp;BC$10&amp;":"&amp;BC$10),'BD OCyG'!$B:$B,BH$9,'BD OCyG'!$AE:$AE,$H27,'BD OCyG'!$AD:$AD,$H$11)*BD$9)/BH$10))</f>
        <v>0</v>
      </c>
      <c r="BI27" s="170">
        <f t="shared" ca="1" si="15"/>
        <v>0</v>
      </c>
      <c r="BJ27" s="171">
        <f ca="1">IF(BI$9&gt;Periodo,0,SUMIFS(INDIRECT("'BD OCyG'!$"&amp;BJ$10&amp;":$"&amp;BJ$10),'BD OCyG'!$B:$B,BH$9,'BD OCyG'!$AE:$AE,$H27,'BD OCyG'!$AD:$AD,$H$11,'BD OCyG'!$AF:$AF,"Si")-BD27-AX27-AR27-AL27-AF27-Z27)</f>
        <v>0</v>
      </c>
      <c r="BK27" s="171">
        <f ca="1">IF(BI$9&gt;Periodo,0,SUMIFS(INDIRECT("'BD OCyG'!$"&amp;BJ$10&amp;":$"&amp;BJ$10),'BD OCyG'!$B:$B,BH$9,'BD OCyG'!$AE:$AE,$H27,'BD OCyG'!$AD:$AD,$H$11,'BD OCyG'!$AF:$AF,"No")*Resumen!$F$8-BE27-AY27-AS27-AM27-AG27-AA27)</f>
        <v>0</v>
      </c>
      <c r="BL27" s="171">
        <f ca="1">BJ27+IF(Resumen!$F$8=0,0,BK27/Resumen!$F$8)</f>
        <v>0</v>
      </c>
      <c r="BM27" s="171">
        <f ca="1">BJ27+IF(Resumen!$M$7=0,0,BK27/Resumen!$M$7)</f>
        <v>0</v>
      </c>
      <c r="BN27" s="170">
        <f ca="1">IF(BO$9&gt;Periodo,0,IF(BO$9&gt;Periodo,0,(SUMIFS(INDIRECT("'BD OCyG'!$"&amp;BO$10&amp;":"&amp;BO$10),'BD OCyG'!$B:$B,BN$9,'BD OCyG'!$AE:$AE,$H27,'BD OCyG'!$AD:$AD,$H$11)*BP$9-SUMIFS(INDIRECT("'BD OCyG'!$"&amp;BI$10&amp;":"&amp;BI$10),'BD OCyG'!$B:$B,BN$9,'BD OCyG'!$AE:$AE,$H27,'BD OCyG'!$AD:$AD,$H$11)*BJ$9)/BN$10))</f>
        <v>0</v>
      </c>
      <c r="BO27" s="170">
        <f t="shared" ca="1" si="16"/>
        <v>0</v>
      </c>
      <c r="BP27" s="171">
        <f ca="1">IF(BO$9&gt;Periodo,0,SUMIFS(INDIRECT("'BD OCyG'!$"&amp;BP$10&amp;":$"&amp;BP$10),'BD OCyG'!$B:$B,BN$9,'BD OCyG'!$AE:$AE,$H27,'BD OCyG'!$AD:$AD,$H$11,'BD OCyG'!$AF:$AF,"Si")-BJ27-BD27-AX27-AR27-AL27-AF27-Z27)</f>
        <v>0</v>
      </c>
      <c r="BQ27" s="171">
        <f ca="1">IF(BO$9&gt;Periodo,0,SUMIFS(INDIRECT("'BD OCyG'!$"&amp;BP$10&amp;":$"&amp;BP$10),'BD OCyG'!$B:$B,BN$9,'BD OCyG'!$AE:$AE,$H27,'BD OCyG'!$AD:$AD,$H$11,'BD OCyG'!$AF:$AF,"No")*Resumen!$F$9-BK27-BE27-AY27-AS27-AM27-AG27-AA27)</f>
        <v>0</v>
      </c>
      <c r="BR27" s="171">
        <f ca="1">BP27+IF(Resumen!$F$8=0,0,BQ27/Resumen!$F$8)</f>
        <v>0</v>
      </c>
      <c r="BS27" s="171">
        <f ca="1">BP27+IF(Resumen!$N$7=0,0,BQ27/Resumen!$N$7)</f>
        <v>0</v>
      </c>
      <c r="BT27" s="170">
        <f ca="1">IF(BU$9&gt;Periodo,0,IF(BU$9&gt;Periodo,0,(SUMIFS(INDIRECT("'BD OCyG'!$"&amp;BU$10&amp;":"&amp;BU$10),'BD OCyG'!$B:$B,BT$9,'BD OCyG'!$AE:$AE,$H27,'BD OCyG'!$AD:$AD,$H$11)*BV$9-SUMIFS(INDIRECT("'BD OCyG'!$"&amp;BO$10&amp;":"&amp;BO$10),'BD OCyG'!$B:$B,BT$9,'BD OCyG'!$AE:$AE,$H27,'BD OCyG'!$AD:$AD,$H$11)*BP$9)/BT$10))</f>
        <v>0</v>
      </c>
      <c r="BU27" s="170">
        <f t="shared" ca="1" si="17"/>
        <v>0</v>
      </c>
      <c r="BV27" s="171">
        <f ca="1">IF(BU$9&gt;Periodo,0,SUMIFS(INDIRECT("'BD OCyG'!$"&amp;BV$10&amp;":$"&amp;BV$10),'BD OCyG'!$B:$B,BT$9,'BD OCyG'!$AE:$AE,$H27,'BD OCyG'!$AD:$AD,$H$11,'BD OCyG'!$AF:$AF,"Si")-BP27-BJ27-BD27-AX27-AR27-AL27-AF27-Z27)</f>
        <v>0</v>
      </c>
      <c r="BW27" s="171">
        <f ca="1">IF(BU$9&gt;Periodo,0,SUMIFS(INDIRECT("'BD OCyG'!$"&amp;BV$10&amp;":$"&amp;BV$10),'BD OCyG'!$B:$B,BT$9,'BD OCyG'!$AE:$AE,$H27,'BD OCyG'!$AD:$AD,$H$11,'BD OCyG'!$AF:$AF,"No")*Resumen!$F$8-BQ27-BK27-BE27-AY27-AS27-AM27-AG27-AA27)</f>
        <v>0</v>
      </c>
      <c r="BX27" s="171">
        <f ca="1">BV27+IF(Resumen!$F$8=0,0,BW27/Resumen!$F$8)</f>
        <v>0</v>
      </c>
      <c r="BY27" s="171">
        <f ca="1">BV27+IF(Resumen!$O$7=0,0,BW27/Resumen!$O$7)</f>
        <v>0</v>
      </c>
      <c r="BZ27" s="170">
        <f ca="1">IF(CA$9&gt;Periodo,0,IF(CA$9&gt;Periodo,0,(SUMIFS(INDIRECT("'BD OCyG'!$"&amp;CA$10&amp;":"&amp;CA$10),'BD OCyG'!$B:$B,BZ$9,'BD OCyG'!$AE:$AE,$H27,'BD OCyG'!$AD:$AD,$H$11)*CB$9-SUMIFS(INDIRECT("'BD OCyG'!$"&amp;BU$10&amp;":"&amp;BU$10),'BD OCyG'!$B:$B,BZ$9,'BD OCyG'!$AE:$AE,$H27,'BD OCyG'!$AD:$AD,$H$11)*BV$9)/BZ$10))</f>
        <v>0</v>
      </c>
      <c r="CA27" s="170">
        <f t="shared" ca="1" si="18"/>
        <v>0</v>
      </c>
      <c r="CB27" s="171">
        <f ca="1">IF(CA$9&gt;Periodo,0,SUMIFS(INDIRECT("'BD OCyG'!$"&amp;CB$10&amp;":$"&amp;CB$10),'BD OCyG'!$B:$B,BZ$9,'BD OCyG'!$AE:$AE,$H27,'BD OCyG'!$AD:$AD,$H$11,'BD OCyG'!$AF:$AF,"Si")-BV27-BP27-BJ27-BD27-AX27-AR27-AL27-AF27-Z27)</f>
        <v>0</v>
      </c>
      <c r="CC27" s="171">
        <f ca="1">IF(CA$9&gt;Periodo,0,SUMIFS(INDIRECT("'BD OCyG'!$"&amp;CB$10&amp;":$"&amp;CB$10),'BD OCyG'!$B:$B,BZ$9,'BD OCyG'!$AE:$AE,$H27,'BD OCyG'!$AD:$AD,$H$11,'BD OCyG'!$AF:$AF,"No")*Resumen!$F$8-BW27-BQ27-BK27-BE27-AY27-AS27-AM27-AG27-AA27)</f>
        <v>0</v>
      </c>
      <c r="CD27" s="171">
        <f ca="1">CB27+IF(Resumen!$F$8=0,0,CC27/Resumen!$F$8)</f>
        <v>0</v>
      </c>
      <c r="CE27" s="171">
        <f ca="1">CB27+IF(Resumen!$P$7=0,0,CC27/Resumen!$P$7)</f>
        <v>0</v>
      </c>
      <c r="CF27" s="170">
        <f ca="1">IF(CG$9&gt;Periodo,0,IF(CG$9&gt;Periodo,0,(SUMIFS(INDIRECT("'BD OCyG'!$"&amp;CG$10&amp;":"&amp;CG$10),'BD OCyG'!$B:$B,CF$9,'BD OCyG'!$AE:$AE,$H27,'BD OCyG'!$AD:$AD,$H$11)*CH$9-SUMIFS(INDIRECT("'BD OCyG'!$"&amp;CA$10&amp;":"&amp;CA$10),'BD OCyG'!$B:$B,CF$9,'BD OCyG'!$AE:$AE,$H27,'BD OCyG'!$AD:$AD,$H$11)*CB$9)/CF$10))</f>
        <v>0</v>
      </c>
      <c r="CG27" s="170">
        <f t="shared" ca="1" si="19"/>
        <v>0</v>
      </c>
      <c r="CH27" s="171">
        <f ca="1">IF(CG$9&gt;Periodo,0,SUMIFS(INDIRECT("'BD OCyG'!$"&amp;CH$10&amp;":$"&amp;CH$10),'BD OCyG'!$B:$B,CF$9,'BD OCyG'!$AE:$AE,$H27,'BD OCyG'!$AD:$AD,$H$11,'BD OCyG'!$AF:$AF,"Si")-CB27-BV27-BP27-BJ27-BD27-AX27-AR27-AL27-AF27-Z27)</f>
        <v>0</v>
      </c>
      <c r="CI27" s="171">
        <f ca="1">IF(CG$9&gt;Periodo,0,SUMIFS(INDIRECT("'BD OCyG'!$"&amp;CH$10&amp;":$"&amp;CH$10),'BD OCyG'!$B:$B,CF$9,'BD OCyG'!$AE:$AE,$H27,'BD OCyG'!$AD:$AD,$H$11,'BD OCyG'!$AF:$AF,"No")*Resumen!$F$8-CC27-BW27-BQ27-BK27-BE27-AY27-AS27-AM27-AG27-AA27)</f>
        <v>0</v>
      </c>
      <c r="CJ27" s="171">
        <f ca="1">CH27+IF(Resumen!$F$8=0,0,CI27/Resumen!$F$8)</f>
        <v>0</v>
      </c>
      <c r="CK27" s="171">
        <f ca="1">CH27+IF(Resumen!$Q$7=0,0,CI27/Resumen!$Q$7)</f>
        <v>0</v>
      </c>
      <c r="CL27" s="170">
        <f ca="1">IF(CM$9&gt;Periodo,0,IF(CM$9&gt;Periodo,0,(SUMIFS(INDIRECT("'BD OCyG'!$"&amp;CM$10&amp;":"&amp;CM$10),'BD OCyG'!$B:$B,CL$9,'BD OCyG'!$AE:$AE,$H27,'BD OCyG'!$AD:$AD,$H$11)*CN$9-SUMIFS(INDIRECT("'BD OCyG'!$"&amp;CG$10&amp;":"&amp;CG$10),'BD OCyG'!$B:$B,CL$9,'BD OCyG'!$AE:$AE,$H27,'BD OCyG'!$AD:$AD,$H$11)*CH$9)/CL$10))</f>
        <v>0</v>
      </c>
      <c r="CM27" s="170">
        <f t="shared" ca="1" si="20"/>
        <v>0</v>
      </c>
      <c r="CN27" s="171">
        <f ca="1">IF(CM$9&gt;Periodo,0,SUMIFS(INDIRECT("'BD OCyG'!$"&amp;CN$10&amp;":$"&amp;CN$10),'BD OCyG'!$B:$B,CL$9,'BD OCyG'!$AE:$AE,$H27,'BD OCyG'!$AD:$AD,$H$11,'BD OCyG'!$AF:$AF,"Si")-CH27-CB27-BV27-BP27-BJ27-BD27-AX27-AR27-AL27-AF27-Z27)</f>
        <v>0</v>
      </c>
      <c r="CO27" s="171">
        <f ca="1">IF(CM$9&gt;Periodo,0,SUMIFS(INDIRECT("'BD OCyG'!$"&amp;CN$10&amp;":$"&amp;CN$10),'BD OCyG'!$B:$B,CL$9,'BD OCyG'!$AE:$AE,$H27,'BD OCyG'!$AD:$AD,$H$11,'BD OCyG'!$AF:$AF,"No")*Resumen!$F$8-CI27-CC27-BW27-BQ27-BK27-BE27-AY27-AS27-AM27-AG27-AA27)</f>
        <v>0</v>
      </c>
      <c r="CP27" s="171">
        <f ca="1">CN27+IF(Resumen!$F$8=0,0,CO27/Resumen!$F$8)</f>
        <v>0</v>
      </c>
      <c r="CQ27" s="171">
        <f ca="1">CN27+IF(Resumen!$R$7=0,0,CO27/Resumen!$R$7)</f>
        <v>0</v>
      </c>
      <c r="CR27" s="139">
        <f t="shared" ca="1" si="21"/>
        <v>0</v>
      </c>
      <c r="CS27" s="139">
        <f t="shared" ca="1" si="22"/>
        <v>0</v>
      </c>
      <c r="CT27" s="139">
        <f t="shared" ca="1" si="23"/>
        <v>0</v>
      </c>
      <c r="CU27" s="139">
        <f t="shared" ca="1" si="4"/>
        <v>0</v>
      </c>
      <c r="CV27" s="140">
        <f t="shared" ca="1" si="4"/>
        <v>0</v>
      </c>
      <c r="CW27" s="140">
        <f t="shared" ca="1" si="4"/>
        <v>0</v>
      </c>
      <c r="CX27" s="170">
        <f>SUMIFS('BD OCyG'!$AB:$AB,'BD OCyG'!$B:$B,CX$11,'BD OCyG'!$AE:$AE,$H27,'BD OCyG'!$AD:$AD,$H$11)</f>
        <v>0</v>
      </c>
      <c r="CY27" s="170">
        <f t="shared" si="5"/>
        <v>0</v>
      </c>
      <c r="CZ27" s="171">
        <f>SUMIFS('BD OCyG'!$AC:$AC,'BD OCyG'!$B:$B,CX$11,'BD OCyG'!$AE:$AE,$H27,'BD OCyG'!$AD:$AD,$H$11,'BD OCyG'!$AF:$AF,"Si")</f>
        <v>0</v>
      </c>
      <c r="DA27" s="171">
        <f>SUMIFS('BD OCyG'!$AC:$AC,'BD OCyG'!$B:$B,CX$11,'BD OCyG'!$AE:$AE,$H27,'BD OCyG'!$AD:$AD,$H$11,'BD OCyG'!$AF:$AF,"No")*Resumen!$F$8</f>
        <v>0</v>
      </c>
      <c r="DB27" s="171">
        <f>CZ27+IF(Resumen!$F$8=0,0,DA27/Resumen!$F$8)</f>
        <v>0</v>
      </c>
      <c r="DC27" s="171">
        <f>CZ27+IF(Resumen!$F$8=0,0,DA27/Resumen!$F$8)</f>
        <v>0</v>
      </c>
      <c r="DD27" s="170">
        <f>SUMIFS('BD OCyG'!$AB:$AB,'BD OCyG'!$B:$B,DD$11,'BD OCyG'!$AE:$AE,$H27,'BD OCyG'!$AD:$AD,$H$11)</f>
        <v>0</v>
      </c>
      <c r="DE27" s="170">
        <f t="shared" si="6"/>
        <v>0</v>
      </c>
      <c r="DF27" s="171">
        <f>SUMIFS('BD OCyG'!$AC:$AC,'BD OCyG'!$B:$B,DD$11,'BD OCyG'!$AE:$AE,$H27,'BD OCyG'!$AD:$AD,$H$11,'BD OCyG'!$AF:$AF,"Si")</f>
        <v>0</v>
      </c>
      <c r="DG27" s="171">
        <f>SUMIFS('BD OCyG'!$AC:$AC,'BD OCyG'!$B:$B,DD$11,'BD OCyG'!$AE:$AE,$H27,'BD OCyG'!$AD:$AD,$H$11,'BD OCyG'!$AF:$AF,"No")*Resumen!$F$8</f>
        <v>0</v>
      </c>
      <c r="DH27" s="171">
        <f>DF27+IF(Resumen!$F$8=0,0,DG27/Resumen!$F$8)</f>
        <v>0</v>
      </c>
      <c r="DI27" s="171">
        <f>DF27+IF(Resumen!$F$8=0,0,DG27/Resumen!$F$8)</f>
        <v>0</v>
      </c>
      <c r="DJ27" s="140">
        <f t="shared" ca="1" si="24"/>
        <v>0</v>
      </c>
      <c r="DK27" s="140">
        <f t="shared" ca="1" si="7"/>
        <v>0</v>
      </c>
      <c r="DL27" s="140">
        <f t="shared" ca="1" si="7"/>
        <v>0</v>
      </c>
    </row>
    <row r="28" spans="2:116" s="169" customFormat="1" ht="15" customHeight="1" x14ac:dyDescent="0.2">
      <c r="B28" s="170">
        <f>SUMIFS('BD OCyG'!$AB:$AB,'BD OCyG'!$B:$B,B$11,'BD OCyG'!$AE:$AE,$H28,'BD OCyG'!$AD:$AD,$H$11)</f>
        <v>0</v>
      </c>
      <c r="C28" s="170">
        <f t="shared" si="0"/>
        <v>0</v>
      </c>
      <c r="D28" s="171">
        <f>SUMIFS('BD OCyG'!$AC:$AC,'BD OCyG'!$B:$B,B$11,'BD OCyG'!$AE:$AE,$H28,'BD OCyG'!$AD:$AD,$H$11,'BD OCyG'!$AF:$AF,"Si")</f>
        <v>0</v>
      </c>
      <c r="E28" s="171">
        <f>SUMIFS('BD OCyG'!$AC:$AC,'BD OCyG'!$B:$B,B$11,'BD OCyG'!$AE:$AE,$H28,'BD OCyG'!$AD:$AD,$H$11,'BD OCyG'!$AF:$AF,"No")*Resumen!$F$9</f>
        <v>0</v>
      </c>
      <c r="F28" s="171">
        <f>D28+IF(Resumen!$F$9=0,0,E28/Resumen!$F$9)</f>
        <v>0</v>
      </c>
      <c r="G28" s="171">
        <f>D28+IF(Resumen!$F$7=0,0,E28/Resumen!$F$7)</f>
        <v>0</v>
      </c>
      <c r="H28" s="172"/>
      <c r="I28" s="139">
        <f>SUMIFS('BD OCyG'!$AB:$AB,'BD OCyG'!$B:$B,I$11,'BD OCyG'!$AE:$AE,$H28,'BD OCyG'!$AD:$AD,$H$11)</f>
        <v>0</v>
      </c>
      <c r="J28" s="139">
        <f t="shared" si="1"/>
        <v>0</v>
      </c>
      <c r="K28" s="139">
        <f>SUMIFS('BD OCyG'!$AC:$AC,'BD OCyG'!$B:$B,I$11,'BD OCyG'!$AE:$AE,$H28,'BD OCyG'!$AD:$AD,$H$11,'BD OCyG'!$AF:$AF,"Si")</f>
        <v>0</v>
      </c>
      <c r="L28" s="139">
        <f>SUMIFS('BD OCyG'!$AC:$AC,'BD OCyG'!$B:$B,I$11,'BD OCyG'!$AE:$AE,$H28,'BD OCyG'!$AD:$AD,$H$11,'BD OCyG'!$AF:$AF,"No")*Resumen!$F$8</f>
        <v>0</v>
      </c>
      <c r="M28" s="171">
        <f>K28+IF(Resumen!$F$8=0,0,L28/Resumen!$F$8)</f>
        <v>0</v>
      </c>
      <c r="N28" s="139">
        <f>SUMIFS('BD OCyG'!$AB:$AB,'BD OCyG'!$B:$B,N$11,'BD OCyG'!$AE:$AE,$H28,'BD OCyG'!$AD:$AD,$H$11)</f>
        <v>0</v>
      </c>
      <c r="O28" s="139">
        <f t="shared" si="2"/>
        <v>0</v>
      </c>
      <c r="P28" s="139">
        <f>SUMIFS('BD OCyG'!$AC:$AC,'BD OCyG'!$B:$B,N$11,'BD OCyG'!$AE:$AE,$H28,'BD OCyG'!$AD:$AD,$H$11,'BD OCyG'!$AF:$AF,"Si")</f>
        <v>0</v>
      </c>
      <c r="Q28" s="139">
        <f>SUMIFS('BD OCyG'!$AC:$AC,'BD OCyG'!$B:$B,N$11,'BD OCyG'!$AE:$AE,$H28,'BD OCyG'!$AD:$AD,$H$11,'BD OCyG'!$AF:$AF,"No")*Resumen!$F$8</f>
        <v>0</v>
      </c>
      <c r="R28" s="171">
        <f>P28+IF(Resumen!$F$8=0,0,Q28/Resumen!$F$8)</f>
        <v>0</v>
      </c>
      <c r="S28" s="139">
        <f ca="1">IFERROR(SUMIFS(INDIRECT("'BD OCyG'!$"&amp;T$10&amp;":"&amp;T$10),'BD OCyG'!$B:$B,N$11,'BD OCyG'!$AE:$AE,$H28,'BD OCyG'!$AD:$AD,$H$11),)</f>
        <v>0</v>
      </c>
      <c r="T28" s="139">
        <f t="shared" ca="1" si="8"/>
        <v>0</v>
      </c>
      <c r="U28" s="139">
        <f ca="1">IFERROR(SUMIFS(INDIRECT("'BD OCyG'!$"&amp;U$10&amp;":$"&amp;U$10),'BD OCyG'!$B:$B,N$11,'BD OCyG'!$AE:$AE,$H28,'BD OCyG'!$AD:$AD,$H$11,'BD OCyG'!$AF:$AF,"Si"),)</f>
        <v>0</v>
      </c>
      <c r="V28" s="139">
        <f ca="1">IFERROR(SUMIFS(INDIRECT("'BD OCyG'!$"&amp;U$10&amp;":$"&amp;U$10),'BD OCyG'!$B:$B,N$11,'BD OCyG'!$AE:$AE,$H28,'BD OCyG'!$AD:$AD,$H$11,'BD OCyG'!$AF:$AF,"No")*Resumen!$F$8,)</f>
        <v>0</v>
      </c>
      <c r="W28" s="171">
        <f ca="1">U28+IF(Resumen!$F$8=0,0,V28/Resumen!$F$8)</f>
        <v>0</v>
      </c>
      <c r="X28" s="170">
        <f ca="1">SUMIFS(INDIRECT("'BD OCyG'!$"&amp;Y$10&amp;":"&amp;Y$10),'BD OCyG'!$B:$B,X$9,'BD OCyG'!$AE:$AE,$H28,'BD OCyG'!$AD:$AD,$H$11)</f>
        <v>0</v>
      </c>
      <c r="Y28" s="170">
        <f t="shared" ca="1" si="9"/>
        <v>0</v>
      </c>
      <c r="Z28" s="171">
        <f ca="1">SUMIFS(INDIRECT("'BD OCyG'!$"&amp;Z$10&amp;":$"&amp;Z$10),'BD OCyG'!$B:$B,X$9,'BD OCyG'!$AE:$AE,$H28,'BD OCyG'!$AD:$AD,$H$11,'BD OCyG'!$AF:$AF,"Si")</f>
        <v>0</v>
      </c>
      <c r="AA28" s="171">
        <f ca="1">SUMIFS(INDIRECT("'BD OCyG'!$"&amp;Z$10&amp;":$"&amp;Z$10),'BD OCyG'!$B:$B,X$9,'BD OCyG'!$AE:$AE,$H28,'BD OCyG'!$AD:$AD,$H$11,'BD OCyG'!$AF:$AF,"No")*Resumen!$F$8</f>
        <v>0</v>
      </c>
      <c r="AB28" s="171">
        <f ca="1">Z28+IF(Resumen!$F$8=0,0,AA28/Resumen!$F$8)</f>
        <v>0</v>
      </c>
      <c r="AC28" s="171">
        <f ca="1">Z28+IF(Resumen!$G$7=0,0,AA28/Resumen!$G$7)</f>
        <v>0</v>
      </c>
      <c r="AD28" s="170">
        <f ca="1">IF(AE$9&gt;Periodo,0,(SUMIFS(INDIRECT("'BD OCyG'!$"&amp;AE$10&amp;":"&amp;AE$10),'BD OCyG'!$B:$B,AD$9,'BD OCyG'!$AE:$AE,$H28,'BD OCyG'!$AD:$AD,$H$11)*AF$9-X28*X$10)/AD$10)</f>
        <v>0</v>
      </c>
      <c r="AE28" s="170">
        <f t="shared" ca="1" si="10"/>
        <v>0</v>
      </c>
      <c r="AF28" s="171">
        <f ca="1">IF(AE$9&gt;Periodo,0,IF(AE$9&gt;Periodo,0,SUMIFS(INDIRECT("'BD OCyG'!$"&amp;AF$10&amp;":$"&amp;AF$10),'BD OCyG'!$B:$B,AD$9,'BD OCyG'!$AE:$AE,$H28,'BD OCyG'!$AD:$AD,$H$11,'BD OCyG'!$AF:$AF,"Si")-Z28))</f>
        <v>0</v>
      </c>
      <c r="AG28" s="171">
        <f ca="1">IF(AE$9&gt;Periodo,0,IF(AE$9&gt;Periodo,0,SUMIFS(INDIRECT("'BD OCyG'!$"&amp;AF$10&amp;":$"&amp;AF$10),'BD OCyG'!$B:$B,AD$9,'BD OCyG'!$AE:$AE,$H28,'BD OCyG'!$AD:$AD,$H$11,'BD OCyG'!$AF:$AF,"No")*Resumen!$F$8-AA28))</f>
        <v>0</v>
      </c>
      <c r="AH28" s="171">
        <f ca="1">AF28+IF(Resumen!$F$8=0,0,AG28/Resumen!$F$8)</f>
        <v>0</v>
      </c>
      <c r="AI28" s="171">
        <f ca="1">AF28+IF(Resumen!$H$7=0,0,AG28/Resumen!$H$7)</f>
        <v>0</v>
      </c>
      <c r="AJ28" s="170">
        <f ca="1">IF(AK$9&gt;Periodo,0,IF(AK$9&gt;Periodo,0,(SUMIFS(INDIRECT("'BD OCyG'!$"&amp;AK$10&amp;":"&amp;AK$10),'BD OCyG'!$B:$B,AJ$9,'BD OCyG'!$AE:$AE,$H28,'BD OCyG'!$AD:$AD,$H$11)*AL$9-SUMIFS(INDIRECT("'BD OCyG'!$"&amp;AE$10&amp;":"&amp;AE$10),'BD OCyG'!$B:$B,AJ$9,'BD OCyG'!$AE:$AE,$H28,'BD OCyG'!$AD:$AD,$H$11)*AF$9)/AJ$10))</f>
        <v>0</v>
      </c>
      <c r="AK28" s="170">
        <f t="shared" ca="1" si="11"/>
        <v>0</v>
      </c>
      <c r="AL28" s="171">
        <f ca="1">IF(AK$9&gt;Periodo,0,SUMIFS(INDIRECT("'BD OCyG'!$"&amp;AL$10&amp;":$"&amp;AL$10),'BD OCyG'!$B:$B,AJ$9,'BD OCyG'!$AE:$AE,$H28,'BD OCyG'!$AD:$AD,$H$11,'BD OCyG'!$AF:$AF,"Si")-AF28-Z28)</f>
        <v>0</v>
      </c>
      <c r="AM28" s="171">
        <f ca="1">IF(AK$9&gt;Periodo,0,SUMIFS(INDIRECT("'BD OCyG'!$"&amp;AL$10&amp;":$"&amp;AL$10),'BD OCyG'!$B:$B,AJ$9,'BD OCyG'!$AE:$AE,$H28,'BD OCyG'!$AD:$AD,$H$11,'BD OCyG'!$AF:$AF,"No")*Resumen!$F$8-AG28-AA28)</f>
        <v>0</v>
      </c>
      <c r="AN28" s="171">
        <f ca="1">AL28+IF(Resumen!$F$8=0,0,AM28/Resumen!$F$8)</f>
        <v>0</v>
      </c>
      <c r="AO28" s="171">
        <f ca="1">AL28+IF(Resumen!$I$7=0,0,AM28/Resumen!$I$7)</f>
        <v>0</v>
      </c>
      <c r="AP28" s="170">
        <f ca="1">IF(AQ$9&gt;Periodo,0,IF(AQ$9&gt;Periodo,0,(SUMIFS(INDIRECT("'BD OCyG'!$"&amp;AQ$10&amp;":"&amp;AQ$10),'BD OCyG'!$B:$B,AP$9,'BD OCyG'!$AE:$AE,$H28,'BD OCyG'!$AD:$AD,$H$11)*AR$9-SUMIFS(INDIRECT("'BD OCyG'!$"&amp;AK$10&amp;":"&amp;AK$10),'BD OCyG'!$B:$B,AP$9,'BD OCyG'!$AE:$AE,$H28,'BD OCyG'!$AD:$AD,$H$11)*AL$9)/AP$10))</f>
        <v>0</v>
      </c>
      <c r="AQ28" s="170">
        <f t="shared" ca="1" si="12"/>
        <v>0</v>
      </c>
      <c r="AR28" s="171">
        <f ca="1">IF(AQ$9&gt;Periodo,0,SUMIFS(INDIRECT("'BD OCyG'!$"&amp;AR$10&amp;":$"&amp;AR$10),'BD OCyG'!$B:$B,AP$9,'BD OCyG'!$AE:$AE,$H28,'BD OCyG'!$AD:$AD,$H$11,'BD OCyG'!$AF:$AF,"Si")-AL28-AF28-Z28)</f>
        <v>0</v>
      </c>
      <c r="AS28" s="171">
        <f ca="1">IF(AQ$9&gt;Periodo,0,SUMIFS(INDIRECT("'BD OCyG'!$"&amp;AR$10&amp;":$"&amp;AR$10),'BD OCyG'!$B:$B,AP$9,'BD OCyG'!$AE:$AE,$H28,'BD OCyG'!$AD:$AD,$H$11,'BD OCyG'!$AF:$AF,"No")*Resumen!$F$8-AM28-AG28-AA28)</f>
        <v>0</v>
      </c>
      <c r="AT28" s="171">
        <f ca="1">AR28+IF(Resumen!$F$8=0,0,AS28/Resumen!$F$8)</f>
        <v>0</v>
      </c>
      <c r="AU28" s="171">
        <f ca="1">AR28+IF(Resumen!$J$7=0,0,AS28/Resumen!$J$7)</f>
        <v>0</v>
      </c>
      <c r="AV28" s="170">
        <f ca="1">IF(AW$9&gt;Periodo,0,IF(AW$9&gt;Periodo,0,(SUMIFS(INDIRECT("'BD OCyG'!$"&amp;AW$10&amp;":"&amp;AW$10),'BD OCyG'!$B:$B,AV$9,'BD OCyG'!$AE:$AE,$H28,'BD OCyG'!$AD:$AD,$H$11)*AX$9-SUMIFS(INDIRECT("'BD OCyG'!$"&amp;AQ$10&amp;":"&amp;AQ$10),'BD OCyG'!$B:$B,AV$9,'BD OCyG'!$AE:$AE,$H28,'BD OCyG'!$AD:$AD,$H$11)*AR$9)/AV$10))</f>
        <v>0</v>
      </c>
      <c r="AW28" s="170">
        <f t="shared" ca="1" si="13"/>
        <v>0</v>
      </c>
      <c r="AX28" s="171">
        <f ca="1">IF(AW$9&gt;Periodo,0,SUMIFS(INDIRECT("'BD OCyG'!$"&amp;AX$10&amp;":$"&amp;AX$10),'BD OCyG'!$B:$B,AV$9,'BD OCyG'!$AE:$AE,$H28,'BD OCyG'!$AD:$AD,$H$11,'BD OCyG'!$AF:$AF,"Si")-AR28-AL28-AF28-Z28)</f>
        <v>0</v>
      </c>
      <c r="AY28" s="171">
        <f ca="1">IF(AW$9&gt;Periodo,0,SUMIFS(INDIRECT("'BD OCyG'!$"&amp;AX$10&amp;":$"&amp;AX$10),'BD OCyG'!$B:$B,AV$9,'BD OCyG'!$AE:$AE,$H28,'BD OCyG'!$AD:$AD,$H$11,'BD OCyG'!$AF:$AF,"No")*Resumen!$F$8-AS28-AM28-AG28-AA28)</f>
        <v>0</v>
      </c>
      <c r="AZ28" s="171">
        <f ca="1">AX28+IF(Resumen!$F$8=0,0,AY28/Resumen!$F$8)</f>
        <v>0</v>
      </c>
      <c r="BA28" s="171">
        <f ca="1">AX28+IF(Resumen!$K$7=0,0,AY28/Resumen!$K$7)</f>
        <v>0</v>
      </c>
      <c r="BB28" s="170">
        <f ca="1">IF(BC$9&gt;Periodo,0,IF(BC$9&gt;Periodo,0,(SUMIFS(INDIRECT("'BD OCyG'!$"&amp;BC$10&amp;":"&amp;BC$10),'BD OCyG'!$B:$B,BB$9,'BD OCyG'!$AE:$AE,$H28,'BD OCyG'!$AD:$AD,$H$11)*BD$9-SUMIFS(INDIRECT("'BD OCyG'!$"&amp;AW$10&amp;":"&amp;AW$10),'BD OCyG'!$B:$B,BB$9,'BD OCyG'!$AE:$AE,$H28,'BD OCyG'!$AD:$AD,$H$11)*AX$9)/BB$10))</f>
        <v>0</v>
      </c>
      <c r="BC28" s="170">
        <f t="shared" ca="1" si="14"/>
        <v>0</v>
      </c>
      <c r="BD28" s="171">
        <f ca="1">IF(BC$9&gt;Periodo,0,SUMIFS(INDIRECT("'BD OCyG'!$"&amp;BD$10&amp;":$"&amp;BD$10),'BD OCyG'!$B:$B,BB$9,'BD OCyG'!$AE:$AE,$H28,'BD OCyG'!$AD:$AD,$H$11,'BD OCyG'!$AF:$AF,"Si")-AX28-AR28-AL28-AF28-Z28)</f>
        <v>0</v>
      </c>
      <c r="BE28" s="171">
        <f ca="1">IF(BC$9&gt;Periodo,0,SUMIFS(INDIRECT("'BD OCyG'!$"&amp;BD$10&amp;":$"&amp;BD$10),'BD OCyG'!$B:$B,BB$9,'BD OCyG'!$AE:$AE,$H28,'BD OCyG'!$AD:$AD,$H$11,'BD OCyG'!$AF:$AF,"No")*Resumen!$F$8-AY28-AS28-AM28-AG28-AA28)</f>
        <v>0</v>
      </c>
      <c r="BF28" s="171">
        <f ca="1">BD28+IF(Resumen!$F$8=0,0,BE28/Resumen!$F$8)</f>
        <v>0</v>
      </c>
      <c r="BG28" s="171">
        <f ca="1">BD28+IF(Resumen!$L$7=0,0,BE28/Resumen!$L$7)</f>
        <v>0</v>
      </c>
      <c r="BH28" s="170">
        <f ca="1">IF(BI$9&gt;Periodo,0,IF(BI$9&gt;Periodo,0,(SUMIFS(INDIRECT("'BD OCyG'!$"&amp;BI$10&amp;":"&amp;BI$10),'BD OCyG'!$B:$B,BH$9,'BD OCyG'!$AE:$AE,$H28,'BD OCyG'!$AD:$AD,$H$11)*BJ$9-SUMIFS(INDIRECT("'BD OCyG'!$"&amp;BC$10&amp;":"&amp;BC$10),'BD OCyG'!$B:$B,BH$9,'BD OCyG'!$AE:$AE,$H28,'BD OCyG'!$AD:$AD,$H$11)*BD$9)/BH$10))</f>
        <v>0</v>
      </c>
      <c r="BI28" s="170">
        <f t="shared" ca="1" si="15"/>
        <v>0</v>
      </c>
      <c r="BJ28" s="171">
        <f ca="1">IF(BI$9&gt;Periodo,0,SUMIFS(INDIRECT("'BD OCyG'!$"&amp;BJ$10&amp;":$"&amp;BJ$10),'BD OCyG'!$B:$B,BH$9,'BD OCyG'!$AE:$AE,$H28,'BD OCyG'!$AD:$AD,$H$11,'BD OCyG'!$AF:$AF,"Si")-BD28-AX28-AR28-AL28-AF28-Z28)</f>
        <v>0</v>
      </c>
      <c r="BK28" s="171">
        <f ca="1">IF(BI$9&gt;Periodo,0,SUMIFS(INDIRECT("'BD OCyG'!$"&amp;BJ$10&amp;":$"&amp;BJ$10),'BD OCyG'!$B:$B,BH$9,'BD OCyG'!$AE:$AE,$H28,'BD OCyG'!$AD:$AD,$H$11,'BD OCyG'!$AF:$AF,"No")*Resumen!$F$8-BE28-AY28-AS28-AM28-AG28-AA28)</f>
        <v>0</v>
      </c>
      <c r="BL28" s="171">
        <f ca="1">BJ28+IF(Resumen!$F$8=0,0,BK28/Resumen!$F$8)</f>
        <v>0</v>
      </c>
      <c r="BM28" s="171">
        <f ca="1">BJ28+IF(Resumen!$M$7=0,0,BK28/Resumen!$M$7)</f>
        <v>0</v>
      </c>
      <c r="BN28" s="170">
        <f ca="1">IF(BO$9&gt;Periodo,0,IF(BO$9&gt;Periodo,0,(SUMIFS(INDIRECT("'BD OCyG'!$"&amp;BO$10&amp;":"&amp;BO$10),'BD OCyG'!$B:$B,BN$9,'BD OCyG'!$AE:$AE,$H28,'BD OCyG'!$AD:$AD,$H$11)*BP$9-SUMIFS(INDIRECT("'BD OCyG'!$"&amp;BI$10&amp;":"&amp;BI$10),'BD OCyG'!$B:$B,BN$9,'BD OCyG'!$AE:$AE,$H28,'BD OCyG'!$AD:$AD,$H$11)*BJ$9)/BN$10))</f>
        <v>0</v>
      </c>
      <c r="BO28" s="170">
        <f t="shared" ca="1" si="16"/>
        <v>0</v>
      </c>
      <c r="BP28" s="171">
        <f ca="1">IF(BO$9&gt;Periodo,0,SUMIFS(INDIRECT("'BD OCyG'!$"&amp;BP$10&amp;":$"&amp;BP$10),'BD OCyG'!$B:$B,BN$9,'BD OCyG'!$AE:$AE,$H28,'BD OCyG'!$AD:$AD,$H$11,'BD OCyG'!$AF:$AF,"Si")-BJ28-BD28-AX28-AR28-AL28-AF28-Z28)</f>
        <v>0</v>
      </c>
      <c r="BQ28" s="171">
        <f ca="1">IF(BO$9&gt;Periodo,0,SUMIFS(INDIRECT("'BD OCyG'!$"&amp;BP$10&amp;":$"&amp;BP$10),'BD OCyG'!$B:$B,BN$9,'BD OCyG'!$AE:$AE,$H28,'BD OCyG'!$AD:$AD,$H$11,'BD OCyG'!$AF:$AF,"No")*Resumen!$F$9-BK28-BE28-AY28-AS28-AM28-AG28-AA28)</f>
        <v>0</v>
      </c>
      <c r="BR28" s="171">
        <f ca="1">BP28+IF(Resumen!$F$8=0,0,BQ28/Resumen!$F$8)</f>
        <v>0</v>
      </c>
      <c r="BS28" s="171">
        <f ca="1">BP28+IF(Resumen!$N$7=0,0,BQ28/Resumen!$N$7)</f>
        <v>0</v>
      </c>
      <c r="BT28" s="170">
        <f ca="1">IF(BU$9&gt;Periodo,0,IF(BU$9&gt;Periodo,0,(SUMIFS(INDIRECT("'BD OCyG'!$"&amp;BU$10&amp;":"&amp;BU$10),'BD OCyG'!$B:$B,BT$9,'BD OCyG'!$AE:$AE,$H28,'BD OCyG'!$AD:$AD,$H$11)*BV$9-SUMIFS(INDIRECT("'BD OCyG'!$"&amp;BO$10&amp;":"&amp;BO$10),'BD OCyG'!$B:$B,BT$9,'BD OCyG'!$AE:$AE,$H28,'BD OCyG'!$AD:$AD,$H$11)*BP$9)/BT$10))</f>
        <v>0</v>
      </c>
      <c r="BU28" s="170">
        <f t="shared" ca="1" si="17"/>
        <v>0</v>
      </c>
      <c r="BV28" s="171">
        <f ca="1">IF(BU$9&gt;Periodo,0,SUMIFS(INDIRECT("'BD OCyG'!$"&amp;BV$10&amp;":$"&amp;BV$10),'BD OCyG'!$B:$B,BT$9,'BD OCyG'!$AE:$AE,$H28,'BD OCyG'!$AD:$AD,$H$11,'BD OCyG'!$AF:$AF,"Si")-BP28-BJ28-BD28-AX28-AR28-AL28-AF28-Z28)</f>
        <v>0</v>
      </c>
      <c r="BW28" s="171">
        <f ca="1">IF(BU$9&gt;Periodo,0,SUMIFS(INDIRECT("'BD OCyG'!$"&amp;BV$10&amp;":$"&amp;BV$10),'BD OCyG'!$B:$B,BT$9,'BD OCyG'!$AE:$AE,$H28,'BD OCyG'!$AD:$AD,$H$11,'BD OCyG'!$AF:$AF,"No")*Resumen!$F$8-BQ28-BK28-BE28-AY28-AS28-AM28-AG28-AA28)</f>
        <v>0</v>
      </c>
      <c r="BX28" s="171">
        <f ca="1">BV28+IF(Resumen!$F$8=0,0,BW28/Resumen!$F$8)</f>
        <v>0</v>
      </c>
      <c r="BY28" s="171">
        <f ca="1">BV28+IF(Resumen!$O$7=0,0,BW28/Resumen!$O$7)</f>
        <v>0</v>
      </c>
      <c r="BZ28" s="170">
        <f ca="1">IF(CA$9&gt;Periodo,0,IF(CA$9&gt;Periodo,0,(SUMIFS(INDIRECT("'BD OCyG'!$"&amp;CA$10&amp;":"&amp;CA$10),'BD OCyG'!$B:$B,BZ$9,'BD OCyG'!$AE:$AE,$H28,'BD OCyG'!$AD:$AD,$H$11)*CB$9-SUMIFS(INDIRECT("'BD OCyG'!$"&amp;BU$10&amp;":"&amp;BU$10),'BD OCyG'!$B:$B,BZ$9,'BD OCyG'!$AE:$AE,$H28,'BD OCyG'!$AD:$AD,$H$11)*BV$9)/BZ$10))</f>
        <v>0</v>
      </c>
      <c r="CA28" s="170">
        <f t="shared" ca="1" si="18"/>
        <v>0</v>
      </c>
      <c r="CB28" s="171">
        <f ca="1">IF(CA$9&gt;Periodo,0,SUMIFS(INDIRECT("'BD OCyG'!$"&amp;CB$10&amp;":$"&amp;CB$10),'BD OCyG'!$B:$B,BZ$9,'BD OCyG'!$AE:$AE,$H28,'BD OCyG'!$AD:$AD,$H$11,'BD OCyG'!$AF:$AF,"Si")-BV28-BP28-BJ28-BD28-AX28-AR28-AL28-AF28-Z28)</f>
        <v>0</v>
      </c>
      <c r="CC28" s="171">
        <f ca="1">IF(CA$9&gt;Periodo,0,SUMIFS(INDIRECT("'BD OCyG'!$"&amp;CB$10&amp;":$"&amp;CB$10),'BD OCyG'!$B:$B,BZ$9,'BD OCyG'!$AE:$AE,$H28,'BD OCyG'!$AD:$AD,$H$11,'BD OCyG'!$AF:$AF,"No")*Resumen!$F$8-BW28-BQ28-BK28-BE28-AY28-AS28-AM28-AG28-AA28)</f>
        <v>0</v>
      </c>
      <c r="CD28" s="171">
        <f ca="1">CB28+IF(Resumen!$F$8=0,0,CC28/Resumen!$F$8)</f>
        <v>0</v>
      </c>
      <c r="CE28" s="171">
        <f ca="1">CB28+IF(Resumen!$P$7=0,0,CC28/Resumen!$P$7)</f>
        <v>0</v>
      </c>
      <c r="CF28" s="170">
        <f ca="1">IF(CG$9&gt;Periodo,0,IF(CG$9&gt;Periodo,0,(SUMIFS(INDIRECT("'BD OCyG'!$"&amp;CG$10&amp;":"&amp;CG$10),'BD OCyG'!$B:$B,CF$9,'BD OCyG'!$AE:$AE,$H28,'BD OCyG'!$AD:$AD,$H$11)*CH$9-SUMIFS(INDIRECT("'BD OCyG'!$"&amp;CA$10&amp;":"&amp;CA$10),'BD OCyG'!$B:$B,CF$9,'BD OCyG'!$AE:$AE,$H28,'BD OCyG'!$AD:$AD,$H$11)*CB$9)/CF$10))</f>
        <v>0</v>
      </c>
      <c r="CG28" s="170">
        <f t="shared" ca="1" si="19"/>
        <v>0</v>
      </c>
      <c r="CH28" s="171">
        <f ca="1">IF(CG$9&gt;Periodo,0,SUMIFS(INDIRECT("'BD OCyG'!$"&amp;CH$10&amp;":$"&amp;CH$10),'BD OCyG'!$B:$B,CF$9,'BD OCyG'!$AE:$AE,$H28,'BD OCyG'!$AD:$AD,$H$11,'BD OCyG'!$AF:$AF,"Si")-CB28-BV28-BP28-BJ28-BD28-AX28-AR28-AL28-AF28-Z28)</f>
        <v>0</v>
      </c>
      <c r="CI28" s="171">
        <f ca="1">IF(CG$9&gt;Periodo,0,SUMIFS(INDIRECT("'BD OCyG'!$"&amp;CH$10&amp;":$"&amp;CH$10),'BD OCyG'!$B:$B,CF$9,'BD OCyG'!$AE:$AE,$H28,'BD OCyG'!$AD:$AD,$H$11,'BD OCyG'!$AF:$AF,"No")*Resumen!$F$8-CC28-BW28-BQ28-BK28-BE28-AY28-AS28-AM28-AG28-AA28)</f>
        <v>0</v>
      </c>
      <c r="CJ28" s="171">
        <f ca="1">CH28+IF(Resumen!$F$8=0,0,CI28/Resumen!$F$8)</f>
        <v>0</v>
      </c>
      <c r="CK28" s="171">
        <f ca="1">CH28+IF(Resumen!$Q$7=0,0,CI28/Resumen!$Q$7)</f>
        <v>0</v>
      </c>
      <c r="CL28" s="170">
        <f ca="1">IF(CM$9&gt;Periodo,0,IF(CM$9&gt;Periodo,0,(SUMIFS(INDIRECT("'BD OCyG'!$"&amp;CM$10&amp;":"&amp;CM$10),'BD OCyG'!$B:$B,CL$9,'BD OCyG'!$AE:$AE,$H28,'BD OCyG'!$AD:$AD,$H$11)*CN$9-SUMIFS(INDIRECT("'BD OCyG'!$"&amp;CG$10&amp;":"&amp;CG$10),'BD OCyG'!$B:$B,CL$9,'BD OCyG'!$AE:$AE,$H28,'BD OCyG'!$AD:$AD,$H$11)*CH$9)/CL$10))</f>
        <v>0</v>
      </c>
      <c r="CM28" s="170">
        <f t="shared" ca="1" si="20"/>
        <v>0</v>
      </c>
      <c r="CN28" s="171">
        <f ca="1">IF(CM$9&gt;Periodo,0,SUMIFS(INDIRECT("'BD OCyG'!$"&amp;CN$10&amp;":$"&amp;CN$10),'BD OCyG'!$B:$B,CL$9,'BD OCyG'!$AE:$AE,$H28,'BD OCyG'!$AD:$AD,$H$11,'BD OCyG'!$AF:$AF,"Si")-CH28-CB28-BV28-BP28-BJ28-BD28-AX28-AR28-AL28-AF28-Z28)</f>
        <v>0</v>
      </c>
      <c r="CO28" s="171">
        <f ca="1">IF(CM$9&gt;Periodo,0,SUMIFS(INDIRECT("'BD OCyG'!$"&amp;CN$10&amp;":$"&amp;CN$10),'BD OCyG'!$B:$B,CL$9,'BD OCyG'!$AE:$AE,$H28,'BD OCyG'!$AD:$AD,$H$11,'BD OCyG'!$AF:$AF,"No")*Resumen!$F$8-CI28-CC28-BW28-BQ28-BK28-BE28-AY28-AS28-AM28-AG28-AA28)</f>
        <v>0</v>
      </c>
      <c r="CP28" s="171">
        <f ca="1">CN28+IF(Resumen!$F$8=0,0,CO28/Resumen!$F$8)</f>
        <v>0</v>
      </c>
      <c r="CQ28" s="171">
        <f ca="1">CN28+IF(Resumen!$R$7=0,0,CO28/Resumen!$R$7)</f>
        <v>0</v>
      </c>
      <c r="CR28" s="139">
        <f t="shared" ca="1" si="21"/>
        <v>0</v>
      </c>
      <c r="CS28" s="139">
        <f t="shared" ca="1" si="22"/>
        <v>0</v>
      </c>
      <c r="CT28" s="139">
        <f t="shared" ca="1" si="23"/>
        <v>0</v>
      </c>
      <c r="CU28" s="139">
        <f t="shared" ca="1" si="4"/>
        <v>0</v>
      </c>
      <c r="CV28" s="140">
        <f t="shared" ca="1" si="4"/>
        <v>0</v>
      </c>
      <c r="CW28" s="140">
        <f t="shared" ca="1" si="4"/>
        <v>0</v>
      </c>
      <c r="CX28" s="170">
        <f>SUMIFS('BD OCyG'!$AB:$AB,'BD OCyG'!$B:$B,CX$11,'BD OCyG'!$AE:$AE,$H28,'BD OCyG'!$AD:$AD,$H$11)</f>
        <v>0</v>
      </c>
      <c r="CY28" s="170">
        <f t="shared" si="5"/>
        <v>0</v>
      </c>
      <c r="CZ28" s="171">
        <f>SUMIFS('BD OCyG'!$AC:$AC,'BD OCyG'!$B:$B,CX$11,'BD OCyG'!$AE:$AE,$H28,'BD OCyG'!$AD:$AD,$H$11,'BD OCyG'!$AF:$AF,"Si")</f>
        <v>0</v>
      </c>
      <c r="DA28" s="171">
        <f>SUMIFS('BD OCyG'!$AC:$AC,'BD OCyG'!$B:$B,CX$11,'BD OCyG'!$AE:$AE,$H28,'BD OCyG'!$AD:$AD,$H$11,'BD OCyG'!$AF:$AF,"No")*Resumen!$F$8</f>
        <v>0</v>
      </c>
      <c r="DB28" s="171">
        <f>CZ28+IF(Resumen!$F$8=0,0,DA28/Resumen!$F$8)</f>
        <v>0</v>
      </c>
      <c r="DC28" s="171">
        <f>CZ28+IF(Resumen!$F$8=0,0,DA28/Resumen!$F$8)</f>
        <v>0</v>
      </c>
      <c r="DD28" s="170">
        <f>SUMIFS('BD OCyG'!$AB:$AB,'BD OCyG'!$B:$B,DD$11,'BD OCyG'!$AE:$AE,$H28,'BD OCyG'!$AD:$AD,$H$11)</f>
        <v>0</v>
      </c>
      <c r="DE28" s="170">
        <f t="shared" si="6"/>
        <v>0</v>
      </c>
      <c r="DF28" s="171">
        <f>SUMIFS('BD OCyG'!$AC:$AC,'BD OCyG'!$B:$B,DD$11,'BD OCyG'!$AE:$AE,$H28,'BD OCyG'!$AD:$AD,$H$11,'BD OCyG'!$AF:$AF,"Si")</f>
        <v>0</v>
      </c>
      <c r="DG28" s="171">
        <f>SUMIFS('BD OCyG'!$AC:$AC,'BD OCyG'!$B:$B,DD$11,'BD OCyG'!$AE:$AE,$H28,'BD OCyG'!$AD:$AD,$H$11,'BD OCyG'!$AF:$AF,"No")*Resumen!$F$8</f>
        <v>0</v>
      </c>
      <c r="DH28" s="171">
        <f>DF28+IF(Resumen!$F$8=0,0,DG28/Resumen!$F$8)</f>
        <v>0</v>
      </c>
      <c r="DI28" s="171">
        <f>DF28+IF(Resumen!$F$8=0,0,DG28/Resumen!$F$8)</f>
        <v>0</v>
      </c>
      <c r="DJ28" s="140">
        <f t="shared" ca="1" si="24"/>
        <v>0</v>
      </c>
      <c r="DK28" s="140">
        <f t="shared" ca="1" si="7"/>
        <v>0</v>
      </c>
      <c r="DL28" s="140">
        <f t="shared" ca="1" si="7"/>
        <v>0</v>
      </c>
    </row>
    <row r="29" spans="2:116" s="169" customFormat="1" ht="15" customHeight="1" x14ac:dyDescent="0.2">
      <c r="B29" s="170">
        <f>SUMIFS('BD OCyG'!$AB:$AB,'BD OCyG'!$B:$B,B$11,'BD OCyG'!$AE:$AE,$H29,'BD OCyG'!$AD:$AD,$H$11)</f>
        <v>0</v>
      </c>
      <c r="C29" s="170">
        <f t="shared" si="0"/>
        <v>0</v>
      </c>
      <c r="D29" s="171">
        <f>SUMIFS('BD OCyG'!$AC:$AC,'BD OCyG'!$B:$B,B$11,'BD OCyG'!$AE:$AE,$H29,'BD OCyG'!$AD:$AD,$H$11,'BD OCyG'!$AF:$AF,"Si")</f>
        <v>0</v>
      </c>
      <c r="E29" s="171">
        <f>SUMIFS('BD OCyG'!$AC:$AC,'BD OCyG'!$B:$B,B$11,'BD OCyG'!$AE:$AE,$H29,'BD OCyG'!$AD:$AD,$H$11,'BD OCyG'!$AF:$AF,"No")*Resumen!$F$9</f>
        <v>0</v>
      </c>
      <c r="F29" s="171">
        <f>D29+IF(Resumen!$F$9=0,0,E29/Resumen!$F$9)</f>
        <v>0</v>
      </c>
      <c r="G29" s="171">
        <f>D29+IF(Resumen!$F$7=0,0,E29/Resumen!$F$7)</f>
        <v>0</v>
      </c>
      <c r="H29" s="172"/>
      <c r="I29" s="139">
        <f>SUMIFS('BD OCyG'!$AB:$AB,'BD OCyG'!$B:$B,I$11,'BD OCyG'!$AE:$AE,$H29,'BD OCyG'!$AD:$AD,$H$11)</f>
        <v>0</v>
      </c>
      <c r="J29" s="139">
        <f t="shared" si="1"/>
        <v>0</v>
      </c>
      <c r="K29" s="139">
        <f>SUMIFS('BD OCyG'!$AC:$AC,'BD OCyG'!$B:$B,I$11,'BD OCyG'!$AE:$AE,$H29,'BD OCyG'!$AD:$AD,$H$11,'BD OCyG'!$AF:$AF,"Si")</f>
        <v>0</v>
      </c>
      <c r="L29" s="139">
        <f>SUMIFS('BD OCyG'!$AC:$AC,'BD OCyG'!$B:$B,I$11,'BD OCyG'!$AE:$AE,$H29,'BD OCyG'!$AD:$AD,$H$11,'BD OCyG'!$AF:$AF,"No")*Resumen!$F$8</f>
        <v>0</v>
      </c>
      <c r="M29" s="171">
        <f>K29+IF(Resumen!$F$8=0,0,L29/Resumen!$F$8)</f>
        <v>0</v>
      </c>
      <c r="N29" s="139">
        <f>SUMIFS('BD OCyG'!$AB:$AB,'BD OCyG'!$B:$B,N$11,'BD OCyG'!$AE:$AE,$H29,'BD OCyG'!$AD:$AD,$H$11)</f>
        <v>0</v>
      </c>
      <c r="O29" s="139">
        <f t="shared" si="2"/>
        <v>0</v>
      </c>
      <c r="P29" s="139">
        <f>SUMIFS('BD OCyG'!$AC:$AC,'BD OCyG'!$B:$B,N$11,'BD OCyG'!$AE:$AE,$H29,'BD OCyG'!$AD:$AD,$H$11,'BD OCyG'!$AF:$AF,"Si")</f>
        <v>0</v>
      </c>
      <c r="Q29" s="139">
        <f>SUMIFS('BD OCyG'!$AC:$AC,'BD OCyG'!$B:$B,N$11,'BD OCyG'!$AE:$AE,$H29,'BD OCyG'!$AD:$AD,$H$11,'BD OCyG'!$AF:$AF,"No")*Resumen!$F$8</f>
        <v>0</v>
      </c>
      <c r="R29" s="171">
        <f>P29+IF(Resumen!$F$8=0,0,Q29/Resumen!$F$8)</f>
        <v>0</v>
      </c>
      <c r="S29" s="139">
        <f ca="1">IFERROR(SUMIFS(INDIRECT("'BD OCyG'!$"&amp;T$10&amp;":"&amp;T$10),'BD OCyG'!$B:$B,N$11,'BD OCyG'!$AE:$AE,$H29,'BD OCyG'!$AD:$AD,$H$11),)</f>
        <v>0</v>
      </c>
      <c r="T29" s="139">
        <f t="shared" ca="1" si="8"/>
        <v>0</v>
      </c>
      <c r="U29" s="139">
        <f ca="1">IFERROR(SUMIFS(INDIRECT("'BD OCyG'!$"&amp;U$10&amp;":$"&amp;U$10),'BD OCyG'!$B:$B,N$11,'BD OCyG'!$AE:$AE,$H29,'BD OCyG'!$AD:$AD,$H$11,'BD OCyG'!$AF:$AF,"Si"),)</f>
        <v>0</v>
      </c>
      <c r="V29" s="139">
        <f ca="1">IFERROR(SUMIFS(INDIRECT("'BD OCyG'!$"&amp;U$10&amp;":$"&amp;U$10),'BD OCyG'!$B:$B,N$11,'BD OCyG'!$AE:$AE,$H29,'BD OCyG'!$AD:$AD,$H$11,'BD OCyG'!$AF:$AF,"No")*Resumen!$F$8,)</f>
        <v>0</v>
      </c>
      <c r="W29" s="171">
        <f ca="1">U29+IF(Resumen!$F$8=0,0,V29/Resumen!$F$8)</f>
        <v>0</v>
      </c>
      <c r="X29" s="170">
        <f ca="1">SUMIFS(INDIRECT("'BD OCyG'!$"&amp;Y$10&amp;":"&amp;Y$10),'BD OCyG'!$B:$B,X$9,'BD OCyG'!$AE:$AE,$H29,'BD OCyG'!$AD:$AD,$H$11)</f>
        <v>0</v>
      </c>
      <c r="Y29" s="170">
        <f t="shared" ca="1" si="9"/>
        <v>0</v>
      </c>
      <c r="Z29" s="171">
        <f ca="1">SUMIFS(INDIRECT("'BD OCyG'!$"&amp;Z$10&amp;":$"&amp;Z$10),'BD OCyG'!$B:$B,X$9,'BD OCyG'!$AE:$AE,$H29,'BD OCyG'!$AD:$AD,$H$11,'BD OCyG'!$AF:$AF,"Si")</f>
        <v>0</v>
      </c>
      <c r="AA29" s="171">
        <f ca="1">SUMIFS(INDIRECT("'BD OCyG'!$"&amp;Z$10&amp;":$"&amp;Z$10),'BD OCyG'!$B:$B,X$9,'BD OCyG'!$AE:$AE,$H29,'BD OCyG'!$AD:$AD,$H$11,'BD OCyG'!$AF:$AF,"No")*Resumen!$F$8</f>
        <v>0</v>
      </c>
      <c r="AB29" s="171">
        <f ca="1">Z29+IF(Resumen!$F$8=0,0,AA29/Resumen!$F$8)</f>
        <v>0</v>
      </c>
      <c r="AC29" s="171">
        <f ca="1">Z29+IF(Resumen!$G$7=0,0,AA29/Resumen!$G$7)</f>
        <v>0</v>
      </c>
      <c r="AD29" s="170">
        <f ca="1">IF(AE$9&gt;Periodo,0,(SUMIFS(INDIRECT("'BD OCyG'!$"&amp;AE$10&amp;":"&amp;AE$10),'BD OCyG'!$B:$B,AD$9,'BD OCyG'!$AE:$AE,$H29,'BD OCyG'!$AD:$AD,$H$11)*AF$9-X29*X$10)/AD$10)</f>
        <v>0</v>
      </c>
      <c r="AE29" s="170">
        <f t="shared" ca="1" si="10"/>
        <v>0</v>
      </c>
      <c r="AF29" s="171">
        <f ca="1">IF(AE$9&gt;Periodo,0,IF(AE$9&gt;Periodo,0,SUMIFS(INDIRECT("'BD OCyG'!$"&amp;AF$10&amp;":$"&amp;AF$10),'BD OCyG'!$B:$B,AD$9,'BD OCyG'!$AE:$AE,$H29,'BD OCyG'!$AD:$AD,$H$11,'BD OCyG'!$AF:$AF,"Si")-Z29))</f>
        <v>0</v>
      </c>
      <c r="AG29" s="171">
        <f ca="1">IF(AE$9&gt;Periodo,0,IF(AE$9&gt;Periodo,0,SUMIFS(INDIRECT("'BD OCyG'!$"&amp;AF$10&amp;":$"&amp;AF$10),'BD OCyG'!$B:$B,AD$9,'BD OCyG'!$AE:$AE,$H29,'BD OCyG'!$AD:$AD,$H$11,'BD OCyG'!$AF:$AF,"No")*Resumen!$F$8-AA29))</f>
        <v>0</v>
      </c>
      <c r="AH29" s="171">
        <f ca="1">AF29+IF(Resumen!$F$8=0,0,AG29/Resumen!$F$8)</f>
        <v>0</v>
      </c>
      <c r="AI29" s="171">
        <f ca="1">AF29+IF(Resumen!$H$7=0,0,AG29/Resumen!$H$7)</f>
        <v>0</v>
      </c>
      <c r="AJ29" s="170">
        <f ca="1">IF(AK$9&gt;Periodo,0,IF(AK$9&gt;Periodo,0,(SUMIFS(INDIRECT("'BD OCyG'!$"&amp;AK$10&amp;":"&amp;AK$10),'BD OCyG'!$B:$B,AJ$9,'BD OCyG'!$AE:$AE,$H29,'BD OCyG'!$AD:$AD,$H$11)*AL$9-SUMIFS(INDIRECT("'BD OCyG'!$"&amp;AE$10&amp;":"&amp;AE$10),'BD OCyG'!$B:$B,AJ$9,'BD OCyG'!$AE:$AE,$H29,'BD OCyG'!$AD:$AD,$H$11)*AF$9)/AJ$10))</f>
        <v>0</v>
      </c>
      <c r="AK29" s="170">
        <f t="shared" ca="1" si="11"/>
        <v>0</v>
      </c>
      <c r="AL29" s="171">
        <f ca="1">IF(AK$9&gt;Periodo,0,SUMIFS(INDIRECT("'BD OCyG'!$"&amp;AL$10&amp;":$"&amp;AL$10),'BD OCyG'!$B:$B,AJ$9,'BD OCyG'!$AE:$AE,$H29,'BD OCyG'!$AD:$AD,$H$11,'BD OCyG'!$AF:$AF,"Si")-AF29-Z29)</f>
        <v>0</v>
      </c>
      <c r="AM29" s="171">
        <f ca="1">IF(AK$9&gt;Periodo,0,SUMIFS(INDIRECT("'BD OCyG'!$"&amp;AL$10&amp;":$"&amp;AL$10),'BD OCyG'!$B:$B,AJ$9,'BD OCyG'!$AE:$AE,$H29,'BD OCyG'!$AD:$AD,$H$11,'BD OCyG'!$AF:$AF,"No")*Resumen!$F$8-AG29-AA29)</f>
        <v>0</v>
      </c>
      <c r="AN29" s="171">
        <f ca="1">AL29+IF(Resumen!$F$8=0,0,AM29/Resumen!$F$8)</f>
        <v>0</v>
      </c>
      <c r="AO29" s="171">
        <f ca="1">AL29+IF(Resumen!$I$7=0,0,AM29/Resumen!$I$7)</f>
        <v>0</v>
      </c>
      <c r="AP29" s="170">
        <f ca="1">IF(AQ$9&gt;Periodo,0,IF(AQ$9&gt;Periodo,0,(SUMIFS(INDIRECT("'BD OCyG'!$"&amp;AQ$10&amp;":"&amp;AQ$10),'BD OCyG'!$B:$B,AP$9,'BD OCyG'!$AE:$AE,$H29,'BD OCyG'!$AD:$AD,$H$11)*AR$9-SUMIFS(INDIRECT("'BD OCyG'!$"&amp;AK$10&amp;":"&amp;AK$10),'BD OCyG'!$B:$B,AP$9,'BD OCyG'!$AE:$AE,$H29,'BD OCyG'!$AD:$AD,$H$11)*AL$9)/AP$10))</f>
        <v>0</v>
      </c>
      <c r="AQ29" s="170">
        <f t="shared" ca="1" si="12"/>
        <v>0</v>
      </c>
      <c r="AR29" s="171">
        <f ca="1">IF(AQ$9&gt;Periodo,0,SUMIFS(INDIRECT("'BD OCyG'!$"&amp;AR$10&amp;":$"&amp;AR$10),'BD OCyG'!$B:$B,AP$9,'BD OCyG'!$AE:$AE,$H29,'BD OCyG'!$AD:$AD,$H$11,'BD OCyG'!$AF:$AF,"Si")-AL29-AF29-Z29)</f>
        <v>0</v>
      </c>
      <c r="AS29" s="171">
        <f ca="1">IF(AQ$9&gt;Periodo,0,SUMIFS(INDIRECT("'BD OCyG'!$"&amp;AR$10&amp;":$"&amp;AR$10),'BD OCyG'!$B:$B,AP$9,'BD OCyG'!$AE:$AE,$H29,'BD OCyG'!$AD:$AD,$H$11,'BD OCyG'!$AF:$AF,"No")*Resumen!$F$8-AM29-AG29-AA29)</f>
        <v>0</v>
      </c>
      <c r="AT29" s="171">
        <f ca="1">AR29+IF(Resumen!$F$8=0,0,AS29/Resumen!$F$8)</f>
        <v>0</v>
      </c>
      <c r="AU29" s="171">
        <f ca="1">AR29+IF(Resumen!$J$7=0,0,AS29/Resumen!$J$7)</f>
        <v>0</v>
      </c>
      <c r="AV29" s="170">
        <f ca="1">IF(AW$9&gt;Periodo,0,IF(AW$9&gt;Periodo,0,(SUMIFS(INDIRECT("'BD OCyG'!$"&amp;AW$10&amp;":"&amp;AW$10),'BD OCyG'!$B:$B,AV$9,'BD OCyG'!$AE:$AE,$H29,'BD OCyG'!$AD:$AD,$H$11)*AX$9-SUMIFS(INDIRECT("'BD OCyG'!$"&amp;AQ$10&amp;":"&amp;AQ$10),'BD OCyG'!$B:$B,AV$9,'BD OCyG'!$AE:$AE,$H29,'BD OCyG'!$AD:$AD,$H$11)*AR$9)/AV$10))</f>
        <v>0</v>
      </c>
      <c r="AW29" s="170">
        <f t="shared" ca="1" si="13"/>
        <v>0</v>
      </c>
      <c r="AX29" s="171">
        <f ca="1">IF(AW$9&gt;Periodo,0,SUMIFS(INDIRECT("'BD OCyG'!$"&amp;AX$10&amp;":$"&amp;AX$10),'BD OCyG'!$B:$B,AV$9,'BD OCyG'!$AE:$AE,$H29,'BD OCyG'!$AD:$AD,$H$11,'BD OCyG'!$AF:$AF,"Si")-AR29-AL29-AF29-Z29)</f>
        <v>0</v>
      </c>
      <c r="AY29" s="171">
        <f ca="1">IF(AW$9&gt;Periodo,0,SUMIFS(INDIRECT("'BD OCyG'!$"&amp;AX$10&amp;":$"&amp;AX$10),'BD OCyG'!$B:$B,AV$9,'BD OCyG'!$AE:$AE,$H29,'BD OCyG'!$AD:$AD,$H$11,'BD OCyG'!$AF:$AF,"No")*Resumen!$F$8-AS29-AM29-AG29-AA29)</f>
        <v>0</v>
      </c>
      <c r="AZ29" s="171">
        <f ca="1">AX29+IF(Resumen!$F$8=0,0,AY29/Resumen!$F$8)</f>
        <v>0</v>
      </c>
      <c r="BA29" s="171">
        <f ca="1">AX29+IF(Resumen!$K$7=0,0,AY29/Resumen!$K$7)</f>
        <v>0</v>
      </c>
      <c r="BB29" s="170">
        <f ca="1">IF(BC$9&gt;Periodo,0,IF(BC$9&gt;Periodo,0,(SUMIFS(INDIRECT("'BD OCyG'!$"&amp;BC$10&amp;":"&amp;BC$10),'BD OCyG'!$B:$B,BB$9,'BD OCyG'!$AE:$AE,$H29,'BD OCyG'!$AD:$AD,$H$11)*BD$9-SUMIFS(INDIRECT("'BD OCyG'!$"&amp;AW$10&amp;":"&amp;AW$10),'BD OCyG'!$B:$B,BB$9,'BD OCyG'!$AE:$AE,$H29,'BD OCyG'!$AD:$AD,$H$11)*AX$9)/BB$10))</f>
        <v>0</v>
      </c>
      <c r="BC29" s="170">
        <f t="shared" ca="1" si="14"/>
        <v>0</v>
      </c>
      <c r="BD29" s="171">
        <f ca="1">IF(BC$9&gt;Periodo,0,SUMIFS(INDIRECT("'BD OCyG'!$"&amp;BD$10&amp;":$"&amp;BD$10),'BD OCyG'!$B:$B,BB$9,'BD OCyG'!$AE:$AE,$H29,'BD OCyG'!$AD:$AD,$H$11,'BD OCyG'!$AF:$AF,"Si")-AX29-AR29-AL29-AF29-Z29)</f>
        <v>0</v>
      </c>
      <c r="BE29" s="171">
        <f ca="1">IF(BC$9&gt;Periodo,0,SUMIFS(INDIRECT("'BD OCyG'!$"&amp;BD$10&amp;":$"&amp;BD$10),'BD OCyG'!$B:$B,BB$9,'BD OCyG'!$AE:$AE,$H29,'BD OCyG'!$AD:$AD,$H$11,'BD OCyG'!$AF:$AF,"No")*Resumen!$F$8-AY29-AS29-AM29-AG29-AA29)</f>
        <v>0</v>
      </c>
      <c r="BF29" s="171">
        <f ca="1">BD29+IF(Resumen!$F$8=0,0,BE29/Resumen!$F$8)</f>
        <v>0</v>
      </c>
      <c r="BG29" s="171">
        <f ca="1">BD29+IF(Resumen!$L$7=0,0,BE29/Resumen!$L$7)</f>
        <v>0</v>
      </c>
      <c r="BH29" s="170">
        <f ca="1">IF(BI$9&gt;Periodo,0,IF(BI$9&gt;Periodo,0,(SUMIFS(INDIRECT("'BD OCyG'!$"&amp;BI$10&amp;":"&amp;BI$10),'BD OCyG'!$B:$B,BH$9,'BD OCyG'!$AE:$AE,$H29,'BD OCyG'!$AD:$AD,$H$11)*BJ$9-SUMIFS(INDIRECT("'BD OCyG'!$"&amp;BC$10&amp;":"&amp;BC$10),'BD OCyG'!$B:$B,BH$9,'BD OCyG'!$AE:$AE,$H29,'BD OCyG'!$AD:$AD,$H$11)*BD$9)/BH$10))</f>
        <v>0</v>
      </c>
      <c r="BI29" s="170">
        <f t="shared" ca="1" si="15"/>
        <v>0</v>
      </c>
      <c r="BJ29" s="171">
        <f ca="1">IF(BI$9&gt;Periodo,0,SUMIFS(INDIRECT("'BD OCyG'!$"&amp;BJ$10&amp;":$"&amp;BJ$10),'BD OCyG'!$B:$B,BH$9,'BD OCyG'!$AE:$AE,$H29,'BD OCyG'!$AD:$AD,$H$11,'BD OCyG'!$AF:$AF,"Si")-BD29-AX29-AR29-AL29-AF29-Z29)</f>
        <v>0</v>
      </c>
      <c r="BK29" s="171">
        <f ca="1">IF(BI$9&gt;Periodo,0,SUMIFS(INDIRECT("'BD OCyG'!$"&amp;BJ$10&amp;":$"&amp;BJ$10),'BD OCyG'!$B:$B,BH$9,'BD OCyG'!$AE:$AE,$H29,'BD OCyG'!$AD:$AD,$H$11,'BD OCyG'!$AF:$AF,"No")*Resumen!$F$8-BE29-AY29-AS29-AM29-AG29-AA29)</f>
        <v>0</v>
      </c>
      <c r="BL29" s="171">
        <f ca="1">BJ29+IF(Resumen!$F$8=0,0,BK29/Resumen!$F$8)</f>
        <v>0</v>
      </c>
      <c r="BM29" s="171">
        <f ca="1">BJ29+IF(Resumen!$M$7=0,0,BK29/Resumen!$M$7)</f>
        <v>0</v>
      </c>
      <c r="BN29" s="170">
        <f ca="1">IF(BO$9&gt;Periodo,0,IF(BO$9&gt;Periodo,0,(SUMIFS(INDIRECT("'BD OCyG'!$"&amp;BO$10&amp;":"&amp;BO$10),'BD OCyG'!$B:$B,BN$9,'BD OCyG'!$AE:$AE,$H29,'BD OCyG'!$AD:$AD,$H$11)*BP$9-SUMIFS(INDIRECT("'BD OCyG'!$"&amp;BI$10&amp;":"&amp;BI$10),'BD OCyG'!$B:$B,BN$9,'BD OCyG'!$AE:$AE,$H29,'BD OCyG'!$AD:$AD,$H$11)*BJ$9)/BN$10))</f>
        <v>0</v>
      </c>
      <c r="BO29" s="170">
        <f t="shared" ca="1" si="16"/>
        <v>0</v>
      </c>
      <c r="BP29" s="171">
        <f ca="1">IF(BO$9&gt;Periodo,0,SUMIFS(INDIRECT("'BD OCyG'!$"&amp;BP$10&amp;":$"&amp;BP$10),'BD OCyG'!$B:$B,BN$9,'BD OCyG'!$AE:$AE,$H29,'BD OCyG'!$AD:$AD,$H$11,'BD OCyG'!$AF:$AF,"Si")-BJ29-BD29-AX29-AR29-AL29-AF29-Z29)</f>
        <v>0</v>
      </c>
      <c r="BQ29" s="171">
        <f ca="1">IF(BO$9&gt;Periodo,0,SUMIFS(INDIRECT("'BD OCyG'!$"&amp;BP$10&amp;":$"&amp;BP$10),'BD OCyG'!$B:$B,BN$9,'BD OCyG'!$AE:$AE,$H29,'BD OCyG'!$AD:$AD,$H$11,'BD OCyG'!$AF:$AF,"No")*Resumen!$F$9-BK29-BE29-AY29-AS29-AM29-AG29-AA29)</f>
        <v>0</v>
      </c>
      <c r="BR29" s="171">
        <f ca="1">BP29+IF(Resumen!$F$8=0,0,BQ29/Resumen!$F$8)</f>
        <v>0</v>
      </c>
      <c r="BS29" s="171">
        <f ca="1">BP29+IF(Resumen!$N$7=0,0,BQ29/Resumen!$N$7)</f>
        <v>0</v>
      </c>
      <c r="BT29" s="170">
        <f ca="1">IF(BU$9&gt;Periodo,0,IF(BU$9&gt;Periodo,0,(SUMIFS(INDIRECT("'BD OCyG'!$"&amp;BU$10&amp;":"&amp;BU$10),'BD OCyG'!$B:$B,BT$9,'BD OCyG'!$AE:$AE,$H29,'BD OCyG'!$AD:$AD,$H$11)*BV$9-SUMIFS(INDIRECT("'BD OCyG'!$"&amp;BO$10&amp;":"&amp;BO$10),'BD OCyG'!$B:$B,BT$9,'BD OCyG'!$AE:$AE,$H29,'BD OCyG'!$AD:$AD,$H$11)*BP$9)/BT$10))</f>
        <v>0</v>
      </c>
      <c r="BU29" s="170">
        <f t="shared" ca="1" si="17"/>
        <v>0</v>
      </c>
      <c r="BV29" s="171">
        <f ca="1">IF(BU$9&gt;Periodo,0,SUMIFS(INDIRECT("'BD OCyG'!$"&amp;BV$10&amp;":$"&amp;BV$10),'BD OCyG'!$B:$B,BT$9,'BD OCyG'!$AE:$AE,$H29,'BD OCyG'!$AD:$AD,$H$11,'BD OCyG'!$AF:$AF,"Si")-BP29-BJ29-BD29-AX29-AR29-AL29-AF29-Z29)</f>
        <v>0</v>
      </c>
      <c r="BW29" s="171">
        <f ca="1">IF(BU$9&gt;Periodo,0,SUMIFS(INDIRECT("'BD OCyG'!$"&amp;BV$10&amp;":$"&amp;BV$10),'BD OCyG'!$B:$B,BT$9,'BD OCyG'!$AE:$AE,$H29,'BD OCyG'!$AD:$AD,$H$11,'BD OCyG'!$AF:$AF,"No")*Resumen!$F$8-BQ29-BK29-BE29-AY29-AS29-AM29-AG29-AA29)</f>
        <v>0</v>
      </c>
      <c r="BX29" s="171">
        <f ca="1">BV29+IF(Resumen!$F$8=0,0,BW29/Resumen!$F$8)</f>
        <v>0</v>
      </c>
      <c r="BY29" s="171">
        <f ca="1">BV29+IF(Resumen!$O$7=0,0,BW29/Resumen!$O$7)</f>
        <v>0</v>
      </c>
      <c r="BZ29" s="170">
        <f ca="1">IF(CA$9&gt;Periodo,0,IF(CA$9&gt;Periodo,0,(SUMIFS(INDIRECT("'BD OCyG'!$"&amp;CA$10&amp;":"&amp;CA$10),'BD OCyG'!$B:$B,BZ$9,'BD OCyG'!$AE:$AE,$H29,'BD OCyG'!$AD:$AD,$H$11)*CB$9-SUMIFS(INDIRECT("'BD OCyG'!$"&amp;BU$10&amp;":"&amp;BU$10),'BD OCyG'!$B:$B,BZ$9,'BD OCyG'!$AE:$AE,$H29,'BD OCyG'!$AD:$AD,$H$11)*BV$9)/BZ$10))</f>
        <v>0</v>
      </c>
      <c r="CA29" s="170">
        <f t="shared" ca="1" si="18"/>
        <v>0</v>
      </c>
      <c r="CB29" s="171">
        <f ca="1">IF(CA$9&gt;Periodo,0,SUMIFS(INDIRECT("'BD OCyG'!$"&amp;CB$10&amp;":$"&amp;CB$10),'BD OCyG'!$B:$B,BZ$9,'BD OCyG'!$AE:$AE,$H29,'BD OCyG'!$AD:$AD,$H$11,'BD OCyG'!$AF:$AF,"Si")-BV29-BP29-BJ29-BD29-AX29-AR29-AL29-AF29-Z29)</f>
        <v>0</v>
      </c>
      <c r="CC29" s="171">
        <f ca="1">IF(CA$9&gt;Periodo,0,SUMIFS(INDIRECT("'BD OCyG'!$"&amp;CB$10&amp;":$"&amp;CB$10),'BD OCyG'!$B:$B,BZ$9,'BD OCyG'!$AE:$AE,$H29,'BD OCyG'!$AD:$AD,$H$11,'BD OCyG'!$AF:$AF,"No")*Resumen!$F$8-BW29-BQ29-BK29-BE29-AY29-AS29-AM29-AG29-AA29)</f>
        <v>0</v>
      </c>
      <c r="CD29" s="171">
        <f ca="1">CB29+IF(Resumen!$F$8=0,0,CC29/Resumen!$F$8)</f>
        <v>0</v>
      </c>
      <c r="CE29" s="171">
        <f ca="1">CB29+IF(Resumen!$P$7=0,0,CC29/Resumen!$P$7)</f>
        <v>0</v>
      </c>
      <c r="CF29" s="170">
        <f ca="1">IF(CG$9&gt;Periodo,0,IF(CG$9&gt;Periodo,0,(SUMIFS(INDIRECT("'BD OCyG'!$"&amp;CG$10&amp;":"&amp;CG$10),'BD OCyG'!$B:$B,CF$9,'BD OCyG'!$AE:$AE,$H29,'BD OCyG'!$AD:$AD,$H$11)*CH$9-SUMIFS(INDIRECT("'BD OCyG'!$"&amp;CA$10&amp;":"&amp;CA$10),'BD OCyG'!$B:$B,CF$9,'BD OCyG'!$AE:$AE,$H29,'BD OCyG'!$AD:$AD,$H$11)*CB$9)/CF$10))</f>
        <v>0</v>
      </c>
      <c r="CG29" s="170">
        <f t="shared" ca="1" si="19"/>
        <v>0</v>
      </c>
      <c r="CH29" s="171">
        <f ca="1">IF(CG$9&gt;Periodo,0,SUMIFS(INDIRECT("'BD OCyG'!$"&amp;CH$10&amp;":$"&amp;CH$10),'BD OCyG'!$B:$B,CF$9,'BD OCyG'!$AE:$AE,$H29,'BD OCyG'!$AD:$AD,$H$11,'BD OCyG'!$AF:$AF,"Si")-CB29-BV29-BP29-BJ29-BD29-AX29-AR29-AL29-AF29-Z29)</f>
        <v>0</v>
      </c>
      <c r="CI29" s="171">
        <f ca="1">IF(CG$9&gt;Periodo,0,SUMIFS(INDIRECT("'BD OCyG'!$"&amp;CH$10&amp;":$"&amp;CH$10),'BD OCyG'!$B:$B,CF$9,'BD OCyG'!$AE:$AE,$H29,'BD OCyG'!$AD:$AD,$H$11,'BD OCyG'!$AF:$AF,"No")*Resumen!$F$8-CC29-BW29-BQ29-BK29-BE29-AY29-AS29-AM29-AG29-AA29)</f>
        <v>0</v>
      </c>
      <c r="CJ29" s="171">
        <f ca="1">CH29+IF(Resumen!$F$8=0,0,CI29/Resumen!$F$8)</f>
        <v>0</v>
      </c>
      <c r="CK29" s="171">
        <f ca="1">CH29+IF(Resumen!$Q$7=0,0,CI29/Resumen!$Q$7)</f>
        <v>0</v>
      </c>
      <c r="CL29" s="170">
        <f ca="1">IF(CM$9&gt;Periodo,0,IF(CM$9&gt;Periodo,0,(SUMIFS(INDIRECT("'BD OCyG'!$"&amp;CM$10&amp;":"&amp;CM$10),'BD OCyG'!$B:$B,CL$9,'BD OCyG'!$AE:$AE,$H29,'BD OCyG'!$AD:$AD,$H$11)*CN$9-SUMIFS(INDIRECT("'BD OCyG'!$"&amp;CG$10&amp;":"&amp;CG$10),'BD OCyG'!$B:$B,CL$9,'BD OCyG'!$AE:$AE,$H29,'BD OCyG'!$AD:$AD,$H$11)*CH$9)/CL$10))</f>
        <v>0</v>
      </c>
      <c r="CM29" s="170">
        <f t="shared" ca="1" si="20"/>
        <v>0</v>
      </c>
      <c r="CN29" s="171">
        <f ca="1">IF(CM$9&gt;Periodo,0,SUMIFS(INDIRECT("'BD OCyG'!$"&amp;CN$10&amp;":$"&amp;CN$10),'BD OCyG'!$B:$B,CL$9,'BD OCyG'!$AE:$AE,$H29,'BD OCyG'!$AD:$AD,$H$11,'BD OCyG'!$AF:$AF,"Si")-CH29-CB29-BV29-BP29-BJ29-BD29-AX29-AR29-AL29-AF29-Z29)</f>
        <v>0</v>
      </c>
      <c r="CO29" s="171">
        <f ca="1">IF(CM$9&gt;Periodo,0,SUMIFS(INDIRECT("'BD OCyG'!$"&amp;CN$10&amp;":$"&amp;CN$10),'BD OCyG'!$B:$B,CL$9,'BD OCyG'!$AE:$AE,$H29,'BD OCyG'!$AD:$AD,$H$11,'BD OCyG'!$AF:$AF,"No")*Resumen!$F$8-CI29-CC29-BW29-BQ29-BK29-BE29-AY29-AS29-AM29-AG29-AA29)</f>
        <v>0</v>
      </c>
      <c r="CP29" s="171">
        <f ca="1">CN29+IF(Resumen!$F$8=0,0,CO29/Resumen!$F$8)</f>
        <v>0</v>
      </c>
      <c r="CQ29" s="171">
        <f ca="1">CN29+IF(Resumen!$R$7=0,0,CO29/Resumen!$R$7)</f>
        <v>0</v>
      </c>
      <c r="CR29" s="139">
        <f t="shared" ca="1" si="21"/>
        <v>0</v>
      </c>
      <c r="CS29" s="139">
        <f t="shared" ca="1" si="22"/>
        <v>0</v>
      </c>
      <c r="CT29" s="139">
        <f t="shared" ca="1" si="23"/>
        <v>0</v>
      </c>
      <c r="CU29" s="139">
        <f t="shared" ca="1" si="4"/>
        <v>0</v>
      </c>
      <c r="CV29" s="140">
        <f t="shared" ca="1" si="4"/>
        <v>0</v>
      </c>
      <c r="CW29" s="140">
        <f t="shared" ca="1" si="4"/>
        <v>0</v>
      </c>
      <c r="CX29" s="170">
        <f>SUMIFS('BD OCyG'!$AB:$AB,'BD OCyG'!$B:$B,CX$11,'BD OCyG'!$AE:$AE,$H29,'BD OCyG'!$AD:$AD,$H$11)</f>
        <v>0</v>
      </c>
      <c r="CY29" s="170">
        <f t="shared" si="5"/>
        <v>0</v>
      </c>
      <c r="CZ29" s="171">
        <f>SUMIFS('BD OCyG'!$AC:$AC,'BD OCyG'!$B:$B,CX$11,'BD OCyG'!$AE:$AE,$H29,'BD OCyG'!$AD:$AD,$H$11,'BD OCyG'!$AF:$AF,"Si")</f>
        <v>0</v>
      </c>
      <c r="DA29" s="171">
        <f>SUMIFS('BD OCyG'!$AC:$AC,'BD OCyG'!$B:$B,CX$11,'BD OCyG'!$AE:$AE,$H29,'BD OCyG'!$AD:$AD,$H$11,'BD OCyG'!$AF:$AF,"No")*Resumen!$F$8</f>
        <v>0</v>
      </c>
      <c r="DB29" s="171">
        <f>CZ29+IF(Resumen!$F$8=0,0,DA29/Resumen!$F$8)</f>
        <v>0</v>
      </c>
      <c r="DC29" s="171">
        <f>CZ29+IF(Resumen!$F$8=0,0,DA29/Resumen!$F$8)</f>
        <v>0</v>
      </c>
      <c r="DD29" s="170">
        <f>SUMIFS('BD OCyG'!$AB:$AB,'BD OCyG'!$B:$B,DD$11,'BD OCyG'!$AE:$AE,$H29,'BD OCyG'!$AD:$AD,$H$11)</f>
        <v>0</v>
      </c>
      <c r="DE29" s="170">
        <f t="shared" si="6"/>
        <v>0</v>
      </c>
      <c r="DF29" s="171">
        <f>SUMIFS('BD OCyG'!$AC:$AC,'BD OCyG'!$B:$B,DD$11,'BD OCyG'!$AE:$AE,$H29,'BD OCyG'!$AD:$AD,$H$11,'BD OCyG'!$AF:$AF,"Si")</f>
        <v>0</v>
      </c>
      <c r="DG29" s="171">
        <f>SUMIFS('BD OCyG'!$AC:$AC,'BD OCyG'!$B:$B,DD$11,'BD OCyG'!$AE:$AE,$H29,'BD OCyG'!$AD:$AD,$H$11,'BD OCyG'!$AF:$AF,"No")*Resumen!$F$8</f>
        <v>0</v>
      </c>
      <c r="DH29" s="171">
        <f>DF29+IF(Resumen!$F$8=0,0,DG29/Resumen!$F$8)</f>
        <v>0</v>
      </c>
      <c r="DI29" s="171">
        <f>DF29+IF(Resumen!$F$8=0,0,DG29/Resumen!$F$8)</f>
        <v>0</v>
      </c>
      <c r="DJ29" s="140">
        <f t="shared" ca="1" si="24"/>
        <v>0</v>
      </c>
      <c r="DK29" s="140">
        <f t="shared" ca="1" si="24"/>
        <v>0</v>
      </c>
      <c r="DL29" s="140">
        <f t="shared" ca="1" si="24"/>
        <v>0</v>
      </c>
    </row>
    <row r="30" spans="2:116" s="169" customFormat="1" ht="15" customHeight="1" x14ac:dyDescent="0.2">
      <c r="B30" s="170">
        <f>SUMIFS('BD OCyG'!$AB:$AB,'BD OCyG'!$B:$B,B$11,'BD OCyG'!$AE:$AE,$H30,'BD OCyG'!$AD:$AD,$H$11)</f>
        <v>0</v>
      </c>
      <c r="C30" s="170">
        <f t="shared" si="0"/>
        <v>0</v>
      </c>
      <c r="D30" s="171">
        <f>SUMIFS('BD OCyG'!$AC:$AC,'BD OCyG'!$B:$B,B$11,'BD OCyG'!$AE:$AE,$H30,'BD OCyG'!$AD:$AD,$H$11,'BD OCyG'!$AF:$AF,"Si")</f>
        <v>0</v>
      </c>
      <c r="E30" s="171">
        <f>SUMIFS('BD OCyG'!$AC:$AC,'BD OCyG'!$B:$B,B$11,'BD OCyG'!$AE:$AE,$H30,'BD OCyG'!$AD:$AD,$H$11,'BD OCyG'!$AF:$AF,"No")*Resumen!$F$9</f>
        <v>0</v>
      </c>
      <c r="F30" s="171">
        <f>D30+IF(Resumen!$F$9=0,0,E30/Resumen!$F$9)</f>
        <v>0</v>
      </c>
      <c r="G30" s="171">
        <f>D30+IF(Resumen!$F$7=0,0,E30/Resumen!$F$7)</f>
        <v>0</v>
      </c>
      <c r="H30" s="172"/>
      <c r="I30" s="139">
        <f>SUMIFS('BD OCyG'!$AB:$AB,'BD OCyG'!$B:$B,I$11,'BD OCyG'!$AE:$AE,$H30,'BD OCyG'!$AD:$AD,$H$11)</f>
        <v>0</v>
      </c>
      <c r="J30" s="139">
        <f t="shared" si="1"/>
        <v>0</v>
      </c>
      <c r="K30" s="139">
        <f>SUMIFS('BD OCyG'!$AC:$AC,'BD OCyG'!$B:$B,I$11,'BD OCyG'!$AE:$AE,$H30,'BD OCyG'!$AD:$AD,$H$11,'BD OCyG'!$AF:$AF,"Si")</f>
        <v>0</v>
      </c>
      <c r="L30" s="139">
        <f>SUMIFS('BD OCyG'!$AC:$AC,'BD OCyG'!$B:$B,I$11,'BD OCyG'!$AE:$AE,$H30,'BD OCyG'!$AD:$AD,$H$11,'BD OCyG'!$AF:$AF,"No")*Resumen!$F$8</f>
        <v>0</v>
      </c>
      <c r="M30" s="171">
        <f>K30+IF(Resumen!$F$8=0,0,L30/Resumen!$F$8)</f>
        <v>0</v>
      </c>
      <c r="N30" s="139">
        <f>SUMIFS('BD OCyG'!$AB:$AB,'BD OCyG'!$B:$B,N$11,'BD OCyG'!$AE:$AE,$H30,'BD OCyG'!$AD:$AD,$H$11)</f>
        <v>0</v>
      </c>
      <c r="O30" s="139">
        <f t="shared" si="2"/>
        <v>0</v>
      </c>
      <c r="P30" s="139">
        <f>SUMIFS('BD OCyG'!$AC:$AC,'BD OCyG'!$B:$B,N$11,'BD OCyG'!$AE:$AE,$H30,'BD OCyG'!$AD:$AD,$H$11,'BD OCyG'!$AF:$AF,"Si")</f>
        <v>0</v>
      </c>
      <c r="Q30" s="139">
        <f>SUMIFS('BD OCyG'!$AC:$AC,'BD OCyG'!$B:$B,N$11,'BD OCyG'!$AE:$AE,$H30,'BD OCyG'!$AD:$AD,$H$11,'BD OCyG'!$AF:$AF,"No")*Resumen!$F$8</f>
        <v>0</v>
      </c>
      <c r="R30" s="171">
        <f>P30+IF(Resumen!$F$8=0,0,Q30/Resumen!$F$8)</f>
        <v>0</v>
      </c>
      <c r="S30" s="139">
        <f ca="1">IFERROR(SUMIFS(INDIRECT("'BD OCyG'!$"&amp;T$10&amp;":"&amp;T$10),'BD OCyG'!$B:$B,N$11,'BD OCyG'!$AE:$AE,$H30,'BD OCyG'!$AD:$AD,$H$11),)</f>
        <v>0</v>
      </c>
      <c r="T30" s="139">
        <f t="shared" ca="1" si="8"/>
        <v>0</v>
      </c>
      <c r="U30" s="139">
        <f ca="1">IFERROR(SUMIFS(INDIRECT("'BD OCyG'!$"&amp;U$10&amp;":$"&amp;U$10),'BD OCyG'!$B:$B,N$11,'BD OCyG'!$AE:$AE,$H30,'BD OCyG'!$AD:$AD,$H$11,'BD OCyG'!$AF:$AF,"Si"),)</f>
        <v>0</v>
      </c>
      <c r="V30" s="139">
        <f ca="1">IFERROR(SUMIFS(INDIRECT("'BD OCyG'!$"&amp;U$10&amp;":$"&amp;U$10),'BD OCyG'!$B:$B,N$11,'BD OCyG'!$AE:$AE,$H30,'BD OCyG'!$AD:$AD,$H$11,'BD OCyG'!$AF:$AF,"No")*Resumen!$F$8,)</f>
        <v>0</v>
      </c>
      <c r="W30" s="171">
        <f ca="1">U30+IF(Resumen!$F$8=0,0,V30/Resumen!$F$8)</f>
        <v>0</v>
      </c>
      <c r="X30" s="170">
        <f ca="1">SUMIFS(INDIRECT("'BD OCyG'!$"&amp;Y$10&amp;":"&amp;Y$10),'BD OCyG'!$B:$B,X$9,'BD OCyG'!$AE:$AE,$H30,'BD OCyG'!$AD:$AD,$H$11)</f>
        <v>0</v>
      </c>
      <c r="Y30" s="170">
        <f t="shared" ca="1" si="9"/>
        <v>0</v>
      </c>
      <c r="Z30" s="171">
        <f ca="1">SUMIFS(INDIRECT("'BD OCyG'!$"&amp;Z$10&amp;":$"&amp;Z$10),'BD OCyG'!$B:$B,X$9,'BD OCyG'!$AE:$AE,$H30,'BD OCyG'!$AD:$AD,$H$11,'BD OCyG'!$AF:$AF,"Si")</f>
        <v>0</v>
      </c>
      <c r="AA30" s="171">
        <f ca="1">SUMIFS(INDIRECT("'BD OCyG'!$"&amp;Z$10&amp;":$"&amp;Z$10),'BD OCyG'!$B:$B,X$9,'BD OCyG'!$AE:$AE,$H30,'BD OCyG'!$AD:$AD,$H$11,'BD OCyG'!$AF:$AF,"No")*Resumen!$F$8</f>
        <v>0</v>
      </c>
      <c r="AB30" s="171">
        <f ca="1">Z30+IF(Resumen!$F$8=0,0,AA30/Resumen!$F$8)</f>
        <v>0</v>
      </c>
      <c r="AC30" s="171">
        <f ca="1">Z30+IF(Resumen!$G$7=0,0,AA30/Resumen!$G$7)</f>
        <v>0</v>
      </c>
      <c r="AD30" s="170">
        <f ca="1">IF(AE$9&gt;Periodo,0,(SUMIFS(INDIRECT("'BD OCyG'!$"&amp;AE$10&amp;":"&amp;AE$10),'BD OCyG'!$B:$B,AD$9,'BD OCyG'!$AE:$AE,$H30,'BD OCyG'!$AD:$AD,$H$11)*AF$9-X30*X$10)/AD$10)</f>
        <v>0</v>
      </c>
      <c r="AE30" s="170">
        <f t="shared" ca="1" si="10"/>
        <v>0</v>
      </c>
      <c r="AF30" s="171">
        <f ca="1">IF(AE$9&gt;Periodo,0,IF(AE$9&gt;Periodo,0,SUMIFS(INDIRECT("'BD OCyG'!$"&amp;AF$10&amp;":$"&amp;AF$10),'BD OCyG'!$B:$B,AD$9,'BD OCyG'!$AE:$AE,$H30,'BD OCyG'!$AD:$AD,$H$11,'BD OCyG'!$AF:$AF,"Si")-Z30))</f>
        <v>0</v>
      </c>
      <c r="AG30" s="171">
        <f ca="1">IF(AE$9&gt;Periodo,0,IF(AE$9&gt;Periodo,0,SUMIFS(INDIRECT("'BD OCyG'!$"&amp;AF$10&amp;":$"&amp;AF$10),'BD OCyG'!$B:$B,AD$9,'BD OCyG'!$AE:$AE,$H30,'BD OCyG'!$AD:$AD,$H$11,'BD OCyG'!$AF:$AF,"No")*Resumen!$F$8-AA30))</f>
        <v>0</v>
      </c>
      <c r="AH30" s="171">
        <f ca="1">AF30+IF(Resumen!$F$8=0,0,AG30/Resumen!$F$8)</f>
        <v>0</v>
      </c>
      <c r="AI30" s="171">
        <f ca="1">AF30+IF(Resumen!$H$7=0,0,AG30/Resumen!$H$7)</f>
        <v>0</v>
      </c>
      <c r="AJ30" s="170">
        <f ca="1">IF(AK$9&gt;Periodo,0,IF(AK$9&gt;Periodo,0,(SUMIFS(INDIRECT("'BD OCyG'!$"&amp;AK$10&amp;":"&amp;AK$10),'BD OCyG'!$B:$B,AJ$9,'BD OCyG'!$AE:$AE,$H30,'BD OCyG'!$AD:$AD,$H$11)*AL$9-SUMIFS(INDIRECT("'BD OCyG'!$"&amp;AE$10&amp;":"&amp;AE$10),'BD OCyG'!$B:$B,AJ$9,'BD OCyG'!$AE:$AE,$H30,'BD OCyG'!$AD:$AD,$H$11)*AF$9)/AJ$10))</f>
        <v>0</v>
      </c>
      <c r="AK30" s="170">
        <f t="shared" ca="1" si="11"/>
        <v>0</v>
      </c>
      <c r="AL30" s="171">
        <f ca="1">IF(AK$9&gt;Periodo,0,SUMIFS(INDIRECT("'BD OCyG'!$"&amp;AL$10&amp;":$"&amp;AL$10),'BD OCyG'!$B:$B,AJ$9,'BD OCyG'!$AE:$AE,$H30,'BD OCyG'!$AD:$AD,$H$11,'BD OCyG'!$AF:$AF,"Si")-AF30-Z30)</f>
        <v>0</v>
      </c>
      <c r="AM30" s="171">
        <f ca="1">IF(AK$9&gt;Periodo,0,SUMIFS(INDIRECT("'BD OCyG'!$"&amp;AL$10&amp;":$"&amp;AL$10),'BD OCyG'!$B:$B,AJ$9,'BD OCyG'!$AE:$AE,$H30,'BD OCyG'!$AD:$AD,$H$11,'BD OCyG'!$AF:$AF,"No")*Resumen!$F$8-AG30-AA30)</f>
        <v>0</v>
      </c>
      <c r="AN30" s="171">
        <f ca="1">AL30+IF(Resumen!$F$8=0,0,AM30/Resumen!$F$8)</f>
        <v>0</v>
      </c>
      <c r="AO30" s="171">
        <f ca="1">AL30+IF(Resumen!$I$7=0,0,AM30/Resumen!$I$7)</f>
        <v>0</v>
      </c>
      <c r="AP30" s="170">
        <f ca="1">IF(AQ$9&gt;Periodo,0,IF(AQ$9&gt;Periodo,0,(SUMIFS(INDIRECT("'BD OCyG'!$"&amp;AQ$10&amp;":"&amp;AQ$10),'BD OCyG'!$B:$B,AP$9,'BD OCyG'!$AE:$AE,$H30,'BD OCyG'!$AD:$AD,$H$11)*AR$9-SUMIFS(INDIRECT("'BD OCyG'!$"&amp;AK$10&amp;":"&amp;AK$10),'BD OCyG'!$B:$B,AP$9,'BD OCyG'!$AE:$AE,$H30,'BD OCyG'!$AD:$AD,$H$11)*AL$9)/AP$10))</f>
        <v>0</v>
      </c>
      <c r="AQ30" s="170">
        <f t="shared" ca="1" si="12"/>
        <v>0</v>
      </c>
      <c r="AR30" s="171">
        <f ca="1">IF(AQ$9&gt;Periodo,0,SUMIFS(INDIRECT("'BD OCyG'!$"&amp;AR$10&amp;":$"&amp;AR$10),'BD OCyG'!$B:$B,AP$9,'BD OCyG'!$AE:$AE,$H30,'BD OCyG'!$AD:$AD,$H$11,'BD OCyG'!$AF:$AF,"Si")-AL30-AF30-Z30)</f>
        <v>0</v>
      </c>
      <c r="AS30" s="171">
        <f ca="1">IF(AQ$9&gt;Periodo,0,SUMIFS(INDIRECT("'BD OCyG'!$"&amp;AR$10&amp;":$"&amp;AR$10),'BD OCyG'!$B:$B,AP$9,'BD OCyG'!$AE:$AE,$H30,'BD OCyG'!$AD:$AD,$H$11,'BD OCyG'!$AF:$AF,"No")*Resumen!$F$8-AM30-AG30-AA30)</f>
        <v>0</v>
      </c>
      <c r="AT30" s="171">
        <f ca="1">AR30+IF(Resumen!$F$8=0,0,AS30/Resumen!$F$8)</f>
        <v>0</v>
      </c>
      <c r="AU30" s="171">
        <f ca="1">AR30+IF(Resumen!$J$7=0,0,AS30/Resumen!$J$7)</f>
        <v>0</v>
      </c>
      <c r="AV30" s="170">
        <f ca="1">IF(AW$9&gt;Periodo,0,IF(AW$9&gt;Periodo,0,(SUMIFS(INDIRECT("'BD OCyG'!$"&amp;AW$10&amp;":"&amp;AW$10),'BD OCyG'!$B:$B,AV$9,'BD OCyG'!$AE:$AE,$H30,'BD OCyG'!$AD:$AD,$H$11)*AX$9-SUMIFS(INDIRECT("'BD OCyG'!$"&amp;AQ$10&amp;":"&amp;AQ$10),'BD OCyG'!$B:$B,AV$9,'BD OCyG'!$AE:$AE,$H30,'BD OCyG'!$AD:$AD,$H$11)*AR$9)/AV$10))</f>
        <v>0</v>
      </c>
      <c r="AW30" s="170">
        <f t="shared" ca="1" si="13"/>
        <v>0</v>
      </c>
      <c r="AX30" s="171">
        <f ca="1">IF(AW$9&gt;Periodo,0,SUMIFS(INDIRECT("'BD OCyG'!$"&amp;AX$10&amp;":$"&amp;AX$10),'BD OCyG'!$B:$B,AV$9,'BD OCyG'!$AE:$AE,$H30,'BD OCyG'!$AD:$AD,$H$11,'BD OCyG'!$AF:$AF,"Si")-AR30-AL30-AF30-Z30)</f>
        <v>0</v>
      </c>
      <c r="AY30" s="171">
        <f ca="1">IF(AW$9&gt;Periodo,0,SUMIFS(INDIRECT("'BD OCyG'!$"&amp;AX$10&amp;":$"&amp;AX$10),'BD OCyG'!$B:$B,AV$9,'BD OCyG'!$AE:$AE,$H30,'BD OCyG'!$AD:$AD,$H$11,'BD OCyG'!$AF:$AF,"No")*Resumen!$F$8-AS30-AM30-AG30-AA30)</f>
        <v>0</v>
      </c>
      <c r="AZ30" s="171">
        <f ca="1">AX30+IF(Resumen!$F$8=0,0,AY30/Resumen!$F$8)</f>
        <v>0</v>
      </c>
      <c r="BA30" s="171">
        <f ca="1">AX30+IF(Resumen!$K$7=0,0,AY30/Resumen!$K$7)</f>
        <v>0</v>
      </c>
      <c r="BB30" s="170">
        <f ca="1">IF(BC$9&gt;Periodo,0,IF(BC$9&gt;Periodo,0,(SUMIFS(INDIRECT("'BD OCyG'!$"&amp;BC$10&amp;":"&amp;BC$10),'BD OCyG'!$B:$B,BB$9,'BD OCyG'!$AE:$AE,$H30,'BD OCyG'!$AD:$AD,$H$11)*BD$9-SUMIFS(INDIRECT("'BD OCyG'!$"&amp;AW$10&amp;":"&amp;AW$10),'BD OCyG'!$B:$B,BB$9,'BD OCyG'!$AE:$AE,$H30,'BD OCyG'!$AD:$AD,$H$11)*AX$9)/BB$10))</f>
        <v>0</v>
      </c>
      <c r="BC30" s="170">
        <f t="shared" ca="1" si="14"/>
        <v>0</v>
      </c>
      <c r="BD30" s="171">
        <f ca="1">IF(BC$9&gt;Periodo,0,SUMIFS(INDIRECT("'BD OCyG'!$"&amp;BD$10&amp;":$"&amp;BD$10),'BD OCyG'!$B:$B,BB$9,'BD OCyG'!$AE:$AE,$H30,'BD OCyG'!$AD:$AD,$H$11,'BD OCyG'!$AF:$AF,"Si")-AX30-AR30-AL30-AF30-Z30)</f>
        <v>0</v>
      </c>
      <c r="BE30" s="171">
        <f ca="1">IF(BC$9&gt;Periodo,0,SUMIFS(INDIRECT("'BD OCyG'!$"&amp;BD$10&amp;":$"&amp;BD$10),'BD OCyG'!$B:$B,BB$9,'BD OCyG'!$AE:$AE,$H30,'BD OCyG'!$AD:$AD,$H$11,'BD OCyG'!$AF:$AF,"No")*Resumen!$F$8-AY30-AS30-AM30-AG30-AA30)</f>
        <v>0</v>
      </c>
      <c r="BF30" s="171">
        <f ca="1">BD30+IF(Resumen!$F$8=0,0,BE30/Resumen!$F$8)</f>
        <v>0</v>
      </c>
      <c r="BG30" s="171">
        <f ca="1">BD30+IF(Resumen!$L$7=0,0,BE30/Resumen!$L$7)</f>
        <v>0</v>
      </c>
      <c r="BH30" s="170">
        <f ca="1">IF(BI$9&gt;Periodo,0,IF(BI$9&gt;Periodo,0,(SUMIFS(INDIRECT("'BD OCyG'!$"&amp;BI$10&amp;":"&amp;BI$10),'BD OCyG'!$B:$B,BH$9,'BD OCyG'!$AE:$AE,$H30,'BD OCyG'!$AD:$AD,$H$11)*BJ$9-SUMIFS(INDIRECT("'BD OCyG'!$"&amp;BC$10&amp;":"&amp;BC$10),'BD OCyG'!$B:$B,BH$9,'BD OCyG'!$AE:$AE,$H30,'BD OCyG'!$AD:$AD,$H$11)*BD$9)/BH$10))</f>
        <v>0</v>
      </c>
      <c r="BI30" s="170">
        <f t="shared" ca="1" si="15"/>
        <v>0</v>
      </c>
      <c r="BJ30" s="171">
        <f ca="1">IF(BI$9&gt;Periodo,0,SUMIFS(INDIRECT("'BD OCyG'!$"&amp;BJ$10&amp;":$"&amp;BJ$10),'BD OCyG'!$B:$B,BH$9,'BD OCyG'!$AE:$AE,$H30,'BD OCyG'!$AD:$AD,$H$11,'BD OCyG'!$AF:$AF,"Si")-BD30-AX30-AR30-AL30-AF30-Z30)</f>
        <v>0</v>
      </c>
      <c r="BK30" s="171">
        <f ca="1">IF(BI$9&gt;Periodo,0,SUMIFS(INDIRECT("'BD OCyG'!$"&amp;BJ$10&amp;":$"&amp;BJ$10),'BD OCyG'!$B:$B,BH$9,'BD OCyG'!$AE:$AE,$H30,'BD OCyG'!$AD:$AD,$H$11,'BD OCyG'!$AF:$AF,"No")*Resumen!$F$8-BE30-AY30-AS30-AM30-AG30-AA30)</f>
        <v>0</v>
      </c>
      <c r="BL30" s="171">
        <f ca="1">BJ30+IF(Resumen!$F$8=0,0,BK30/Resumen!$F$8)</f>
        <v>0</v>
      </c>
      <c r="BM30" s="171">
        <f ca="1">BJ30+IF(Resumen!$M$7=0,0,BK30/Resumen!$M$7)</f>
        <v>0</v>
      </c>
      <c r="BN30" s="170">
        <f ca="1">IF(BO$9&gt;Periodo,0,IF(BO$9&gt;Periodo,0,(SUMIFS(INDIRECT("'BD OCyG'!$"&amp;BO$10&amp;":"&amp;BO$10),'BD OCyG'!$B:$B,BN$9,'BD OCyG'!$AE:$AE,$H30,'BD OCyG'!$AD:$AD,$H$11)*BP$9-SUMIFS(INDIRECT("'BD OCyG'!$"&amp;BI$10&amp;":"&amp;BI$10),'BD OCyG'!$B:$B,BN$9,'BD OCyG'!$AE:$AE,$H30,'BD OCyG'!$AD:$AD,$H$11)*BJ$9)/BN$10))</f>
        <v>0</v>
      </c>
      <c r="BO30" s="170">
        <f t="shared" ca="1" si="16"/>
        <v>0</v>
      </c>
      <c r="BP30" s="171">
        <f ca="1">IF(BO$9&gt;Periodo,0,SUMIFS(INDIRECT("'BD OCyG'!$"&amp;BP$10&amp;":$"&amp;BP$10),'BD OCyG'!$B:$B,BN$9,'BD OCyG'!$AE:$AE,$H30,'BD OCyG'!$AD:$AD,$H$11,'BD OCyG'!$AF:$AF,"Si")-BJ30-BD30-AX30-AR30-AL30-AF30-Z30)</f>
        <v>0</v>
      </c>
      <c r="BQ30" s="171">
        <f ca="1">IF(BO$9&gt;Periodo,0,SUMIFS(INDIRECT("'BD OCyG'!$"&amp;BP$10&amp;":$"&amp;BP$10),'BD OCyG'!$B:$B,BN$9,'BD OCyG'!$AE:$AE,$H30,'BD OCyG'!$AD:$AD,$H$11,'BD OCyG'!$AF:$AF,"No")*Resumen!$F$9-BK30-BE30-AY30-AS30-AM30-AG30-AA30)</f>
        <v>0</v>
      </c>
      <c r="BR30" s="171">
        <f ca="1">BP30+IF(Resumen!$F$8=0,0,BQ30/Resumen!$F$8)</f>
        <v>0</v>
      </c>
      <c r="BS30" s="171">
        <f ca="1">BP30+IF(Resumen!$N$7=0,0,BQ30/Resumen!$N$7)</f>
        <v>0</v>
      </c>
      <c r="BT30" s="170">
        <f ca="1">IF(BU$9&gt;Periodo,0,IF(BU$9&gt;Periodo,0,(SUMIFS(INDIRECT("'BD OCyG'!$"&amp;BU$10&amp;":"&amp;BU$10),'BD OCyG'!$B:$B,BT$9,'BD OCyG'!$AE:$AE,$H30,'BD OCyG'!$AD:$AD,$H$11)*BV$9-SUMIFS(INDIRECT("'BD OCyG'!$"&amp;BO$10&amp;":"&amp;BO$10),'BD OCyG'!$B:$B,BT$9,'BD OCyG'!$AE:$AE,$H30,'BD OCyG'!$AD:$AD,$H$11)*BP$9)/BT$10))</f>
        <v>0</v>
      </c>
      <c r="BU30" s="170">
        <f t="shared" ca="1" si="17"/>
        <v>0</v>
      </c>
      <c r="BV30" s="171">
        <f ca="1">IF(BU$9&gt;Periodo,0,SUMIFS(INDIRECT("'BD OCyG'!$"&amp;BV$10&amp;":$"&amp;BV$10),'BD OCyG'!$B:$B,BT$9,'BD OCyG'!$AE:$AE,$H30,'BD OCyG'!$AD:$AD,$H$11,'BD OCyG'!$AF:$AF,"Si")-BP30-BJ30-BD30-AX30-AR30-AL30-AF30-Z30)</f>
        <v>0</v>
      </c>
      <c r="BW30" s="171">
        <f ca="1">IF(BU$9&gt;Periodo,0,SUMIFS(INDIRECT("'BD OCyG'!$"&amp;BV$10&amp;":$"&amp;BV$10),'BD OCyG'!$B:$B,BT$9,'BD OCyG'!$AE:$AE,$H30,'BD OCyG'!$AD:$AD,$H$11,'BD OCyG'!$AF:$AF,"No")*Resumen!$F$8-BQ30-BK30-BE30-AY30-AS30-AM30-AG30-AA30)</f>
        <v>0</v>
      </c>
      <c r="BX30" s="171">
        <f ca="1">BV30+IF(Resumen!$F$8=0,0,BW30/Resumen!$F$8)</f>
        <v>0</v>
      </c>
      <c r="BY30" s="171">
        <f ca="1">BV30+IF(Resumen!$O$7=0,0,BW30/Resumen!$O$7)</f>
        <v>0</v>
      </c>
      <c r="BZ30" s="170">
        <f ca="1">IF(CA$9&gt;Periodo,0,IF(CA$9&gt;Periodo,0,(SUMIFS(INDIRECT("'BD OCyG'!$"&amp;CA$10&amp;":"&amp;CA$10),'BD OCyG'!$B:$B,BZ$9,'BD OCyG'!$AE:$AE,$H30,'BD OCyG'!$AD:$AD,$H$11)*CB$9-SUMIFS(INDIRECT("'BD OCyG'!$"&amp;BU$10&amp;":"&amp;BU$10),'BD OCyG'!$B:$B,BZ$9,'BD OCyG'!$AE:$AE,$H30,'BD OCyG'!$AD:$AD,$H$11)*BV$9)/BZ$10))</f>
        <v>0</v>
      </c>
      <c r="CA30" s="170">
        <f t="shared" ca="1" si="18"/>
        <v>0</v>
      </c>
      <c r="CB30" s="171">
        <f ca="1">IF(CA$9&gt;Periodo,0,SUMIFS(INDIRECT("'BD OCyG'!$"&amp;CB$10&amp;":$"&amp;CB$10),'BD OCyG'!$B:$B,BZ$9,'BD OCyG'!$AE:$AE,$H30,'BD OCyG'!$AD:$AD,$H$11,'BD OCyG'!$AF:$AF,"Si")-BV30-BP30-BJ30-BD30-AX30-AR30-AL30-AF30-Z30)</f>
        <v>0</v>
      </c>
      <c r="CC30" s="171">
        <f ca="1">IF(CA$9&gt;Periodo,0,SUMIFS(INDIRECT("'BD OCyG'!$"&amp;CB$10&amp;":$"&amp;CB$10),'BD OCyG'!$B:$B,BZ$9,'BD OCyG'!$AE:$AE,$H30,'BD OCyG'!$AD:$AD,$H$11,'BD OCyG'!$AF:$AF,"No")*Resumen!$F$8-BW30-BQ30-BK30-BE30-AY30-AS30-AM30-AG30-AA30)</f>
        <v>0</v>
      </c>
      <c r="CD30" s="171">
        <f ca="1">CB30+IF(Resumen!$F$8=0,0,CC30/Resumen!$F$8)</f>
        <v>0</v>
      </c>
      <c r="CE30" s="171">
        <f ca="1">CB30+IF(Resumen!$P$7=0,0,CC30/Resumen!$P$7)</f>
        <v>0</v>
      </c>
      <c r="CF30" s="170">
        <f ca="1">IF(CG$9&gt;Periodo,0,IF(CG$9&gt;Periodo,0,(SUMIFS(INDIRECT("'BD OCyG'!$"&amp;CG$10&amp;":"&amp;CG$10),'BD OCyG'!$B:$B,CF$9,'BD OCyG'!$AE:$AE,$H30,'BD OCyG'!$AD:$AD,$H$11)*CH$9-SUMIFS(INDIRECT("'BD OCyG'!$"&amp;CA$10&amp;":"&amp;CA$10),'BD OCyG'!$B:$B,CF$9,'BD OCyG'!$AE:$AE,$H30,'BD OCyG'!$AD:$AD,$H$11)*CB$9)/CF$10))</f>
        <v>0</v>
      </c>
      <c r="CG30" s="170">
        <f t="shared" ca="1" si="19"/>
        <v>0</v>
      </c>
      <c r="CH30" s="171">
        <f ca="1">IF(CG$9&gt;Periodo,0,SUMIFS(INDIRECT("'BD OCyG'!$"&amp;CH$10&amp;":$"&amp;CH$10),'BD OCyG'!$B:$B,CF$9,'BD OCyG'!$AE:$AE,$H30,'BD OCyG'!$AD:$AD,$H$11,'BD OCyG'!$AF:$AF,"Si")-CB30-BV30-BP30-BJ30-BD30-AX30-AR30-AL30-AF30-Z30)</f>
        <v>0</v>
      </c>
      <c r="CI30" s="171">
        <f ca="1">IF(CG$9&gt;Periodo,0,SUMIFS(INDIRECT("'BD OCyG'!$"&amp;CH$10&amp;":$"&amp;CH$10),'BD OCyG'!$B:$B,CF$9,'BD OCyG'!$AE:$AE,$H30,'BD OCyG'!$AD:$AD,$H$11,'BD OCyG'!$AF:$AF,"No")*Resumen!$F$8-CC30-BW30-BQ30-BK30-BE30-AY30-AS30-AM30-AG30-AA30)</f>
        <v>0</v>
      </c>
      <c r="CJ30" s="171">
        <f ca="1">CH30+IF(Resumen!$F$8=0,0,CI30/Resumen!$F$8)</f>
        <v>0</v>
      </c>
      <c r="CK30" s="171">
        <f ca="1">CH30+IF(Resumen!$Q$7=0,0,CI30/Resumen!$Q$7)</f>
        <v>0</v>
      </c>
      <c r="CL30" s="170">
        <f ca="1">IF(CM$9&gt;Periodo,0,IF(CM$9&gt;Periodo,0,(SUMIFS(INDIRECT("'BD OCyG'!$"&amp;CM$10&amp;":"&amp;CM$10),'BD OCyG'!$B:$B,CL$9,'BD OCyG'!$AE:$AE,$H30,'BD OCyG'!$AD:$AD,$H$11)*CN$9-SUMIFS(INDIRECT("'BD OCyG'!$"&amp;CG$10&amp;":"&amp;CG$10),'BD OCyG'!$B:$B,CL$9,'BD OCyG'!$AE:$AE,$H30,'BD OCyG'!$AD:$AD,$H$11)*CH$9)/CL$10))</f>
        <v>0</v>
      </c>
      <c r="CM30" s="170">
        <f t="shared" ca="1" si="20"/>
        <v>0</v>
      </c>
      <c r="CN30" s="171">
        <f ca="1">IF(CM$9&gt;Periodo,0,SUMIFS(INDIRECT("'BD OCyG'!$"&amp;CN$10&amp;":$"&amp;CN$10),'BD OCyG'!$B:$B,CL$9,'BD OCyG'!$AE:$AE,$H30,'BD OCyG'!$AD:$AD,$H$11,'BD OCyG'!$AF:$AF,"Si")-CH30-CB30-BV30-BP30-BJ30-BD30-AX30-AR30-AL30-AF30-Z30)</f>
        <v>0</v>
      </c>
      <c r="CO30" s="171">
        <f ca="1">IF(CM$9&gt;Periodo,0,SUMIFS(INDIRECT("'BD OCyG'!$"&amp;CN$10&amp;":$"&amp;CN$10),'BD OCyG'!$B:$B,CL$9,'BD OCyG'!$AE:$AE,$H30,'BD OCyG'!$AD:$AD,$H$11,'BD OCyG'!$AF:$AF,"No")*Resumen!$F$8-CI30-CC30-BW30-BQ30-BK30-BE30-AY30-AS30-AM30-AG30-AA30)</f>
        <v>0</v>
      </c>
      <c r="CP30" s="171">
        <f ca="1">CN30+IF(Resumen!$F$8=0,0,CO30/Resumen!$F$8)</f>
        <v>0</v>
      </c>
      <c r="CQ30" s="171">
        <f ca="1">CN30+IF(Resumen!$R$7=0,0,CO30/Resumen!$R$7)</f>
        <v>0</v>
      </c>
      <c r="CR30" s="139">
        <f t="shared" ca="1" si="21"/>
        <v>0</v>
      </c>
      <c r="CS30" s="139">
        <f t="shared" ca="1" si="22"/>
        <v>0</v>
      </c>
      <c r="CT30" s="139">
        <f t="shared" ca="1" si="23"/>
        <v>0</v>
      </c>
      <c r="CU30" s="139">
        <f t="shared" ca="1" si="4"/>
        <v>0</v>
      </c>
      <c r="CV30" s="140">
        <f t="shared" ca="1" si="4"/>
        <v>0</v>
      </c>
      <c r="CW30" s="140">
        <f t="shared" ca="1" si="4"/>
        <v>0</v>
      </c>
      <c r="CX30" s="170">
        <f>SUMIFS('BD OCyG'!$AB:$AB,'BD OCyG'!$B:$B,CX$11,'BD OCyG'!$AE:$AE,$H30,'BD OCyG'!$AD:$AD,$H$11)</f>
        <v>0</v>
      </c>
      <c r="CY30" s="170">
        <f t="shared" si="5"/>
        <v>0</v>
      </c>
      <c r="CZ30" s="171">
        <f>SUMIFS('BD OCyG'!$AC:$AC,'BD OCyG'!$B:$B,CX$11,'BD OCyG'!$AE:$AE,$H30,'BD OCyG'!$AD:$AD,$H$11,'BD OCyG'!$AF:$AF,"Si")</f>
        <v>0</v>
      </c>
      <c r="DA30" s="171">
        <f>SUMIFS('BD OCyG'!$AC:$AC,'BD OCyG'!$B:$B,CX$11,'BD OCyG'!$AE:$AE,$H30,'BD OCyG'!$AD:$AD,$H$11,'BD OCyG'!$AF:$AF,"No")*Resumen!$F$8</f>
        <v>0</v>
      </c>
      <c r="DB30" s="171">
        <f>CZ30+IF(Resumen!$F$8=0,0,DA30/Resumen!$F$8)</f>
        <v>0</v>
      </c>
      <c r="DC30" s="171">
        <f>CZ30+IF(Resumen!$F$8=0,0,DA30/Resumen!$F$8)</f>
        <v>0</v>
      </c>
      <c r="DD30" s="170">
        <f>SUMIFS('BD OCyG'!$AB:$AB,'BD OCyG'!$B:$B,DD$11,'BD OCyG'!$AE:$AE,$H30,'BD OCyG'!$AD:$AD,$H$11)</f>
        <v>0</v>
      </c>
      <c r="DE30" s="170">
        <f t="shared" si="6"/>
        <v>0</v>
      </c>
      <c r="DF30" s="171">
        <f>SUMIFS('BD OCyG'!$AC:$AC,'BD OCyG'!$B:$B,DD$11,'BD OCyG'!$AE:$AE,$H30,'BD OCyG'!$AD:$AD,$H$11,'BD OCyG'!$AF:$AF,"Si")</f>
        <v>0</v>
      </c>
      <c r="DG30" s="171">
        <f>SUMIFS('BD OCyG'!$AC:$AC,'BD OCyG'!$B:$B,DD$11,'BD OCyG'!$AE:$AE,$H30,'BD OCyG'!$AD:$AD,$H$11,'BD OCyG'!$AF:$AF,"No")*Resumen!$F$8</f>
        <v>0</v>
      </c>
      <c r="DH30" s="171">
        <f>DF30+IF(Resumen!$F$8=0,0,DG30/Resumen!$F$8)</f>
        <v>0</v>
      </c>
      <c r="DI30" s="171">
        <f>DF30+IF(Resumen!$F$8=0,0,DG30/Resumen!$F$8)</f>
        <v>0</v>
      </c>
      <c r="DJ30" s="140">
        <f t="shared" ca="1" si="24"/>
        <v>0</v>
      </c>
      <c r="DK30" s="140">
        <f t="shared" ca="1" si="24"/>
        <v>0</v>
      </c>
      <c r="DL30" s="140">
        <f t="shared" ca="1" si="24"/>
        <v>0</v>
      </c>
    </row>
    <row r="31" spans="2:116" s="169" customFormat="1" ht="15" customHeight="1" x14ac:dyDescent="0.2">
      <c r="B31" s="170">
        <f>SUMIFS('BD OCyG'!$AB:$AB,'BD OCyG'!$B:$B,B$11,'BD OCyG'!$AE:$AE,$H31,'BD OCyG'!$AD:$AD,$H$11)</f>
        <v>0</v>
      </c>
      <c r="C31" s="170">
        <f t="shared" si="0"/>
        <v>0</v>
      </c>
      <c r="D31" s="171">
        <f>SUMIFS('BD OCyG'!$AC:$AC,'BD OCyG'!$B:$B,B$11,'BD OCyG'!$AE:$AE,$H31,'BD OCyG'!$AD:$AD,$H$11,'BD OCyG'!$AF:$AF,"Si")</f>
        <v>0</v>
      </c>
      <c r="E31" s="171">
        <f>SUMIFS('BD OCyG'!$AC:$AC,'BD OCyG'!$B:$B,B$11,'BD OCyG'!$AE:$AE,$H31,'BD OCyG'!$AD:$AD,$H$11,'BD OCyG'!$AF:$AF,"No")*Resumen!$F$9</f>
        <v>0</v>
      </c>
      <c r="F31" s="171">
        <f>D31+IF(Resumen!$F$9=0,0,E31/Resumen!$F$9)</f>
        <v>0</v>
      </c>
      <c r="G31" s="171">
        <f>D31+IF(Resumen!$F$7=0,0,E31/Resumen!$F$7)</f>
        <v>0</v>
      </c>
      <c r="H31" s="172"/>
      <c r="I31" s="139">
        <f>SUMIFS('BD OCyG'!$AB:$AB,'BD OCyG'!$B:$B,I$11,'BD OCyG'!$AE:$AE,$H31,'BD OCyG'!$AD:$AD,$H$11)</f>
        <v>0</v>
      </c>
      <c r="J31" s="139">
        <f t="shared" si="1"/>
        <v>0</v>
      </c>
      <c r="K31" s="139">
        <f>SUMIFS('BD OCyG'!$AC:$AC,'BD OCyG'!$B:$B,I$11,'BD OCyG'!$AE:$AE,$H31,'BD OCyG'!$AD:$AD,$H$11,'BD OCyG'!$AF:$AF,"Si")</f>
        <v>0</v>
      </c>
      <c r="L31" s="139">
        <f>SUMIFS('BD OCyG'!$AC:$AC,'BD OCyG'!$B:$B,I$11,'BD OCyG'!$AE:$AE,$H31,'BD OCyG'!$AD:$AD,$H$11,'BD OCyG'!$AF:$AF,"No")*Resumen!$F$8</f>
        <v>0</v>
      </c>
      <c r="M31" s="171">
        <f>K31+IF(Resumen!$F$8=0,0,L31/Resumen!$F$8)</f>
        <v>0</v>
      </c>
      <c r="N31" s="139">
        <f>SUMIFS('BD OCyG'!$AB:$AB,'BD OCyG'!$B:$B,N$11,'BD OCyG'!$AE:$AE,$H31,'BD OCyG'!$AD:$AD,$H$11)</f>
        <v>0</v>
      </c>
      <c r="O31" s="139">
        <f t="shared" si="2"/>
        <v>0</v>
      </c>
      <c r="P31" s="139">
        <f>SUMIFS('BD OCyG'!$AC:$AC,'BD OCyG'!$B:$B,N$11,'BD OCyG'!$AE:$AE,$H31,'BD OCyG'!$AD:$AD,$H$11,'BD OCyG'!$AF:$AF,"Si")</f>
        <v>0</v>
      </c>
      <c r="Q31" s="139">
        <f>SUMIFS('BD OCyG'!$AC:$AC,'BD OCyG'!$B:$B,N$11,'BD OCyG'!$AE:$AE,$H31,'BD OCyG'!$AD:$AD,$H$11,'BD OCyG'!$AF:$AF,"No")*Resumen!$F$8</f>
        <v>0</v>
      </c>
      <c r="R31" s="171">
        <f>P31+IF(Resumen!$F$8=0,0,Q31/Resumen!$F$8)</f>
        <v>0</v>
      </c>
      <c r="S31" s="139">
        <f ca="1">IFERROR(SUMIFS(INDIRECT("'BD OCyG'!$"&amp;T$10&amp;":"&amp;T$10),'BD OCyG'!$B:$B,N$11,'BD OCyG'!$AE:$AE,$H31,'BD OCyG'!$AD:$AD,$H$11),)</f>
        <v>0</v>
      </c>
      <c r="T31" s="139">
        <f t="shared" ca="1" si="8"/>
        <v>0</v>
      </c>
      <c r="U31" s="139">
        <f ca="1">IFERROR(SUMIFS(INDIRECT("'BD OCyG'!$"&amp;U$10&amp;":$"&amp;U$10),'BD OCyG'!$B:$B,N$11,'BD OCyG'!$AE:$AE,$H31,'BD OCyG'!$AD:$AD,$H$11,'BD OCyG'!$AF:$AF,"Si"),)</f>
        <v>0</v>
      </c>
      <c r="V31" s="139">
        <f ca="1">IFERROR(SUMIFS(INDIRECT("'BD OCyG'!$"&amp;U$10&amp;":$"&amp;U$10),'BD OCyG'!$B:$B,N$11,'BD OCyG'!$AE:$AE,$H31,'BD OCyG'!$AD:$AD,$H$11,'BD OCyG'!$AF:$AF,"No")*Resumen!$F$8,)</f>
        <v>0</v>
      </c>
      <c r="W31" s="171">
        <f ca="1">U31+IF(Resumen!$F$8=0,0,V31/Resumen!$F$8)</f>
        <v>0</v>
      </c>
      <c r="X31" s="170">
        <f ca="1">SUMIFS(INDIRECT("'BD OCyG'!$"&amp;Y$10&amp;":"&amp;Y$10),'BD OCyG'!$B:$B,X$9,'BD OCyG'!$AE:$AE,$H31,'BD OCyG'!$AD:$AD,$H$11)</f>
        <v>0</v>
      </c>
      <c r="Y31" s="170">
        <f t="shared" ca="1" si="9"/>
        <v>0</v>
      </c>
      <c r="Z31" s="171">
        <f ca="1">SUMIFS(INDIRECT("'BD OCyG'!$"&amp;Z$10&amp;":$"&amp;Z$10),'BD OCyG'!$B:$B,X$9,'BD OCyG'!$AE:$AE,$H31,'BD OCyG'!$AD:$AD,$H$11,'BD OCyG'!$AF:$AF,"Si")</f>
        <v>0</v>
      </c>
      <c r="AA31" s="171">
        <f ca="1">SUMIFS(INDIRECT("'BD OCyG'!$"&amp;Z$10&amp;":$"&amp;Z$10),'BD OCyG'!$B:$B,X$9,'BD OCyG'!$AE:$AE,$H31,'BD OCyG'!$AD:$AD,$H$11,'BD OCyG'!$AF:$AF,"No")*Resumen!$F$8</f>
        <v>0</v>
      </c>
      <c r="AB31" s="171">
        <f ca="1">Z31+IF(Resumen!$F$8=0,0,AA31/Resumen!$F$8)</f>
        <v>0</v>
      </c>
      <c r="AC31" s="171">
        <f ca="1">Z31+IF(Resumen!$G$7=0,0,AA31/Resumen!$G$7)</f>
        <v>0</v>
      </c>
      <c r="AD31" s="170">
        <f ca="1">IF(AE$9&gt;Periodo,0,(SUMIFS(INDIRECT("'BD OCyG'!$"&amp;AE$10&amp;":"&amp;AE$10),'BD OCyG'!$B:$B,AD$9,'BD OCyG'!$AE:$AE,$H31,'BD OCyG'!$AD:$AD,$H$11)*AF$9-X31*X$10)/AD$10)</f>
        <v>0</v>
      </c>
      <c r="AE31" s="170">
        <f t="shared" ca="1" si="10"/>
        <v>0</v>
      </c>
      <c r="AF31" s="171">
        <f ca="1">IF(AE$9&gt;Periodo,0,IF(AE$9&gt;Periodo,0,SUMIFS(INDIRECT("'BD OCyG'!$"&amp;AF$10&amp;":$"&amp;AF$10),'BD OCyG'!$B:$B,AD$9,'BD OCyG'!$AE:$AE,$H31,'BD OCyG'!$AD:$AD,$H$11,'BD OCyG'!$AF:$AF,"Si")-Z31))</f>
        <v>0</v>
      </c>
      <c r="AG31" s="171">
        <f ca="1">IF(AE$9&gt;Periodo,0,IF(AE$9&gt;Periodo,0,SUMIFS(INDIRECT("'BD OCyG'!$"&amp;AF$10&amp;":$"&amp;AF$10),'BD OCyG'!$B:$B,AD$9,'BD OCyG'!$AE:$AE,$H31,'BD OCyG'!$AD:$AD,$H$11,'BD OCyG'!$AF:$AF,"No")*Resumen!$F$8-AA31))</f>
        <v>0</v>
      </c>
      <c r="AH31" s="171">
        <f ca="1">AF31+IF(Resumen!$F$8=0,0,AG31/Resumen!$F$8)</f>
        <v>0</v>
      </c>
      <c r="AI31" s="171">
        <f ca="1">AF31+IF(Resumen!$H$7=0,0,AG31/Resumen!$H$7)</f>
        <v>0</v>
      </c>
      <c r="AJ31" s="170">
        <f ca="1">IF(AK$9&gt;Periodo,0,IF(AK$9&gt;Periodo,0,(SUMIFS(INDIRECT("'BD OCyG'!$"&amp;AK$10&amp;":"&amp;AK$10),'BD OCyG'!$B:$B,AJ$9,'BD OCyG'!$AE:$AE,$H31,'BD OCyG'!$AD:$AD,$H$11)*AL$9-SUMIFS(INDIRECT("'BD OCyG'!$"&amp;AE$10&amp;":"&amp;AE$10),'BD OCyG'!$B:$B,AJ$9,'BD OCyG'!$AE:$AE,$H31,'BD OCyG'!$AD:$AD,$H$11)*AF$9)/AJ$10))</f>
        <v>0</v>
      </c>
      <c r="AK31" s="170">
        <f t="shared" ca="1" si="11"/>
        <v>0</v>
      </c>
      <c r="AL31" s="171">
        <f ca="1">IF(AK$9&gt;Periodo,0,SUMIFS(INDIRECT("'BD OCyG'!$"&amp;AL$10&amp;":$"&amp;AL$10),'BD OCyG'!$B:$B,AJ$9,'BD OCyG'!$AE:$AE,$H31,'BD OCyG'!$AD:$AD,$H$11,'BD OCyG'!$AF:$AF,"Si")-AF31-Z31)</f>
        <v>0</v>
      </c>
      <c r="AM31" s="171">
        <f ca="1">IF(AK$9&gt;Periodo,0,SUMIFS(INDIRECT("'BD OCyG'!$"&amp;AL$10&amp;":$"&amp;AL$10),'BD OCyG'!$B:$B,AJ$9,'BD OCyG'!$AE:$AE,$H31,'BD OCyG'!$AD:$AD,$H$11,'BD OCyG'!$AF:$AF,"No")*Resumen!$F$8-AG31-AA31)</f>
        <v>0</v>
      </c>
      <c r="AN31" s="171">
        <f ca="1">AL31+IF(Resumen!$F$8=0,0,AM31/Resumen!$F$8)</f>
        <v>0</v>
      </c>
      <c r="AO31" s="171">
        <f ca="1">AL31+IF(Resumen!$I$7=0,0,AM31/Resumen!$I$7)</f>
        <v>0</v>
      </c>
      <c r="AP31" s="170">
        <f ca="1">IF(AQ$9&gt;Periodo,0,IF(AQ$9&gt;Periodo,0,(SUMIFS(INDIRECT("'BD OCyG'!$"&amp;AQ$10&amp;":"&amp;AQ$10),'BD OCyG'!$B:$B,AP$9,'BD OCyG'!$AE:$AE,$H31,'BD OCyG'!$AD:$AD,$H$11)*AR$9-SUMIFS(INDIRECT("'BD OCyG'!$"&amp;AK$10&amp;":"&amp;AK$10),'BD OCyG'!$B:$B,AP$9,'BD OCyG'!$AE:$AE,$H31,'BD OCyG'!$AD:$AD,$H$11)*AL$9)/AP$10))</f>
        <v>0</v>
      </c>
      <c r="AQ31" s="170">
        <f t="shared" ca="1" si="12"/>
        <v>0</v>
      </c>
      <c r="AR31" s="171">
        <f ca="1">IF(AQ$9&gt;Periodo,0,SUMIFS(INDIRECT("'BD OCyG'!$"&amp;AR$10&amp;":$"&amp;AR$10),'BD OCyG'!$B:$B,AP$9,'BD OCyG'!$AE:$AE,$H31,'BD OCyG'!$AD:$AD,$H$11,'BD OCyG'!$AF:$AF,"Si")-AL31-AF31-Z31)</f>
        <v>0</v>
      </c>
      <c r="AS31" s="171">
        <f ca="1">IF(AQ$9&gt;Periodo,0,SUMIFS(INDIRECT("'BD OCyG'!$"&amp;AR$10&amp;":$"&amp;AR$10),'BD OCyG'!$B:$B,AP$9,'BD OCyG'!$AE:$AE,$H31,'BD OCyG'!$AD:$AD,$H$11,'BD OCyG'!$AF:$AF,"No")*Resumen!$F$8-AM31-AG31-AA31)</f>
        <v>0</v>
      </c>
      <c r="AT31" s="171">
        <f ca="1">AR31+IF(Resumen!$F$8=0,0,AS31/Resumen!$F$8)</f>
        <v>0</v>
      </c>
      <c r="AU31" s="171">
        <f ca="1">AR31+IF(Resumen!$J$7=0,0,AS31/Resumen!$J$7)</f>
        <v>0</v>
      </c>
      <c r="AV31" s="170">
        <f ca="1">IF(AW$9&gt;Periodo,0,IF(AW$9&gt;Periodo,0,(SUMIFS(INDIRECT("'BD OCyG'!$"&amp;AW$10&amp;":"&amp;AW$10),'BD OCyG'!$B:$B,AV$9,'BD OCyG'!$AE:$AE,$H31,'BD OCyG'!$AD:$AD,$H$11)*AX$9-SUMIFS(INDIRECT("'BD OCyG'!$"&amp;AQ$10&amp;":"&amp;AQ$10),'BD OCyG'!$B:$B,AV$9,'BD OCyG'!$AE:$AE,$H31,'BD OCyG'!$AD:$AD,$H$11)*AR$9)/AV$10))</f>
        <v>0</v>
      </c>
      <c r="AW31" s="170">
        <f t="shared" ca="1" si="13"/>
        <v>0</v>
      </c>
      <c r="AX31" s="171">
        <f ca="1">IF(AW$9&gt;Periodo,0,SUMIFS(INDIRECT("'BD OCyG'!$"&amp;AX$10&amp;":$"&amp;AX$10),'BD OCyG'!$B:$B,AV$9,'BD OCyG'!$AE:$AE,$H31,'BD OCyG'!$AD:$AD,$H$11,'BD OCyG'!$AF:$AF,"Si")-AR31-AL31-AF31-Z31)</f>
        <v>0</v>
      </c>
      <c r="AY31" s="171">
        <f ca="1">IF(AW$9&gt;Periodo,0,SUMIFS(INDIRECT("'BD OCyG'!$"&amp;AX$10&amp;":$"&amp;AX$10),'BD OCyG'!$B:$B,AV$9,'BD OCyG'!$AE:$AE,$H31,'BD OCyG'!$AD:$AD,$H$11,'BD OCyG'!$AF:$AF,"No")*Resumen!$F$8-AS31-AM31-AG31-AA31)</f>
        <v>0</v>
      </c>
      <c r="AZ31" s="171">
        <f ca="1">AX31+IF(Resumen!$F$8=0,0,AY31/Resumen!$F$8)</f>
        <v>0</v>
      </c>
      <c r="BA31" s="171">
        <f ca="1">AX31+IF(Resumen!$K$7=0,0,AY31/Resumen!$K$7)</f>
        <v>0</v>
      </c>
      <c r="BB31" s="170">
        <f ca="1">IF(BC$9&gt;Periodo,0,IF(BC$9&gt;Periodo,0,(SUMIFS(INDIRECT("'BD OCyG'!$"&amp;BC$10&amp;":"&amp;BC$10),'BD OCyG'!$B:$B,BB$9,'BD OCyG'!$AE:$AE,$H31,'BD OCyG'!$AD:$AD,$H$11)*BD$9-SUMIFS(INDIRECT("'BD OCyG'!$"&amp;AW$10&amp;":"&amp;AW$10),'BD OCyG'!$B:$B,BB$9,'BD OCyG'!$AE:$AE,$H31,'BD OCyG'!$AD:$AD,$H$11)*AX$9)/BB$10))</f>
        <v>0</v>
      </c>
      <c r="BC31" s="170">
        <f t="shared" ca="1" si="14"/>
        <v>0</v>
      </c>
      <c r="BD31" s="171">
        <f ca="1">IF(BC$9&gt;Periodo,0,SUMIFS(INDIRECT("'BD OCyG'!$"&amp;BD$10&amp;":$"&amp;BD$10),'BD OCyG'!$B:$B,BB$9,'BD OCyG'!$AE:$AE,$H31,'BD OCyG'!$AD:$AD,$H$11,'BD OCyG'!$AF:$AF,"Si")-AX31-AR31-AL31-AF31-Z31)</f>
        <v>0</v>
      </c>
      <c r="BE31" s="171">
        <f ca="1">IF(BC$9&gt;Periodo,0,SUMIFS(INDIRECT("'BD OCyG'!$"&amp;BD$10&amp;":$"&amp;BD$10),'BD OCyG'!$B:$B,BB$9,'BD OCyG'!$AE:$AE,$H31,'BD OCyG'!$AD:$AD,$H$11,'BD OCyG'!$AF:$AF,"No")*Resumen!$F$8-AY31-AS31-AM31-AG31-AA31)</f>
        <v>0</v>
      </c>
      <c r="BF31" s="171">
        <f ca="1">BD31+IF(Resumen!$F$8=0,0,BE31/Resumen!$F$8)</f>
        <v>0</v>
      </c>
      <c r="BG31" s="171">
        <f ca="1">BD31+IF(Resumen!$L$7=0,0,BE31/Resumen!$L$7)</f>
        <v>0</v>
      </c>
      <c r="BH31" s="170">
        <f ca="1">IF(BI$9&gt;Periodo,0,IF(BI$9&gt;Periodo,0,(SUMIFS(INDIRECT("'BD OCyG'!$"&amp;BI$10&amp;":"&amp;BI$10),'BD OCyG'!$B:$B,BH$9,'BD OCyG'!$AE:$AE,$H31,'BD OCyG'!$AD:$AD,$H$11)*BJ$9-SUMIFS(INDIRECT("'BD OCyG'!$"&amp;BC$10&amp;":"&amp;BC$10),'BD OCyG'!$B:$B,BH$9,'BD OCyG'!$AE:$AE,$H31,'BD OCyG'!$AD:$AD,$H$11)*BD$9)/BH$10))</f>
        <v>0</v>
      </c>
      <c r="BI31" s="170">
        <f t="shared" ca="1" si="15"/>
        <v>0</v>
      </c>
      <c r="BJ31" s="171">
        <f ca="1">IF(BI$9&gt;Periodo,0,SUMIFS(INDIRECT("'BD OCyG'!$"&amp;BJ$10&amp;":$"&amp;BJ$10),'BD OCyG'!$B:$B,BH$9,'BD OCyG'!$AE:$AE,$H31,'BD OCyG'!$AD:$AD,$H$11,'BD OCyG'!$AF:$AF,"Si")-BD31-AX31-AR31-AL31-AF31-Z31)</f>
        <v>0</v>
      </c>
      <c r="BK31" s="171">
        <f ca="1">IF(BI$9&gt;Periodo,0,SUMIFS(INDIRECT("'BD OCyG'!$"&amp;BJ$10&amp;":$"&amp;BJ$10),'BD OCyG'!$B:$B,BH$9,'BD OCyG'!$AE:$AE,$H31,'BD OCyG'!$AD:$AD,$H$11,'BD OCyG'!$AF:$AF,"No")*Resumen!$F$8-BE31-AY31-AS31-AM31-AG31-AA31)</f>
        <v>0</v>
      </c>
      <c r="BL31" s="171">
        <f ca="1">BJ31+IF(Resumen!$F$8=0,0,BK31/Resumen!$F$8)</f>
        <v>0</v>
      </c>
      <c r="BM31" s="171">
        <f ca="1">BJ31+IF(Resumen!$M$7=0,0,BK31/Resumen!$M$7)</f>
        <v>0</v>
      </c>
      <c r="BN31" s="170">
        <f ca="1">IF(BO$9&gt;Periodo,0,IF(BO$9&gt;Periodo,0,(SUMIFS(INDIRECT("'BD OCyG'!$"&amp;BO$10&amp;":"&amp;BO$10),'BD OCyG'!$B:$B,BN$9,'BD OCyG'!$AE:$AE,$H31,'BD OCyG'!$AD:$AD,$H$11)*BP$9-SUMIFS(INDIRECT("'BD OCyG'!$"&amp;BI$10&amp;":"&amp;BI$10),'BD OCyG'!$B:$B,BN$9,'BD OCyG'!$AE:$AE,$H31,'BD OCyG'!$AD:$AD,$H$11)*BJ$9)/BN$10))</f>
        <v>0</v>
      </c>
      <c r="BO31" s="170">
        <f t="shared" ca="1" si="16"/>
        <v>0</v>
      </c>
      <c r="BP31" s="171">
        <f ca="1">IF(BO$9&gt;Periodo,0,SUMIFS(INDIRECT("'BD OCyG'!$"&amp;BP$10&amp;":$"&amp;BP$10),'BD OCyG'!$B:$B,BN$9,'BD OCyG'!$AE:$AE,$H31,'BD OCyG'!$AD:$AD,$H$11,'BD OCyG'!$AF:$AF,"Si")-BJ31-BD31-AX31-AR31-AL31-AF31-Z31)</f>
        <v>0</v>
      </c>
      <c r="BQ31" s="171">
        <f ca="1">IF(BO$9&gt;Periodo,0,SUMIFS(INDIRECT("'BD OCyG'!$"&amp;BP$10&amp;":$"&amp;BP$10),'BD OCyG'!$B:$B,BN$9,'BD OCyG'!$AE:$AE,$H31,'BD OCyG'!$AD:$AD,$H$11,'BD OCyG'!$AF:$AF,"No")*Resumen!$F$9-BK31-BE31-AY31-AS31-AM31-AG31-AA31)</f>
        <v>0</v>
      </c>
      <c r="BR31" s="171">
        <f ca="1">BP31+IF(Resumen!$F$8=0,0,BQ31/Resumen!$F$8)</f>
        <v>0</v>
      </c>
      <c r="BS31" s="171">
        <f ca="1">BP31+IF(Resumen!$N$7=0,0,BQ31/Resumen!$N$7)</f>
        <v>0</v>
      </c>
      <c r="BT31" s="170">
        <f ca="1">IF(BU$9&gt;Periodo,0,IF(BU$9&gt;Periodo,0,(SUMIFS(INDIRECT("'BD OCyG'!$"&amp;BU$10&amp;":"&amp;BU$10),'BD OCyG'!$B:$B,BT$9,'BD OCyG'!$AE:$AE,$H31,'BD OCyG'!$AD:$AD,$H$11)*BV$9-SUMIFS(INDIRECT("'BD OCyG'!$"&amp;BO$10&amp;":"&amp;BO$10),'BD OCyG'!$B:$B,BT$9,'BD OCyG'!$AE:$AE,$H31,'BD OCyG'!$AD:$AD,$H$11)*BP$9)/BT$10))</f>
        <v>0</v>
      </c>
      <c r="BU31" s="170">
        <f t="shared" ca="1" si="17"/>
        <v>0</v>
      </c>
      <c r="BV31" s="171">
        <f ca="1">IF(BU$9&gt;Periodo,0,SUMIFS(INDIRECT("'BD OCyG'!$"&amp;BV$10&amp;":$"&amp;BV$10),'BD OCyG'!$B:$B,BT$9,'BD OCyG'!$AE:$AE,$H31,'BD OCyG'!$AD:$AD,$H$11,'BD OCyG'!$AF:$AF,"Si")-BP31-BJ31-BD31-AX31-AR31-AL31-AF31-Z31)</f>
        <v>0</v>
      </c>
      <c r="BW31" s="171">
        <f ca="1">IF(BU$9&gt;Periodo,0,SUMIFS(INDIRECT("'BD OCyG'!$"&amp;BV$10&amp;":$"&amp;BV$10),'BD OCyG'!$B:$B,BT$9,'BD OCyG'!$AE:$AE,$H31,'BD OCyG'!$AD:$AD,$H$11,'BD OCyG'!$AF:$AF,"No")*Resumen!$F$8-BQ31-BK31-BE31-AY31-AS31-AM31-AG31-AA31)</f>
        <v>0</v>
      </c>
      <c r="BX31" s="171">
        <f ca="1">BV31+IF(Resumen!$F$8=0,0,BW31/Resumen!$F$8)</f>
        <v>0</v>
      </c>
      <c r="BY31" s="171">
        <f ca="1">BV31+IF(Resumen!$O$7=0,0,BW31/Resumen!$O$7)</f>
        <v>0</v>
      </c>
      <c r="BZ31" s="170">
        <f ca="1">IF(CA$9&gt;Periodo,0,IF(CA$9&gt;Periodo,0,(SUMIFS(INDIRECT("'BD OCyG'!$"&amp;CA$10&amp;":"&amp;CA$10),'BD OCyG'!$B:$B,BZ$9,'BD OCyG'!$AE:$AE,$H31,'BD OCyG'!$AD:$AD,$H$11)*CB$9-SUMIFS(INDIRECT("'BD OCyG'!$"&amp;BU$10&amp;":"&amp;BU$10),'BD OCyG'!$B:$B,BZ$9,'BD OCyG'!$AE:$AE,$H31,'BD OCyG'!$AD:$AD,$H$11)*BV$9)/BZ$10))</f>
        <v>0</v>
      </c>
      <c r="CA31" s="170">
        <f t="shared" ca="1" si="18"/>
        <v>0</v>
      </c>
      <c r="CB31" s="171">
        <f ca="1">IF(CA$9&gt;Periodo,0,SUMIFS(INDIRECT("'BD OCyG'!$"&amp;CB$10&amp;":$"&amp;CB$10),'BD OCyG'!$B:$B,BZ$9,'BD OCyG'!$AE:$AE,$H31,'BD OCyG'!$AD:$AD,$H$11,'BD OCyG'!$AF:$AF,"Si")-BV31-BP31-BJ31-BD31-AX31-AR31-AL31-AF31-Z31)</f>
        <v>0</v>
      </c>
      <c r="CC31" s="171">
        <f ca="1">IF(CA$9&gt;Periodo,0,SUMIFS(INDIRECT("'BD OCyG'!$"&amp;CB$10&amp;":$"&amp;CB$10),'BD OCyG'!$B:$B,BZ$9,'BD OCyG'!$AE:$AE,$H31,'BD OCyG'!$AD:$AD,$H$11,'BD OCyG'!$AF:$AF,"No")*Resumen!$F$8-BW31-BQ31-BK31-BE31-AY31-AS31-AM31-AG31-AA31)</f>
        <v>0</v>
      </c>
      <c r="CD31" s="171">
        <f ca="1">CB31+IF(Resumen!$F$8=0,0,CC31/Resumen!$F$8)</f>
        <v>0</v>
      </c>
      <c r="CE31" s="171">
        <f ca="1">CB31+IF(Resumen!$P$7=0,0,CC31/Resumen!$P$7)</f>
        <v>0</v>
      </c>
      <c r="CF31" s="170">
        <f ca="1">IF(CG$9&gt;Periodo,0,IF(CG$9&gt;Periodo,0,(SUMIFS(INDIRECT("'BD OCyG'!$"&amp;CG$10&amp;":"&amp;CG$10),'BD OCyG'!$B:$B,CF$9,'BD OCyG'!$AE:$AE,$H31,'BD OCyG'!$AD:$AD,$H$11)*CH$9-SUMIFS(INDIRECT("'BD OCyG'!$"&amp;CA$10&amp;":"&amp;CA$10),'BD OCyG'!$B:$B,CF$9,'BD OCyG'!$AE:$AE,$H31,'BD OCyG'!$AD:$AD,$H$11)*CB$9)/CF$10))</f>
        <v>0</v>
      </c>
      <c r="CG31" s="170">
        <f t="shared" ca="1" si="19"/>
        <v>0</v>
      </c>
      <c r="CH31" s="171">
        <f ca="1">IF(CG$9&gt;Periodo,0,SUMIFS(INDIRECT("'BD OCyG'!$"&amp;CH$10&amp;":$"&amp;CH$10),'BD OCyG'!$B:$B,CF$9,'BD OCyG'!$AE:$AE,$H31,'BD OCyG'!$AD:$AD,$H$11,'BD OCyG'!$AF:$AF,"Si")-CB31-BV31-BP31-BJ31-BD31-AX31-AR31-AL31-AF31-Z31)</f>
        <v>0</v>
      </c>
      <c r="CI31" s="171">
        <f ca="1">IF(CG$9&gt;Periodo,0,SUMIFS(INDIRECT("'BD OCyG'!$"&amp;CH$10&amp;":$"&amp;CH$10),'BD OCyG'!$B:$B,CF$9,'BD OCyG'!$AE:$AE,$H31,'BD OCyG'!$AD:$AD,$H$11,'BD OCyG'!$AF:$AF,"No")*Resumen!$F$8-CC31-BW31-BQ31-BK31-BE31-AY31-AS31-AM31-AG31-AA31)</f>
        <v>0</v>
      </c>
      <c r="CJ31" s="171">
        <f ca="1">CH31+IF(Resumen!$F$8=0,0,CI31/Resumen!$F$8)</f>
        <v>0</v>
      </c>
      <c r="CK31" s="171">
        <f ca="1">CH31+IF(Resumen!$Q$7=0,0,CI31/Resumen!$Q$7)</f>
        <v>0</v>
      </c>
      <c r="CL31" s="170">
        <f ca="1">IF(CM$9&gt;Periodo,0,IF(CM$9&gt;Periodo,0,(SUMIFS(INDIRECT("'BD OCyG'!$"&amp;CM$10&amp;":"&amp;CM$10),'BD OCyG'!$B:$B,CL$9,'BD OCyG'!$AE:$AE,$H31,'BD OCyG'!$AD:$AD,$H$11)*CN$9-SUMIFS(INDIRECT("'BD OCyG'!$"&amp;CG$10&amp;":"&amp;CG$10),'BD OCyG'!$B:$B,CL$9,'BD OCyG'!$AE:$AE,$H31,'BD OCyG'!$AD:$AD,$H$11)*CH$9)/CL$10))</f>
        <v>0</v>
      </c>
      <c r="CM31" s="170">
        <f t="shared" ca="1" si="20"/>
        <v>0</v>
      </c>
      <c r="CN31" s="171">
        <f ca="1">IF(CM$9&gt;Periodo,0,SUMIFS(INDIRECT("'BD OCyG'!$"&amp;CN$10&amp;":$"&amp;CN$10),'BD OCyG'!$B:$B,CL$9,'BD OCyG'!$AE:$AE,$H31,'BD OCyG'!$AD:$AD,$H$11,'BD OCyG'!$AF:$AF,"Si")-CH31-CB31-BV31-BP31-BJ31-BD31-AX31-AR31-AL31-AF31-Z31)</f>
        <v>0</v>
      </c>
      <c r="CO31" s="171">
        <f ca="1">IF(CM$9&gt;Periodo,0,SUMIFS(INDIRECT("'BD OCyG'!$"&amp;CN$10&amp;":$"&amp;CN$10),'BD OCyG'!$B:$B,CL$9,'BD OCyG'!$AE:$AE,$H31,'BD OCyG'!$AD:$AD,$H$11,'BD OCyG'!$AF:$AF,"No")*Resumen!$F$8-CI31-CC31-BW31-BQ31-BK31-BE31-AY31-AS31-AM31-AG31-AA31)</f>
        <v>0</v>
      </c>
      <c r="CP31" s="171">
        <f ca="1">CN31+IF(Resumen!$F$8=0,0,CO31/Resumen!$F$8)</f>
        <v>0</v>
      </c>
      <c r="CQ31" s="171">
        <f ca="1">CN31+IF(Resumen!$R$7=0,0,CO31/Resumen!$R$7)</f>
        <v>0</v>
      </c>
      <c r="CR31" s="139">
        <f t="shared" ca="1" si="21"/>
        <v>0</v>
      </c>
      <c r="CS31" s="139">
        <f t="shared" ca="1" si="22"/>
        <v>0</v>
      </c>
      <c r="CT31" s="139">
        <f t="shared" ca="1" si="23"/>
        <v>0</v>
      </c>
      <c r="CU31" s="139">
        <f t="shared" ca="1" si="4"/>
        <v>0</v>
      </c>
      <c r="CV31" s="140">
        <f t="shared" ca="1" si="4"/>
        <v>0</v>
      </c>
      <c r="CW31" s="140">
        <f t="shared" ca="1" si="4"/>
        <v>0</v>
      </c>
      <c r="CX31" s="170">
        <f>SUMIFS('BD OCyG'!$AB:$AB,'BD OCyG'!$B:$B,CX$11,'BD OCyG'!$AE:$AE,$H31,'BD OCyG'!$AD:$AD,$H$11)</f>
        <v>0</v>
      </c>
      <c r="CY31" s="170">
        <f t="shared" si="5"/>
        <v>0</v>
      </c>
      <c r="CZ31" s="171">
        <f>SUMIFS('BD OCyG'!$AC:$AC,'BD OCyG'!$B:$B,CX$11,'BD OCyG'!$AE:$AE,$H31,'BD OCyG'!$AD:$AD,$H$11,'BD OCyG'!$AF:$AF,"Si")</f>
        <v>0</v>
      </c>
      <c r="DA31" s="171">
        <f>SUMIFS('BD OCyG'!$AC:$AC,'BD OCyG'!$B:$B,CX$11,'BD OCyG'!$AE:$AE,$H31,'BD OCyG'!$AD:$AD,$H$11,'BD OCyG'!$AF:$AF,"No")*Resumen!$F$8</f>
        <v>0</v>
      </c>
      <c r="DB31" s="171">
        <f>CZ31+IF(Resumen!$F$8=0,0,DA31/Resumen!$F$8)</f>
        <v>0</v>
      </c>
      <c r="DC31" s="171">
        <f>CZ31+IF(Resumen!$F$8=0,0,DA31/Resumen!$F$8)</f>
        <v>0</v>
      </c>
      <c r="DD31" s="170">
        <f>SUMIFS('BD OCyG'!$AB:$AB,'BD OCyG'!$B:$B,DD$11,'BD OCyG'!$AE:$AE,$H31,'BD OCyG'!$AD:$AD,$H$11)</f>
        <v>0</v>
      </c>
      <c r="DE31" s="170">
        <f t="shared" si="6"/>
        <v>0</v>
      </c>
      <c r="DF31" s="171">
        <f>SUMIFS('BD OCyG'!$AC:$AC,'BD OCyG'!$B:$B,DD$11,'BD OCyG'!$AE:$AE,$H31,'BD OCyG'!$AD:$AD,$H$11,'BD OCyG'!$AF:$AF,"Si")</f>
        <v>0</v>
      </c>
      <c r="DG31" s="171">
        <f>SUMIFS('BD OCyG'!$AC:$AC,'BD OCyG'!$B:$B,DD$11,'BD OCyG'!$AE:$AE,$H31,'BD OCyG'!$AD:$AD,$H$11,'BD OCyG'!$AF:$AF,"No")*Resumen!$F$8</f>
        <v>0</v>
      </c>
      <c r="DH31" s="171">
        <f>DF31+IF(Resumen!$F$8=0,0,DG31/Resumen!$F$8)</f>
        <v>0</v>
      </c>
      <c r="DI31" s="171">
        <f>DF31+IF(Resumen!$F$8=0,0,DG31/Resumen!$F$8)</f>
        <v>0</v>
      </c>
      <c r="DJ31" s="140">
        <f t="shared" ca="1" si="24"/>
        <v>0</v>
      </c>
      <c r="DK31" s="140">
        <f t="shared" ca="1" si="24"/>
        <v>0</v>
      </c>
      <c r="DL31" s="140">
        <f t="shared" ca="1" si="24"/>
        <v>0</v>
      </c>
    </row>
    <row r="32" spans="2:116" s="169" customFormat="1" ht="15" customHeight="1" x14ac:dyDescent="0.2">
      <c r="B32" s="170">
        <f>SUMIFS('BD OCyG'!$AB:$AB,'BD OCyG'!$B:$B,B$11,'BD OCyG'!$AE:$AE,$H32,'BD OCyG'!$AD:$AD,$H$11)</f>
        <v>0</v>
      </c>
      <c r="C32" s="170">
        <f t="shared" si="0"/>
        <v>0</v>
      </c>
      <c r="D32" s="171">
        <f>SUMIFS('BD OCyG'!$AC:$AC,'BD OCyG'!$B:$B,B$11,'BD OCyG'!$AE:$AE,$H32,'BD OCyG'!$AD:$AD,$H$11,'BD OCyG'!$AF:$AF,"Si")</f>
        <v>0</v>
      </c>
      <c r="E32" s="171">
        <f>SUMIFS('BD OCyG'!$AC:$AC,'BD OCyG'!$B:$B,B$11,'BD OCyG'!$AE:$AE,$H32,'BD OCyG'!$AD:$AD,$H$11,'BD OCyG'!$AF:$AF,"No")*Resumen!$F$9</f>
        <v>0</v>
      </c>
      <c r="F32" s="171">
        <f>D32+IF(Resumen!$F$9=0,0,E32/Resumen!$F$9)</f>
        <v>0</v>
      </c>
      <c r="G32" s="171">
        <f>D32+IF(Resumen!$F$7=0,0,E32/Resumen!$F$7)</f>
        <v>0</v>
      </c>
      <c r="H32" s="172"/>
      <c r="I32" s="139">
        <f>SUMIFS('BD OCyG'!$AB:$AB,'BD OCyG'!$B:$B,I$11,'BD OCyG'!$AE:$AE,$H32,'BD OCyG'!$AD:$AD,$H$11)</f>
        <v>0</v>
      </c>
      <c r="J32" s="139">
        <f t="shared" si="1"/>
        <v>0</v>
      </c>
      <c r="K32" s="139">
        <f>SUMIFS('BD OCyG'!$AC:$AC,'BD OCyG'!$B:$B,I$11,'BD OCyG'!$AE:$AE,$H32,'BD OCyG'!$AD:$AD,$H$11,'BD OCyG'!$AF:$AF,"Si")</f>
        <v>0</v>
      </c>
      <c r="L32" s="139">
        <f>SUMIFS('BD OCyG'!$AC:$AC,'BD OCyG'!$B:$B,I$11,'BD OCyG'!$AE:$AE,$H32,'BD OCyG'!$AD:$AD,$H$11,'BD OCyG'!$AF:$AF,"No")*Resumen!$F$8</f>
        <v>0</v>
      </c>
      <c r="M32" s="171">
        <f>K32+IF(Resumen!$F$8=0,0,L32/Resumen!$F$8)</f>
        <v>0</v>
      </c>
      <c r="N32" s="139">
        <f>SUMIFS('BD OCyG'!$AB:$AB,'BD OCyG'!$B:$B,N$11,'BD OCyG'!$AE:$AE,$H32,'BD OCyG'!$AD:$AD,$H$11)</f>
        <v>0</v>
      </c>
      <c r="O32" s="139">
        <f t="shared" si="2"/>
        <v>0</v>
      </c>
      <c r="P32" s="139">
        <f>SUMIFS('BD OCyG'!$AC:$AC,'BD OCyG'!$B:$B,N$11,'BD OCyG'!$AE:$AE,$H32,'BD OCyG'!$AD:$AD,$H$11,'BD OCyG'!$AF:$AF,"Si")</f>
        <v>0</v>
      </c>
      <c r="Q32" s="139">
        <f>SUMIFS('BD OCyG'!$AC:$AC,'BD OCyG'!$B:$B,N$11,'BD OCyG'!$AE:$AE,$H32,'BD OCyG'!$AD:$AD,$H$11,'BD OCyG'!$AF:$AF,"No")*Resumen!$F$8</f>
        <v>0</v>
      </c>
      <c r="R32" s="171">
        <f>P32+IF(Resumen!$F$8=0,0,Q32/Resumen!$F$8)</f>
        <v>0</v>
      </c>
      <c r="S32" s="139">
        <f ca="1">IFERROR(SUMIFS(INDIRECT("'BD OCyG'!$"&amp;T$10&amp;":"&amp;T$10),'BD OCyG'!$B:$B,N$11,'BD OCyG'!$AE:$AE,$H32,'BD OCyG'!$AD:$AD,$H$11),)</f>
        <v>0</v>
      </c>
      <c r="T32" s="139">
        <f t="shared" ca="1" si="8"/>
        <v>0</v>
      </c>
      <c r="U32" s="139">
        <f ca="1">IFERROR(SUMIFS(INDIRECT("'BD OCyG'!$"&amp;U$10&amp;":$"&amp;U$10),'BD OCyG'!$B:$B,N$11,'BD OCyG'!$AE:$AE,$H32,'BD OCyG'!$AD:$AD,$H$11,'BD OCyG'!$AF:$AF,"Si"),)</f>
        <v>0</v>
      </c>
      <c r="V32" s="139">
        <f ca="1">IFERROR(SUMIFS(INDIRECT("'BD OCyG'!$"&amp;U$10&amp;":$"&amp;U$10),'BD OCyG'!$B:$B,N$11,'BD OCyG'!$AE:$AE,$H32,'BD OCyG'!$AD:$AD,$H$11,'BD OCyG'!$AF:$AF,"No")*Resumen!$F$8,)</f>
        <v>0</v>
      </c>
      <c r="W32" s="171">
        <f ca="1">U32+IF(Resumen!$F$8=0,0,V32/Resumen!$F$8)</f>
        <v>0</v>
      </c>
      <c r="X32" s="170">
        <f ca="1">SUMIFS(INDIRECT("'BD OCyG'!$"&amp;Y$10&amp;":"&amp;Y$10),'BD OCyG'!$B:$B,X$9,'BD OCyG'!$AE:$AE,$H32,'BD OCyG'!$AD:$AD,$H$11)</f>
        <v>0</v>
      </c>
      <c r="Y32" s="170">
        <f t="shared" ca="1" si="9"/>
        <v>0</v>
      </c>
      <c r="Z32" s="171">
        <f ca="1">SUMIFS(INDIRECT("'BD OCyG'!$"&amp;Z$10&amp;":$"&amp;Z$10),'BD OCyG'!$B:$B,X$9,'BD OCyG'!$AE:$AE,$H32,'BD OCyG'!$AD:$AD,$H$11,'BD OCyG'!$AF:$AF,"Si")</f>
        <v>0</v>
      </c>
      <c r="AA32" s="171">
        <f ca="1">SUMIFS(INDIRECT("'BD OCyG'!$"&amp;Z$10&amp;":$"&amp;Z$10),'BD OCyG'!$B:$B,X$9,'BD OCyG'!$AE:$AE,$H32,'BD OCyG'!$AD:$AD,$H$11,'BD OCyG'!$AF:$AF,"No")*Resumen!$F$8</f>
        <v>0</v>
      </c>
      <c r="AB32" s="171">
        <f ca="1">Z32+IF(Resumen!$F$8=0,0,AA32/Resumen!$F$8)</f>
        <v>0</v>
      </c>
      <c r="AC32" s="171">
        <f ca="1">Z32+IF(Resumen!$G$7=0,0,AA32/Resumen!$G$7)</f>
        <v>0</v>
      </c>
      <c r="AD32" s="170">
        <f ca="1">IF(AE$9&gt;Periodo,0,(SUMIFS(INDIRECT("'BD OCyG'!$"&amp;AE$10&amp;":"&amp;AE$10),'BD OCyG'!$B:$B,AD$9,'BD OCyG'!$AE:$AE,$H32,'BD OCyG'!$AD:$AD,$H$11)*AF$9-X32*X$10)/AD$10)</f>
        <v>0</v>
      </c>
      <c r="AE32" s="170">
        <f t="shared" ca="1" si="10"/>
        <v>0</v>
      </c>
      <c r="AF32" s="171">
        <f ca="1">IF(AE$9&gt;Periodo,0,IF(AE$9&gt;Periodo,0,SUMIFS(INDIRECT("'BD OCyG'!$"&amp;AF$10&amp;":$"&amp;AF$10),'BD OCyG'!$B:$B,AD$9,'BD OCyG'!$AE:$AE,$H32,'BD OCyG'!$AD:$AD,$H$11,'BD OCyG'!$AF:$AF,"Si")-Z32))</f>
        <v>0</v>
      </c>
      <c r="AG32" s="171">
        <f ca="1">IF(AE$9&gt;Periodo,0,IF(AE$9&gt;Periodo,0,SUMIFS(INDIRECT("'BD OCyG'!$"&amp;AF$10&amp;":$"&amp;AF$10),'BD OCyG'!$B:$B,AD$9,'BD OCyG'!$AE:$AE,$H32,'BD OCyG'!$AD:$AD,$H$11,'BD OCyG'!$AF:$AF,"No")*Resumen!$F$8-AA32))</f>
        <v>0</v>
      </c>
      <c r="AH32" s="171">
        <f ca="1">AF32+IF(Resumen!$F$8=0,0,AG32/Resumen!$F$8)</f>
        <v>0</v>
      </c>
      <c r="AI32" s="171">
        <f ca="1">AF32+IF(Resumen!$H$7=0,0,AG32/Resumen!$H$7)</f>
        <v>0</v>
      </c>
      <c r="AJ32" s="170">
        <f ca="1">IF(AK$9&gt;Periodo,0,IF(AK$9&gt;Periodo,0,(SUMIFS(INDIRECT("'BD OCyG'!$"&amp;AK$10&amp;":"&amp;AK$10),'BD OCyG'!$B:$B,AJ$9,'BD OCyG'!$AE:$AE,$H32,'BD OCyG'!$AD:$AD,$H$11)*AL$9-SUMIFS(INDIRECT("'BD OCyG'!$"&amp;AE$10&amp;":"&amp;AE$10),'BD OCyG'!$B:$B,AJ$9,'BD OCyG'!$AE:$AE,$H32,'BD OCyG'!$AD:$AD,$H$11)*AF$9)/AJ$10))</f>
        <v>0</v>
      </c>
      <c r="AK32" s="170">
        <f t="shared" ca="1" si="11"/>
        <v>0</v>
      </c>
      <c r="AL32" s="171">
        <f ca="1">IF(AK$9&gt;Periodo,0,SUMIFS(INDIRECT("'BD OCyG'!$"&amp;AL$10&amp;":$"&amp;AL$10),'BD OCyG'!$B:$B,AJ$9,'BD OCyG'!$AE:$AE,$H32,'BD OCyG'!$AD:$AD,$H$11,'BD OCyG'!$AF:$AF,"Si")-AF32-Z32)</f>
        <v>0</v>
      </c>
      <c r="AM32" s="171">
        <f ca="1">IF(AK$9&gt;Periodo,0,SUMIFS(INDIRECT("'BD OCyG'!$"&amp;AL$10&amp;":$"&amp;AL$10),'BD OCyG'!$B:$B,AJ$9,'BD OCyG'!$AE:$AE,$H32,'BD OCyG'!$AD:$AD,$H$11,'BD OCyG'!$AF:$AF,"No")*Resumen!$F$8-AG32-AA32)</f>
        <v>0</v>
      </c>
      <c r="AN32" s="171">
        <f ca="1">AL32+IF(Resumen!$F$8=0,0,AM32/Resumen!$F$8)</f>
        <v>0</v>
      </c>
      <c r="AO32" s="171">
        <f ca="1">AL32+IF(Resumen!$I$7=0,0,AM32/Resumen!$I$7)</f>
        <v>0</v>
      </c>
      <c r="AP32" s="170">
        <f ca="1">IF(AQ$9&gt;Periodo,0,IF(AQ$9&gt;Periodo,0,(SUMIFS(INDIRECT("'BD OCyG'!$"&amp;AQ$10&amp;":"&amp;AQ$10),'BD OCyG'!$B:$B,AP$9,'BD OCyG'!$AE:$AE,$H32,'BD OCyG'!$AD:$AD,$H$11)*AR$9-SUMIFS(INDIRECT("'BD OCyG'!$"&amp;AK$10&amp;":"&amp;AK$10),'BD OCyG'!$B:$B,AP$9,'BD OCyG'!$AE:$AE,$H32,'BD OCyG'!$AD:$AD,$H$11)*AL$9)/AP$10))</f>
        <v>0</v>
      </c>
      <c r="AQ32" s="170">
        <f t="shared" ca="1" si="12"/>
        <v>0</v>
      </c>
      <c r="AR32" s="171">
        <f ca="1">IF(AQ$9&gt;Periodo,0,SUMIFS(INDIRECT("'BD OCyG'!$"&amp;AR$10&amp;":$"&amp;AR$10),'BD OCyG'!$B:$B,AP$9,'BD OCyG'!$AE:$AE,$H32,'BD OCyG'!$AD:$AD,$H$11,'BD OCyG'!$AF:$AF,"Si")-AL32-AF32-Z32)</f>
        <v>0</v>
      </c>
      <c r="AS32" s="171">
        <f ca="1">IF(AQ$9&gt;Periodo,0,SUMIFS(INDIRECT("'BD OCyG'!$"&amp;AR$10&amp;":$"&amp;AR$10),'BD OCyG'!$B:$B,AP$9,'BD OCyG'!$AE:$AE,$H32,'BD OCyG'!$AD:$AD,$H$11,'BD OCyG'!$AF:$AF,"No")*Resumen!$F$8-AM32-AG32-AA32)</f>
        <v>0</v>
      </c>
      <c r="AT32" s="171">
        <f ca="1">AR32+IF(Resumen!$F$8=0,0,AS32/Resumen!$F$8)</f>
        <v>0</v>
      </c>
      <c r="AU32" s="171">
        <f ca="1">AR32+IF(Resumen!$J$7=0,0,AS32/Resumen!$J$7)</f>
        <v>0</v>
      </c>
      <c r="AV32" s="170">
        <f ca="1">IF(AW$9&gt;Periodo,0,IF(AW$9&gt;Periodo,0,(SUMIFS(INDIRECT("'BD OCyG'!$"&amp;AW$10&amp;":"&amp;AW$10),'BD OCyG'!$B:$B,AV$9,'BD OCyG'!$AE:$AE,$H32,'BD OCyG'!$AD:$AD,$H$11)*AX$9-SUMIFS(INDIRECT("'BD OCyG'!$"&amp;AQ$10&amp;":"&amp;AQ$10),'BD OCyG'!$B:$B,AV$9,'BD OCyG'!$AE:$AE,$H32,'BD OCyG'!$AD:$AD,$H$11)*AR$9)/AV$10))</f>
        <v>0</v>
      </c>
      <c r="AW32" s="170">
        <f t="shared" ca="1" si="13"/>
        <v>0</v>
      </c>
      <c r="AX32" s="171">
        <f ca="1">IF(AW$9&gt;Periodo,0,SUMIFS(INDIRECT("'BD OCyG'!$"&amp;AX$10&amp;":$"&amp;AX$10),'BD OCyG'!$B:$B,AV$9,'BD OCyG'!$AE:$AE,$H32,'BD OCyG'!$AD:$AD,$H$11,'BD OCyG'!$AF:$AF,"Si")-AR32-AL32-AF32-Z32)</f>
        <v>0</v>
      </c>
      <c r="AY32" s="171">
        <f ca="1">IF(AW$9&gt;Periodo,0,SUMIFS(INDIRECT("'BD OCyG'!$"&amp;AX$10&amp;":$"&amp;AX$10),'BD OCyG'!$B:$B,AV$9,'BD OCyG'!$AE:$AE,$H32,'BD OCyG'!$AD:$AD,$H$11,'BD OCyG'!$AF:$AF,"No")*Resumen!$F$8-AS32-AM32-AG32-AA32)</f>
        <v>0</v>
      </c>
      <c r="AZ32" s="171">
        <f ca="1">AX32+IF(Resumen!$F$8=0,0,AY32/Resumen!$F$8)</f>
        <v>0</v>
      </c>
      <c r="BA32" s="171">
        <f ca="1">AX32+IF(Resumen!$K$7=0,0,AY32/Resumen!$K$7)</f>
        <v>0</v>
      </c>
      <c r="BB32" s="170">
        <f ca="1">IF(BC$9&gt;Periodo,0,IF(BC$9&gt;Periodo,0,(SUMIFS(INDIRECT("'BD OCyG'!$"&amp;BC$10&amp;":"&amp;BC$10),'BD OCyG'!$B:$B,BB$9,'BD OCyG'!$AE:$AE,$H32,'BD OCyG'!$AD:$AD,$H$11)*BD$9-SUMIFS(INDIRECT("'BD OCyG'!$"&amp;AW$10&amp;":"&amp;AW$10),'BD OCyG'!$B:$B,BB$9,'BD OCyG'!$AE:$AE,$H32,'BD OCyG'!$AD:$AD,$H$11)*AX$9)/BB$10))</f>
        <v>0</v>
      </c>
      <c r="BC32" s="170">
        <f t="shared" ca="1" si="14"/>
        <v>0</v>
      </c>
      <c r="BD32" s="171">
        <f ca="1">IF(BC$9&gt;Periodo,0,SUMIFS(INDIRECT("'BD OCyG'!$"&amp;BD$10&amp;":$"&amp;BD$10),'BD OCyG'!$B:$B,BB$9,'BD OCyG'!$AE:$AE,$H32,'BD OCyG'!$AD:$AD,$H$11,'BD OCyG'!$AF:$AF,"Si")-AX32-AR32-AL32-AF32-Z32)</f>
        <v>0</v>
      </c>
      <c r="BE32" s="171">
        <f ca="1">IF(BC$9&gt;Periodo,0,SUMIFS(INDIRECT("'BD OCyG'!$"&amp;BD$10&amp;":$"&amp;BD$10),'BD OCyG'!$B:$B,BB$9,'BD OCyG'!$AE:$AE,$H32,'BD OCyG'!$AD:$AD,$H$11,'BD OCyG'!$AF:$AF,"No")*Resumen!$F$8-AY32-AS32-AM32-AG32-AA32)</f>
        <v>0</v>
      </c>
      <c r="BF32" s="171">
        <f ca="1">BD32+IF(Resumen!$F$8=0,0,BE32/Resumen!$F$8)</f>
        <v>0</v>
      </c>
      <c r="BG32" s="171">
        <f ca="1">BD32+IF(Resumen!$L$7=0,0,BE32/Resumen!$L$7)</f>
        <v>0</v>
      </c>
      <c r="BH32" s="170">
        <f ca="1">IF(BI$9&gt;Periodo,0,IF(BI$9&gt;Periodo,0,(SUMIFS(INDIRECT("'BD OCyG'!$"&amp;BI$10&amp;":"&amp;BI$10),'BD OCyG'!$B:$B,BH$9,'BD OCyG'!$AE:$AE,$H32,'BD OCyG'!$AD:$AD,$H$11)*BJ$9-SUMIFS(INDIRECT("'BD OCyG'!$"&amp;BC$10&amp;":"&amp;BC$10),'BD OCyG'!$B:$B,BH$9,'BD OCyG'!$AE:$AE,$H32,'BD OCyG'!$AD:$AD,$H$11)*BD$9)/BH$10))</f>
        <v>0</v>
      </c>
      <c r="BI32" s="170">
        <f t="shared" ca="1" si="15"/>
        <v>0</v>
      </c>
      <c r="BJ32" s="171">
        <f ca="1">IF(BI$9&gt;Periodo,0,SUMIFS(INDIRECT("'BD OCyG'!$"&amp;BJ$10&amp;":$"&amp;BJ$10),'BD OCyG'!$B:$B,BH$9,'BD OCyG'!$AE:$AE,$H32,'BD OCyG'!$AD:$AD,$H$11,'BD OCyG'!$AF:$AF,"Si")-BD32-AX32-AR32-AL32-AF32-Z32)</f>
        <v>0</v>
      </c>
      <c r="BK32" s="171">
        <f ca="1">IF(BI$9&gt;Periodo,0,SUMIFS(INDIRECT("'BD OCyG'!$"&amp;BJ$10&amp;":$"&amp;BJ$10),'BD OCyG'!$B:$B,BH$9,'BD OCyG'!$AE:$AE,$H32,'BD OCyG'!$AD:$AD,$H$11,'BD OCyG'!$AF:$AF,"No")*Resumen!$F$8-BE32-AY32-AS32-AM32-AG32-AA32)</f>
        <v>0</v>
      </c>
      <c r="BL32" s="171">
        <f ca="1">BJ32+IF(Resumen!$F$8=0,0,BK32/Resumen!$F$8)</f>
        <v>0</v>
      </c>
      <c r="BM32" s="171">
        <f ca="1">BJ32+IF(Resumen!$M$7=0,0,BK32/Resumen!$M$7)</f>
        <v>0</v>
      </c>
      <c r="BN32" s="170">
        <f ca="1">IF(BO$9&gt;Periodo,0,IF(BO$9&gt;Periodo,0,(SUMIFS(INDIRECT("'BD OCyG'!$"&amp;BO$10&amp;":"&amp;BO$10),'BD OCyG'!$B:$B,BN$9,'BD OCyG'!$AE:$AE,$H32,'BD OCyG'!$AD:$AD,$H$11)*BP$9-SUMIFS(INDIRECT("'BD OCyG'!$"&amp;BI$10&amp;":"&amp;BI$10),'BD OCyG'!$B:$B,BN$9,'BD OCyG'!$AE:$AE,$H32,'BD OCyG'!$AD:$AD,$H$11)*BJ$9)/BN$10))</f>
        <v>0</v>
      </c>
      <c r="BO32" s="170">
        <f t="shared" ca="1" si="16"/>
        <v>0</v>
      </c>
      <c r="BP32" s="171">
        <f ca="1">IF(BO$9&gt;Periodo,0,SUMIFS(INDIRECT("'BD OCyG'!$"&amp;BP$10&amp;":$"&amp;BP$10),'BD OCyG'!$B:$B,BN$9,'BD OCyG'!$AE:$AE,$H32,'BD OCyG'!$AD:$AD,$H$11,'BD OCyG'!$AF:$AF,"Si")-BJ32-BD32-AX32-AR32-AL32-AF32-Z32)</f>
        <v>0</v>
      </c>
      <c r="BQ32" s="171">
        <f ca="1">IF(BO$9&gt;Periodo,0,SUMIFS(INDIRECT("'BD OCyG'!$"&amp;BP$10&amp;":$"&amp;BP$10),'BD OCyG'!$B:$B,BN$9,'BD OCyG'!$AE:$AE,$H32,'BD OCyG'!$AD:$AD,$H$11,'BD OCyG'!$AF:$AF,"No")*Resumen!$F$9-BK32-BE32-AY32-AS32-AM32-AG32-AA32)</f>
        <v>0</v>
      </c>
      <c r="BR32" s="171">
        <f ca="1">BP32+IF(Resumen!$F$8=0,0,BQ32/Resumen!$F$8)</f>
        <v>0</v>
      </c>
      <c r="BS32" s="171">
        <f ca="1">BP32+IF(Resumen!$N$7=0,0,BQ32/Resumen!$N$7)</f>
        <v>0</v>
      </c>
      <c r="BT32" s="170">
        <f ca="1">IF(BU$9&gt;Periodo,0,IF(BU$9&gt;Periodo,0,(SUMIFS(INDIRECT("'BD OCyG'!$"&amp;BU$10&amp;":"&amp;BU$10),'BD OCyG'!$B:$B,BT$9,'BD OCyG'!$AE:$AE,$H32,'BD OCyG'!$AD:$AD,$H$11)*BV$9-SUMIFS(INDIRECT("'BD OCyG'!$"&amp;BO$10&amp;":"&amp;BO$10),'BD OCyG'!$B:$B,BT$9,'BD OCyG'!$AE:$AE,$H32,'BD OCyG'!$AD:$AD,$H$11)*BP$9)/BT$10))</f>
        <v>0</v>
      </c>
      <c r="BU32" s="170">
        <f t="shared" ca="1" si="17"/>
        <v>0</v>
      </c>
      <c r="BV32" s="171">
        <f ca="1">IF(BU$9&gt;Periodo,0,SUMIFS(INDIRECT("'BD OCyG'!$"&amp;BV$10&amp;":$"&amp;BV$10),'BD OCyG'!$B:$B,BT$9,'BD OCyG'!$AE:$AE,$H32,'BD OCyG'!$AD:$AD,$H$11,'BD OCyG'!$AF:$AF,"Si")-BP32-BJ32-BD32-AX32-AR32-AL32-AF32-Z32)</f>
        <v>0</v>
      </c>
      <c r="BW32" s="171">
        <f ca="1">IF(BU$9&gt;Periodo,0,SUMIFS(INDIRECT("'BD OCyG'!$"&amp;BV$10&amp;":$"&amp;BV$10),'BD OCyG'!$B:$B,BT$9,'BD OCyG'!$AE:$AE,$H32,'BD OCyG'!$AD:$AD,$H$11,'BD OCyG'!$AF:$AF,"No")*Resumen!$F$8-BQ32-BK32-BE32-AY32-AS32-AM32-AG32-AA32)</f>
        <v>0</v>
      </c>
      <c r="BX32" s="171">
        <f ca="1">BV32+IF(Resumen!$F$8=0,0,BW32/Resumen!$F$8)</f>
        <v>0</v>
      </c>
      <c r="BY32" s="171">
        <f ca="1">BV32+IF(Resumen!$O$7=0,0,BW32/Resumen!$O$7)</f>
        <v>0</v>
      </c>
      <c r="BZ32" s="170">
        <f ca="1">IF(CA$9&gt;Periodo,0,IF(CA$9&gt;Periodo,0,(SUMIFS(INDIRECT("'BD OCyG'!$"&amp;CA$10&amp;":"&amp;CA$10),'BD OCyG'!$B:$B,BZ$9,'BD OCyG'!$AE:$AE,$H32,'BD OCyG'!$AD:$AD,$H$11)*CB$9-SUMIFS(INDIRECT("'BD OCyG'!$"&amp;BU$10&amp;":"&amp;BU$10),'BD OCyG'!$B:$B,BZ$9,'BD OCyG'!$AE:$AE,$H32,'BD OCyG'!$AD:$AD,$H$11)*BV$9)/BZ$10))</f>
        <v>0</v>
      </c>
      <c r="CA32" s="170">
        <f t="shared" ca="1" si="18"/>
        <v>0</v>
      </c>
      <c r="CB32" s="171">
        <f ca="1">IF(CA$9&gt;Periodo,0,SUMIFS(INDIRECT("'BD OCyG'!$"&amp;CB$10&amp;":$"&amp;CB$10),'BD OCyG'!$B:$B,BZ$9,'BD OCyG'!$AE:$AE,$H32,'BD OCyG'!$AD:$AD,$H$11,'BD OCyG'!$AF:$AF,"Si")-BV32-BP32-BJ32-BD32-AX32-AR32-AL32-AF32-Z32)</f>
        <v>0</v>
      </c>
      <c r="CC32" s="171">
        <f ca="1">IF(CA$9&gt;Periodo,0,SUMIFS(INDIRECT("'BD OCyG'!$"&amp;CB$10&amp;":$"&amp;CB$10),'BD OCyG'!$B:$B,BZ$9,'BD OCyG'!$AE:$AE,$H32,'BD OCyG'!$AD:$AD,$H$11,'BD OCyG'!$AF:$AF,"No")*Resumen!$F$8-BW32-BQ32-BK32-BE32-AY32-AS32-AM32-AG32-AA32)</f>
        <v>0</v>
      </c>
      <c r="CD32" s="171">
        <f ca="1">CB32+IF(Resumen!$F$8=0,0,CC32/Resumen!$F$8)</f>
        <v>0</v>
      </c>
      <c r="CE32" s="171">
        <f ca="1">CB32+IF(Resumen!$P$7=0,0,CC32/Resumen!$P$7)</f>
        <v>0</v>
      </c>
      <c r="CF32" s="170">
        <f ca="1">IF(CG$9&gt;Periodo,0,IF(CG$9&gt;Periodo,0,(SUMIFS(INDIRECT("'BD OCyG'!$"&amp;CG$10&amp;":"&amp;CG$10),'BD OCyG'!$B:$B,CF$9,'BD OCyG'!$AE:$AE,$H32,'BD OCyG'!$AD:$AD,$H$11)*CH$9-SUMIFS(INDIRECT("'BD OCyG'!$"&amp;CA$10&amp;":"&amp;CA$10),'BD OCyG'!$B:$B,CF$9,'BD OCyG'!$AE:$AE,$H32,'BD OCyG'!$AD:$AD,$H$11)*CB$9)/CF$10))</f>
        <v>0</v>
      </c>
      <c r="CG32" s="170">
        <f t="shared" ca="1" si="19"/>
        <v>0</v>
      </c>
      <c r="CH32" s="171">
        <f ca="1">IF(CG$9&gt;Periodo,0,SUMIFS(INDIRECT("'BD OCyG'!$"&amp;CH$10&amp;":$"&amp;CH$10),'BD OCyG'!$B:$B,CF$9,'BD OCyG'!$AE:$AE,$H32,'BD OCyG'!$AD:$AD,$H$11,'BD OCyG'!$AF:$AF,"Si")-CB32-BV32-BP32-BJ32-BD32-AX32-AR32-AL32-AF32-Z32)</f>
        <v>0</v>
      </c>
      <c r="CI32" s="171">
        <f ca="1">IF(CG$9&gt;Periodo,0,SUMIFS(INDIRECT("'BD OCyG'!$"&amp;CH$10&amp;":$"&amp;CH$10),'BD OCyG'!$B:$B,CF$9,'BD OCyG'!$AE:$AE,$H32,'BD OCyG'!$AD:$AD,$H$11,'BD OCyG'!$AF:$AF,"No")*Resumen!$F$8-CC32-BW32-BQ32-BK32-BE32-AY32-AS32-AM32-AG32-AA32)</f>
        <v>0</v>
      </c>
      <c r="CJ32" s="171">
        <f ca="1">CH32+IF(Resumen!$F$8=0,0,CI32/Resumen!$F$8)</f>
        <v>0</v>
      </c>
      <c r="CK32" s="171">
        <f ca="1">CH32+IF(Resumen!$Q$7=0,0,CI32/Resumen!$Q$7)</f>
        <v>0</v>
      </c>
      <c r="CL32" s="170">
        <f ca="1">IF(CM$9&gt;Periodo,0,IF(CM$9&gt;Periodo,0,(SUMIFS(INDIRECT("'BD OCyG'!$"&amp;CM$10&amp;":"&amp;CM$10),'BD OCyG'!$B:$B,CL$9,'BD OCyG'!$AE:$AE,$H32,'BD OCyG'!$AD:$AD,$H$11)*CN$9-SUMIFS(INDIRECT("'BD OCyG'!$"&amp;CG$10&amp;":"&amp;CG$10),'BD OCyG'!$B:$B,CL$9,'BD OCyG'!$AE:$AE,$H32,'BD OCyG'!$AD:$AD,$H$11)*CH$9)/CL$10))</f>
        <v>0</v>
      </c>
      <c r="CM32" s="170">
        <f t="shared" ca="1" si="20"/>
        <v>0</v>
      </c>
      <c r="CN32" s="171">
        <f ca="1">IF(CM$9&gt;Periodo,0,SUMIFS(INDIRECT("'BD OCyG'!$"&amp;CN$10&amp;":$"&amp;CN$10),'BD OCyG'!$B:$B,CL$9,'BD OCyG'!$AE:$AE,$H32,'BD OCyG'!$AD:$AD,$H$11,'BD OCyG'!$AF:$AF,"Si")-CH32-CB32-BV32-BP32-BJ32-BD32-AX32-AR32-AL32-AF32-Z32)</f>
        <v>0</v>
      </c>
      <c r="CO32" s="171">
        <f ca="1">IF(CM$9&gt;Periodo,0,SUMIFS(INDIRECT("'BD OCyG'!$"&amp;CN$10&amp;":$"&amp;CN$10),'BD OCyG'!$B:$B,CL$9,'BD OCyG'!$AE:$AE,$H32,'BD OCyG'!$AD:$AD,$H$11,'BD OCyG'!$AF:$AF,"No")*Resumen!$F$8-CI32-CC32-BW32-BQ32-BK32-BE32-AY32-AS32-AM32-AG32-AA32)</f>
        <v>0</v>
      </c>
      <c r="CP32" s="171">
        <f ca="1">CN32+IF(Resumen!$F$8=0,0,CO32/Resumen!$F$8)</f>
        <v>0</v>
      </c>
      <c r="CQ32" s="171">
        <f ca="1">CN32+IF(Resumen!$R$7=0,0,CO32/Resumen!$R$7)</f>
        <v>0</v>
      </c>
      <c r="CR32" s="139">
        <f t="shared" ca="1" si="21"/>
        <v>0</v>
      </c>
      <c r="CS32" s="139">
        <f t="shared" ca="1" si="22"/>
        <v>0</v>
      </c>
      <c r="CT32" s="139">
        <f t="shared" ca="1" si="23"/>
        <v>0</v>
      </c>
      <c r="CU32" s="139">
        <f t="shared" ca="1" si="4"/>
        <v>0</v>
      </c>
      <c r="CV32" s="140">
        <f t="shared" ca="1" si="4"/>
        <v>0</v>
      </c>
      <c r="CW32" s="140">
        <f t="shared" ca="1" si="4"/>
        <v>0</v>
      </c>
      <c r="CX32" s="170">
        <f>SUMIFS('BD OCyG'!$AB:$AB,'BD OCyG'!$B:$B,CX$11,'BD OCyG'!$AE:$AE,$H32,'BD OCyG'!$AD:$AD,$H$11)</f>
        <v>0</v>
      </c>
      <c r="CY32" s="170">
        <f t="shared" si="5"/>
        <v>0</v>
      </c>
      <c r="CZ32" s="171">
        <f>SUMIFS('BD OCyG'!$AC:$AC,'BD OCyG'!$B:$B,CX$11,'BD OCyG'!$AE:$AE,$H32,'BD OCyG'!$AD:$AD,$H$11,'BD OCyG'!$AF:$AF,"Si")</f>
        <v>0</v>
      </c>
      <c r="DA32" s="171">
        <f>SUMIFS('BD OCyG'!$AC:$AC,'BD OCyG'!$B:$B,CX$11,'BD OCyG'!$AE:$AE,$H32,'BD OCyG'!$AD:$AD,$H$11,'BD OCyG'!$AF:$AF,"No")*Resumen!$F$8</f>
        <v>0</v>
      </c>
      <c r="DB32" s="171">
        <f>CZ32+IF(Resumen!$F$8=0,0,DA32/Resumen!$F$8)</f>
        <v>0</v>
      </c>
      <c r="DC32" s="171">
        <f>CZ32+IF(Resumen!$F$8=0,0,DA32/Resumen!$F$8)</f>
        <v>0</v>
      </c>
      <c r="DD32" s="170">
        <f>SUMIFS('BD OCyG'!$AB:$AB,'BD OCyG'!$B:$B,DD$11,'BD OCyG'!$AE:$AE,$H32,'BD OCyG'!$AD:$AD,$H$11)</f>
        <v>0</v>
      </c>
      <c r="DE32" s="170">
        <f t="shared" si="6"/>
        <v>0</v>
      </c>
      <c r="DF32" s="171">
        <f>SUMIFS('BD OCyG'!$AC:$AC,'BD OCyG'!$B:$B,DD$11,'BD OCyG'!$AE:$AE,$H32,'BD OCyG'!$AD:$AD,$H$11,'BD OCyG'!$AF:$AF,"Si")</f>
        <v>0</v>
      </c>
      <c r="DG32" s="171">
        <f>SUMIFS('BD OCyG'!$AC:$AC,'BD OCyG'!$B:$B,DD$11,'BD OCyG'!$AE:$AE,$H32,'BD OCyG'!$AD:$AD,$H$11,'BD OCyG'!$AF:$AF,"No")*Resumen!$F$8</f>
        <v>0</v>
      </c>
      <c r="DH32" s="171">
        <f>DF32+IF(Resumen!$F$8=0,0,DG32/Resumen!$F$8)</f>
        <v>0</v>
      </c>
      <c r="DI32" s="171">
        <f>DF32+IF(Resumen!$F$8=0,0,DG32/Resumen!$F$8)</f>
        <v>0</v>
      </c>
      <c r="DJ32" s="140">
        <f t="shared" ca="1" si="24"/>
        <v>0</v>
      </c>
      <c r="DK32" s="140">
        <f t="shared" ca="1" si="24"/>
        <v>0</v>
      </c>
      <c r="DL32" s="140">
        <f t="shared" ca="1" si="24"/>
        <v>0</v>
      </c>
    </row>
    <row r="33" spans="2:116" s="169" customFormat="1" ht="15" customHeight="1" x14ac:dyDescent="0.2">
      <c r="B33" s="170">
        <f>SUMIFS('BD OCyG'!$AB:$AB,'BD OCyG'!$B:$B,B$11,'BD OCyG'!$AE:$AE,$H33,'BD OCyG'!$AD:$AD,$H$11)</f>
        <v>0</v>
      </c>
      <c r="C33" s="170">
        <f t="shared" si="0"/>
        <v>0</v>
      </c>
      <c r="D33" s="171">
        <f>SUMIFS('BD OCyG'!$AC:$AC,'BD OCyG'!$B:$B,B$11,'BD OCyG'!$AE:$AE,$H33,'BD OCyG'!$AD:$AD,$H$11,'BD OCyG'!$AF:$AF,"Si")</f>
        <v>0</v>
      </c>
      <c r="E33" s="171">
        <f>SUMIFS('BD OCyG'!$AC:$AC,'BD OCyG'!$B:$B,B$11,'BD OCyG'!$AE:$AE,$H33,'BD OCyG'!$AD:$AD,$H$11,'BD OCyG'!$AF:$AF,"No")*Resumen!$F$9</f>
        <v>0</v>
      </c>
      <c r="F33" s="171">
        <f>D33+IF(Resumen!$F$9=0,0,E33/Resumen!$F$9)</f>
        <v>0</v>
      </c>
      <c r="G33" s="171">
        <f>D33+IF(Resumen!$F$7=0,0,E33/Resumen!$F$7)</f>
        <v>0</v>
      </c>
      <c r="H33" s="172"/>
      <c r="I33" s="139">
        <f>SUMIFS('BD OCyG'!$AB:$AB,'BD OCyG'!$B:$B,I$11,'BD OCyG'!$AE:$AE,$H33,'BD OCyG'!$AD:$AD,$H$11)</f>
        <v>0</v>
      </c>
      <c r="J33" s="139">
        <f t="shared" si="1"/>
        <v>0</v>
      </c>
      <c r="K33" s="139">
        <f>SUMIFS('BD OCyG'!$AC:$AC,'BD OCyG'!$B:$B,I$11,'BD OCyG'!$AE:$AE,$H33,'BD OCyG'!$AD:$AD,$H$11,'BD OCyG'!$AF:$AF,"Si")</f>
        <v>0</v>
      </c>
      <c r="L33" s="139">
        <f>SUMIFS('BD OCyG'!$AC:$AC,'BD OCyG'!$B:$B,I$11,'BD OCyG'!$AE:$AE,$H33,'BD OCyG'!$AD:$AD,$H$11,'BD OCyG'!$AF:$AF,"No")*Resumen!$F$8</f>
        <v>0</v>
      </c>
      <c r="M33" s="171">
        <f>K33+IF(Resumen!$F$8=0,0,L33/Resumen!$F$8)</f>
        <v>0</v>
      </c>
      <c r="N33" s="139">
        <f>SUMIFS('BD OCyG'!$AB:$AB,'BD OCyG'!$B:$B,N$11,'BD OCyG'!$AE:$AE,$H33,'BD OCyG'!$AD:$AD,$H$11)</f>
        <v>0</v>
      </c>
      <c r="O33" s="139">
        <f t="shared" si="2"/>
        <v>0</v>
      </c>
      <c r="P33" s="139">
        <f>SUMIFS('BD OCyG'!$AC:$AC,'BD OCyG'!$B:$B,N$11,'BD OCyG'!$AE:$AE,$H33,'BD OCyG'!$AD:$AD,$H$11,'BD OCyG'!$AF:$AF,"Si")</f>
        <v>0</v>
      </c>
      <c r="Q33" s="139">
        <f>SUMIFS('BD OCyG'!$AC:$AC,'BD OCyG'!$B:$B,N$11,'BD OCyG'!$AE:$AE,$H33,'BD OCyG'!$AD:$AD,$H$11,'BD OCyG'!$AF:$AF,"No")*Resumen!$F$8</f>
        <v>0</v>
      </c>
      <c r="R33" s="171">
        <f>P33+IF(Resumen!$F$8=0,0,Q33/Resumen!$F$8)</f>
        <v>0</v>
      </c>
      <c r="S33" s="139">
        <f ca="1">IFERROR(SUMIFS(INDIRECT("'BD OCyG'!$"&amp;T$10&amp;":"&amp;T$10),'BD OCyG'!$B:$B,N$11,'BD OCyG'!$AE:$AE,$H33,'BD OCyG'!$AD:$AD,$H$11),)</f>
        <v>0</v>
      </c>
      <c r="T33" s="139">
        <f t="shared" ca="1" si="8"/>
        <v>0</v>
      </c>
      <c r="U33" s="139">
        <f ca="1">IFERROR(SUMIFS(INDIRECT("'BD OCyG'!$"&amp;U$10&amp;":$"&amp;U$10),'BD OCyG'!$B:$B,N$11,'BD OCyG'!$AE:$AE,$H33,'BD OCyG'!$AD:$AD,$H$11,'BD OCyG'!$AF:$AF,"Si"),)</f>
        <v>0</v>
      </c>
      <c r="V33" s="139">
        <f ca="1">IFERROR(SUMIFS(INDIRECT("'BD OCyG'!$"&amp;U$10&amp;":$"&amp;U$10),'BD OCyG'!$B:$B,N$11,'BD OCyG'!$AE:$AE,$H33,'BD OCyG'!$AD:$AD,$H$11,'BD OCyG'!$AF:$AF,"No")*Resumen!$F$8,)</f>
        <v>0</v>
      </c>
      <c r="W33" s="171">
        <f ca="1">U33+IF(Resumen!$F$8=0,0,V33/Resumen!$F$8)</f>
        <v>0</v>
      </c>
      <c r="X33" s="170">
        <f ca="1">SUMIFS(INDIRECT("'BD OCyG'!$"&amp;Y$10&amp;":"&amp;Y$10),'BD OCyG'!$B:$B,X$9,'BD OCyG'!$AE:$AE,$H33,'BD OCyG'!$AD:$AD,$H$11)</f>
        <v>0</v>
      </c>
      <c r="Y33" s="170">
        <f t="shared" ca="1" si="9"/>
        <v>0</v>
      </c>
      <c r="Z33" s="171">
        <f ca="1">SUMIFS(INDIRECT("'BD OCyG'!$"&amp;Z$10&amp;":$"&amp;Z$10),'BD OCyG'!$B:$B,X$9,'BD OCyG'!$AE:$AE,$H33,'BD OCyG'!$AD:$AD,$H$11,'BD OCyG'!$AF:$AF,"Si")</f>
        <v>0</v>
      </c>
      <c r="AA33" s="171">
        <f ca="1">SUMIFS(INDIRECT("'BD OCyG'!$"&amp;Z$10&amp;":$"&amp;Z$10),'BD OCyG'!$B:$B,X$9,'BD OCyG'!$AE:$AE,$H33,'BD OCyG'!$AD:$AD,$H$11,'BD OCyG'!$AF:$AF,"No")*Resumen!$F$8</f>
        <v>0</v>
      </c>
      <c r="AB33" s="171">
        <f ca="1">Z33+IF(Resumen!$F$8=0,0,AA33/Resumen!$F$8)</f>
        <v>0</v>
      </c>
      <c r="AC33" s="171">
        <f ca="1">Z33+IF(Resumen!$G$7=0,0,AA33/Resumen!$G$7)</f>
        <v>0</v>
      </c>
      <c r="AD33" s="170">
        <f ca="1">IF(AE$9&gt;Periodo,0,(SUMIFS(INDIRECT("'BD OCyG'!$"&amp;AE$10&amp;":"&amp;AE$10),'BD OCyG'!$B:$B,AD$9,'BD OCyG'!$AE:$AE,$H33,'BD OCyG'!$AD:$AD,$H$11)*AF$9-X33*X$10)/AD$10)</f>
        <v>0</v>
      </c>
      <c r="AE33" s="170">
        <f t="shared" ca="1" si="10"/>
        <v>0</v>
      </c>
      <c r="AF33" s="171">
        <f ca="1">IF(AE$9&gt;Periodo,0,IF(AE$9&gt;Periodo,0,SUMIFS(INDIRECT("'BD OCyG'!$"&amp;AF$10&amp;":$"&amp;AF$10),'BD OCyG'!$B:$B,AD$9,'BD OCyG'!$AE:$AE,$H33,'BD OCyG'!$AD:$AD,$H$11,'BD OCyG'!$AF:$AF,"Si")-Z33))</f>
        <v>0</v>
      </c>
      <c r="AG33" s="171">
        <f ca="1">IF(AE$9&gt;Periodo,0,IF(AE$9&gt;Periodo,0,SUMIFS(INDIRECT("'BD OCyG'!$"&amp;AF$10&amp;":$"&amp;AF$10),'BD OCyG'!$B:$B,AD$9,'BD OCyG'!$AE:$AE,$H33,'BD OCyG'!$AD:$AD,$H$11,'BD OCyG'!$AF:$AF,"No")*Resumen!$F$8-AA33))</f>
        <v>0</v>
      </c>
      <c r="AH33" s="171">
        <f ca="1">AF33+IF(Resumen!$F$8=0,0,AG33/Resumen!$F$8)</f>
        <v>0</v>
      </c>
      <c r="AI33" s="171">
        <f ca="1">AF33+IF(Resumen!$H$7=0,0,AG33/Resumen!$H$7)</f>
        <v>0</v>
      </c>
      <c r="AJ33" s="170">
        <f ca="1">IF(AK$9&gt;Periodo,0,IF(AK$9&gt;Periodo,0,(SUMIFS(INDIRECT("'BD OCyG'!$"&amp;AK$10&amp;":"&amp;AK$10),'BD OCyG'!$B:$B,AJ$9,'BD OCyG'!$AE:$AE,$H33,'BD OCyG'!$AD:$AD,$H$11)*AL$9-SUMIFS(INDIRECT("'BD OCyG'!$"&amp;AE$10&amp;":"&amp;AE$10),'BD OCyG'!$B:$B,AJ$9,'BD OCyG'!$AE:$AE,$H33,'BD OCyG'!$AD:$AD,$H$11)*AF$9)/AJ$10))</f>
        <v>0</v>
      </c>
      <c r="AK33" s="170">
        <f t="shared" ca="1" si="11"/>
        <v>0</v>
      </c>
      <c r="AL33" s="171">
        <f ca="1">IF(AK$9&gt;Periodo,0,SUMIFS(INDIRECT("'BD OCyG'!$"&amp;AL$10&amp;":$"&amp;AL$10),'BD OCyG'!$B:$B,AJ$9,'BD OCyG'!$AE:$AE,$H33,'BD OCyG'!$AD:$AD,$H$11,'BD OCyG'!$AF:$AF,"Si")-AF33-Z33)</f>
        <v>0</v>
      </c>
      <c r="AM33" s="171">
        <f ca="1">IF(AK$9&gt;Periodo,0,SUMIFS(INDIRECT("'BD OCyG'!$"&amp;AL$10&amp;":$"&amp;AL$10),'BD OCyG'!$B:$B,AJ$9,'BD OCyG'!$AE:$AE,$H33,'BD OCyG'!$AD:$AD,$H$11,'BD OCyG'!$AF:$AF,"No")*Resumen!$F$8-AG33-AA33)</f>
        <v>0</v>
      </c>
      <c r="AN33" s="171">
        <f ca="1">AL33+IF(Resumen!$F$8=0,0,AM33/Resumen!$F$8)</f>
        <v>0</v>
      </c>
      <c r="AO33" s="171">
        <f ca="1">AL33+IF(Resumen!$I$7=0,0,AM33/Resumen!$I$7)</f>
        <v>0</v>
      </c>
      <c r="AP33" s="170">
        <f ca="1">IF(AQ$9&gt;Periodo,0,IF(AQ$9&gt;Periodo,0,(SUMIFS(INDIRECT("'BD OCyG'!$"&amp;AQ$10&amp;":"&amp;AQ$10),'BD OCyG'!$B:$B,AP$9,'BD OCyG'!$AE:$AE,$H33,'BD OCyG'!$AD:$AD,$H$11)*AR$9-SUMIFS(INDIRECT("'BD OCyG'!$"&amp;AK$10&amp;":"&amp;AK$10),'BD OCyG'!$B:$B,AP$9,'BD OCyG'!$AE:$AE,$H33,'BD OCyG'!$AD:$AD,$H$11)*AL$9)/AP$10))</f>
        <v>0</v>
      </c>
      <c r="AQ33" s="170">
        <f t="shared" ca="1" si="12"/>
        <v>0</v>
      </c>
      <c r="AR33" s="171">
        <f ca="1">IF(AQ$9&gt;Periodo,0,SUMIFS(INDIRECT("'BD OCyG'!$"&amp;AR$10&amp;":$"&amp;AR$10),'BD OCyG'!$B:$B,AP$9,'BD OCyG'!$AE:$AE,$H33,'BD OCyG'!$AD:$AD,$H$11,'BD OCyG'!$AF:$AF,"Si")-AL33-AF33-Z33)</f>
        <v>0</v>
      </c>
      <c r="AS33" s="171">
        <f ca="1">IF(AQ$9&gt;Periodo,0,SUMIFS(INDIRECT("'BD OCyG'!$"&amp;AR$10&amp;":$"&amp;AR$10),'BD OCyG'!$B:$B,AP$9,'BD OCyG'!$AE:$AE,$H33,'BD OCyG'!$AD:$AD,$H$11,'BD OCyG'!$AF:$AF,"No")*Resumen!$F$8-AM33-AG33-AA33)</f>
        <v>0</v>
      </c>
      <c r="AT33" s="171">
        <f ca="1">AR33+IF(Resumen!$F$8=0,0,AS33/Resumen!$F$8)</f>
        <v>0</v>
      </c>
      <c r="AU33" s="171">
        <f ca="1">AR33+IF(Resumen!$J$7=0,0,AS33/Resumen!$J$7)</f>
        <v>0</v>
      </c>
      <c r="AV33" s="170">
        <f ca="1">IF(AW$9&gt;Periodo,0,IF(AW$9&gt;Periodo,0,(SUMIFS(INDIRECT("'BD OCyG'!$"&amp;AW$10&amp;":"&amp;AW$10),'BD OCyG'!$B:$B,AV$9,'BD OCyG'!$AE:$AE,$H33,'BD OCyG'!$AD:$AD,$H$11)*AX$9-SUMIFS(INDIRECT("'BD OCyG'!$"&amp;AQ$10&amp;":"&amp;AQ$10),'BD OCyG'!$B:$B,AV$9,'BD OCyG'!$AE:$AE,$H33,'BD OCyG'!$AD:$AD,$H$11)*AR$9)/AV$10))</f>
        <v>0</v>
      </c>
      <c r="AW33" s="170">
        <f t="shared" ca="1" si="13"/>
        <v>0</v>
      </c>
      <c r="AX33" s="171">
        <f ca="1">IF(AW$9&gt;Periodo,0,SUMIFS(INDIRECT("'BD OCyG'!$"&amp;AX$10&amp;":$"&amp;AX$10),'BD OCyG'!$B:$B,AV$9,'BD OCyG'!$AE:$AE,$H33,'BD OCyG'!$AD:$AD,$H$11,'BD OCyG'!$AF:$AF,"Si")-AR33-AL33-AF33-Z33)</f>
        <v>0</v>
      </c>
      <c r="AY33" s="171">
        <f ca="1">IF(AW$9&gt;Periodo,0,SUMIFS(INDIRECT("'BD OCyG'!$"&amp;AX$10&amp;":$"&amp;AX$10),'BD OCyG'!$B:$B,AV$9,'BD OCyG'!$AE:$AE,$H33,'BD OCyG'!$AD:$AD,$H$11,'BD OCyG'!$AF:$AF,"No")*Resumen!$F$8-AS33-AM33-AG33-AA33)</f>
        <v>0</v>
      </c>
      <c r="AZ33" s="171">
        <f ca="1">AX33+IF(Resumen!$F$8=0,0,AY33/Resumen!$F$8)</f>
        <v>0</v>
      </c>
      <c r="BA33" s="171">
        <f ca="1">AX33+IF(Resumen!$K$7=0,0,AY33/Resumen!$K$7)</f>
        <v>0</v>
      </c>
      <c r="BB33" s="170">
        <f ca="1">IF(BC$9&gt;Periodo,0,IF(BC$9&gt;Periodo,0,(SUMIFS(INDIRECT("'BD OCyG'!$"&amp;BC$10&amp;":"&amp;BC$10),'BD OCyG'!$B:$B,BB$9,'BD OCyG'!$AE:$AE,$H33,'BD OCyG'!$AD:$AD,$H$11)*BD$9-SUMIFS(INDIRECT("'BD OCyG'!$"&amp;AW$10&amp;":"&amp;AW$10),'BD OCyG'!$B:$B,BB$9,'BD OCyG'!$AE:$AE,$H33,'BD OCyG'!$AD:$AD,$H$11)*AX$9)/BB$10))</f>
        <v>0</v>
      </c>
      <c r="BC33" s="170">
        <f t="shared" ca="1" si="14"/>
        <v>0</v>
      </c>
      <c r="BD33" s="171">
        <f ca="1">IF(BC$9&gt;Periodo,0,SUMIFS(INDIRECT("'BD OCyG'!$"&amp;BD$10&amp;":$"&amp;BD$10),'BD OCyG'!$B:$B,BB$9,'BD OCyG'!$AE:$AE,$H33,'BD OCyG'!$AD:$AD,$H$11,'BD OCyG'!$AF:$AF,"Si")-AX33-AR33-AL33-AF33-Z33)</f>
        <v>0</v>
      </c>
      <c r="BE33" s="171">
        <f ca="1">IF(BC$9&gt;Periodo,0,SUMIFS(INDIRECT("'BD OCyG'!$"&amp;BD$10&amp;":$"&amp;BD$10),'BD OCyG'!$B:$B,BB$9,'BD OCyG'!$AE:$AE,$H33,'BD OCyG'!$AD:$AD,$H$11,'BD OCyG'!$AF:$AF,"No")*Resumen!$F$8-AY33-AS33-AM33-AG33-AA33)</f>
        <v>0</v>
      </c>
      <c r="BF33" s="171">
        <f ca="1">BD33+IF(Resumen!$F$8=0,0,BE33/Resumen!$F$8)</f>
        <v>0</v>
      </c>
      <c r="BG33" s="171">
        <f ca="1">BD33+IF(Resumen!$L$7=0,0,BE33/Resumen!$L$7)</f>
        <v>0</v>
      </c>
      <c r="BH33" s="170">
        <f ca="1">IF(BI$9&gt;Periodo,0,IF(BI$9&gt;Periodo,0,(SUMIFS(INDIRECT("'BD OCyG'!$"&amp;BI$10&amp;":"&amp;BI$10),'BD OCyG'!$B:$B,BH$9,'BD OCyG'!$AE:$AE,$H33,'BD OCyG'!$AD:$AD,$H$11)*BJ$9-SUMIFS(INDIRECT("'BD OCyG'!$"&amp;BC$10&amp;":"&amp;BC$10),'BD OCyG'!$B:$B,BH$9,'BD OCyG'!$AE:$AE,$H33,'BD OCyG'!$AD:$AD,$H$11)*BD$9)/BH$10))</f>
        <v>0</v>
      </c>
      <c r="BI33" s="170">
        <f t="shared" ca="1" si="15"/>
        <v>0</v>
      </c>
      <c r="BJ33" s="171">
        <f ca="1">IF(BI$9&gt;Periodo,0,SUMIFS(INDIRECT("'BD OCyG'!$"&amp;BJ$10&amp;":$"&amp;BJ$10),'BD OCyG'!$B:$B,BH$9,'BD OCyG'!$AE:$AE,$H33,'BD OCyG'!$AD:$AD,$H$11,'BD OCyG'!$AF:$AF,"Si")-BD33-AX33-AR33-AL33-AF33-Z33)</f>
        <v>0</v>
      </c>
      <c r="BK33" s="171">
        <f ca="1">IF(BI$9&gt;Periodo,0,SUMIFS(INDIRECT("'BD OCyG'!$"&amp;BJ$10&amp;":$"&amp;BJ$10),'BD OCyG'!$B:$B,BH$9,'BD OCyG'!$AE:$AE,$H33,'BD OCyG'!$AD:$AD,$H$11,'BD OCyG'!$AF:$AF,"No")*Resumen!$F$8-BE33-AY33-AS33-AM33-AG33-AA33)</f>
        <v>0</v>
      </c>
      <c r="BL33" s="171">
        <f ca="1">BJ33+IF(Resumen!$F$8=0,0,BK33/Resumen!$F$8)</f>
        <v>0</v>
      </c>
      <c r="BM33" s="171">
        <f ca="1">BJ33+IF(Resumen!$M$7=0,0,BK33/Resumen!$M$7)</f>
        <v>0</v>
      </c>
      <c r="BN33" s="170">
        <f ca="1">IF(BO$9&gt;Periodo,0,IF(BO$9&gt;Periodo,0,(SUMIFS(INDIRECT("'BD OCyG'!$"&amp;BO$10&amp;":"&amp;BO$10),'BD OCyG'!$B:$B,BN$9,'BD OCyG'!$AE:$AE,$H33,'BD OCyG'!$AD:$AD,$H$11)*BP$9-SUMIFS(INDIRECT("'BD OCyG'!$"&amp;BI$10&amp;":"&amp;BI$10),'BD OCyG'!$B:$B,BN$9,'BD OCyG'!$AE:$AE,$H33,'BD OCyG'!$AD:$AD,$H$11)*BJ$9)/BN$10))</f>
        <v>0</v>
      </c>
      <c r="BO33" s="170">
        <f t="shared" ca="1" si="16"/>
        <v>0</v>
      </c>
      <c r="BP33" s="171">
        <f ca="1">IF(BO$9&gt;Periodo,0,SUMIFS(INDIRECT("'BD OCyG'!$"&amp;BP$10&amp;":$"&amp;BP$10),'BD OCyG'!$B:$B,BN$9,'BD OCyG'!$AE:$AE,$H33,'BD OCyG'!$AD:$AD,$H$11,'BD OCyG'!$AF:$AF,"Si")-BJ33-BD33-AX33-AR33-AL33-AF33-Z33)</f>
        <v>0</v>
      </c>
      <c r="BQ33" s="171">
        <f ca="1">IF(BO$9&gt;Periodo,0,SUMIFS(INDIRECT("'BD OCyG'!$"&amp;BP$10&amp;":$"&amp;BP$10),'BD OCyG'!$B:$B,BN$9,'BD OCyG'!$AE:$AE,$H33,'BD OCyG'!$AD:$AD,$H$11,'BD OCyG'!$AF:$AF,"No")*Resumen!$F$9-BK33-BE33-AY33-AS33-AM33-AG33-AA33)</f>
        <v>0</v>
      </c>
      <c r="BR33" s="171">
        <f ca="1">BP33+IF(Resumen!$F$8=0,0,BQ33/Resumen!$F$8)</f>
        <v>0</v>
      </c>
      <c r="BS33" s="171">
        <f ca="1">BP33+IF(Resumen!$N$7=0,0,BQ33/Resumen!$N$7)</f>
        <v>0</v>
      </c>
      <c r="BT33" s="170">
        <f ca="1">IF(BU$9&gt;Periodo,0,IF(BU$9&gt;Periodo,0,(SUMIFS(INDIRECT("'BD OCyG'!$"&amp;BU$10&amp;":"&amp;BU$10),'BD OCyG'!$B:$B,BT$9,'BD OCyG'!$AE:$AE,$H33,'BD OCyG'!$AD:$AD,$H$11)*BV$9-SUMIFS(INDIRECT("'BD OCyG'!$"&amp;BO$10&amp;":"&amp;BO$10),'BD OCyG'!$B:$B,BT$9,'BD OCyG'!$AE:$AE,$H33,'BD OCyG'!$AD:$AD,$H$11)*BP$9)/BT$10))</f>
        <v>0</v>
      </c>
      <c r="BU33" s="170">
        <f t="shared" ca="1" si="17"/>
        <v>0</v>
      </c>
      <c r="BV33" s="171">
        <f ca="1">IF(BU$9&gt;Periodo,0,SUMIFS(INDIRECT("'BD OCyG'!$"&amp;BV$10&amp;":$"&amp;BV$10),'BD OCyG'!$B:$B,BT$9,'BD OCyG'!$AE:$AE,$H33,'BD OCyG'!$AD:$AD,$H$11,'BD OCyG'!$AF:$AF,"Si")-BP33-BJ33-BD33-AX33-AR33-AL33-AF33-Z33)</f>
        <v>0</v>
      </c>
      <c r="BW33" s="171">
        <f ca="1">IF(BU$9&gt;Periodo,0,SUMIFS(INDIRECT("'BD OCyG'!$"&amp;BV$10&amp;":$"&amp;BV$10),'BD OCyG'!$B:$B,BT$9,'BD OCyG'!$AE:$AE,$H33,'BD OCyG'!$AD:$AD,$H$11,'BD OCyG'!$AF:$AF,"No")*Resumen!$F$8-BQ33-BK33-BE33-AY33-AS33-AM33-AG33-AA33)</f>
        <v>0</v>
      </c>
      <c r="BX33" s="171">
        <f ca="1">BV33+IF(Resumen!$F$8=0,0,BW33/Resumen!$F$8)</f>
        <v>0</v>
      </c>
      <c r="BY33" s="171">
        <f ca="1">BV33+IF(Resumen!$O$7=0,0,BW33/Resumen!$O$7)</f>
        <v>0</v>
      </c>
      <c r="BZ33" s="170">
        <f ca="1">IF(CA$9&gt;Periodo,0,IF(CA$9&gt;Periodo,0,(SUMIFS(INDIRECT("'BD OCyG'!$"&amp;CA$10&amp;":"&amp;CA$10),'BD OCyG'!$B:$B,BZ$9,'BD OCyG'!$AE:$AE,$H33,'BD OCyG'!$AD:$AD,$H$11)*CB$9-SUMIFS(INDIRECT("'BD OCyG'!$"&amp;BU$10&amp;":"&amp;BU$10),'BD OCyG'!$B:$B,BZ$9,'BD OCyG'!$AE:$AE,$H33,'BD OCyG'!$AD:$AD,$H$11)*BV$9)/BZ$10))</f>
        <v>0</v>
      </c>
      <c r="CA33" s="170">
        <f t="shared" ca="1" si="18"/>
        <v>0</v>
      </c>
      <c r="CB33" s="171">
        <f ca="1">IF(CA$9&gt;Periodo,0,SUMIFS(INDIRECT("'BD OCyG'!$"&amp;CB$10&amp;":$"&amp;CB$10),'BD OCyG'!$B:$B,BZ$9,'BD OCyG'!$AE:$AE,$H33,'BD OCyG'!$AD:$AD,$H$11,'BD OCyG'!$AF:$AF,"Si")-BV33-BP33-BJ33-BD33-AX33-AR33-AL33-AF33-Z33)</f>
        <v>0</v>
      </c>
      <c r="CC33" s="171">
        <f ca="1">IF(CA$9&gt;Periodo,0,SUMIFS(INDIRECT("'BD OCyG'!$"&amp;CB$10&amp;":$"&amp;CB$10),'BD OCyG'!$B:$B,BZ$9,'BD OCyG'!$AE:$AE,$H33,'BD OCyG'!$AD:$AD,$H$11,'BD OCyG'!$AF:$AF,"No")*Resumen!$F$8-BW33-BQ33-BK33-BE33-AY33-AS33-AM33-AG33-AA33)</f>
        <v>0</v>
      </c>
      <c r="CD33" s="171">
        <f ca="1">CB33+IF(Resumen!$F$8=0,0,CC33/Resumen!$F$8)</f>
        <v>0</v>
      </c>
      <c r="CE33" s="171">
        <f ca="1">CB33+IF(Resumen!$P$7=0,0,CC33/Resumen!$P$7)</f>
        <v>0</v>
      </c>
      <c r="CF33" s="170">
        <f ca="1">IF(CG$9&gt;Periodo,0,IF(CG$9&gt;Periodo,0,(SUMIFS(INDIRECT("'BD OCyG'!$"&amp;CG$10&amp;":"&amp;CG$10),'BD OCyG'!$B:$B,CF$9,'BD OCyG'!$AE:$AE,$H33,'BD OCyG'!$AD:$AD,$H$11)*CH$9-SUMIFS(INDIRECT("'BD OCyG'!$"&amp;CA$10&amp;":"&amp;CA$10),'BD OCyG'!$B:$B,CF$9,'BD OCyG'!$AE:$AE,$H33,'BD OCyG'!$AD:$AD,$H$11)*CB$9)/CF$10))</f>
        <v>0</v>
      </c>
      <c r="CG33" s="170">
        <f t="shared" ca="1" si="19"/>
        <v>0</v>
      </c>
      <c r="CH33" s="171">
        <f ca="1">IF(CG$9&gt;Periodo,0,SUMIFS(INDIRECT("'BD OCyG'!$"&amp;CH$10&amp;":$"&amp;CH$10),'BD OCyG'!$B:$B,CF$9,'BD OCyG'!$AE:$AE,$H33,'BD OCyG'!$AD:$AD,$H$11,'BD OCyG'!$AF:$AF,"Si")-CB33-BV33-BP33-BJ33-BD33-AX33-AR33-AL33-AF33-Z33)</f>
        <v>0</v>
      </c>
      <c r="CI33" s="171">
        <f ca="1">IF(CG$9&gt;Periodo,0,SUMIFS(INDIRECT("'BD OCyG'!$"&amp;CH$10&amp;":$"&amp;CH$10),'BD OCyG'!$B:$B,CF$9,'BD OCyG'!$AE:$AE,$H33,'BD OCyG'!$AD:$AD,$H$11,'BD OCyG'!$AF:$AF,"No")*Resumen!$F$8-CC33-BW33-BQ33-BK33-BE33-AY33-AS33-AM33-AG33-AA33)</f>
        <v>0</v>
      </c>
      <c r="CJ33" s="171">
        <f ca="1">CH33+IF(Resumen!$F$8=0,0,CI33/Resumen!$F$8)</f>
        <v>0</v>
      </c>
      <c r="CK33" s="171">
        <f ca="1">CH33+IF(Resumen!$Q$7=0,0,CI33/Resumen!$Q$7)</f>
        <v>0</v>
      </c>
      <c r="CL33" s="170">
        <f ca="1">IF(CM$9&gt;Periodo,0,IF(CM$9&gt;Periodo,0,(SUMIFS(INDIRECT("'BD OCyG'!$"&amp;CM$10&amp;":"&amp;CM$10),'BD OCyG'!$B:$B,CL$9,'BD OCyG'!$AE:$AE,$H33,'BD OCyG'!$AD:$AD,$H$11)*CN$9-SUMIFS(INDIRECT("'BD OCyG'!$"&amp;CG$10&amp;":"&amp;CG$10),'BD OCyG'!$B:$B,CL$9,'BD OCyG'!$AE:$AE,$H33,'BD OCyG'!$AD:$AD,$H$11)*CH$9)/CL$10))</f>
        <v>0</v>
      </c>
      <c r="CM33" s="170">
        <f t="shared" ca="1" si="20"/>
        <v>0</v>
      </c>
      <c r="CN33" s="171">
        <f ca="1">IF(CM$9&gt;Periodo,0,SUMIFS(INDIRECT("'BD OCyG'!$"&amp;CN$10&amp;":$"&amp;CN$10),'BD OCyG'!$B:$B,CL$9,'BD OCyG'!$AE:$AE,$H33,'BD OCyG'!$AD:$AD,$H$11,'BD OCyG'!$AF:$AF,"Si")-CH33-CB33-BV33-BP33-BJ33-BD33-AX33-AR33-AL33-AF33-Z33)</f>
        <v>0</v>
      </c>
      <c r="CO33" s="171">
        <f ca="1">IF(CM$9&gt;Periodo,0,SUMIFS(INDIRECT("'BD OCyG'!$"&amp;CN$10&amp;":$"&amp;CN$10),'BD OCyG'!$B:$B,CL$9,'BD OCyG'!$AE:$AE,$H33,'BD OCyG'!$AD:$AD,$H$11,'BD OCyG'!$AF:$AF,"No")*Resumen!$F$8-CI33-CC33-BW33-BQ33-BK33-BE33-AY33-AS33-AM33-AG33-AA33)</f>
        <v>0</v>
      </c>
      <c r="CP33" s="171">
        <f ca="1">CN33+IF(Resumen!$F$8=0,0,CO33/Resumen!$F$8)</f>
        <v>0</v>
      </c>
      <c r="CQ33" s="171">
        <f ca="1">CN33+IF(Resumen!$R$7=0,0,CO33/Resumen!$R$7)</f>
        <v>0</v>
      </c>
      <c r="CR33" s="139">
        <f t="shared" ca="1" si="21"/>
        <v>0</v>
      </c>
      <c r="CS33" s="139">
        <f t="shared" ca="1" si="22"/>
        <v>0</v>
      </c>
      <c r="CT33" s="139">
        <f t="shared" ca="1" si="23"/>
        <v>0</v>
      </c>
      <c r="CU33" s="139">
        <f t="shared" ca="1" si="4"/>
        <v>0</v>
      </c>
      <c r="CV33" s="140">
        <f t="shared" ca="1" si="4"/>
        <v>0</v>
      </c>
      <c r="CW33" s="140">
        <f t="shared" ca="1" si="4"/>
        <v>0</v>
      </c>
      <c r="CX33" s="170">
        <f>SUMIFS('BD OCyG'!$AB:$AB,'BD OCyG'!$B:$B,CX$11,'BD OCyG'!$AE:$AE,$H33,'BD OCyG'!$AD:$AD,$H$11)</f>
        <v>0</v>
      </c>
      <c r="CY33" s="170">
        <f t="shared" si="5"/>
        <v>0</v>
      </c>
      <c r="CZ33" s="171">
        <f>SUMIFS('BD OCyG'!$AC:$AC,'BD OCyG'!$B:$B,CX$11,'BD OCyG'!$AE:$AE,$H33,'BD OCyG'!$AD:$AD,$H$11,'BD OCyG'!$AF:$AF,"Si")</f>
        <v>0</v>
      </c>
      <c r="DA33" s="171">
        <f>SUMIFS('BD OCyG'!$AC:$AC,'BD OCyG'!$B:$B,CX$11,'BD OCyG'!$AE:$AE,$H33,'BD OCyG'!$AD:$AD,$H$11,'BD OCyG'!$AF:$AF,"No")*Resumen!$F$8</f>
        <v>0</v>
      </c>
      <c r="DB33" s="171">
        <f>CZ33+IF(Resumen!$F$8=0,0,DA33/Resumen!$F$8)</f>
        <v>0</v>
      </c>
      <c r="DC33" s="171">
        <f>CZ33+IF(Resumen!$F$8=0,0,DA33/Resumen!$F$8)</f>
        <v>0</v>
      </c>
      <c r="DD33" s="170">
        <f>SUMIFS('BD OCyG'!$AB:$AB,'BD OCyG'!$B:$B,DD$11,'BD OCyG'!$AE:$AE,$H33,'BD OCyG'!$AD:$AD,$H$11)</f>
        <v>0</v>
      </c>
      <c r="DE33" s="170">
        <f t="shared" si="6"/>
        <v>0</v>
      </c>
      <c r="DF33" s="171">
        <f>SUMIFS('BD OCyG'!$AC:$AC,'BD OCyG'!$B:$B,DD$11,'BD OCyG'!$AE:$AE,$H33,'BD OCyG'!$AD:$AD,$H$11,'BD OCyG'!$AF:$AF,"Si")</f>
        <v>0</v>
      </c>
      <c r="DG33" s="171">
        <f>SUMIFS('BD OCyG'!$AC:$AC,'BD OCyG'!$B:$B,DD$11,'BD OCyG'!$AE:$AE,$H33,'BD OCyG'!$AD:$AD,$H$11,'BD OCyG'!$AF:$AF,"No")*Resumen!$F$8</f>
        <v>0</v>
      </c>
      <c r="DH33" s="171">
        <f>DF33+IF(Resumen!$F$8=0,0,DG33/Resumen!$F$8)</f>
        <v>0</v>
      </c>
      <c r="DI33" s="171">
        <f>DF33+IF(Resumen!$F$8=0,0,DG33/Resumen!$F$8)</f>
        <v>0</v>
      </c>
      <c r="DJ33" s="140">
        <f t="shared" ca="1" si="24"/>
        <v>0</v>
      </c>
      <c r="DK33" s="140">
        <f t="shared" ca="1" si="24"/>
        <v>0</v>
      </c>
      <c r="DL33" s="140">
        <f t="shared" ca="1" si="24"/>
        <v>0</v>
      </c>
    </row>
    <row r="34" spans="2:116" s="169" customFormat="1" ht="15" customHeight="1" x14ac:dyDescent="0.2">
      <c r="B34" s="170">
        <f>SUMIFS('BD OCyG'!$AB:$AB,'BD OCyG'!$B:$B,B$11,'BD OCyG'!$AE:$AE,$H34,'BD OCyG'!$AD:$AD,$H$11)</f>
        <v>0</v>
      </c>
      <c r="C34" s="170">
        <f t="shared" si="0"/>
        <v>0</v>
      </c>
      <c r="D34" s="171">
        <f>SUMIFS('BD OCyG'!$AC:$AC,'BD OCyG'!$B:$B,B$11,'BD OCyG'!$AE:$AE,$H34,'BD OCyG'!$AD:$AD,$H$11,'BD OCyG'!$AF:$AF,"Si")</f>
        <v>0</v>
      </c>
      <c r="E34" s="171">
        <f>SUMIFS('BD OCyG'!$AC:$AC,'BD OCyG'!$B:$B,B$11,'BD OCyG'!$AE:$AE,$H34,'BD OCyG'!$AD:$AD,$H$11,'BD OCyG'!$AF:$AF,"No")*Resumen!$F$9</f>
        <v>0</v>
      </c>
      <c r="F34" s="171">
        <f>D34+IF(Resumen!$F$9=0,0,E34/Resumen!$F$9)</f>
        <v>0</v>
      </c>
      <c r="G34" s="171">
        <f>D34+IF(Resumen!$F$7=0,0,E34/Resumen!$F$7)</f>
        <v>0</v>
      </c>
      <c r="H34" s="172"/>
      <c r="I34" s="139">
        <f>SUMIFS('BD OCyG'!$AB:$AB,'BD OCyG'!$B:$B,I$11,'BD OCyG'!$AE:$AE,$H34,'BD OCyG'!$AD:$AD,$H$11)</f>
        <v>0</v>
      </c>
      <c r="J34" s="139">
        <f t="shared" si="1"/>
        <v>0</v>
      </c>
      <c r="K34" s="139">
        <f>SUMIFS('BD OCyG'!$AC:$AC,'BD OCyG'!$B:$B,I$11,'BD OCyG'!$AE:$AE,$H34,'BD OCyG'!$AD:$AD,$H$11,'BD OCyG'!$AF:$AF,"Si")</f>
        <v>0</v>
      </c>
      <c r="L34" s="139">
        <f>SUMIFS('BD OCyG'!$AC:$AC,'BD OCyG'!$B:$B,I$11,'BD OCyG'!$AE:$AE,$H34,'BD OCyG'!$AD:$AD,$H$11,'BD OCyG'!$AF:$AF,"No")*Resumen!$F$8</f>
        <v>0</v>
      </c>
      <c r="M34" s="171">
        <f>K34+IF(Resumen!$F$8=0,0,L34/Resumen!$F$8)</f>
        <v>0</v>
      </c>
      <c r="N34" s="139">
        <f>SUMIFS('BD OCyG'!$AB:$AB,'BD OCyG'!$B:$B,N$11,'BD OCyG'!$AE:$AE,$H34,'BD OCyG'!$AD:$AD,$H$11)</f>
        <v>0</v>
      </c>
      <c r="O34" s="139">
        <f t="shared" si="2"/>
        <v>0</v>
      </c>
      <c r="P34" s="139">
        <f>SUMIFS('BD OCyG'!$AC:$AC,'BD OCyG'!$B:$B,N$11,'BD OCyG'!$AE:$AE,$H34,'BD OCyG'!$AD:$AD,$H$11,'BD OCyG'!$AF:$AF,"Si")</f>
        <v>0</v>
      </c>
      <c r="Q34" s="139">
        <f>SUMIFS('BD OCyG'!$AC:$AC,'BD OCyG'!$B:$B,N$11,'BD OCyG'!$AE:$AE,$H34,'BD OCyG'!$AD:$AD,$H$11,'BD OCyG'!$AF:$AF,"No")*Resumen!$F$8</f>
        <v>0</v>
      </c>
      <c r="R34" s="171">
        <f>P34+IF(Resumen!$F$8=0,0,Q34/Resumen!$F$8)</f>
        <v>0</v>
      </c>
      <c r="S34" s="139">
        <f ca="1">IFERROR(SUMIFS(INDIRECT("'BD OCyG'!$"&amp;T$10&amp;":"&amp;T$10),'BD OCyG'!$B:$B,N$11,'BD OCyG'!$AE:$AE,$H34,'BD OCyG'!$AD:$AD,$H$11),)</f>
        <v>0</v>
      </c>
      <c r="T34" s="139">
        <f t="shared" ca="1" si="8"/>
        <v>0</v>
      </c>
      <c r="U34" s="139">
        <f ca="1">IFERROR(SUMIFS(INDIRECT("'BD OCyG'!$"&amp;U$10&amp;":$"&amp;U$10),'BD OCyG'!$B:$B,N$11,'BD OCyG'!$AE:$AE,$H34,'BD OCyG'!$AD:$AD,$H$11,'BD OCyG'!$AF:$AF,"Si"),)</f>
        <v>0</v>
      </c>
      <c r="V34" s="139">
        <f ca="1">IFERROR(SUMIFS(INDIRECT("'BD OCyG'!$"&amp;U$10&amp;":$"&amp;U$10),'BD OCyG'!$B:$B,N$11,'BD OCyG'!$AE:$AE,$H34,'BD OCyG'!$AD:$AD,$H$11,'BD OCyG'!$AF:$AF,"No")*Resumen!$F$8,)</f>
        <v>0</v>
      </c>
      <c r="W34" s="171">
        <f ca="1">U34+IF(Resumen!$F$8=0,0,V34/Resumen!$F$8)</f>
        <v>0</v>
      </c>
      <c r="X34" s="170">
        <f ca="1">SUMIFS(INDIRECT("'BD OCyG'!$"&amp;Y$10&amp;":"&amp;Y$10),'BD OCyG'!$B:$B,X$9,'BD OCyG'!$AE:$AE,$H34,'BD OCyG'!$AD:$AD,$H$11)</f>
        <v>0</v>
      </c>
      <c r="Y34" s="170">
        <f t="shared" ca="1" si="9"/>
        <v>0</v>
      </c>
      <c r="Z34" s="171">
        <f ca="1">SUMIFS(INDIRECT("'BD OCyG'!$"&amp;Z$10&amp;":$"&amp;Z$10),'BD OCyG'!$B:$B,X$9,'BD OCyG'!$AE:$AE,$H34,'BD OCyG'!$AD:$AD,$H$11,'BD OCyG'!$AF:$AF,"Si")</f>
        <v>0</v>
      </c>
      <c r="AA34" s="171">
        <f ca="1">SUMIFS(INDIRECT("'BD OCyG'!$"&amp;Z$10&amp;":$"&amp;Z$10),'BD OCyG'!$B:$B,X$9,'BD OCyG'!$AE:$AE,$H34,'BD OCyG'!$AD:$AD,$H$11,'BD OCyG'!$AF:$AF,"No")*Resumen!$F$8</f>
        <v>0</v>
      </c>
      <c r="AB34" s="171">
        <f ca="1">Z34+IF(Resumen!$F$8=0,0,AA34/Resumen!$F$8)</f>
        <v>0</v>
      </c>
      <c r="AC34" s="171">
        <f ca="1">Z34+IF(Resumen!$G$7=0,0,AA34/Resumen!$G$7)</f>
        <v>0</v>
      </c>
      <c r="AD34" s="170">
        <f ca="1">IF(AE$9&gt;Periodo,0,(SUMIFS(INDIRECT("'BD OCyG'!$"&amp;AE$10&amp;":"&amp;AE$10),'BD OCyG'!$B:$B,AD$9,'BD OCyG'!$AE:$AE,$H34,'BD OCyG'!$AD:$AD,$H$11)*AF$9-X34*X$10)/AD$10)</f>
        <v>0</v>
      </c>
      <c r="AE34" s="170">
        <f t="shared" ca="1" si="10"/>
        <v>0</v>
      </c>
      <c r="AF34" s="171">
        <f ca="1">IF(AE$9&gt;Periodo,0,IF(AE$9&gt;Periodo,0,SUMIFS(INDIRECT("'BD OCyG'!$"&amp;AF$10&amp;":$"&amp;AF$10),'BD OCyG'!$B:$B,AD$9,'BD OCyG'!$AE:$AE,$H34,'BD OCyG'!$AD:$AD,$H$11,'BD OCyG'!$AF:$AF,"Si")-Z34))</f>
        <v>0</v>
      </c>
      <c r="AG34" s="171">
        <f ca="1">IF(AE$9&gt;Periodo,0,IF(AE$9&gt;Periodo,0,SUMIFS(INDIRECT("'BD OCyG'!$"&amp;AF$10&amp;":$"&amp;AF$10),'BD OCyG'!$B:$B,AD$9,'BD OCyG'!$AE:$AE,$H34,'BD OCyG'!$AD:$AD,$H$11,'BD OCyG'!$AF:$AF,"No")*Resumen!$F$8-AA34))</f>
        <v>0</v>
      </c>
      <c r="AH34" s="171">
        <f ca="1">AF34+IF(Resumen!$F$8=0,0,AG34/Resumen!$F$8)</f>
        <v>0</v>
      </c>
      <c r="AI34" s="171">
        <f ca="1">AF34+IF(Resumen!$H$7=0,0,AG34/Resumen!$H$7)</f>
        <v>0</v>
      </c>
      <c r="AJ34" s="170">
        <f ca="1">IF(AK$9&gt;Periodo,0,IF(AK$9&gt;Periodo,0,(SUMIFS(INDIRECT("'BD OCyG'!$"&amp;AK$10&amp;":"&amp;AK$10),'BD OCyG'!$B:$B,AJ$9,'BD OCyG'!$AE:$AE,$H34,'BD OCyG'!$AD:$AD,$H$11)*AL$9-SUMIFS(INDIRECT("'BD OCyG'!$"&amp;AE$10&amp;":"&amp;AE$10),'BD OCyG'!$B:$B,AJ$9,'BD OCyG'!$AE:$AE,$H34,'BD OCyG'!$AD:$AD,$H$11)*AF$9)/AJ$10))</f>
        <v>0</v>
      </c>
      <c r="AK34" s="170">
        <f t="shared" ca="1" si="11"/>
        <v>0</v>
      </c>
      <c r="AL34" s="171">
        <f ca="1">IF(AK$9&gt;Periodo,0,SUMIFS(INDIRECT("'BD OCyG'!$"&amp;AL$10&amp;":$"&amp;AL$10),'BD OCyG'!$B:$B,AJ$9,'BD OCyG'!$AE:$AE,$H34,'BD OCyG'!$AD:$AD,$H$11,'BD OCyG'!$AF:$AF,"Si")-AF34-Z34)</f>
        <v>0</v>
      </c>
      <c r="AM34" s="171">
        <f ca="1">IF(AK$9&gt;Periodo,0,SUMIFS(INDIRECT("'BD OCyG'!$"&amp;AL$10&amp;":$"&amp;AL$10),'BD OCyG'!$B:$B,AJ$9,'BD OCyG'!$AE:$AE,$H34,'BD OCyG'!$AD:$AD,$H$11,'BD OCyG'!$AF:$AF,"No")*Resumen!$F$8-AG34-AA34)</f>
        <v>0</v>
      </c>
      <c r="AN34" s="171">
        <f ca="1">AL34+IF(Resumen!$F$8=0,0,AM34/Resumen!$F$8)</f>
        <v>0</v>
      </c>
      <c r="AO34" s="171">
        <f ca="1">AL34+IF(Resumen!$I$7=0,0,AM34/Resumen!$I$7)</f>
        <v>0</v>
      </c>
      <c r="AP34" s="170">
        <f ca="1">IF(AQ$9&gt;Periodo,0,IF(AQ$9&gt;Periodo,0,(SUMIFS(INDIRECT("'BD OCyG'!$"&amp;AQ$10&amp;":"&amp;AQ$10),'BD OCyG'!$B:$B,AP$9,'BD OCyG'!$AE:$AE,$H34,'BD OCyG'!$AD:$AD,$H$11)*AR$9-SUMIFS(INDIRECT("'BD OCyG'!$"&amp;AK$10&amp;":"&amp;AK$10),'BD OCyG'!$B:$B,AP$9,'BD OCyG'!$AE:$AE,$H34,'BD OCyG'!$AD:$AD,$H$11)*AL$9)/AP$10))</f>
        <v>0</v>
      </c>
      <c r="AQ34" s="170">
        <f t="shared" ca="1" si="12"/>
        <v>0</v>
      </c>
      <c r="AR34" s="171">
        <f ca="1">IF(AQ$9&gt;Periodo,0,SUMIFS(INDIRECT("'BD OCyG'!$"&amp;AR$10&amp;":$"&amp;AR$10),'BD OCyG'!$B:$B,AP$9,'BD OCyG'!$AE:$AE,$H34,'BD OCyG'!$AD:$AD,$H$11,'BD OCyG'!$AF:$AF,"Si")-AL34-AF34-Z34)</f>
        <v>0</v>
      </c>
      <c r="AS34" s="171">
        <f ca="1">IF(AQ$9&gt;Periodo,0,SUMIFS(INDIRECT("'BD OCyG'!$"&amp;AR$10&amp;":$"&amp;AR$10),'BD OCyG'!$B:$B,AP$9,'BD OCyG'!$AE:$AE,$H34,'BD OCyG'!$AD:$AD,$H$11,'BD OCyG'!$AF:$AF,"No")*Resumen!$F$8-AM34-AG34-AA34)</f>
        <v>0</v>
      </c>
      <c r="AT34" s="171">
        <f ca="1">AR34+IF(Resumen!$F$8=0,0,AS34/Resumen!$F$8)</f>
        <v>0</v>
      </c>
      <c r="AU34" s="171">
        <f ca="1">AR34+IF(Resumen!$J$7=0,0,AS34/Resumen!$J$7)</f>
        <v>0</v>
      </c>
      <c r="AV34" s="170">
        <f ca="1">IF(AW$9&gt;Periodo,0,IF(AW$9&gt;Periodo,0,(SUMIFS(INDIRECT("'BD OCyG'!$"&amp;AW$10&amp;":"&amp;AW$10),'BD OCyG'!$B:$B,AV$9,'BD OCyG'!$AE:$AE,$H34,'BD OCyG'!$AD:$AD,$H$11)*AX$9-SUMIFS(INDIRECT("'BD OCyG'!$"&amp;AQ$10&amp;":"&amp;AQ$10),'BD OCyG'!$B:$B,AV$9,'BD OCyG'!$AE:$AE,$H34,'BD OCyG'!$AD:$AD,$H$11)*AR$9)/AV$10))</f>
        <v>0</v>
      </c>
      <c r="AW34" s="170">
        <f t="shared" ca="1" si="13"/>
        <v>0</v>
      </c>
      <c r="AX34" s="171">
        <f ca="1">IF(AW$9&gt;Periodo,0,SUMIFS(INDIRECT("'BD OCyG'!$"&amp;AX$10&amp;":$"&amp;AX$10),'BD OCyG'!$B:$B,AV$9,'BD OCyG'!$AE:$AE,$H34,'BD OCyG'!$AD:$AD,$H$11,'BD OCyG'!$AF:$AF,"Si")-AR34-AL34-AF34-Z34)</f>
        <v>0</v>
      </c>
      <c r="AY34" s="171">
        <f ca="1">IF(AW$9&gt;Periodo,0,SUMIFS(INDIRECT("'BD OCyG'!$"&amp;AX$10&amp;":$"&amp;AX$10),'BD OCyG'!$B:$B,AV$9,'BD OCyG'!$AE:$AE,$H34,'BD OCyG'!$AD:$AD,$H$11,'BD OCyG'!$AF:$AF,"No")*Resumen!$F$8-AS34-AM34-AG34-AA34)</f>
        <v>0</v>
      </c>
      <c r="AZ34" s="171">
        <f ca="1">AX34+IF(Resumen!$F$8=0,0,AY34/Resumen!$F$8)</f>
        <v>0</v>
      </c>
      <c r="BA34" s="171">
        <f ca="1">AX34+IF(Resumen!$K$7=0,0,AY34/Resumen!$K$7)</f>
        <v>0</v>
      </c>
      <c r="BB34" s="170">
        <f ca="1">IF(BC$9&gt;Periodo,0,IF(BC$9&gt;Periodo,0,(SUMIFS(INDIRECT("'BD OCyG'!$"&amp;BC$10&amp;":"&amp;BC$10),'BD OCyG'!$B:$B,BB$9,'BD OCyG'!$AE:$AE,$H34,'BD OCyG'!$AD:$AD,$H$11)*BD$9-SUMIFS(INDIRECT("'BD OCyG'!$"&amp;AW$10&amp;":"&amp;AW$10),'BD OCyG'!$B:$B,BB$9,'BD OCyG'!$AE:$AE,$H34,'BD OCyG'!$AD:$AD,$H$11)*AX$9)/BB$10))</f>
        <v>0</v>
      </c>
      <c r="BC34" s="170">
        <f t="shared" ca="1" si="14"/>
        <v>0</v>
      </c>
      <c r="BD34" s="171">
        <f ca="1">IF(BC$9&gt;Periodo,0,SUMIFS(INDIRECT("'BD OCyG'!$"&amp;BD$10&amp;":$"&amp;BD$10),'BD OCyG'!$B:$B,BB$9,'BD OCyG'!$AE:$AE,$H34,'BD OCyG'!$AD:$AD,$H$11,'BD OCyG'!$AF:$AF,"Si")-AX34-AR34-AL34-AF34-Z34)</f>
        <v>0</v>
      </c>
      <c r="BE34" s="171">
        <f ca="1">IF(BC$9&gt;Periodo,0,SUMIFS(INDIRECT("'BD OCyG'!$"&amp;BD$10&amp;":$"&amp;BD$10),'BD OCyG'!$B:$B,BB$9,'BD OCyG'!$AE:$AE,$H34,'BD OCyG'!$AD:$AD,$H$11,'BD OCyG'!$AF:$AF,"No")*Resumen!$F$8-AY34-AS34-AM34-AG34-AA34)</f>
        <v>0</v>
      </c>
      <c r="BF34" s="171">
        <f ca="1">BD34+IF(Resumen!$F$8=0,0,BE34/Resumen!$F$8)</f>
        <v>0</v>
      </c>
      <c r="BG34" s="171">
        <f ca="1">BD34+IF(Resumen!$L$7=0,0,BE34/Resumen!$L$7)</f>
        <v>0</v>
      </c>
      <c r="BH34" s="170">
        <f ca="1">IF(BI$9&gt;Periodo,0,IF(BI$9&gt;Periodo,0,(SUMIFS(INDIRECT("'BD OCyG'!$"&amp;BI$10&amp;":"&amp;BI$10),'BD OCyG'!$B:$B,BH$9,'BD OCyG'!$AE:$AE,$H34,'BD OCyG'!$AD:$AD,$H$11)*BJ$9-SUMIFS(INDIRECT("'BD OCyG'!$"&amp;BC$10&amp;":"&amp;BC$10),'BD OCyG'!$B:$B,BH$9,'BD OCyG'!$AE:$AE,$H34,'BD OCyG'!$AD:$AD,$H$11)*BD$9)/BH$10))</f>
        <v>0</v>
      </c>
      <c r="BI34" s="170">
        <f t="shared" ca="1" si="15"/>
        <v>0</v>
      </c>
      <c r="BJ34" s="171">
        <f ca="1">IF(BI$9&gt;Periodo,0,SUMIFS(INDIRECT("'BD OCyG'!$"&amp;BJ$10&amp;":$"&amp;BJ$10),'BD OCyG'!$B:$B,BH$9,'BD OCyG'!$AE:$AE,$H34,'BD OCyG'!$AD:$AD,$H$11,'BD OCyG'!$AF:$AF,"Si")-BD34-AX34-AR34-AL34-AF34-Z34)</f>
        <v>0</v>
      </c>
      <c r="BK34" s="171">
        <f ca="1">IF(BI$9&gt;Periodo,0,SUMIFS(INDIRECT("'BD OCyG'!$"&amp;BJ$10&amp;":$"&amp;BJ$10),'BD OCyG'!$B:$B,BH$9,'BD OCyG'!$AE:$AE,$H34,'BD OCyG'!$AD:$AD,$H$11,'BD OCyG'!$AF:$AF,"No")*Resumen!$F$8-BE34-AY34-AS34-AM34-AG34-AA34)</f>
        <v>0</v>
      </c>
      <c r="BL34" s="171">
        <f ca="1">BJ34+IF(Resumen!$F$8=0,0,BK34/Resumen!$F$8)</f>
        <v>0</v>
      </c>
      <c r="BM34" s="171">
        <f ca="1">BJ34+IF(Resumen!$M$7=0,0,BK34/Resumen!$M$7)</f>
        <v>0</v>
      </c>
      <c r="BN34" s="170">
        <f ca="1">IF(BO$9&gt;Periodo,0,IF(BO$9&gt;Periodo,0,(SUMIFS(INDIRECT("'BD OCyG'!$"&amp;BO$10&amp;":"&amp;BO$10),'BD OCyG'!$B:$B,BN$9,'BD OCyG'!$AE:$AE,$H34,'BD OCyG'!$AD:$AD,$H$11)*BP$9-SUMIFS(INDIRECT("'BD OCyG'!$"&amp;BI$10&amp;":"&amp;BI$10),'BD OCyG'!$B:$B,BN$9,'BD OCyG'!$AE:$AE,$H34,'BD OCyG'!$AD:$AD,$H$11)*BJ$9)/BN$10))</f>
        <v>0</v>
      </c>
      <c r="BO34" s="170">
        <f t="shared" ca="1" si="16"/>
        <v>0</v>
      </c>
      <c r="BP34" s="171">
        <f ca="1">IF(BO$9&gt;Periodo,0,SUMIFS(INDIRECT("'BD OCyG'!$"&amp;BP$10&amp;":$"&amp;BP$10),'BD OCyG'!$B:$B,BN$9,'BD OCyG'!$AE:$AE,$H34,'BD OCyG'!$AD:$AD,$H$11,'BD OCyG'!$AF:$AF,"Si")-BJ34-BD34-AX34-AR34-AL34-AF34-Z34)</f>
        <v>0</v>
      </c>
      <c r="BQ34" s="171">
        <f ca="1">IF(BO$9&gt;Periodo,0,SUMIFS(INDIRECT("'BD OCyG'!$"&amp;BP$10&amp;":$"&amp;BP$10),'BD OCyG'!$B:$B,BN$9,'BD OCyG'!$AE:$AE,$H34,'BD OCyG'!$AD:$AD,$H$11,'BD OCyG'!$AF:$AF,"No")*Resumen!$F$9-BK34-BE34-AY34-AS34-AM34-AG34-AA34)</f>
        <v>0</v>
      </c>
      <c r="BR34" s="171">
        <f ca="1">BP34+IF(Resumen!$F$8=0,0,BQ34/Resumen!$F$8)</f>
        <v>0</v>
      </c>
      <c r="BS34" s="171">
        <f ca="1">BP34+IF(Resumen!$N$7=0,0,BQ34/Resumen!$N$7)</f>
        <v>0</v>
      </c>
      <c r="BT34" s="170">
        <f ca="1">IF(BU$9&gt;Periodo,0,IF(BU$9&gt;Periodo,0,(SUMIFS(INDIRECT("'BD OCyG'!$"&amp;BU$10&amp;":"&amp;BU$10),'BD OCyG'!$B:$B,BT$9,'BD OCyG'!$AE:$AE,$H34,'BD OCyG'!$AD:$AD,$H$11)*BV$9-SUMIFS(INDIRECT("'BD OCyG'!$"&amp;BO$10&amp;":"&amp;BO$10),'BD OCyG'!$B:$B,BT$9,'BD OCyG'!$AE:$AE,$H34,'BD OCyG'!$AD:$AD,$H$11)*BP$9)/BT$10))</f>
        <v>0</v>
      </c>
      <c r="BU34" s="170">
        <f t="shared" ca="1" si="17"/>
        <v>0</v>
      </c>
      <c r="BV34" s="171">
        <f ca="1">IF(BU$9&gt;Periodo,0,SUMIFS(INDIRECT("'BD OCyG'!$"&amp;BV$10&amp;":$"&amp;BV$10),'BD OCyG'!$B:$B,BT$9,'BD OCyG'!$AE:$AE,$H34,'BD OCyG'!$AD:$AD,$H$11,'BD OCyG'!$AF:$AF,"Si")-BP34-BJ34-BD34-AX34-AR34-AL34-AF34-Z34)</f>
        <v>0</v>
      </c>
      <c r="BW34" s="171">
        <f ca="1">IF(BU$9&gt;Periodo,0,SUMIFS(INDIRECT("'BD OCyG'!$"&amp;BV$10&amp;":$"&amp;BV$10),'BD OCyG'!$B:$B,BT$9,'BD OCyG'!$AE:$AE,$H34,'BD OCyG'!$AD:$AD,$H$11,'BD OCyG'!$AF:$AF,"No")*Resumen!$F$8-BQ34-BK34-BE34-AY34-AS34-AM34-AG34-AA34)</f>
        <v>0</v>
      </c>
      <c r="BX34" s="171">
        <f ca="1">BV34+IF(Resumen!$F$8=0,0,BW34/Resumen!$F$8)</f>
        <v>0</v>
      </c>
      <c r="BY34" s="171">
        <f ca="1">BV34+IF(Resumen!$O$7=0,0,BW34/Resumen!$O$7)</f>
        <v>0</v>
      </c>
      <c r="BZ34" s="170">
        <f ca="1">IF(CA$9&gt;Periodo,0,IF(CA$9&gt;Periodo,0,(SUMIFS(INDIRECT("'BD OCyG'!$"&amp;CA$10&amp;":"&amp;CA$10),'BD OCyG'!$B:$B,BZ$9,'BD OCyG'!$AE:$AE,$H34,'BD OCyG'!$AD:$AD,$H$11)*CB$9-SUMIFS(INDIRECT("'BD OCyG'!$"&amp;BU$10&amp;":"&amp;BU$10),'BD OCyG'!$B:$B,BZ$9,'BD OCyG'!$AE:$AE,$H34,'BD OCyG'!$AD:$AD,$H$11)*BV$9)/BZ$10))</f>
        <v>0</v>
      </c>
      <c r="CA34" s="170">
        <f t="shared" ca="1" si="18"/>
        <v>0</v>
      </c>
      <c r="CB34" s="171">
        <f ca="1">IF(CA$9&gt;Periodo,0,SUMIFS(INDIRECT("'BD OCyG'!$"&amp;CB$10&amp;":$"&amp;CB$10),'BD OCyG'!$B:$B,BZ$9,'BD OCyG'!$AE:$AE,$H34,'BD OCyG'!$AD:$AD,$H$11,'BD OCyG'!$AF:$AF,"Si")-BV34-BP34-BJ34-BD34-AX34-AR34-AL34-AF34-Z34)</f>
        <v>0</v>
      </c>
      <c r="CC34" s="171">
        <f ca="1">IF(CA$9&gt;Periodo,0,SUMIFS(INDIRECT("'BD OCyG'!$"&amp;CB$10&amp;":$"&amp;CB$10),'BD OCyG'!$B:$B,BZ$9,'BD OCyG'!$AE:$AE,$H34,'BD OCyG'!$AD:$AD,$H$11,'BD OCyG'!$AF:$AF,"No")*Resumen!$F$8-BW34-BQ34-BK34-BE34-AY34-AS34-AM34-AG34-AA34)</f>
        <v>0</v>
      </c>
      <c r="CD34" s="171">
        <f ca="1">CB34+IF(Resumen!$F$8=0,0,CC34/Resumen!$F$8)</f>
        <v>0</v>
      </c>
      <c r="CE34" s="171">
        <f ca="1">CB34+IF(Resumen!$P$7=0,0,CC34/Resumen!$P$7)</f>
        <v>0</v>
      </c>
      <c r="CF34" s="170">
        <f ca="1">IF(CG$9&gt;Periodo,0,IF(CG$9&gt;Periodo,0,(SUMIFS(INDIRECT("'BD OCyG'!$"&amp;CG$10&amp;":"&amp;CG$10),'BD OCyG'!$B:$B,CF$9,'BD OCyG'!$AE:$AE,$H34,'BD OCyG'!$AD:$AD,$H$11)*CH$9-SUMIFS(INDIRECT("'BD OCyG'!$"&amp;CA$10&amp;":"&amp;CA$10),'BD OCyG'!$B:$B,CF$9,'BD OCyG'!$AE:$AE,$H34,'BD OCyG'!$AD:$AD,$H$11)*CB$9)/CF$10))</f>
        <v>0</v>
      </c>
      <c r="CG34" s="170">
        <f t="shared" ca="1" si="19"/>
        <v>0</v>
      </c>
      <c r="CH34" s="171">
        <f ca="1">IF(CG$9&gt;Periodo,0,SUMIFS(INDIRECT("'BD OCyG'!$"&amp;CH$10&amp;":$"&amp;CH$10),'BD OCyG'!$B:$B,CF$9,'BD OCyG'!$AE:$AE,$H34,'BD OCyG'!$AD:$AD,$H$11,'BD OCyG'!$AF:$AF,"Si")-CB34-BV34-BP34-BJ34-BD34-AX34-AR34-AL34-AF34-Z34)</f>
        <v>0</v>
      </c>
      <c r="CI34" s="171">
        <f ca="1">IF(CG$9&gt;Periodo,0,SUMIFS(INDIRECT("'BD OCyG'!$"&amp;CH$10&amp;":$"&amp;CH$10),'BD OCyG'!$B:$B,CF$9,'BD OCyG'!$AE:$AE,$H34,'BD OCyG'!$AD:$AD,$H$11,'BD OCyG'!$AF:$AF,"No")*Resumen!$F$8-CC34-BW34-BQ34-BK34-BE34-AY34-AS34-AM34-AG34-AA34)</f>
        <v>0</v>
      </c>
      <c r="CJ34" s="171">
        <f ca="1">CH34+IF(Resumen!$F$8=0,0,CI34/Resumen!$F$8)</f>
        <v>0</v>
      </c>
      <c r="CK34" s="171">
        <f ca="1">CH34+IF(Resumen!$Q$7=0,0,CI34/Resumen!$Q$7)</f>
        <v>0</v>
      </c>
      <c r="CL34" s="170">
        <f ca="1">IF(CM$9&gt;Periodo,0,IF(CM$9&gt;Periodo,0,(SUMIFS(INDIRECT("'BD OCyG'!$"&amp;CM$10&amp;":"&amp;CM$10),'BD OCyG'!$B:$B,CL$9,'BD OCyG'!$AE:$AE,$H34,'BD OCyG'!$AD:$AD,$H$11)*CN$9-SUMIFS(INDIRECT("'BD OCyG'!$"&amp;CG$10&amp;":"&amp;CG$10),'BD OCyG'!$B:$B,CL$9,'BD OCyG'!$AE:$AE,$H34,'BD OCyG'!$AD:$AD,$H$11)*CH$9)/CL$10))</f>
        <v>0</v>
      </c>
      <c r="CM34" s="170">
        <f t="shared" ca="1" si="20"/>
        <v>0</v>
      </c>
      <c r="CN34" s="171">
        <f ca="1">IF(CM$9&gt;Periodo,0,SUMIFS(INDIRECT("'BD OCyG'!$"&amp;CN$10&amp;":$"&amp;CN$10),'BD OCyG'!$B:$B,CL$9,'BD OCyG'!$AE:$AE,$H34,'BD OCyG'!$AD:$AD,$H$11,'BD OCyG'!$AF:$AF,"Si")-CH34-CB34-BV34-BP34-BJ34-BD34-AX34-AR34-AL34-AF34-Z34)</f>
        <v>0</v>
      </c>
      <c r="CO34" s="171">
        <f ca="1">IF(CM$9&gt;Periodo,0,SUMIFS(INDIRECT("'BD OCyG'!$"&amp;CN$10&amp;":$"&amp;CN$10),'BD OCyG'!$B:$B,CL$9,'BD OCyG'!$AE:$AE,$H34,'BD OCyG'!$AD:$AD,$H$11,'BD OCyG'!$AF:$AF,"No")*Resumen!$F$8-CI34-CC34-BW34-BQ34-BK34-BE34-AY34-AS34-AM34-AG34-AA34)</f>
        <v>0</v>
      </c>
      <c r="CP34" s="171">
        <f ca="1">CN34+IF(Resumen!$F$8=0,0,CO34/Resumen!$F$8)</f>
        <v>0</v>
      </c>
      <c r="CQ34" s="171">
        <f ca="1">CN34+IF(Resumen!$R$7=0,0,CO34/Resumen!$R$7)</f>
        <v>0</v>
      </c>
      <c r="CR34" s="139">
        <f t="shared" ca="1" si="21"/>
        <v>0</v>
      </c>
      <c r="CS34" s="139">
        <f t="shared" ca="1" si="22"/>
        <v>0</v>
      </c>
      <c r="CT34" s="139">
        <f t="shared" ca="1" si="23"/>
        <v>0</v>
      </c>
      <c r="CU34" s="139">
        <f t="shared" ca="1" si="4"/>
        <v>0</v>
      </c>
      <c r="CV34" s="140">
        <f t="shared" ca="1" si="4"/>
        <v>0</v>
      </c>
      <c r="CW34" s="140">
        <f t="shared" ca="1" si="4"/>
        <v>0</v>
      </c>
      <c r="CX34" s="170">
        <f>SUMIFS('BD OCyG'!$AB:$AB,'BD OCyG'!$B:$B,CX$11,'BD OCyG'!$AE:$AE,$H34,'BD OCyG'!$AD:$AD,$H$11)</f>
        <v>0</v>
      </c>
      <c r="CY34" s="170">
        <f t="shared" si="5"/>
        <v>0</v>
      </c>
      <c r="CZ34" s="171">
        <f>SUMIFS('BD OCyG'!$AC:$AC,'BD OCyG'!$B:$B,CX$11,'BD OCyG'!$AE:$AE,$H34,'BD OCyG'!$AD:$AD,$H$11,'BD OCyG'!$AF:$AF,"Si")</f>
        <v>0</v>
      </c>
      <c r="DA34" s="171">
        <f>SUMIFS('BD OCyG'!$AC:$AC,'BD OCyG'!$B:$B,CX$11,'BD OCyG'!$AE:$AE,$H34,'BD OCyG'!$AD:$AD,$H$11,'BD OCyG'!$AF:$AF,"No")*Resumen!$F$8</f>
        <v>0</v>
      </c>
      <c r="DB34" s="171">
        <f>CZ34+IF(Resumen!$F$8=0,0,DA34/Resumen!$F$8)</f>
        <v>0</v>
      </c>
      <c r="DC34" s="171">
        <f>CZ34+IF(Resumen!$F$8=0,0,DA34/Resumen!$F$8)</f>
        <v>0</v>
      </c>
      <c r="DD34" s="170">
        <f>SUMIFS('BD OCyG'!$AB:$AB,'BD OCyG'!$B:$B,DD$11,'BD OCyG'!$AE:$AE,$H34,'BD OCyG'!$AD:$AD,$H$11)</f>
        <v>0</v>
      </c>
      <c r="DE34" s="170">
        <f t="shared" si="6"/>
        <v>0</v>
      </c>
      <c r="DF34" s="171">
        <f>SUMIFS('BD OCyG'!$AC:$AC,'BD OCyG'!$B:$B,DD$11,'BD OCyG'!$AE:$AE,$H34,'BD OCyG'!$AD:$AD,$H$11,'BD OCyG'!$AF:$AF,"Si")</f>
        <v>0</v>
      </c>
      <c r="DG34" s="171">
        <f>SUMIFS('BD OCyG'!$AC:$AC,'BD OCyG'!$B:$B,DD$11,'BD OCyG'!$AE:$AE,$H34,'BD OCyG'!$AD:$AD,$H$11,'BD OCyG'!$AF:$AF,"No")*Resumen!$F$8</f>
        <v>0</v>
      </c>
      <c r="DH34" s="171">
        <f>DF34+IF(Resumen!$F$8=0,0,DG34/Resumen!$F$8)</f>
        <v>0</v>
      </c>
      <c r="DI34" s="171">
        <f>DF34+IF(Resumen!$F$8=0,0,DG34/Resumen!$F$8)</f>
        <v>0</v>
      </c>
      <c r="DJ34" s="140">
        <f t="shared" ca="1" si="24"/>
        <v>0</v>
      </c>
      <c r="DK34" s="140">
        <f t="shared" ca="1" si="24"/>
        <v>0</v>
      </c>
      <c r="DL34" s="140">
        <f t="shared" ca="1" si="24"/>
        <v>0</v>
      </c>
    </row>
    <row r="35" spans="2:116" s="169" customFormat="1" ht="15" customHeight="1" x14ac:dyDescent="0.2">
      <c r="B35" s="173">
        <f>SUMIFS('BD OCyG'!$AB:$AB,'BD OCyG'!$B:$B,B$11,'BD OCyG'!$AE:$AE,$H35,'BD OCyG'!$AD:$AD,$H$11)</f>
        <v>0</v>
      </c>
      <c r="C35" s="173">
        <f t="shared" si="0"/>
        <v>0</v>
      </c>
      <c r="D35" s="174">
        <f>SUMIFS('BD OCyG'!$AC:$AC,'BD OCyG'!$B:$B,B$11,'BD OCyG'!$AE:$AE,$H35,'BD OCyG'!$AD:$AD,$H$11,'BD OCyG'!$AF:$AF,"Si")</f>
        <v>0</v>
      </c>
      <c r="E35" s="174">
        <f>SUMIFS('BD OCyG'!$AC:$AC,'BD OCyG'!$B:$B,B$11,'BD OCyG'!$AE:$AE,$H35,'BD OCyG'!$AD:$AD,$H$11,'BD OCyG'!$AF:$AF,"No")*Resumen!$F$9</f>
        <v>0</v>
      </c>
      <c r="F35" s="174">
        <f>D35+IF(Resumen!$F$9=0,0,E35/Resumen!$F$9)</f>
        <v>0</v>
      </c>
      <c r="G35" s="174">
        <f>D35+IF(Resumen!$F$7=0,0,E35/Resumen!$F$7)</f>
        <v>0</v>
      </c>
      <c r="H35" s="175"/>
      <c r="I35" s="139">
        <f>SUMIFS('BD OCyG'!$AB:$AB,'BD OCyG'!$B:$B,I$11,'BD OCyG'!$AE:$AE,$H35,'BD OCyG'!$AD:$AD,$H$11)</f>
        <v>0</v>
      </c>
      <c r="J35" s="139">
        <f t="shared" si="1"/>
        <v>0</v>
      </c>
      <c r="K35" s="139">
        <f>SUMIFS('BD OCyG'!$AC:$AC,'BD OCyG'!$B:$B,I$11,'BD OCyG'!$AE:$AE,$H35,'BD OCyG'!$AD:$AD,$H$11,'BD OCyG'!$AF:$AF,"Si")</f>
        <v>0</v>
      </c>
      <c r="L35" s="139">
        <f>SUMIFS('BD OCyG'!$AC:$AC,'BD OCyG'!$B:$B,I$11,'BD OCyG'!$AE:$AE,$H35,'BD OCyG'!$AD:$AD,$H$11,'BD OCyG'!$AF:$AF,"No")*Resumen!$F$8</f>
        <v>0</v>
      </c>
      <c r="M35" s="174">
        <f>K35+IF(Resumen!$F$8=0,0,L35/Resumen!$F$8)</f>
        <v>0</v>
      </c>
      <c r="N35" s="139">
        <f>SUMIFS('BD OCyG'!$AB:$AB,'BD OCyG'!$B:$B,N$11,'BD OCyG'!$AE:$AE,$H35,'BD OCyG'!$AD:$AD,$H$11)</f>
        <v>0</v>
      </c>
      <c r="O35" s="139">
        <f t="shared" si="2"/>
        <v>0</v>
      </c>
      <c r="P35" s="139">
        <f>SUMIFS('BD OCyG'!$AC:$AC,'BD OCyG'!$B:$B,N$11,'BD OCyG'!$AE:$AE,$H35,'BD OCyG'!$AD:$AD,$H$11,'BD OCyG'!$AF:$AF,"Si")</f>
        <v>0</v>
      </c>
      <c r="Q35" s="139">
        <f>SUMIFS('BD OCyG'!$AC:$AC,'BD OCyG'!$B:$B,N$11,'BD OCyG'!$AE:$AE,$H35,'BD OCyG'!$AD:$AD,$H$11,'BD OCyG'!$AF:$AF,"No")*Resumen!$F$8</f>
        <v>0</v>
      </c>
      <c r="R35" s="174">
        <f>P35+IF(Resumen!$F$8=0,0,Q35/Resumen!$F$8)</f>
        <v>0</v>
      </c>
      <c r="S35" s="139">
        <f ca="1">IFERROR(SUMIFS(INDIRECT("'BD OCyG'!$"&amp;T$10&amp;":"&amp;T$10),'BD OCyG'!$B:$B,N$11,'BD OCyG'!$AE:$AE,$H35,'BD OCyG'!$AD:$AD,$H$11),)</f>
        <v>0</v>
      </c>
      <c r="T35" s="139">
        <f t="shared" ca="1" si="8"/>
        <v>0</v>
      </c>
      <c r="U35" s="139">
        <f ca="1">IFERROR(SUMIFS(INDIRECT("'BD OCyG'!$"&amp;U$10&amp;":$"&amp;U$10),'BD OCyG'!$B:$B,N$11,'BD OCyG'!$AE:$AE,$H35,'BD OCyG'!$AD:$AD,$H$11,'BD OCyG'!$AF:$AF,"Si"),)</f>
        <v>0</v>
      </c>
      <c r="V35" s="139">
        <f ca="1">IFERROR(SUMIFS(INDIRECT("'BD OCyG'!$"&amp;U$10&amp;":$"&amp;U$10),'BD OCyG'!$B:$B,N$11,'BD OCyG'!$AE:$AE,$H35,'BD OCyG'!$AD:$AD,$H$11,'BD OCyG'!$AF:$AF,"No")*Resumen!$F$8,)</f>
        <v>0</v>
      </c>
      <c r="W35" s="171">
        <f ca="1">U35+IF(Resumen!$F$8=0,0,V35/Resumen!$F$8)</f>
        <v>0</v>
      </c>
      <c r="X35" s="170">
        <f ca="1">SUMIFS(INDIRECT("'BD OCyG'!$"&amp;Y$10&amp;":"&amp;Y$10),'BD OCyG'!$B:$B,X$9,'BD OCyG'!$AE:$AE,$H35,'BD OCyG'!$AD:$AD,$H$11)</f>
        <v>0</v>
      </c>
      <c r="Y35" s="170">
        <f t="shared" ca="1" si="9"/>
        <v>0</v>
      </c>
      <c r="Z35" s="171">
        <f ca="1">SUMIFS(INDIRECT("'BD OCyG'!$"&amp;Z$10&amp;":$"&amp;Z$10),'BD OCyG'!$B:$B,X$9,'BD OCyG'!$AE:$AE,$H35,'BD OCyG'!$AD:$AD,$H$11,'BD OCyG'!$AF:$AF,"Si")</f>
        <v>0</v>
      </c>
      <c r="AA35" s="171">
        <f ca="1">SUMIFS(INDIRECT("'BD OCyG'!$"&amp;Z$10&amp;":$"&amp;Z$10),'BD OCyG'!$B:$B,X$9,'BD OCyG'!$AE:$AE,$H35,'BD OCyG'!$AD:$AD,$H$11,'BD OCyG'!$AF:$AF,"No")*Resumen!$F$8</f>
        <v>0</v>
      </c>
      <c r="AB35" s="171">
        <f ca="1">Z35+IF(Resumen!$F$8=0,0,AA35/Resumen!$F$8)</f>
        <v>0</v>
      </c>
      <c r="AC35" s="171">
        <f ca="1">Z35+IF(Resumen!$G$7=0,0,AA35/Resumen!$G$7)</f>
        <v>0</v>
      </c>
      <c r="AD35" s="173">
        <f ca="1">IF(AE$9&gt;Periodo,0,(SUMIFS(INDIRECT("'BD OCyG'!$"&amp;AE$10&amp;":"&amp;AE$10),'BD OCyG'!$B:$B,AD$9,'BD OCyG'!$AE:$AE,$H35,'BD OCyG'!$AD:$AD,$H$11)*AF$9-X35*X$10)/AD$10)</f>
        <v>0</v>
      </c>
      <c r="AE35" s="173">
        <f t="shared" ca="1" si="10"/>
        <v>0</v>
      </c>
      <c r="AF35" s="171">
        <f ca="1">IF(AE$9&gt;Periodo,0,IF(AE$9&gt;Periodo,0,SUMIFS(INDIRECT("'BD OCyG'!$"&amp;AF$10&amp;":$"&amp;AF$10),'BD OCyG'!$B:$B,AD$9,'BD OCyG'!$AE:$AE,$H35,'BD OCyG'!$AD:$AD,$H$11,'BD OCyG'!$AF:$AF,"Si")-Z35))</f>
        <v>0</v>
      </c>
      <c r="AG35" s="171">
        <f ca="1">IF(AE$9&gt;Periodo,0,IF(AE$9&gt;Periodo,0,SUMIFS(INDIRECT("'BD OCyG'!$"&amp;AF$10&amp;":$"&amp;AF$10),'BD OCyG'!$B:$B,AD$9,'BD OCyG'!$AE:$AE,$H35,'BD OCyG'!$AD:$AD,$H$11,'BD OCyG'!$AF:$AF,"No")*Resumen!$F$8-AA35))</f>
        <v>0</v>
      </c>
      <c r="AH35" s="171">
        <f ca="1">AF35+IF(Resumen!$F$8=0,0,AG35/Resumen!$F$8)</f>
        <v>0</v>
      </c>
      <c r="AI35" s="171">
        <f ca="1">AF35+IF(Resumen!$H$7=0,0,AG35/Resumen!$H$7)</f>
        <v>0</v>
      </c>
      <c r="AJ35" s="170">
        <f ca="1">IF(AK$9&gt;Periodo,0,IF(AK$9&gt;Periodo,0,(SUMIFS(INDIRECT("'BD OCyG'!$"&amp;AK$10&amp;":"&amp;AK$10),'BD OCyG'!$B:$B,AJ$9,'BD OCyG'!$AE:$AE,$H35,'BD OCyG'!$AD:$AD,$H$11)*AL$9-SUMIFS(INDIRECT("'BD OCyG'!$"&amp;AE$10&amp;":"&amp;AE$10),'BD OCyG'!$B:$B,AJ$9,'BD OCyG'!$AE:$AE,$H35,'BD OCyG'!$AD:$AD,$H$11)*AF$9)/AJ$10))</f>
        <v>0</v>
      </c>
      <c r="AK35" s="173">
        <f t="shared" ca="1" si="11"/>
        <v>0</v>
      </c>
      <c r="AL35" s="171">
        <f ca="1">IF(AK$9&gt;Periodo,0,SUMIFS(INDIRECT("'BD OCyG'!$"&amp;AL$10&amp;":$"&amp;AL$10),'BD OCyG'!$B:$B,AJ$9,'BD OCyG'!$AE:$AE,$H35,'BD OCyG'!$AD:$AD,$H$11,'BD OCyG'!$AF:$AF,"Si")-AF35-Z35)</f>
        <v>0</v>
      </c>
      <c r="AM35" s="171">
        <f ca="1">IF(AK$9&gt;Periodo,0,SUMIFS(INDIRECT("'BD OCyG'!$"&amp;AL$10&amp;":$"&amp;AL$10),'BD OCyG'!$B:$B,AJ$9,'BD OCyG'!$AE:$AE,$H35,'BD OCyG'!$AD:$AD,$H$11,'BD OCyG'!$AF:$AF,"No")*Resumen!$F$8-AG35-AA35)</f>
        <v>0</v>
      </c>
      <c r="AN35" s="171">
        <f ca="1">AL35+IF(Resumen!$F$8=0,0,AM35/Resumen!$F$8)</f>
        <v>0</v>
      </c>
      <c r="AO35" s="171">
        <f ca="1">AL35+IF(Resumen!$I$7=0,0,AM35/Resumen!$I$7)</f>
        <v>0</v>
      </c>
      <c r="AP35" s="170">
        <f ca="1">IF(AQ$9&gt;Periodo,0,IF(AQ$9&gt;Periodo,0,(SUMIFS(INDIRECT("'BD OCyG'!$"&amp;AQ$10&amp;":"&amp;AQ$10),'BD OCyG'!$B:$B,AP$9,'BD OCyG'!$AE:$AE,$H35,'BD OCyG'!$AD:$AD,$H$11)*AR$9-SUMIFS(INDIRECT("'BD OCyG'!$"&amp;AK$10&amp;":"&amp;AK$10),'BD OCyG'!$B:$B,AP$9,'BD OCyG'!$AE:$AE,$H35,'BD OCyG'!$AD:$AD,$H$11)*AL$9)/AP$10))</f>
        <v>0</v>
      </c>
      <c r="AQ35" s="173">
        <f t="shared" ca="1" si="12"/>
        <v>0</v>
      </c>
      <c r="AR35" s="171">
        <f ca="1">IF(AQ$9&gt;Periodo,0,SUMIFS(INDIRECT("'BD OCyG'!$"&amp;AR$10&amp;":$"&amp;AR$10),'BD OCyG'!$B:$B,AP$9,'BD OCyG'!$AE:$AE,$H35,'BD OCyG'!$AD:$AD,$H$11,'BD OCyG'!$AF:$AF,"Si")-AL35-AF35-Z35)</f>
        <v>0</v>
      </c>
      <c r="AS35" s="171">
        <f ca="1">IF(AQ$9&gt;Periodo,0,SUMIFS(INDIRECT("'BD OCyG'!$"&amp;AR$10&amp;":$"&amp;AR$10),'BD OCyG'!$B:$B,AP$9,'BD OCyG'!$AE:$AE,$H35,'BD OCyG'!$AD:$AD,$H$11,'BD OCyG'!$AF:$AF,"No")*Resumen!$F$8-AM35-AG35-AA35)</f>
        <v>0</v>
      </c>
      <c r="AT35" s="171">
        <f ca="1">AR35+IF(Resumen!$F$8=0,0,AS35/Resumen!$F$8)</f>
        <v>0</v>
      </c>
      <c r="AU35" s="171">
        <f ca="1">AR35+IF(Resumen!$J$7=0,0,AS35/Resumen!$J$7)</f>
        <v>0</v>
      </c>
      <c r="AV35" s="170">
        <f ca="1">IF(AW$9&gt;Periodo,0,IF(AW$9&gt;Periodo,0,(SUMIFS(INDIRECT("'BD OCyG'!$"&amp;AW$10&amp;":"&amp;AW$10),'BD OCyG'!$B:$B,AV$9,'BD OCyG'!$AE:$AE,$H35,'BD OCyG'!$AD:$AD,$H$11)*AX$9-SUMIFS(INDIRECT("'BD OCyG'!$"&amp;AQ$10&amp;":"&amp;AQ$10),'BD OCyG'!$B:$B,AV$9,'BD OCyG'!$AE:$AE,$H35,'BD OCyG'!$AD:$AD,$H$11)*AR$9)/AV$10))</f>
        <v>0</v>
      </c>
      <c r="AW35" s="173">
        <f t="shared" ca="1" si="13"/>
        <v>0</v>
      </c>
      <c r="AX35" s="171">
        <f ca="1">IF(AW$9&gt;Periodo,0,SUMIFS(INDIRECT("'BD OCyG'!$"&amp;AX$10&amp;":$"&amp;AX$10),'BD OCyG'!$B:$B,AV$9,'BD OCyG'!$AE:$AE,$H35,'BD OCyG'!$AD:$AD,$H$11,'BD OCyG'!$AF:$AF,"Si")-AR35-AL35-AF35-Z35)</f>
        <v>0</v>
      </c>
      <c r="AY35" s="171">
        <f ca="1">IF(AW$9&gt;Periodo,0,SUMIFS(INDIRECT("'BD OCyG'!$"&amp;AX$10&amp;":$"&amp;AX$10),'BD OCyG'!$B:$B,AV$9,'BD OCyG'!$AE:$AE,$H35,'BD OCyG'!$AD:$AD,$H$11,'BD OCyG'!$AF:$AF,"No")*Resumen!$F$8-AS35-AM35-AG35-AA35)</f>
        <v>0</v>
      </c>
      <c r="AZ35" s="171">
        <f ca="1">AX35+IF(Resumen!$F$8=0,0,AY35/Resumen!$F$8)</f>
        <v>0</v>
      </c>
      <c r="BA35" s="171">
        <f ca="1">AX35+IF(Resumen!$K$7=0,0,AY35/Resumen!$K$7)</f>
        <v>0</v>
      </c>
      <c r="BB35" s="170">
        <f ca="1">IF(BC$9&gt;Periodo,0,IF(BC$9&gt;Periodo,0,(SUMIFS(INDIRECT("'BD OCyG'!$"&amp;BC$10&amp;":"&amp;BC$10),'BD OCyG'!$B:$B,BB$9,'BD OCyG'!$AE:$AE,$H35,'BD OCyG'!$AD:$AD,$H$11)*BD$9-SUMIFS(INDIRECT("'BD OCyG'!$"&amp;AW$10&amp;":"&amp;AW$10),'BD OCyG'!$B:$B,BB$9,'BD OCyG'!$AE:$AE,$H35,'BD OCyG'!$AD:$AD,$H$11)*AX$9)/BB$10))</f>
        <v>0</v>
      </c>
      <c r="BC35" s="173">
        <f t="shared" ca="1" si="14"/>
        <v>0</v>
      </c>
      <c r="BD35" s="171">
        <f ca="1">IF(BC$9&gt;Periodo,0,SUMIFS(INDIRECT("'BD OCyG'!$"&amp;BD$10&amp;":$"&amp;BD$10),'BD OCyG'!$B:$B,BB$9,'BD OCyG'!$AE:$AE,$H35,'BD OCyG'!$AD:$AD,$H$11,'BD OCyG'!$AF:$AF,"Si")-AX35-AR35-AL35-AF35-Z35)</f>
        <v>0</v>
      </c>
      <c r="BE35" s="171">
        <f ca="1">IF(BC$9&gt;Periodo,0,SUMIFS(INDIRECT("'BD OCyG'!$"&amp;BD$10&amp;":$"&amp;BD$10),'BD OCyG'!$B:$B,BB$9,'BD OCyG'!$AE:$AE,$H35,'BD OCyG'!$AD:$AD,$H$11,'BD OCyG'!$AF:$AF,"No")*Resumen!$F$8-AY35-AS35-AM35-AG35-AA35)</f>
        <v>0</v>
      </c>
      <c r="BF35" s="171">
        <f ca="1">BD35+IF(Resumen!$F$8=0,0,BE35/Resumen!$F$8)</f>
        <v>0</v>
      </c>
      <c r="BG35" s="171">
        <f ca="1">BD35+IF(Resumen!$L$7=0,0,BE35/Resumen!$L$7)</f>
        <v>0</v>
      </c>
      <c r="BH35" s="170">
        <f ca="1">IF(BI$9&gt;Periodo,0,IF(BI$9&gt;Periodo,0,(SUMIFS(INDIRECT("'BD OCyG'!$"&amp;BI$10&amp;":"&amp;BI$10),'BD OCyG'!$B:$B,BH$9,'BD OCyG'!$AE:$AE,$H35,'BD OCyG'!$AD:$AD,$H$11)*BJ$9-SUMIFS(INDIRECT("'BD OCyG'!$"&amp;BC$10&amp;":"&amp;BC$10),'BD OCyG'!$B:$B,BH$9,'BD OCyG'!$AE:$AE,$H35,'BD OCyG'!$AD:$AD,$H$11)*BD$9)/BH$10))</f>
        <v>0</v>
      </c>
      <c r="BI35" s="173">
        <f t="shared" ca="1" si="15"/>
        <v>0</v>
      </c>
      <c r="BJ35" s="171">
        <f ca="1">IF(BI$9&gt;Periodo,0,SUMIFS(INDIRECT("'BD OCyG'!$"&amp;BJ$10&amp;":$"&amp;BJ$10),'BD OCyG'!$B:$B,BH$9,'BD OCyG'!$AE:$AE,$H35,'BD OCyG'!$AD:$AD,$H$11,'BD OCyG'!$AF:$AF,"Si")-BD35-AX35-AR35-AL35-AF35-Z35)</f>
        <v>0</v>
      </c>
      <c r="BK35" s="171">
        <f ca="1">IF(BI$9&gt;Periodo,0,SUMIFS(INDIRECT("'BD OCyG'!$"&amp;BJ$10&amp;":$"&amp;BJ$10),'BD OCyG'!$B:$B,BH$9,'BD OCyG'!$AE:$AE,$H35,'BD OCyG'!$AD:$AD,$H$11,'BD OCyG'!$AF:$AF,"No")*Resumen!$F$8-BE35-AY35-AS35-AM35-AG35-AA35)</f>
        <v>0</v>
      </c>
      <c r="BL35" s="171">
        <f ca="1">BJ35+IF(Resumen!$F$8=0,0,BK35/Resumen!$F$8)</f>
        <v>0</v>
      </c>
      <c r="BM35" s="171">
        <f ca="1">BJ35+IF(Resumen!$M$7=0,0,BK35/Resumen!$M$7)</f>
        <v>0</v>
      </c>
      <c r="BN35" s="170">
        <f ca="1">IF(BO$9&gt;Periodo,0,IF(BO$9&gt;Periodo,0,(SUMIFS(INDIRECT("'BD OCyG'!$"&amp;BO$10&amp;":"&amp;BO$10),'BD OCyG'!$B:$B,BN$9,'BD OCyG'!$AE:$AE,$H35,'BD OCyG'!$AD:$AD,$H$11)*BP$9-SUMIFS(INDIRECT("'BD OCyG'!$"&amp;BI$10&amp;":"&amp;BI$10),'BD OCyG'!$B:$B,BN$9,'BD OCyG'!$AE:$AE,$H35,'BD OCyG'!$AD:$AD,$H$11)*BJ$9)/BN$10))</f>
        <v>0</v>
      </c>
      <c r="BO35" s="173">
        <f t="shared" ca="1" si="16"/>
        <v>0</v>
      </c>
      <c r="BP35" s="171">
        <f ca="1">IF(BO$9&gt;Periodo,0,SUMIFS(INDIRECT("'BD OCyG'!$"&amp;BP$10&amp;":$"&amp;BP$10),'BD OCyG'!$B:$B,BN$9,'BD OCyG'!$AE:$AE,$H35,'BD OCyG'!$AD:$AD,$H$11,'BD OCyG'!$AF:$AF,"Si")-BJ35-BD35-AX35-AR35-AL35-AF35-Z35)</f>
        <v>0</v>
      </c>
      <c r="BQ35" s="171">
        <f ca="1">IF(BO$9&gt;Periodo,0,SUMIFS(INDIRECT("'BD OCyG'!$"&amp;BP$10&amp;":$"&amp;BP$10),'BD OCyG'!$B:$B,BN$9,'BD OCyG'!$AE:$AE,$H35,'BD OCyG'!$AD:$AD,$H$11,'BD OCyG'!$AF:$AF,"No")*Resumen!$F$9-BK35-BE35-AY35-AS35-AM35-AG35-AA35)</f>
        <v>0</v>
      </c>
      <c r="BR35" s="171">
        <f ca="1">BP35+IF(Resumen!$F$8=0,0,BQ35/Resumen!$F$8)</f>
        <v>0</v>
      </c>
      <c r="BS35" s="171">
        <f ca="1">BP35+IF(Resumen!$N$7=0,0,BQ35/Resumen!$N$7)</f>
        <v>0</v>
      </c>
      <c r="BT35" s="170">
        <f ca="1">IF(BU$9&gt;Periodo,0,IF(BU$9&gt;Periodo,0,(SUMIFS(INDIRECT("'BD OCyG'!$"&amp;BU$10&amp;":"&amp;BU$10),'BD OCyG'!$B:$B,BT$9,'BD OCyG'!$AE:$AE,$H35,'BD OCyG'!$AD:$AD,$H$11)*BV$9-SUMIFS(INDIRECT("'BD OCyG'!$"&amp;BO$10&amp;":"&amp;BO$10),'BD OCyG'!$B:$B,BT$9,'BD OCyG'!$AE:$AE,$H35,'BD OCyG'!$AD:$AD,$H$11)*BP$9)/BT$10))</f>
        <v>0</v>
      </c>
      <c r="BU35" s="173">
        <f t="shared" ca="1" si="17"/>
        <v>0</v>
      </c>
      <c r="BV35" s="171">
        <f ca="1">IF(BU$9&gt;Periodo,0,SUMIFS(INDIRECT("'BD OCyG'!$"&amp;BV$10&amp;":$"&amp;BV$10),'BD OCyG'!$B:$B,BT$9,'BD OCyG'!$AE:$AE,$H35,'BD OCyG'!$AD:$AD,$H$11,'BD OCyG'!$AF:$AF,"Si")-BP35-BJ35-BD35-AX35-AR35-AL35-AF35-Z35)</f>
        <v>0</v>
      </c>
      <c r="BW35" s="171">
        <f ca="1">IF(BU$9&gt;Periodo,0,SUMIFS(INDIRECT("'BD OCyG'!$"&amp;BV$10&amp;":$"&amp;BV$10),'BD OCyG'!$B:$B,BT$9,'BD OCyG'!$AE:$AE,$H35,'BD OCyG'!$AD:$AD,$H$11,'BD OCyG'!$AF:$AF,"No")*Resumen!$F$8-BQ35-BK35-BE35-AY35-AS35-AM35-AG35-AA35)</f>
        <v>0</v>
      </c>
      <c r="BX35" s="171">
        <f ca="1">BV35+IF(Resumen!$F$8=0,0,BW35/Resumen!$F$8)</f>
        <v>0</v>
      </c>
      <c r="BY35" s="171">
        <f ca="1">BV35+IF(Resumen!$O$7=0,0,BW35/Resumen!$O$7)</f>
        <v>0</v>
      </c>
      <c r="BZ35" s="170">
        <f ca="1">IF(CA$9&gt;Periodo,0,IF(CA$9&gt;Periodo,0,(SUMIFS(INDIRECT("'BD OCyG'!$"&amp;CA$10&amp;":"&amp;CA$10),'BD OCyG'!$B:$B,BZ$9,'BD OCyG'!$AE:$AE,$H35,'BD OCyG'!$AD:$AD,$H$11)*CB$9-SUMIFS(INDIRECT("'BD OCyG'!$"&amp;BU$10&amp;":"&amp;BU$10),'BD OCyG'!$B:$B,BZ$9,'BD OCyG'!$AE:$AE,$H35,'BD OCyG'!$AD:$AD,$H$11)*BV$9)/BZ$10))</f>
        <v>0</v>
      </c>
      <c r="CA35" s="173">
        <f t="shared" ca="1" si="18"/>
        <v>0</v>
      </c>
      <c r="CB35" s="171">
        <f ca="1">IF(CA$9&gt;Periodo,0,SUMIFS(INDIRECT("'BD OCyG'!$"&amp;CB$10&amp;":$"&amp;CB$10),'BD OCyG'!$B:$B,BZ$9,'BD OCyG'!$AE:$AE,$H35,'BD OCyG'!$AD:$AD,$H$11,'BD OCyG'!$AF:$AF,"Si")-BV35-BP35-BJ35-BD35-AX35-AR35-AL35-AF35-Z35)</f>
        <v>0</v>
      </c>
      <c r="CC35" s="171">
        <f ca="1">IF(CA$9&gt;Periodo,0,SUMIFS(INDIRECT("'BD OCyG'!$"&amp;CB$10&amp;":$"&amp;CB$10),'BD OCyG'!$B:$B,BZ$9,'BD OCyG'!$AE:$AE,$H35,'BD OCyG'!$AD:$AD,$H$11,'BD OCyG'!$AF:$AF,"No")*Resumen!$F$8-BW35-BQ35-BK35-BE35-AY35-AS35-AM35-AG35-AA35)</f>
        <v>0</v>
      </c>
      <c r="CD35" s="171">
        <f ca="1">CB35+IF(Resumen!$F$8=0,0,CC35/Resumen!$F$8)</f>
        <v>0</v>
      </c>
      <c r="CE35" s="171">
        <f ca="1">CB35+IF(Resumen!$P$7=0,0,CC35/Resumen!$P$7)</f>
        <v>0</v>
      </c>
      <c r="CF35" s="170">
        <f ca="1">IF(CG$9&gt;Periodo,0,IF(CG$9&gt;Periodo,0,(SUMIFS(INDIRECT("'BD OCyG'!$"&amp;CG$10&amp;":"&amp;CG$10),'BD OCyG'!$B:$B,CF$9,'BD OCyG'!$AE:$AE,$H35,'BD OCyG'!$AD:$AD,$H$11)*CH$9-SUMIFS(INDIRECT("'BD OCyG'!$"&amp;CA$10&amp;":"&amp;CA$10),'BD OCyG'!$B:$B,CF$9,'BD OCyG'!$AE:$AE,$H35,'BD OCyG'!$AD:$AD,$H$11)*CB$9)/CF$10))</f>
        <v>0</v>
      </c>
      <c r="CG35" s="173">
        <f t="shared" ca="1" si="19"/>
        <v>0</v>
      </c>
      <c r="CH35" s="171">
        <f ca="1">IF(CG$9&gt;Periodo,0,SUMIFS(INDIRECT("'BD OCyG'!$"&amp;CH$10&amp;":$"&amp;CH$10),'BD OCyG'!$B:$B,CF$9,'BD OCyG'!$AE:$AE,$H35,'BD OCyG'!$AD:$AD,$H$11,'BD OCyG'!$AF:$AF,"Si")-CB35-BV35-BP35-BJ35-BD35-AX35-AR35-AL35-AF35-Z35)</f>
        <v>0</v>
      </c>
      <c r="CI35" s="171">
        <f ca="1">IF(CG$9&gt;Periodo,0,SUMIFS(INDIRECT("'BD OCyG'!$"&amp;CH$10&amp;":$"&amp;CH$10),'BD OCyG'!$B:$B,CF$9,'BD OCyG'!$AE:$AE,$H35,'BD OCyG'!$AD:$AD,$H$11,'BD OCyG'!$AF:$AF,"No")*Resumen!$F$8-CC35-BW35-BQ35-BK35-BE35-AY35-AS35-AM35-AG35-AA35)</f>
        <v>0</v>
      </c>
      <c r="CJ35" s="171">
        <f ca="1">CH35+IF(Resumen!$F$8=0,0,CI35/Resumen!$F$8)</f>
        <v>0</v>
      </c>
      <c r="CK35" s="171">
        <f ca="1">CH35+IF(Resumen!$Q$7=0,0,CI35/Resumen!$Q$7)</f>
        <v>0</v>
      </c>
      <c r="CL35" s="170">
        <f ca="1">IF(CM$9&gt;Periodo,0,IF(CM$9&gt;Periodo,0,(SUMIFS(INDIRECT("'BD OCyG'!$"&amp;CM$10&amp;":"&amp;CM$10),'BD OCyG'!$B:$B,CL$9,'BD OCyG'!$AE:$AE,$H35,'BD OCyG'!$AD:$AD,$H$11)*CN$9-SUMIFS(INDIRECT("'BD OCyG'!$"&amp;CG$10&amp;":"&amp;CG$10),'BD OCyG'!$B:$B,CL$9,'BD OCyG'!$AE:$AE,$H35,'BD OCyG'!$AD:$AD,$H$11)*CH$9)/CL$10))</f>
        <v>0</v>
      </c>
      <c r="CM35" s="173">
        <f t="shared" ca="1" si="20"/>
        <v>0</v>
      </c>
      <c r="CN35" s="171">
        <f ca="1">IF(CM$9&gt;Periodo,0,SUMIFS(INDIRECT("'BD OCyG'!$"&amp;CN$10&amp;":$"&amp;CN$10),'BD OCyG'!$B:$B,CL$9,'BD OCyG'!$AE:$AE,$H35,'BD OCyG'!$AD:$AD,$H$11,'BD OCyG'!$AF:$AF,"Si")-CH35-CB35-BV35-BP35-BJ35-BD35-AX35-AR35-AL35-AF35-Z35)</f>
        <v>0</v>
      </c>
      <c r="CO35" s="171">
        <f ca="1">IF(CM$9&gt;Periodo,0,SUMIFS(INDIRECT("'BD OCyG'!$"&amp;CN$10&amp;":$"&amp;CN$10),'BD OCyG'!$B:$B,CL$9,'BD OCyG'!$AE:$AE,$H35,'BD OCyG'!$AD:$AD,$H$11,'BD OCyG'!$AF:$AF,"No")*Resumen!$F$8-CI35-CC35-BW35-BQ35-BK35-BE35-AY35-AS35-AM35-AG35-AA35)</f>
        <v>0</v>
      </c>
      <c r="CP35" s="171">
        <f ca="1">CN35+IF(Resumen!$F$8=0,0,CO35/Resumen!$F$8)</f>
        <v>0</v>
      </c>
      <c r="CQ35" s="171">
        <f ca="1">CN35+IF(Resumen!$R$7=0,0,CO35/Resumen!$R$7)</f>
        <v>0</v>
      </c>
      <c r="CR35" s="139">
        <f t="shared" ca="1" si="21"/>
        <v>0</v>
      </c>
      <c r="CS35" s="139">
        <f t="shared" ca="1" si="22"/>
        <v>0</v>
      </c>
      <c r="CT35" s="139">
        <f t="shared" ca="1" si="23"/>
        <v>0</v>
      </c>
      <c r="CU35" s="139">
        <f t="shared" ca="1" si="4"/>
        <v>0</v>
      </c>
      <c r="CV35" s="140">
        <f t="shared" ca="1" si="4"/>
        <v>0</v>
      </c>
      <c r="CW35" s="140">
        <f t="shared" ca="1" si="4"/>
        <v>0</v>
      </c>
      <c r="CX35" s="173">
        <f>SUMIFS('BD OCyG'!$AB:$AB,'BD OCyG'!$B:$B,CX$11,'BD OCyG'!$AE:$AE,$H35,'BD OCyG'!$AD:$AD,$H$11)</f>
        <v>0</v>
      </c>
      <c r="CY35" s="173">
        <f t="shared" si="5"/>
        <v>0</v>
      </c>
      <c r="CZ35" s="174">
        <f>SUMIFS('BD OCyG'!$AC:$AC,'BD OCyG'!$B:$B,CX$11,'BD OCyG'!$AE:$AE,$H35,'BD OCyG'!$AD:$AD,$H$11,'BD OCyG'!$AF:$AF,"Si")</f>
        <v>0</v>
      </c>
      <c r="DA35" s="174">
        <f>SUMIFS('BD OCyG'!$AC:$AC,'BD OCyG'!$B:$B,CX$11,'BD OCyG'!$AE:$AE,$H35,'BD OCyG'!$AD:$AD,$H$11,'BD OCyG'!$AF:$AF,"No")*Resumen!$F$8</f>
        <v>0</v>
      </c>
      <c r="DB35" s="174">
        <f>CZ35+IF(Resumen!$F$8=0,0,DA35/Resumen!$F$8)</f>
        <v>0</v>
      </c>
      <c r="DC35" s="174">
        <f>CZ35+IF(Resumen!$F$8=0,0,DA35/Resumen!$F$8)</f>
        <v>0</v>
      </c>
      <c r="DD35" s="173">
        <f>SUMIFS('BD OCyG'!$AB:$AB,'BD OCyG'!$B:$B,DD$11,'BD OCyG'!$AE:$AE,$H35,'BD OCyG'!$AD:$AD,$H$11)</f>
        <v>0</v>
      </c>
      <c r="DE35" s="173">
        <f t="shared" si="6"/>
        <v>0</v>
      </c>
      <c r="DF35" s="174">
        <f>SUMIFS('BD OCyG'!$AC:$AC,'BD OCyG'!$B:$B,DD$11,'BD OCyG'!$AE:$AE,$H35,'BD OCyG'!$AD:$AD,$H$11,'BD OCyG'!$AF:$AF,"Si")</f>
        <v>0</v>
      </c>
      <c r="DG35" s="174">
        <f>SUMIFS('BD OCyG'!$AC:$AC,'BD OCyG'!$B:$B,DD$11,'BD OCyG'!$AE:$AE,$H35,'BD OCyG'!$AD:$AD,$H$11,'BD OCyG'!$AF:$AF,"No")*Resumen!$F$8</f>
        <v>0</v>
      </c>
      <c r="DH35" s="174">
        <f>DF35+IF(Resumen!$F$8=0,0,DG35/Resumen!$F$8)</f>
        <v>0</v>
      </c>
      <c r="DI35" s="171">
        <f>DF35+IF(Resumen!$F$8=0,0,DG35/Resumen!$F$8)</f>
        <v>0</v>
      </c>
      <c r="DJ35" s="140">
        <f t="shared" ca="1" si="24"/>
        <v>0</v>
      </c>
      <c r="DK35" s="140">
        <f t="shared" ca="1" si="24"/>
        <v>0</v>
      </c>
      <c r="DL35" s="140">
        <f t="shared" ca="1" si="24"/>
        <v>0</v>
      </c>
    </row>
    <row r="36" spans="2:116" s="169" customFormat="1" ht="15" customHeight="1" x14ac:dyDescent="0.2">
      <c r="B36" s="173">
        <f>SUMIFS('BD OCyG'!$AB:$AB,'BD OCyG'!$B:$B,B$11,'BD OCyG'!$AE:$AE,$H36,'BD OCyG'!$AD:$AD,$H$11)</f>
        <v>0</v>
      </c>
      <c r="C36" s="173">
        <f t="shared" si="0"/>
        <v>0</v>
      </c>
      <c r="D36" s="174">
        <f>SUMIFS('BD OCyG'!$AC:$AC,'BD OCyG'!$B:$B,B$11,'BD OCyG'!$AE:$AE,$H36,'BD OCyG'!$AD:$AD,$H$11,'BD OCyG'!$AF:$AF,"Si")</f>
        <v>0</v>
      </c>
      <c r="E36" s="174">
        <f>SUMIFS('BD OCyG'!$AC:$AC,'BD OCyG'!$B:$B,B$11,'BD OCyG'!$AE:$AE,$H36,'BD OCyG'!$AD:$AD,$H$11,'BD OCyG'!$AF:$AF,"No")*Resumen!$F$9</f>
        <v>0</v>
      </c>
      <c r="F36" s="174">
        <f>D36+IF(Resumen!$F$9=0,0,E36/Resumen!$F$9)</f>
        <v>0</v>
      </c>
      <c r="G36" s="174">
        <f>D36+IF(Resumen!$F$7=0,0,E36/Resumen!$F$7)</f>
        <v>0</v>
      </c>
      <c r="H36" s="175"/>
      <c r="I36" s="139">
        <f>SUMIFS('BD OCyG'!$AB:$AB,'BD OCyG'!$B:$B,I$11,'BD OCyG'!$AE:$AE,$H36,'BD OCyG'!$AD:$AD,$H$11)</f>
        <v>0</v>
      </c>
      <c r="J36" s="139">
        <f t="shared" si="1"/>
        <v>0</v>
      </c>
      <c r="K36" s="139">
        <f>SUMIFS('BD OCyG'!$AC:$AC,'BD OCyG'!$B:$B,I$11,'BD OCyG'!$AE:$AE,$H36,'BD OCyG'!$AD:$AD,$H$11,'BD OCyG'!$AF:$AF,"Si")</f>
        <v>0</v>
      </c>
      <c r="L36" s="139">
        <f>SUMIFS('BD OCyG'!$AC:$AC,'BD OCyG'!$B:$B,I$11,'BD OCyG'!$AE:$AE,$H36,'BD OCyG'!$AD:$AD,$H$11,'BD OCyG'!$AF:$AF,"No")*Resumen!$F$8</f>
        <v>0</v>
      </c>
      <c r="M36" s="174">
        <f>K36+IF(Resumen!$F$8=0,0,L36/Resumen!$F$8)</f>
        <v>0</v>
      </c>
      <c r="N36" s="139">
        <f>SUMIFS('BD OCyG'!$AB:$AB,'BD OCyG'!$B:$B,N$11,'BD OCyG'!$AE:$AE,$H36,'BD OCyG'!$AD:$AD,$H$11)</f>
        <v>0</v>
      </c>
      <c r="O36" s="139">
        <f t="shared" si="2"/>
        <v>0</v>
      </c>
      <c r="P36" s="139">
        <f>SUMIFS('BD OCyG'!$AC:$AC,'BD OCyG'!$B:$B,N$11,'BD OCyG'!$AE:$AE,$H36,'BD OCyG'!$AD:$AD,$H$11,'BD OCyG'!$AF:$AF,"Si")</f>
        <v>0</v>
      </c>
      <c r="Q36" s="139">
        <f>SUMIFS('BD OCyG'!$AC:$AC,'BD OCyG'!$B:$B,N$11,'BD OCyG'!$AE:$AE,$H36,'BD OCyG'!$AD:$AD,$H$11,'BD OCyG'!$AF:$AF,"No")*Resumen!$F$8</f>
        <v>0</v>
      </c>
      <c r="R36" s="174">
        <f>P36+IF(Resumen!$F$8=0,0,Q36/Resumen!$F$8)</f>
        <v>0</v>
      </c>
      <c r="S36" s="139">
        <f ca="1">IFERROR(SUMIFS(INDIRECT("'BD OCyG'!$"&amp;T$10&amp;":"&amp;T$10),'BD OCyG'!$B:$B,N$11,'BD OCyG'!$AE:$AE,$H36,'BD OCyG'!$AD:$AD,$H$11),)</f>
        <v>0</v>
      </c>
      <c r="T36" s="139">
        <f t="shared" ca="1" si="8"/>
        <v>0</v>
      </c>
      <c r="U36" s="139">
        <f ca="1">IFERROR(SUMIFS(INDIRECT("'BD OCyG'!$"&amp;U$10&amp;":$"&amp;U$10),'BD OCyG'!$B:$B,N$11,'BD OCyG'!$AE:$AE,$H36,'BD OCyG'!$AD:$AD,$H$11,'BD OCyG'!$AF:$AF,"Si"),)</f>
        <v>0</v>
      </c>
      <c r="V36" s="139">
        <f ca="1">IFERROR(SUMIFS(INDIRECT("'BD OCyG'!$"&amp;U$10&amp;":$"&amp;U$10),'BD OCyG'!$B:$B,N$11,'BD OCyG'!$AE:$AE,$H36,'BD OCyG'!$AD:$AD,$H$11,'BD OCyG'!$AF:$AF,"No")*Resumen!$F$8,)</f>
        <v>0</v>
      </c>
      <c r="W36" s="171">
        <f ca="1">U36+IF(Resumen!$F$8=0,0,V36/Resumen!$F$8)</f>
        <v>0</v>
      </c>
      <c r="X36" s="170">
        <f ca="1">SUMIFS(INDIRECT("'BD OCyG'!$"&amp;Y$10&amp;":"&amp;Y$10),'BD OCyG'!$B:$B,X$9,'BD OCyG'!$AE:$AE,$H36,'BD OCyG'!$AD:$AD,$H$11)</f>
        <v>0</v>
      </c>
      <c r="Y36" s="170">
        <f t="shared" ca="1" si="9"/>
        <v>0</v>
      </c>
      <c r="Z36" s="171">
        <f ca="1">SUMIFS(INDIRECT("'BD OCyG'!$"&amp;Z$10&amp;":$"&amp;Z$10),'BD OCyG'!$B:$B,X$9,'BD OCyG'!$AE:$AE,$H36,'BD OCyG'!$AD:$AD,$H$11,'BD OCyG'!$AF:$AF,"Si")</f>
        <v>0</v>
      </c>
      <c r="AA36" s="171">
        <f ca="1">SUMIFS(INDIRECT("'BD OCyG'!$"&amp;Z$10&amp;":$"&amp;Z$10),'BD OCyG'!$B:$B,X$9,'BD OCyG'!$AE:$AE,$H36,'BD OCyG'!$AD:$AD,$H$11,'BD OCyG'!$AF:$AF,"No")*Resumen!$F$8</f>
        <v>0</v>
      </c>
      <c r="AB36" s="171">
        <f ca="1">Z36+IF(Resumen!$F$8=0,0,AA36/Resumen!$F$8)</f>
        <v>0</v>
      </c>
      <c r="AC36" s="171">
        <f ca="1">Z36+IF(Resumen!$G$7=0,0,AA36/Resumen!$G$7)</f>
        <v>0</v>
      </c>
      <c r="AD36" s="173">
        <f ca="1">IF(AE$9&gt;Periodo,0,(SUMIFS(INDIRECT("'BD OCyG'!$"&amp;AE$10&amp;":"&amp;AE$10),'BD OCyG'!$B:$B,AD$9,'BD OCyG'!$AE:$AE,$H36,'BD OCyG'!$AD:$AD,$H$11)*AF$9-X36*X$10)/AD$10)</f>
        <v>0</v>
      </c>
      <c r="AE36" s="173">
        <f t="shared" ca="1" si="10"/>
        <v>0</v>
      </c>
      <c r="AF36" s="171">
        <f ca="1">IF(AE$9&gt;Periodo,0,IF(AE$9&gt;Periodo,0,SUMIFS(INDIRECT("'BD OCyG'!$"&amp;AF$10&amp;":$"&amp;AF$10),'BD OCyG'!$B:$B,AD$9,'BD OCyG'!$AE:$AE,$H36,'BD OCyG'!$AD:$AD,$H$11,'BD OCyG'!$AF:$AF,"Si")-Z36))</f>
        <v>0</v>
      </c>
      <c r="AG36" s="171">
        <f ca="1">IF(AE$9&gt;Periodo,0,IF(AE$9&gt;Periodo,0,SUMIFS(INDIRECT("'BD OCyG'!$"&amp;AF$10&amp;":$"&amp;AF$10),'BD OCyG'!$B:$B,AD$9,'BD OCyG'!$AE:$AE,$H36,'BD OCyG'!$AD:$AD,$H$11,'BD OCyG'!$AF:$AF,"No")*Resumen!$F$8-AA36))</f>
        <v>0</v>
      </c>
      <c r="AH36" s="171">
        <f ca="1">AF36+IF(Resumen!$F$8=0,0,AG36/Resumen!$F$8)</f>
        <v>0</v>
      </c>
      <c r="AI36" s="171">
        <f ca="1">AF36+IF(Resumen!$H$7=0,0,AG36/Resumen!$H$7)</f>
        <v>0</v>
      </c>
      <c r="AJ36" s="170">
        <f ca="1">IF(AK$9&gt;Periodo,0,IF(AK$9&gt;Periodo,0,(SUMIFS(INDIRECT("'BD OCyG'!$"&amp;AK$10&amp;":"&amp;AK$10),'BD OCyG'!$B:$B,AJ$9,'BD OCyG'!$AE:$AE,$H36,'BD OCyG'!$AD:$AD,$H$11)*AL$9-SUMIFS(INDIRECT("'BD OCyG'!$"&amp;AE$10&amp;":"&amp;AE$10),'BD OCyG'!$B:$B,AJ$9,'BD OCyG'!$AE:$AE,$H36,'BD OCyG'!$AD:$AD,$H$11)*AF$9)/AJ$10))</f>
        <v>0</v>
      </c>
      <c r="AK36" s="173">
        <f t="shared" ca="1" si="11"/>
        <v>0</v>
      </c>
      <c r="AL36" s="171">
        <f ca="1">IF(AK$9&gt;Periodo,0,SUMIFS(INDIRECT("'BD OCyG'!$"&amp;AL$10&amp;":$"&amp;AL$10),'BD OCyG'!$B:$B,AJ$9,'BD OCyG'!$AE:$AE,$H36,'BD OCyG'!$AD:$AD,$H$11,'BD OCyG'!$AF:$AF,"Si")-AF36-Z36)</f>
        <v>0</v>
      </c>
      <c r="AM36" s="171">
        <f ca="1">IF(AK$9&gt;Periodo,0,SUMIFS(INDIRECT("'BD OCyG'!$"&amp;AL$10&amp;":$"&amp;AL$10),'BD OCyG'!$B:$B,AJ$9,'BD OCyG'!$AE:$AE,$H36,'BD OCyG'!$AD:$AD,$H$11,'BD OCyG'!$AF:$AF,"No")*Resumen!$F$8-AG36-AA36)</f>
        <v>0</v>
      </c>
      <c r="AN36" s="171">
        <f ca="1">AL36+IF(Resumen!$F$8=0,0,AM36/Resumen!$F$8)</f>
        <v>0</v>
      </c>
      <c r="AO36" s="171">
        <f ca="1">AL36+IF(Resumen!$I$7=0,0,AM36/Resumen!$I$7)</f>
        <v>0</v>
      </c>
      <c r="AP36" s="170">
        <f ca="1">IF(AQ$9&gt;Periodo,0,IF(AQ$9&gt;Periodo,0,(SUMIFS(INDIRECT("'BD OCyG'!$"&amp;AQ$10&amp;":"&amp;AQ$10),'BD OCyG'!$B:$B,AP$9,'BD OCyG'!$AE:$AE,$H36,'BD OCyG'!$AD:$AD,$H$11)*AR$9-SUMIFS(INDIRECT("'BD OCyG'!$"&amp;AK$10&amp;":"&amp;AK$10),'BD OCyG'!$B:$B,AP$9,'BD OCyG'!$AE:$AE,$H36,'BD OCyG'!$AD:$AD,$H$11)*AL$9)/AP$10))</f>
        <v>0</v>
      </c>
      <c r="AQ36" s="173">
        <f t="shared" ca="1" si="12"/>
        <v>0</v>
      </c>
      <c r="AR36" s="171">
        <f ca="1">IF(AQ$9&gt;Periodo,0,SUMIFS(INDIRECT("'BD OCyG'!$"&amp;AR$10&amp;":$"&amp;AR$10),'BD OCyG'!$B:$B,AP$9,'BD OCyG'!$AE:$AE,$H36,'BD OCyG'!$AD:$AD,$H$11,'BD OCyG'!$AF:$AF,"Si")-AL36-AF36-Z36)</f>
        <v>0</v>
      </c>
      <c r="AS36" s="171">
        <f ca="1">IF(AQ$9&gt;Periodo,0,SUMIFS(INDIRECT("'BD OCyG'!$"&amp;AR$10&amp;":$"&amp;AR$10),'BD OCyG'!$B:$B,AP$9,'BD OCyG'!$AE:$AE,$H36,'BD OCyG'!$AD:$AD,$H$11,'BD OCyG'!$AF:$AF,"No")*Resumen!$F$8-AM36-AG36-AA36)</f>
        <v>0</v>
      </c>
      <c r="AT36" s="171">
        <f ca="1">AR36+IF(Resumen!$F$8=0,0,AS36/Resumen!$F$8)</f>
        <v>0</v>
      </c>
      <c r="AU36" s="171">
        <f ca="1">AR36+IF(Resumen!$J$7=0,0,AS36/Resumen!$J$7)</f>
        <v>0</v>
      </c>
      <c r="AV36" s="170">
        <f ca="1">IF(AW$9&gt;Periodo,0,IF(AW$9&gt;Periodo,0,(SUMIFS(INDIRECT("'BD OCyG'!$"&amp;AW$10&amp;":"&amp;AW$10),'BD OCyG'!$B:$B,AV$9,'BD OCyG'!$AE:$AE,$H36,'BD OCyG'!$AD:$AD,$H$11)*AX$9-SUMIFS(INDIRECT("'BD OCyG'!$"&amp;AQ$10&amp;":"&amp;AQ$10),'BD OCyG'!$B:$B,AV$9,'BD OCyG'!$AE:$AE,$H36,'BD OCyG'!$AD:$AD,$H$11)*AR$9)/AV$10))</f>
        <v>0</v>
      </c>
      <c r="AW36" s="173">
        <f t="shared" ca="1" si="13"/>
        <v>0</v>
      </c>
      <c r="AX36" s="171">
        <f ca="1">IF(AW$9&gt;Periodo,0,SUMIFS(INDIRECT("'BD OCyG'!$"&amp;AX$10&amp;":$"&amp;AX$10),'BD OCyG'!$B:$B,AV$9,'BD OCyG'!$AE:$AE,$H36,'BD OCyG'!$AD:$AD,$H$11,'BD OCyG'!$AF:$AF,"Si")-AR36-AL36-AF36-Z36)</f>
        <v>0</v>
      </c>
      <c r="AY36" s="171">
        <f ca="1">IF(AW$9&gt;Periodo,0,SUMIFS(INDIRECT("'BD OCyG'!$"&amp;AX$10&amp;":$"&amp;AX$10),'BD OCyG'!$B:$B,AV$9,'BD OCyG'!$AE:$AE,$H36,'BD OCyG'!$AD:$AD,$H$11,'BD OCyG'!$AF:$AF,"No")*Resumen!$F$8-AS36-AM36-AG36-AA36)</f>
        <v>0</v>
      </c>
      <c r="AZ36" s="171">
        <f ca="1">AX36+IF(Resumen!$F$8=0,0,AY36/Resumen!$F$8)</f>
        <v>0</v>
      </c>
      <c r="BA36" s="171">
        <f ca="1">AX36+IF(Resumen!$K$7=0,0,AY36/Resumen!$K$7)</f>
        <v>0</v>
      </c>
      <c r="BB36" s="170">
        <f ca="1">IF(BC$9&gt;Periodo,0,IF(BC$9&gt;Periodo,0,(SUMIFS(INDIRECT("'BD OCyG'!$"&amp;BC$10&amp;":"&amp;BC$10),'BD OCyG'!$B:$B,BB$9,'BD OCyG'!$AE:$AE,$H36,'BD OCyG'!$AD:$AD,$H$11)*BD$9-SUMIFS(INDIRECT("'BD OCyG'!$"&amp;AW$10&amp;":"&amp;AW$10),'BD OCyG'!$B:$B,BB$9,'BD OCyG'!$AE:$AE,$H36,'BD OCyG'!$AD:$AD,$H$11)*AX$9)/BB$10))</f>
        <v>0</v>
      </c>
      <c r="BC36" s="173">
        <f t="shared" ca="1" si="14"/>
        <v>0</v>
      </c>
      <c r="BD36" s="171">
        <f ca="1">IF(BC$9&gt;Periodo,0,SUMIFS(INDIRECT("'BD OCyG'!$"&amp;BD$10&amp;":$"&amp;BD$10),'BD OCyG'!$B:$B,BB$9,'BD OCyG'!$AE:$AE,$H36,'BD OCyG'!$AD:$AD,$H$11,'BD OCyG'!$AF:$AF,"Si")-AX36-AR36-AL36-AF36-Z36)</f>
        <v>0</v>
      </c>
      <c r="BE36" s="171">
        <f ca="1">IF(BC$9&gt;Periodo,0,SUMIFS(INDIRECT("'BD OCyG'!$"&amp;BD$10&amp;":$"&amp;BD$10),'BD OCyG'!$B:$B,BB$9,'BD OCyG'!$AE:$AE,$H36,'BD OCyG'!$AD:$AD,$H$11,'BD OCyG'!$AF:$AF,"No")*Resumen!$F$8-AY36-AS36-AM36-AG36-AA36)</f>
        <v>0</v>
      </c>
      <c r="BF36" s="171">
        <f ca="1">BD36+IF(Resumen!$F$8=0,0,BE36/Resumen!$F$8)</f>
        <v>0</v>
      </c>
      <c r="BG36" s="171">
        <f ca="1">BD36+IF(Resumen!$L$7=0,0,BE36/Resumen!$L$7)</f>
        <v>0</v>
      </c>
      <c r="BH36" s="170">
        <f ca="1">IF(BI$9&gt;Periodo,0,IF(BI$9&gt;Periodo,0,(SUMIFS(INDIRECT("'BD OCyG'!$"&amp;BI$10&amp;":"&amp;BI$10),'BD OCyG'!$B:$B,BH$9,'BD OCyG'!$AE:$AE,$H36,'BD OCyG'!$AD:$AD,$H$11)*BJ$9-SUMIFS(INDIRECT("'BD OCyG'!$"&amp;BC$10&amp;":"&amp;BC$10),'BD OCyG'!$B:$B,BH$9,'BD OCyG'!$AE:$AE,$H36,'BD OCyG'!$AD:$AD,$H$11)*BD$9)/BH$10))</f>
        <v>0</v>
      </c>
      <c r="BI36" s="173">
        <f t="shared" ca="1" si="15"/>
        <v>0</v>
      </c>
      <c r="BJ36" s="171">
        <f ca="1">IF(BI$9&gt;Periodo,0,SUMIFS(INDIRECT("'BD OCyG'!$"&amp;BJ$10&amp;":$"&amp;BJ$10),'BD OCyG'!$B:$B,BH$9,'BD OCyG'!$AE:$AE,$H36,'BD OCyG'!$AD:$AD,$H$11,'BD OCyG'!$AF:$AF,"Si")-BD36-AX36-AR36-AL36-AF36-Z36)</f>
        <v>0</v>
      </c>
      <c r="BK36" s="171">
        <f ca="1">IF(BI$9&gt;Periodo,0,SUMIFS(INDIRECT("'BD OCyG'!$"&amp;BJ$10&amp;":$"&amp;BJ$10),'BD OCyG'!$B:$B,BH$9,'BD OCyG'!$AE:$AE,$H36,'BD OCyG'!$AD:$AD,$H$11,'BD OCyG'!$AF:$AF,"No")*Resumen!$F$8-BE36-AY36-AS36-AM36-AG36-AA36)</f>
        <v>0</v>
      </c>
      <c r="BL36" s="171">
        <f ca="1">BJ36+IF(Resumen!$F$8=0,0,BK36/Resumen!$F$8)</f>
        <v>0</v>
      </c>
      <c r="BM36" s="171">
        <f ca="1">BJ36+IF(Resumen!$M$7=0,0,BK36/Resumen!$M$7)</f>
        <v>0</v>
      </c>
      <c r="BN36" s="170">
        <f ca="1">IF(BO$9&gt;Periodo,0,IF(BO$9&gt;Periodo,0,(SUMIFS(INDIRECT("'BD OCyG'!$"&amp;BO$10&amp;":"&amp;BO$10),'BD OCyG'!$B:$B,BN$9,'BD OCyG'!$AE:$AE,$H36,'BD OCyG'!$AD:$AD,$H$11)*BP$9-SUMIFS(INDIRECT("'BD OCyG'!$"&amp;BI$10&amp;":"&amp;BI$10),'BD OCyG'!$B:$B,BN$9,'BD OCyG'!$AE:$AE,$H36,'BD OCyG'!$AD:$AD,$H$11)*BJ$9)/BN$10))</f>
        <v>0</v>
      </c>
      <c r="BO36" s="173">
        <f t="shared" ca="1" si="16"/>
        <v>0</v>
      </c>
      <c r="BP36" s="171">
        <f ca="1">IF(BO$9&gt;Periodo,0,SUMIFS(INDIRECT("'BD OCyG'!$"&amp;BP$10&amp;":$"&amp;BP$10),'BD OCyG'!$B:$B,BN$9,'BD OCyG'!$AE:$AE,$H36,'BD OCyG'!$AD:$AD,$H$11,'BD OCyG'!$AF:$AF,"Si")-BJ36-BD36-AX36-AR36-AL36-AF36-Z36)</f>
        <v>0</v>
      </c>
      <c r="BQ36" s="171">
        <f ca="1">IF(BO$9&gt;Periodo,0,SUMIFS(INDIRECT("'BD OCyG'!$"&amp;BP$10&amp;":$"&amp;BP$10),'BD OCyG'!$B:$B,BN$9,'BD OCyG'!$AE:$AE,$H36,'BD OCyG'!$AD:$AD,$H$11,'BD OCyG'!$AF:$AF,"No")*Resumen!$F$9-BK36-BE36-AY36-AS36-AM36-AG36-AA36)</f>
        <v>0</v>
      </c>
      <c r="BR36" s="171">
        <f ca="1">BP36+IF(Resumen!$F$8=0,0,BQ36/Resumen!$F$8)</f>
        <v>0</v>
      </c>
      <c r="BS36" s="171">
        <f ca="1">BP36+IF(Resumen!$N$7=0,0,BQ36/Resumen!$N$7)</f>
        <v>0</v>
      </c>
      <c r="BT36" s="170">
        <f ca="1">IF(BU$9&gt;Periodo,0,IF(BU$9&gt;Periodo,0,(SUMIFS(INDIRECT("'BD OCyG'!$"&amp;BU$10&amp;":"&amp;BU$10),'BD OCyG'!$B:$B,BT$9,'BD OCyG'!$AE:$AE,$H36,'BD OCyG'!$AD:$AD,$H$11)*BV$9-SUMIFS(INDIRECT("'BD OCyG'!$"&amp;BO$10&amp;":"&amp;BO$10),'BD OCyG'!$B:$B,BT$9,'BD OCyG'!$AE:$AE,$H36,'BD OCyG'!$AD:$AD,$H$11)*BP$9)/BT$10))</f>
        <v>0</v>
      </c>
      <c r="BU36" s="173">
        <f t="shared" ca="1" si="17"/>
        <v>0</v>
      </c>
      <c r="BV36" s="171">
        <f ca="1">IF(BU$9&gt;Periodo,0,SUMIFS(INDIRECT("'BD OCyG'!$"&amp;BV$10&amp;":$"&amp;BV$10),'BD OCyG'!$B:$B,BT$9,'BD OCyG'!$AE:$AE,$H36,'BD OCyG'!$AD:$AD,$H$11,'BD OCyG'!$AF:$AF,"Si")-BP36-BJ36-BD36-AX36-AR36-AL36-AF36-Z36)</f>
        <v>0</v>
      </c>
      <c r="BW36" s="171">
        <f ca="1">IF(BU$9&gt;Periodo,0,SUMIFS(INDIRECT("'BD OCyG'!$"&amp;BV$10&amp;":$"&amp;BV$10),'BD OCyG'!$B:$B,BT$9,'BD OCyG'!$AE:$AE,$H36,'BD OCyG'!$AD:$AD,$H$11,'BD OCyG'!$AF:$AF,"No")*Resumen!$F$8-BQ36-BK36-BE36-AY36-AS36-AM36-AG36-AA36)</f>
        <v>0</v>
      </c>
      <c r="BX36" s="171">
        <f ca="1">BV36+IF(Resumen!$F$8=0,0,BW36/Resumen!$F$8)</f>
        <v>0</v>
      </c>
      <c r="BY36" s="171">
        <f ca="1">BV36+IF(Resumen!$O$7=0,0,BW36/Resumen!$O$7)</f>
        <v>0</v>
      </c>
      <c r="BZ36" s="170">
        <f ca="1">IF(CA$9&gt;Periodo,0,IF(CA$9&gt;Periodo,0,(SUMIFS(INDIRECT("'BD OCyG'!$"&amp;CA$10&amp;":"&amp;CA$10),'BD OCyG'!$B:$B,BZ$9,'BD OCyG'!$AE:$AE,$H36,'BD OCyG'!$AD:$AD,$H$11)*CB$9-SUMIFS(INDIRECT("'BD OCyG'!$"&amp;BU$10&amp;":"&amp;BU$10),'BD OCyG'!$B:$B,BZ$9,'BD OCyG'!$AE:$AE,$H36,'BD OCyG'!$AD:$AD,$H$11)*BV$9)/BZ$10))</f>
        <v>0</v>
      </c>
      <c r="CA36" s="173">
        <f t="shared" ca="1" si="18"/>
        <v>0</v>
      </c>
      <c r="CB36" s="171">
        <f ca="1">IF(CA$9&gt;Periodo,0,SUMIFS(INDIRECT("'BD OCyG'!$"&amp;CB$10&amp;":$"&amp;CB$10),'BD OCyG'!$B:$B,BZ$9,'BD OCyG'!$AE:$AE,$H36,'BD OCyG'!$AD:$AD,$H$11,'BD OCyG'!$AF:$AF,"Si")-BV36-BP36-BJ36-BD36-AX36-AR36-AL36-AF36-Z36)</f>
        <v>0</v>
      </c>
      <c r="CC36" s="171">
        <f ca="1">IF(CA$9&gt;Periodo,0,SUMIFS(INDIRECT("'BD OCyG'!$"&amp;CB$10&amp;":$"&amp;CB$10),'BD OCyG'!$B:$B,BZ$9,'BD OCyG'!$AE:$AE,$H36,'BD OCyG'!$AD:$AD,$H$11,'BD OCyG'!$AF:$AF,"No")*Resumen!$F$8-BW36-BQ36-BK36-BE36-AY36-AS36-AM36-AG36-AA36)</f>
        <v>0</v>
      </c>
      <c r="CD36" s="171">
        <f ca="1">CB36+IF(Resumen!$F$8=0,0,CC36/Resumen!$F$8)</f>
        <v>0</v>
      </c>
      <c r="CE36" s="171">
        <f ca="1">CB36+IF(Resumen!$P$7=0,0,CC36/Resumen!$P$7)</f>
        <v>0</v>
      </c>
      <c r="CF36" s="170">
        <f ca="1">IF(CG$9&gt;Periodo,0,IF(CG$9&gt;Periodo,0,(SUMIFS(INDIRECT("'BD OCyG'!$"&amp;CG$10&amp;":"&amp;CG$10),'BD OCyG'!$B:$B,CF$9,'BD OCyG'!$AE:$AE,$H36,'BD OCyG'!$AD:$AD,$H$11)*CH$9-SUMIFS(INDIRECT("'BD OCyG'!$"&amp;CA$10&amp;":"&amp;CA$10),'BD OCyG'!$B:$B,CF$9,'BD OCyG'!$AE:$AE,$H36,'BD OCyG'!$AD:$AD,$H$11)*CB$9)/CF$10))</f>
        <v>0</v>
      </c>
      <c r="CG36" s="173">
        <f t="shared" ca="1" si="19"/>
        <v>0</v>
      </c>
      <c r="CH36" s="171">
        <f ca="1">IF(CG$9&gt;Periodo,0,SUMIFS(INDIRECT("'BD OCyG'!$"&amp;CH$10&amp;":$"&amp;CH$10),'BD OCyG'!$B:$B,CF$9,'BD OCyG'!$AE:$AE,$H36,'BD OCyG'!$AD:$AD,$H$11,'BD OCyG'!$AF:$AF,"Si")-CB36-BV36-BP36-BJ36-BD36-AX36-AR36-AL36-AF36-Z36)</f>
        <v>0</v>
      </c>
      <c r="CI36" s="171">
        <f ca="1">IF(CG$9&gt;Periodo,0,SUMIFS(INDIRECT("'BD OCyG'!$"&amp;CH$10&amp;":$"&amp;CH$10),'BD OCyG'!$B:$B,CF$9,'BD OCyG'!$AE:$AE,$H36,'BD OCyG'!$AD:$AD,$H$11,'BD OCyG'!$AF:$AF,"No")*Resumen!$F$8-CC36-BW36-BQ36-BK36-BE36-AY36-AS36-AM36-AG36-AA36)</f>
        <v>0</v>
      </c>
      <c r="CJ36" s="171">
        <f ca="1">CH36+IF(Resumen!$F$8=0,0,CI36/Resumen!$F$8)</f>
        <v>0</v>
      </c>
      <c r="CK36" s="171">
        <f ca="1">CH36+IF(Resumen!$Q$7=0,0,CI36/Resumen!$Q$7)</f>
        <v>0</v>
      </c>
      <c r="CL36" s="170">
        <f ca="1">IF(CM$9&gt;Periodo,0,IF(CM$9&gt;Periodo,0,(SUMIFS(INDIRECT("'BD OCyG'!$"&amp;CM$10&amp;":"&amp;CM$10),'BD OCyG'!$B:$B,CL$9,'BD OCyG'!$AE:$AE,$H36,'BD OCyG'!$AD:$AD,$H$11)*CN$9-SUMIFS(INDIRECT("'BD OCyG'!$"&amp;CG$10&amp;":"&amp;CG$10),'BD OCyG'!$B:$B,CL$9,'BD OCyG'!$AE:$AE,$H36,'BD OCyG'!$AD:$AD,$H$11)*CH$9)/CL$10))</f>
        <v>0</v>
      </c>
      <c r="CM36" s="173">
        <f t="shared" ca="1" si="20"/>
        <v>0</v>
      </c>
      <c r="CN36" s="171">
        <f ca="1">IF(CM$9&gt;Periodo,0,SUMIFS(INDIRECT("'BD OCyG'!$"&amp;CN$10&amp;":$"&amp;CN$10),'BD OCyG'!$B:$B,CL$9,'BD OCyG'!$AE:$AE,$H36,'BD OCyG'!$AD:$AD,$H$11,'BD OCyG'!$AF:$AF,"Si")-CH36-CB36-BV36-BP36-BJ36-BD36-AX36-AR36-AL36-AF36-Z36)</f>
        <v>0</v>
      </c>
      <c r="CO36" s="171">
        <f ca="1">IF(CM$9&gt;Periodo,0,SUMIFS(INDIRECT("'BD OCyG'!$"&amp;CN$10&amp;":$"&amp;CN$10),'BD OCyG'!$B:$B,CL$9,'BD OCyG'!$AE:$AE,$H36,'BD OCyG'!$AD:$AD,$H$11,'BD OCyG'!$AF:$AF,"No")*Resumen!$F$8-CI36-CC36-BW36-BQ36-BK36-BE36-AY36-AS36-AM36-AG36-AA36)</f>
        <v>0</v>
      </c>
      <c r="CP36" s="171">
        <f ca="1">CN36+IF(Resumen!$F$8=0,0,CO36/Resumen!$F$8)</f>
        <v>0</v>
      </c>
      <c r="CQ36" s="171">
        <f ca="1">CN36+IF(Resumen!$R$7=0,0,CO36/Resumen!$R$7)</f>
        <v>0</v>
      </c>
      <c r="CR36" s="139">
        <f t="shared" ca="1" si="21"/>
        <v>0</v>
      </c>
      <c r="CS36" s="139">
        <f t="shared" ca="1" si="22"/>
        <v>0</v>
      </c>
      <c r="CT36" s="139">
        <f t="shared" ca="1" si="23"/>
        <v>0</v>
      </c>
      <c r="CU36" s="139">
        <f t="shared" ca="1" si="4"/>
        <v>0</v>
      </c>
      <c r="CV36" s="140">
        <f t="shared" ca="1" si="4"/>
        <v>0</v>
      </c>
      <c r="CW36" s="140">
        <f t="shared" ca="1" si="4"/>
        <v>0</v>
      </c>
      <c r="CX36" s="173">
        <f>SUMIFS('BD OCyG'!$AB:$AB,'BD OCyG'!$B:$B,CX$11,'BD OCyG'!$AE:$AE,$H36,'BD OCyG'!$AD:$AD,$H$11)</f>
        <v>0</v>
      </c>
      <c r="CY36" s="173">
        <f t="shared" si="5"/>
        <v>0</v>
      </c>
      <c r="CZ36" s="174">
        <f>SUMIFS('BD OCyG'!$AC:$AC,'BD OCyG'!$B:$B,CX$11,'BD OCyG'!$AE:$AE,$H36,'BD OCyG'!$AD:$AD,$H$11,'BD OCyG'!$AF:$AF,"Si")</f>
        <v>0</v>
      </c>
      <c r="DA36" s="174">
        <f>SUMIFS('BD OCyG'!$AC:$AC,'BD OCyG'!$B:$B,CX$11,'BD OCyG'!$AE:$AE,$H36,'BD OCyG'!$AD:$AD,$H$11,'BD OCyG'!$AF:$AF,"No")*Resumen!$F$8</f>
        <v>0</v>
      </c>
      <c r="DB36" s="174">
        <f>CZ36+IF(Resumen!$F$8=0,0,DA36/Resumen!$F$8)</f>
        <v>0</v>
      </c>
      <c r="DC36" s="174">
        <f>CZ36+IF(Resumen!$F$8=0,0,DA36/Resumen!$F$8)</f>
        <v>0</v>
      </c>
      <c r="DD36" s="173">
        <f>SUMIFS('BD OCyG'!$AB:$AB,'BD OCyG'!$B:$B,DD$11,'BD OCyG'!$AE:$AE,$H36,'BD OCyG'!$AD:$AD,$H$11)</f>
        <v>0</v>
      </c>
      <c r="DE36" s="173">
        <f t="shared" si="6"/>
        <v>0</v>
      </c>
      <c r="DF36" s="174">
        <f>SUMIFS('BD OCyG'!$AC:$AC,'BD OCyG'!$B:$B,DD$11,'BD OCyG'!$AE:$AE,$H36,'BD OCyG'!$AD:$AD,$H$11,'BD OCyG'!$AF:$AF,"Si")</f>
        <v>0</v>
      </c>
      <c r="DG36" s="174">
        <f>SUMIFS('BD OCyG'!$AC:$AC,'BD OCyG'!$B:$B,DD$11,'BD OCyG'!$AE:$AE,$H36,'BD OCyG'!$AD:$AD,$H$11,'BD OCyG'!$AF:$AF,"No")*Resumen!$F$8</f>
        <v>0</v>
      </c>
      <c r="DH36" s="174">
        <f>DF36+IF(Resumen!$F$8=0,0,DG36/Resumen!$F$8)</f>
        <v>0</v>
      </c>
      <c r="DI36" s="171">
        <f>DF36+IF(Resumen!$F$8=0,0,DG36/Resumen!$F$8)</f>
        <v>0</v>
      </c>
      <c r="DJ36" s="140">
        <f t="shared" ca="1" si="24"/>
        <v>0</v>
      </c>
      <c r="DK36" s="140">
        <f t="shared" ca="1" si="24"/>
        <v>0</v>
      </c>
      <c r="DL36" s="140">
        <f t="shared" ca="1" si="24"/>
        <v>0</v>
      </c>
    </row>
    <row r="37" spans="2:116" s="169" customFormat="1" ht="15" customHeight="1" x14ac:dyDescent="0.2">
      <c r="B37" s="173">
        <f>SUMIFS('BD OCyG'!$AB:$AB,'BD OCyG'!$B:$B,B$11,'BD OCyG'!$AE:$AE,$H37,'BD OCyG'!$AD:$AD,$H$11)</f>
        <v>0</v>
      </c>
      <c r="C37" s="173">
        <f t="shared" si="0"/>
        <v>0</v>
      </c>
      <c r="D37" s="174">
        <f>SUMIFS('BD OCyG'!$AC:$AC,'BD OCyG'!$B:$B,B$11,'BD OCyG'!$AE:$AE,$H37,'BD OCyG'!$AD:$AD,$H$11,'BD OCyG'!$AF:$AF,"Si")</f>
        <v>0</v>
      </c>
      <c r="E37" s="174">
        <f>SUMIFS('BD OCyG'!$AC:$AC,'BD OCyG'!$B:$B,B$11,'BD OCyG'!$AE:$AE,$H37,'BD OCyG'!$AD:$AD,$H$11,'BD OCyG'!$AF:$AF,"No")*Resumen!$F$9</f>
        <v>0</v>
      </c>
      <c r="F37" s="174">
        <f>D37+IF(Resumen!$F$9=0,0,E37/Resumen!$F$9)</f>
        <v>0</v>
      </c>
      <c r="G37" s="174">
        <f>D37+IF(Resumen!$F$7=0,0,E37/Resumen!$F$7)</f>
        <v>0</v>
      </c>
      <c r="H37" s="175"/>
      <c r="I37" s="139">
        <f>SUMIFS('BD OCyG'!$AB:$AB,'BD OCyG'!$B:$B,I$11,'BD OCyG'!$AE:$AE,$H37,'BD OCyG'!$AD:$AD,$H$11)</f>
        <v>0</v>
      </c>
      <c r="J37" s="139">
        <f t="shared" si="1"/>
        <v>0</v>
      </c>
      <c r="K37" s="139">
        <f>SUMIFS('BD OCyG'!$AC:$AC,'BD OCyG'!$B:$B,I$11,'BD OCyG'!$AE:$AE,$H37,'BD OCyG'!$AD:$AD,$H$11,'BD OCyG'!$AF:$AF,"Si")</f>
        <v>0</v>
      </c>
      <c r="L37" s="139">
        <f>SUMIFS('BD OCyG'!$AC:$AC,'BD OCyG'!$B:$B,I$11,'BD OCyG'!$AE:$AE,$H37,'BD OCyG'!$AD:$AD,$H$11,'BD OCyG'!$AF:$AF,"No")*Resumen!$F$8</f>
        <v>0</v>
      </c>
      <c r="M37" s="174">
        <f>K37+IF(Resumen!$F$8=0,0,L37/Resumen!$F$8)</f>
        <v>0</v>
      </c>
      <c r="N37" s="139">
        <f>SUMIFS('BD OCyG'!$AB:$AB,'BD OCyG'!$B:$B,N$11,'BD OCyG'!$AE:$AE,$H37,'BD OCyG'!$AD:$AD,$H$11)</f>
        <v>0</v>
      </c>
      <c r="O37" s="139">
        <f t="shared" si="2"/>
        <v>0</v>
      </c>
      <c r="P37" s="139">
        <f>SUMIFS('BD OCyG'!$AC:$AC,'BD OCyG'!$B:$B,N$11,'BD OCyG'!$AE:$AE,$H37,'BD OCyG'!$AD:$AD,$H$11,'BD OCyG'!$AF:$AF,"Si")</f>
        <v>0</v>
      </c>
      <c r="Q37" s="139">
        <f>SUMIFS('BD OCyG'!$AC:$AC,'BD OCyG'!$B:$B,N$11,'BD OCyG'!$AE:$AE,$H37,'BD OCyG'!$AD:$AD,$H$11,'BD OCyG'!$AF:$AF,"No")*Resumen!$F$8</f>
        <v>0</v>
      </c>
      <c r="R37" s="174">
        <f>P37+IF(Resumen!$F$8=0,0,Q37/Resumen!$F$8)</f>
        <v>0</v>
      </c>
      <c r="S37" s="139">
        <f ca="1">IFERROR(SUMIFS(INDIRECT("'BD OCyG'!$"&amp;T$10&amp;":"&amp;T$10),'BD OCyG'!$B:$B,N$11,'BD OCyG'!$AE:$AE,$H37,'BD OCyG'!$AD:$AD,$H$11),)</f>
        <v>0</v>
      </c>
      <c r="T37" s="139">
        <f t="shared" ca="1" si="8"/>
        <v>0</v>
      </c>
      <c r="U37" s="139">
        <f ca="1">IFERROR(SUMIFS(INDIRECT("'BD OCyG'!$"&amp;U$10&amp;":$"&amp;U$10),'BD OCyG'!$B:$B,N$11,'BD OCyG'!$AE:$AE,$H37,'BD OCyG'!$AD:$AD,$H$11,'BD OCyG'!$AF:$AF,"Si"),)</f>
        <v>0</v>
      </c>
      <c r="V37" s="139">
        <f ca="1">IFERROR(SUMIFS(INDIRECT("'BD OCyG'!$"&amp;U$10&amp;":$"&amp;U$10),'BD OCyG'!$B:$B,N$11,'BD OCyG'!$AE:$AE,$H37,'BD OCyG'!$AD:$AD,$H$11,'BD OCyG'!$AF:$AF,"No")*Resumen!$F$8,)</f>
        <v>0</v>
      </c>
      <c r="W37" s="171">
        <f ca="1">U37+IF(Resumen!$F$8=0,0,V37/Resumen!$F$8)</f>
        <v>0</v>
      </c>
      <c r="X37" s="170">
        <f ca="1">SUMIFS(INDIRECT("'BD OCyG'!$"&amp;Y$10&amp;":"&amp;Y$10),'BD OCyG'!$B:$B,X$9,'BD OCyG'!$AE:$AE,$H37,'BD OCyG'!$AD:$AD,$H$11)</f>
        <v>0</v>
      </c>
      <c r="Y37" s="170">
        <f t="shared" ca="1" si="9"/>
        <v>0</v>
      </c>
      <c r="Z37" s="171">
        <f ca="1">SUMIFS(INDIRECT("'BD OCyG'!$"&amp;Z$10&amp;":$"&amp;Z$10),'BD OCyG'!$B:$B,X$9,'BD OCyG'!$AE:$AE,$H37,'BD OCyG'!$AD:$AD,$H$11,'BD OCyG'!$AF:$AF,"Si")</f>
        <v>0</v>
      </c>
      <c r="AA37" s="171">
        <f ca="1">SUMIFS(INDIRECT("'BD OCyG'!$"&amp;Z$10&amp;":$"&amp;Z$10),'BD OCyG'!$B:$B,X$9,'BD OCyG'!$AE:$AE,$H37,'BD OCyG'!$AD:$AD,$H$11,'BD OCyG'!$AF:$AF,"No")*Resumen!$F$8</f>
        <v>0</v>
      </c>
      <c r="AB37" s="171">
        <f ca="1">Z37+IF(Resumen!$F$8=0,0,AA37/Resumen!$F$8)</f>
        <v>0</v>
      </c>
      <c r="AC37" s="171">
        <f ca="1">Z37+IF(Resumen!$G$7=0,0,AA37/Resumen!$G$7)</f>
        <v>0</v>
      </c>
      <c r="AD37" s="173">
        <f ca="1">IF(AE$9&gt;Periodo,0,(SUMIFS(INDIRECT("'BD OCyG'!$"&amp;AE$10&amp;":"&amp;AE$10),'BD OCyG'!$B:$B,AD$9,'BD OCyG'!$AE:$AE,$H37,'BD OCyG'!$AD:$AD,$H$11)*AF$9-X37*X$10)/AD$10)</f>
        <v>0</v>
      </c>
      <c r="AE37" s="173">
        <f t="shared" ca="1" si="10"/>
        <v>0</v>
      </c>
      <c r="AF37" s="171">
        <f ca="1">IF(AE$9&gt;Periodo,0,IF(AE$9&gt;Periodo,0,SUMIFS(INDIRECT("'BD OCyG'!$"&amp;AF$10&amp;":$"&amp;AF$10),'BD OCyG'!$B:$B,AD$9,'BD OCyG'!$AE:$AE,$H37,'BD OCyG'!$AD:$AD,$H$11,'BD OCyG'!$AF:$AF,"Si")-Z37))</f>
        <v>0</v>
      </c>
      <c r="AG37" s="171">
        <f ca="1">IF(AE$9&gt;Periodo,0,IF(AE$9&gt;Periodo,0,SUMIFS(INDIRECT("'BD OCyG'!$"&amp;AF$10&amp;":$"&amp;AF$10),'BD OCyG'!$B:$B,AD$9,'BD OCyG'!$AE:$AE,$H37,'BD OCyG'!$AD:$AD,$H$11,'BD OCyG'!$AF:$AF,"No")*Resumen!$F$8-AA37))</f>
        <v>0</v>
      </c>
      <c r="AH37" s="171">
        <f ca="1">AF37+IF(Resumen!$F$8=0,0,AG37/Resumen!$F$8)</f>
        <v>0</v>
      </c>
      <c r="AI37" s="171">
        <f ca="1">AF37+IF(Resumen!$H$7=0,0,AG37/Resumen!$H$7)</f>
        <v>0</v>
      </c>
      <c r="AJ37" s="170">
        <f ca="1">IF(AK$9&gt;Periodo,0,IF(AK$9&gt;Periodo,0,(SUMIFS(INDIRECT("'BD OCyG'!$"&amp;AK$10&amp;":"&amp;AK$10),'BD OCyG'!$B:$B,AJ$9,'BD OCyG'!$AE:$AE,$H37,'BD OCyG'!$AD:$AD,$H$11)*AL$9-SUMIFS(INDIRECT("'BD OCyG'!$"&amp;AE$10&amp;":"&amp;AE$10),'BD OCyG'!$B:$B,AJ$9,'BD OCyG'!$AE:$AE,$H37,'BD OCyG'!$AD:$AD,$H$11)*AF$9)/AJ$10))</f>
        <v>0</v>
      </c>
      <c r="AK37" s="173">
        <f t="shared" ca="1" si="11"/>
        <v>0</v>
      </c>
      <c r="AL37" s="171">
        <f ca="1">IF(AK$9&gt;Periodo,0,SUMIFS(INDIRECT("'BD OCyG'!$"&amp;AL$10&amp;":$"&amp;AL$10),'BD OCyG'!$B:$B,AJ$9,'BD OCyG'!$AE:$AE,$H37,'BD OCyG'!$AD:$AD,$H$11,'BD OCyG'!$AF:$AF,"Si")-AF37-Z37)</f>
        <v>0</v>
      </c>
      <c r="AM37" s="171">
        <f ca="1">IF(AK$9&gt;Periodo,0,SUMIFS(INDIRECT("'BD OCyG'!$"&amp;AL$10&amp;":$"&amp;AL$10),'BD OCyG'!$B:$B,AJ$9,'BD OCyG'!$AE:$AE,$H37,'BD OCyG'!$AD:$AD,$H$11,'BD OCyG'!$AF:$AF,"No")*Resumen!$F$8-AG37-AA37)</f>
        <v>0</v>
      </c>
      <c r="AN37" s="171">
        <f ca="1">AL37+IF(Resumen!$F$8=0,0,AM37/Resumen!$F$8)</f>
        <v>0</v>
      </c>
      <c r="AO37" s="171">
        <f ca="1">AL37+IF(Resumen!$I$7=0,0,AM37/Resumen!$I$7)</f>
        <v>0</v>
      </c>
      <c r="AP37" s="170">
        <f ca="1">IF(AQ$9&gt;Periodo,0,IF(AQ$9&gt;Periodo,0,(SUMIFS(INDIRECT("'BD OCyG'!$"&amp;AQ$10&amp;":"&amp;AQ$10),'BD OCyG'!$B:$B,AP$9,'BD OCyG'!$AE:$AE,$H37,'BD OCyG'!$AD:$AD,$H$11)*AR$9-SUMIFS(INDIRECT("'BD OCyG'!$"&amp;AK$10&amp;":"&amp;AK$10),'BD OCyG'!$B:$B,AP$9,'BD OCyG'!$AE:$AE,$H37,'BD OCyG'!$AD:$AD,$H$11)*AL$9)/AP$10))</f>
        <v>0</v>
      </c>
      <c r="AQ37" s="173">
        <f t="shared" ca="1" si="12"/>
        <v>0</v>
      </c>
      <c r="AR37" s="171">
        <f ca="1">IF(AQ$9&gt;Periodo,0,SUMIFS(INDIRECT("'BD OCyG'!$"&amp;AR$10&amp;":$"&amp;AR$10),'BD OCyG'!$B:$B,AP$9,'BD OCyG'!$AE:$AE,$H37,'BD OCyG'!$AD:$AD,$H$11,'BD OCyG'!$AF:$AF,"Si")-AL37-AF37-Z37)</f>
        <v>0</v>
      </c>
      <c r="AS37" s="171">
        <f ca="1">IF(AQ$9&gt;Periodo,0,SUMIFS(INDIRECT("'BD OCyG'!$"&amp;AR$10&amp;":$"&amp;AR$10),'BD OCyG'!$B:$B,AP$9,'BD OCyG'!$AE:$AE,$H37,'BD OCyG'!$AD:$AD,$H$11,'BD OCyG'!$AF:$AF,"No")*Resumen!$F$8-AM37-AG37-AA37)</f>
        <v>0</v>
      </c>
      <c r="AT37" s="171">
        <f ca="1">AR37+IF(Resumen!$F$8=0,0,AS37/Resumen!$F$8)</f>
        <v>0</v>
      </c>
      <c r="AU37" s="171">
        <f ca="1">AR37+IF(Resumen!$J$7=0,0,AS37/Resumen!$J$7)</f>
        <v>0</v>
      </c>
      <c r="AV37" s="170">
        <f ca="1">IF(AW$9&gt;Periodo,0,IF(AW$9&gt;Periodo,0,(SUMIFS(INDIRECT("'BD OCyG'!$"&amp;AW$10&amp;":"&amp;AW$10),'BD OCyG'!$B:$B,AV$9,'BD OCyG'!$AE:$AE,$H37,'BD OCyG'!$AD:$AD,$H$11)*AX$9-SUMIFS(INDIRECT("'BD OCyG'!$"&amp;AQ$10&amp;":"&amp;AQ$10),'BD OCyG'!$B:$B,AV$9,'BD OCyG'!$AE:$AE,$H37,'BD OCyG'!$AD:$AD,$H$11)*AR$9)/AV$10))</f>
        <v>0</v>
      </c>
      <c r="AW37" s="173">
        <f t="shared" ca="1" si="13"/>
        <v>0</v>
      </c>
      <c r="AX37" s="171">
        <f ca="1">IF(AW$9&gt;Periodo,0,SUMIFS(INDIRECT("'BD OCyG'!$"&amp;AX$10&amp;":$"&amp;AX$10),'BD OCyG'!$B:$B,AV$9,'BD OCyG'!$AE:$AE,$H37,'BD OCyG'!$AD:$AD,$H$11,'BD OCyG'!$AF:$AF,"Si")-AR37-AL37-AF37-Z37)</f>
        <v>0</v>
      </c>
      <c r="AY37" s="171">
        <f ca="1">IF(AW$9&gt;Periodo,0,SUMIFS(INDIRECT("'BD OCyG'!$"&amp;AX$10&amp;":$"&amp;AX$10),'BD OCyG'!$B:$B,AV$9,'BD OCyG'!$AE:$AE,$H37,'BD OCyG'!$AD:$AD,$H$11,'BD OCyG'!$AF:$AF,"No")*Resumen!$F$8-AS37-AM37-AG37-AA37)</f>
        <v>0</v>
      </c>
      <c r="AZ37" s="171">
        <f ca="1">AX37+IF(Resumen!$F$8=0,0,AY37/Resumen!$F$8)</f>
        <v>0</v>
      </c>
      <c r="BA37" s="171">
        <f ca="1">AX37+IF(Resumen!$K$7=0,0,AY37/Resumen!$K$7)</f>
        <v>0</v>
      </c>
      <c r="BB37" s="170">
        <f ca="1">IF(BC$9&gt;Periodo,0,IF(BC$9&gt;Periodo,0,(SUMIFS(INDIRECT("'BD OCyG'!$"&amp;BC$10&amp;":"&amp;BC$10),'BD OCyG'!$B:$B,BB$9,'BD OCyG'!$AE:$AE,$H37,'BD OCyG'!$AD:$AD,$H$11)*BD$9-SUMIFS(INDIRECT("'BD OCyG'!$"&amp;AW$10&amp;":"&amp;AW$10),'BD OCyG'!$B:$B,BB$9,'BD OCyG'!$AE:$AE,$H37,'BD OCyG'!$AD:$AD,$H$11)*AX$9)/BB$10))</f>
        <v>0</v>
      </c>
      <c r="BC37" s="173">
        <f t="shared" ca="1" si="14"/>
        <v>0</v>
      </c>
      <c r="BD37" s="171">
        <f ca="1">IF(BC$9&gt;Periodo,0,SUMIFS(INDIRECT("'BD OCyG'!$"&amp;BD$10&amp;":$"&amp;BD$10),'BD OCyG'!$B:$B,BB$9,'BD OCyG'!$AE:$AE,$H37,'BD OCyG'!$AD:$AD,$H$11,'BD OCyG'!$AF:$AF,"Si")-AX37-AR37-AL37-AF37-Z37)</f>
        <v>0</v>
      </c>
      <c r="BE37" s="171">
        <f ca="1">IF(BC$9&gt;Periodo,0,SUMIFS(INDIRECT("'BD OCyG'!$"&amp;BD$10&amp;":$"&amp;BD$10),'BD OCyG'!$B:$B,BB$9,'BD OCyG'!$AE:$AE,$H37,'BD OCyG'!$AD:$AD,$H$11,'BD OCyG'!$AF:$AF,"No")*Resumen!$F$8-AY37-AS37-AM37-AG37-AA37)</f>
        <v>0</v>
      </c>
      <c r="BF37" s="171">
        <f ca="1">BD37+IF(Resumen!$F$8=0,0,BE37/Resumen!$F$8)</f>
        <v>0</v>
      </c>
      <c r="BG37" s="171">
        <f ca="1">BD37+IF(Resumen!$L$7=0,0,BE37/Resumen!$L$7)</f>
        <v>0</v>
      </c>
      <c r="BH37" s="170">
        <f ca="1">IF(BI$9&gt;Periodo,0,IF(BI$9&gt;Periodo,0,(SUMIFS(INDIRECT("'BD OCyG'!$"&amp;BI$10&amp;":"&amp;BI$10),'BD OCyG'!$B:$B,BH$9,'BD OCyG'!$AE:$AE,$H37,'BD OCyG'!$AD:$AD,$H$11)*BJ$9-SUMIFS(INDIRECT("'BD OCyG'!$"&amp;BC$10&amp;":"&amp;BC$10),'BD OCyG'!$B:$B,BH$9,'BD OCyG'!$AE:$AE,$H37,'BD OCyG'!$AD:$AD,$H$11)*BD$9)/BH$10))</f>
        <v>0</v>
      </c>
      <c r="BI37" s="173">
        <f t="shared" ca="1" si="15"/>
        <v>0</v>
      </c>
      <c r="BJ37" s="171">
        <f ca="1">IF(BI$9&gt;Periodo,0,SUMIFS(INDIRECT("'BD OCyG'!$"&amp;BJ$10&amp;":$"&amp;BJ$10),'BD OCyG'!$B:$B,BH$9,'BD OCyG'!$AE:$AE,$H37,'BD OCyG'!$AD:$AD,$H$11,'BD OCyG'!$AF:$AF,"Si")-BD37-AX37-AR37-AL37-AF37-Z37)</f>
        <v>0</v>
      </c>
      <c r="BK37" s="171">
        <f ca="1">IF(BI$9&gt;Periodo,0,SUMIFS(INDIRECT("'BD OCyG'!$"&amp;BJ$10&amp;":$"&amp;BJ$10),'BD OCyG'!$B:$B,BH$9,'BD OCyG'!$AE:$AE,$H37,'BD OCyG'!$AD:$AD,$H$11,'BD OCyG'!$AF:$AF,"No")*Resumen!$F$8-BE37-AY37-AS37-AM37-AG37-AA37)</f>
        <v>0</v>
      </c>
      <c r="BL37" s="171">
        <f ca="1">BJ37+IF(Resumen!$F$8=0,0,BK37/Resumen!$F$8)</f>
        <v>0</v>
      </c>
      <c r="BM37" s="171">
        <f ca="1">BJ37+IF(Resumen!$M$7=0,0,BK37/Resumen!$M$7)</f>
        <v>0</v>
      </c>
      <c r="BN37" s="170">
        <f ca="1">IF(BO$9&gt;Periodo,0,IF(BO$9&gt;Periodo,0,(SUMIFS(INDIRECT("'BD OCyG'!$"&amp;BO$10&amp;":"&amp;BO$10),'BD OCyG'!$B:$B,BN$9,'BD OCyG'!$AE:$AE,$H37,'BD OCyG'!$AD:$AD,$H$11)*BP$9-SUMIFS(INDIRECT("'BD OCyG'!$"&amp;BI$10&amp;":"&amp;BI$10),'BD OCyG'!$B:$B,BN$9,'BD OCyG'!$AE:$AE,$H37,'BD OCyG'!$AD:$AD,$H$11)*BJ$9)/BN$10))</f>
        <v>0</v>
      </c>
      <c r="BO37" s="173">
        <f t="shared" ca="1" si="16"/>
        <v>0</v>
      </c>
      <c r="BP37" s="171">
        <f ca="1">IF(BO$9&gt;Periodo,0,SUMIFS(INDIRECT("'BD OCyG'!$"&amp;BP$10&amp;":$"&amp;BP$10),'BD OCyG'!$B:$B,BN$9,'BD OCyG'!$AE:$AE,$H37,'BD OCyG'!$AD:$AD,$H$11,'BD OCyG'!$AF:$AF,"Si")-BJ37-BD37-AX37-AR37-AL37-AF37-Z37)</f>
        <v>0</v>
      </c>
      <c r="BQ37" s="171">
        <f ca="1">IF(BO$9&gt;Periodo,0,SUMIFS(INDIRECT("'BD OCyG'!$"&amp;BP$10&amp;":$"&amp;BP$10),'BD OCyG'!$B:$B,BN$9,'BD OCyG'!$AE:$AE,$H37,'BD OCyG'!$AD:$AD,$H$11,'BD OCyG'!$AF:$AF,"No")*Resumen!$F$9-BK37-BE37-AY37-AS37-AM37-AG37-AA37)</f>
        <v>0</v>
      </c>
      <c r="BR37" s="171">
        <f ca="1">BP37+IF(Resumen!$F$8=0,0,BQ37/Resumen!$F$8)</f>
        <v>0</v>
      </c>
      <c r="BS37" s="171">
        <f ca="1">BP37+IF(Resumen!$N$7=0,0,BQ37/Resumen!$N$7)</f>
        <v>0</v>
      </c>
      <c r="BT37" s="170">
        <f ca="1">IF(BU$9&gt;Periodo,0,IF(BU$9&gt;Periodo,0,(SUMIFS(INDIRECT("'BD OCyG'!$"&amp;BU$10&amp;":"&amp;BU$10),'BD OCyG'!$B:$B,BT$9,'BD OCyG'!$AE:$AE,$H37,'BD OCyG'!$AD:$AD,$H$11)*BV$9-SUMIFS(INDIRECT("'BD OCyG'!$"&amp;BO$10&amp;":"&amp;BO$10),'BD OCyG'!$B:$B,BT$9,'BD OCyG'!$AE:$AE,$H37,'BD OCyG'!$AD:$AD,$H$11)*BP$9)/BT$10))</f>
        <v>0</v>
      </c>
      <c r="BU37" s="173">
        <f t="shared" ca="1" si="17"/>
        <v>0</v>
      </c>
      <c r="BV37" s="171">
        <f ca="1">IF(BU$9&gt;Periodo,0,SUMIFS(INDIRECT("'BD OCyG'!$"&amp;BV$10&amp;":$"&amp;BV$10),'BD OCyG'!$B:$B,BT$9,'BD OCyG'!$AE:$AE,$H37,'BD OCyG'!$AD:$AD,$H$11,'BD OCyG'!$AF:$AF,"Si")-BP37-BJ37-BD37-AX37-AR37-AL37-AF37-Z37)</f>
        <v>0</v>
      </c>
      <c r="BW37" s="171">
        <f ca="1">IF(BU$9&gt;Periodo,0,SUMIFS(INDIRECT("'BD OCyG'!$"&amp;BV$10&amp;":$"&amp;BV$10),'BD OCyG'!$B:$B,BT$9,'BD OCyG'!$AE:$AE,$H37,'BD OCyG'!$AD:$AD,$H$11,'BD OCyG'!$AF:$AF,"No")*Resumen!$F$8-BQ37-BK37-BE37-AY37-AS37-AM37-AG37-AA37)</f>
        <v>0</v>
      </c>
      <c r="BX37" s="171">
        <f ca="1">BV37+IF(Resumen!$F$8=0,0,BW37/Resumen!$F$8)</f>
        <v>0</v>
      </c>
      <c r="BY37" s="171">
        <f ca="1">BV37+IF(Resumen!$O$7=0,0,BW37/Resumen!$O$7)</f>
        <v>0</v>
      </c>
      <c r="BZ37" s="170">
        <f ca="1">IF(CA$9&gt;Periodo,0,IF(CA$9&gt;Periodo,0,(SUMIFS(INDIRECT("'BD OCyG'!$"&amp;CA$10&amp;":"&amp;CA$10),'BD OCyG'!$B:$B,BZ$9,'BD OCyG'!$AE:$AE,$H37,'BD OCyG'!$AD:$AD,$H$11)*CB$9-SUMIFS(INDIRECT("'BD OCyG'!$"&amp;BU$10&amp;":"&amp;BU$10),'BD OCyG'!$B:$B,BZ$9,'BD OCyG'!$AE:$AE,$H37,'BD OCyG'!$AD:$AD,$H$11)*BV$9)/BZ$10))</f>
        <v>0</v>
      </c>
      <c r="CA37" s="173">
        <f t="shared" ca="1" si="18"/>
        <v>0</v>
      </c>
      <c r="CB37" s="171">
        <f ca="1">IF(CA$9&gt;Periodo,0,SUMIFS(INDIRECT("'BD OCyG'!$"&amp;CB$10&amp;":$"&amp;CB$10),'BD OCyG'!$B:$B,BZ$9,'BD OCyG'!$AE:$AE,$H37,'BD OCyG'!$AD:$AD,$H$11,'BD OCyG'!$AF:$AF,"Si")-BV37-BP37-BJ37-BD37-AX37-AR37-AL37-AF37-Z37)</f>
        <v>0</v>
      </c>
      <c r="CC37" s="171">
        <f ca="1">IF(CA$9&gt;Periodo,0,SUMIFS(INDIRECT("'BD OCyG'!$"&amp;CB$10&amp;":$"&amp;CB$10),'BD OCyG'!$B:$B,BZ$9,'BD OCyG'!$AE:$AE,$H37,'BD OCyG'!$AD:$AD,$H$11,'BD OCyG'!$AF:$AF,"No")*Resumen!$F$8-BW37-BQ37-BK37-BE37-AY37-AS37-AM37-AG37-AA37)</f>
        <v>0</v>
      </c>
      <c r="CD37" s="171">
        <f ca="1">CB37+IF(Resumen!$F$8=0,0,CC37/Resumen!$F$8)</f>
        <v>0</v>
      </c>
      <c r="CE37" s="171">
        <f ca="1">CB37+IF(Resumen!$P$7=0,0,CC37/Resumen!$P$7)</f>
        <v>0</v>
      </c>
      <c r="CF37" s="170">
        <f ca="1">IF(CG$9&gt;Periodo,0,IF(CG$9&gt;Periodo,0,(SUMIFS(INDIRECT("'BD OCyG'!$"&amp;CG$10&amp;":"&amp;CG$10),'BD OCyG'!$B:$B,CF$9,'BD OCyG'!$AE:$AE,$H37,'BD OCyG'!$AD:$AD,$H$11)*CH$9-SUMIFS(INDIRECT("'BD OCyG'!$"&amp;CA$10&amp;":"&amp;CA$10),'BD OCyG'!$B:$B,CF$9,'BD OCyG'!$AE:$AE,$H37,'BD OCyG'!$AD:$AD,$H$11)*CB$9)/CF$10))</f>
        <v>0</v>
      </c>
      <c r="CG37" s="173">
        <f t="shared" ca="1" si="19"/>
        <v>0</v>
      </c>
      <c r="CH37" s="171">
        <f ca="1">IF(CG$9&gt;Periodo,0,SUMIFS(INDIRECT("'BD OCyG'!$"&amp;CH$10&amp;":$"&amp;CH$10),'BD OCyG'!$B:$B,CF$9,'BD OCyG'!$AE:$AE,$H37,'BD OCyG'!$AD:$AD,$H$11,'BD OCyG'!$AF:$AF,"Si")-CB37-BV37-BP37-BJ37-BD37-AX37-AR37-AL37-AF37-Z37)</f>
        <v>0</v>
      </c>
      <c r="CI37" s="171">
        <f ca="1">IF(CG$9&gt;Periodo,0,SUMIFS(INDIRECT("'BD OCyG'!$"&amp;CH$10&amp;":$"&amp;CH$10),'BD OCyG'!$B:$B,CF$9,'BD OCyG'!$AE:$AE,$H37,'BD OCyG'!$AD:$AD,$H$11,'BD OCyG'!$AF:$AF,"No")*Resumen!$F$8-CC37-BW37-BQ37-BK37-BE37-AY37-AS37-AM37-AG37-AA37)</f>
        <v>0</v>
      </c>
      <c r="CJ37" s="171">
        <f ca="1">CH37+IF(Resumen!$F$8=0,0,CI37/Resumen!$F$8)</f>
        <v>0</v>
      </c>
      <c r="CK37" s="171">
        <f ca="1">CH37+IF(Resumen!$Q$7=0,0,CI37/Resumen!$Q$7)</f>
        <v>0</v>
      </c>
      <c r="CL37" s="170">
        <f ca="1">IF(CM$9&gt;Periodo,0,IF(CM$9&gt;Periodo,0,(SUMIFS(INDIRECT("'BD OCyG'!$"&amp;CM$10&amp;":"&amp;CM$10),'BD OCyG'!$B:$B,CL$9,'BD OCyG'!$AE:$AE,$H37,'BD OCyG'!$AD:$AD,$H$11)*CN$9-SUMIFS(INDIRECT("'BD OCyG'!$"&amp;CG$10&amp;":"&amp;CG$10),'BD OCyG'!$B:$B,CL$9,'BD OCyG'!$AE:$AE,$H37,'BD OCyG'!$AD:$AD,$H$11)*CH$9)/CL$10))</f>
        <v>0</v>
      </c>
      <c r="CM37" s="173">
        <f t="shared" ca="1" si="20"/>
        <v>0</v>
      </c>
      <c r="CN37" s="171">
        <f ca="1">IF(CM$9&gt;Periodo,0,SUMIFS(INDIRECT("'BD OCyG'!$"&amp;CN$10&amp;":$"&amp;CN$10),'BD OCyG'!$B:$B,CL$9,'BD OCyG'!$AE:$AE,$H37,'BD OCyG'!$AD:$AD,$H$11,'BD OCyG'!$AF:$AF,"Si")-CH37-CB37-BV37-BP37-BJ37-BD37-AX37-AR37-AL37-AF37-Z37)</f>
        <v>0</v>
      </c>
      <c r="CO37" s="171">
        <f ca="1">IF(CM$9&gt;Periodo,0,SUMIFS(INDIRECT("'BD OCyG'!$"&amp;CN$10&amp;":$"&amp;CN$10),'BD OCyG'!$B:$B,CL$9,'BD OCyG'!$AE:$AE,$H37,'BD OCyG'!$AD:$AD,$H$11,'BD OCyG'!$AF:$AF,"No")*Resumen!$F$8-CI37-CC37-BW37-BQ37-BK37-BE37-AY37-AS37-AM37-AG37-AA37)</f>
        <v>0</v>
      </c>
      <c r="CP37" s="171">
        <f ca="1">CN37+IF(Resumen!$F$8=0,0,CO37/Resumen!$F$8)</f>
        <v>0</v>
      </c>
      <c r="CQ37" s="171">
        <f ca="1">CN37+IF(Resumen!$R$7=0,0,CO37/Resumen!$R$7)</f>
        <v>0</v>
      </c>
      <c r="CR37" s="139">
        <f t="shared" ca="1" si="21"/>
        <v>0</v>
      </c>
      <c r="CS37" s="139">
        <f t="shared" ca="1" si="22"/>
        <v>0</v>
      </c>
      <c r="CT37" s="139">
        <f t="shared" ca="1" si="23"/>
        <v>0</v>
      </c>
      <c r="CU37" s="139">
        <f t="shared" ca="1" si="4"/>
        <v>0</v>
      </c>
      <c r="CV37" s="140">
        <f t="shared" ca="1" si="4"/>
        <v>0</v>
      </c>
      <c r="CW37" s="140">
        <f t="shared" ca="1" si="4"/>
        <v>0</v>
      </c>
      <c r="CX37" s="173">
        <f>SUMIFS('BD OCyG'!$AB:$AB,'BD OCyG'!$B:$B,CX$11,'BD OCyG'!$AE:$AE,$H37,'BD OCyG'!$AD:$AD,$H$11)</f>
        <v>0</v>
      </c>
      <c r="CY37" s="173">
        <f t="shared" si="5"/>
        <v>0</v>
      </c>
      <c r="CZ37" s="174">
        <f>SUMIFS('BD OCyG'!$AC:$AC,'BD OCyG'!$B:$B,CX$11,'BD OCyG'!$AE:$AE,$H37,'BD OCyG'!$AD:$AD,$H$11,'BD OCyG'!$AF:$AF,"Si")</f>
        <v>0</v>
      </c>
      <c r="DA37" s="174">
        <f>SUMIFS('BD OCyG'!$AC:$AC,'BD OCyG'!$B:$B,CX$11,'BD OCyG'!$AE:$AE,$H37,'BD OCyG'!$AD:$AD,$H$11,'BD OCyG'!$AF:$AF,"No")*Resumen!$F$8</f>
        <v>0</v>
      </c>
      <c r="DB37" s="174">
        <f>CZ37+IF(Resumen!$F$8=0,0,DA37/Resumen!$F$8)</f>
        <v>0</v>
      </c>
      <c r="DC37" s="174">
        <f>CZ37+IF(Resumen!$F$8=0,0,DA37/Resumen!$F$8)</f>
        <v>0</v>
      </c>
      <c r="DD37" s="173">
        <f>SUMIFS('BD OCyG'!$AB:$AB,'BD OCyG'!$B:$B,DD$11,'BD OCyG'!$AE:$AE,$H37,'BD OCyG'!$AD:$AD,$H$11)</f>
        <v>0</v>
      </c>
      <c r="DE37" s="173">
        <f t="shared" si="6"/>
        <v>0</v>
      </c>
      <c r="DF37" s="174">
        <f>SUMIFS('BD OCyG'!$AC:$AC,'BD OCyG'!$B:$B,DD$11,'BD OCyG'!$AE:$AE,$H37,'BD OCyG'!$AD:$AD,$H$11,'BD OCyG'!$AF:$AF,"Si")</f>
        <v>0</v>
      </c>
      <c r="DG37" s="174">
        <f>SUMIFS('BD OCyG'!$AC:$AC,'BD OCyG'!$B:$B,DD$11,'BD OCyG'!$AE:$AE,$H37,'BD OCyG'!$AD:$AD,$H$11,'BD OCyG'!$AF:$AF,"No")*Resumen!$F$8</f>
        <v>0</v>
      </c>
      <c r="DH37" s="174">
        <f>DF37+IF(Resumen!$F$8=0,0,DG37/Resumen!$F$8)</f>
        <v>0</v>
      </c>
      <c r="DI37" s="171">
        <f>DF37+IF(Resumen!$F$8=0,0,DG37/Resumen!$F$8)</f>
        <v>0</v>
      </c>
      <c r="DJ37" s="140">
        <f t="shared" ca="1" si="24"/>
        <v>0</v>
      </c>
      <c r="DK37" s="140">
        <f t="shared" ca="1" si="24"/>
        <v>0</v>
      </c>
      <c r="DL37" s="140">
        <f t="shared" ca="1" si="24"/>
        <v>0</v>
      </c>
    </row>
    <row r="38" spans="2:116" s="169" customFormat="1" ht="15" customHeight="1" x14ac:dyDescent="0.2">
      <c r="B38" s="173">
        <f>SUMIFS('BD OCyG'!$AB:$AB,'BD OCyG'!$B:$B,B$11,'BD OCyG'!$AE:$AE,$H38,'BD OCyG'!$AD:$AD,$H$11)</f>
        <v>0</v>
      </c>
      <c r="C38" s="173">
        <f t="shared" si="0"/>
        <v>0</v>
      </c>
      <c r="D38" s="174">
        <f>SUMIFS('BD OCyG'!$AC:$AC,'BD OCyG'!$B:$B,B$11,'BD OCyG'!$AE:$AE,$H38,'BD OCyG'!$AD:$AD,$H$11,'BD OCyG'!$AF:$AF,"Si")</f>
        <v>0</v>
      </c>
      <c r="E38" s="174">
        <f>SUMIFS('BD OCyG'!$AC:$AC,'BD OCyG'!$B:$B,B$11,'BD OCyG'!$AE:$AE,$H38,'BD OCyG'!$AD:$AD,$H$11,'BD OCyG'!$AF:$AF,"No")*Resumen!$F$9</f>
        <v>0</v>
      </c>
      <c r="F38" s="174">
        <f>D38+IF(Resumen!$F$9=0,0,E38/Resumen!$F$9)</f>
        <v>0</v>
      </c>
      <c r="G38" s="174">
        <f>D38+IF(Resumen!$F$7=0,0,E38/Resumen!$F$7)</f>
        <v>0</v>
      </c>
      <c r="H38" s="175"/>
      <c r="I38" s="139">
        <f>SUMIFS('BD OCyG'!$AB:$AB,'BD OCyG'!$B:$B,I$11,'BD OCyG'!$AE:$AE,$H38,'BD OCyG'!$AD:$AD,$H$11)</f>
        <v>0</v>
      </c>
      <c r="J38" s="139">
        <f t="shared" si="1"/>
        <v>0</v>
      </c>
      <c r="K38" s="139">
        <f>SUMIFS('BD OCyG'!$AC:$AC,'BD OCyG'!$B:$B,I$11,'BD OCyG'!$AE:$AE,$H38,'BD OCyG'!$AD:$AD,$H$11,'BD OCyG'!$AF:$AF,"Si")</f>
        <v>0</v>
      </c>
      <c r="L38" s="139">
        <f>SUMIFS('BD OCyG'!$AC:$AC,'BD OCyG'!$B:$B,I$11,'BD OCyG'!$AE:$AE,$H38,'BD OCyG'!$AD:$AD,$H$11,'BD OCyG'!$AF:$AF,"No")*Resumen!$F$8</f>
        <v>0</v>
      </c>
      <c r="M38" s="174">
        <f>K38+IF(Resumen!$F$8=0,0,L38/Resumen!$F$8)</f>
        <v>0</v>
      </c>
      <c r="N38" s="139">
        <f>SUMIFS('BD OCyG'!$AB:$AB,'BD OCyG'!$B:$B,N$11,'BD OCyG'!$AE:$AE,$H38,'BD OCyG'!$AD:$AD,$H$11)</f>
        <v>0</v>
      </c>
      <c r="O38" s="139">
        <f t="shared" si="2"/>
        <v>0</v>
      </c>
      <c r="P38" s="139">
        <f>SUMIFS('BD OCyG'!$AC:$AC,'BD OCyG'!$B:$B,N$11,'BD OCyG'!$AE:$AE,$H38,'BD OCyG'!$AD:$AD,$H$11,'BD OCyG'!$AF:$AF,"Si")</f>
        <v>0</v>
      </c>
      <c r="Q38" s="139">
        <f>SUMIFS('BD OCyG'!$AC:$AC,'BD OCyG'!$B:$B,N$11,'BD OCyG'!$AE:$AE,$H38,'BD OCyG'!$AD:$AD,$H$11,'BD OCyG'!$AF:$AF,"No")*Resumen!$F$8</f>
        <v>0</v>
      </c>
      <c r="R38" s="174">
        <f>P38+IF(Resumen!$F$8=0,0,Q38/Resumen!$F$8)</f>
        <v>0</v>
      </c>
      <c r="S38" s="139">
        <f ca="1">IFERROR(SUMIFS(INDIRECT("'BD OCyG'!$"&amp;T$10&amp;":"&amp;T$10),'BD OCyG'!$B:$B,N$11,'BD OCyG'!$AE:$AE,$H38,'BD OCyG'!$AD:$AD,$H$11),)</f>
        <v>0</v>
      </c>
      <c r="T38" s="139">
        <f t="shared" ca="1" si="8"/>
        <v>0</v>
      </c>
      <c r="U38" s="139">
        <f ca="1">IFERROR(SUMIFS(INDIRECT("'BD OCyG'!$"&amp;U$10&amp;":$"&amp;U$10),'BD OCyG'!$B:$B,N$11,'BD OCyG'!$AE:$AE,$H38,'BD OCyG'!$AD:$AD,$H$11,'BD OCyG'!$AF:$AF,"Si"),)</f>
        <v>0</v>
      </c>
      <c r="V38" s="139">
        <f ca="1">IFERROR(SUMIFS(INDIRECT("'BD OCyG'!$"&amp;U$10&amp;":$"&amp;U$10),'BD OCyG'!$B:$B,N$11,'BD OCyG'!$AE:$AE,$H38,'BD OCyG'!$AD:$AD,$H$11,'BD OCyG'!$AF:$AF,"No")*Resumen!$F$8,)</f>
        <v>0</v>
      </c>
      <c r="W38" s="171">
        <f ca="1">U38+IF(Resumen!$F$8=0,0,V38/Resumen!$F$8)</f>
        <v>0</v>
      </c>
      <c r="X38" s="170">
        <f ca="1">SUMIFS(INDIRECT("'BD OCyG'!$"&amp;Y$10&amp;":"&amp;Y$10),'BD OCyG'!$B:$B,X$9,'BD OCyG'!$AE:$AE,$H38,'BD OCyG'!$AD:$AD,$H$11)</f>
        <v>0</v>
      </c>
      <c r="Y38" s="170">
        <f t="shared" ca="1" si="9"/>
        <v>0</v>
      </c>
      <c r="Z38" s="171">
        <f ca="1">SUMIFS(INDIRECT("'BD OCyG'!$"&amp;Z$10&amp;":$"&amp;Z$10),'BD OCyG'!$B:$B,X$9,'BD OCyG'!$AE:$AE,$H38,'BD OCyG'!$AD:$AD,$H$11,'BD OCyG'!$AF:$AF,"Si")</f>
        <v>0</v>
      </c>
      <c r="AA38" s="171">
        <f ca="1">SUMIFS(INDIRECT("'BD OCyG'!$"&amp;Z$10&amp;":$"&amp;Z$10),'BD OCyG'!$B:$B,X$9,'BD OCyG'!$AE:$AE,$H38,'BD OCyG'!$AD:$AD,$H$11,'BD OCyG'!$AF:$AF,"No")*Resumen!$F$8</f>
        <v>0</v>
      </c>
      <c r="AB38" s="171">
        <f ca="1">Z38+IF(Resumen!$F$8=0,0,AA38/Resumen!$F$8)</f>
        <v>0</v>
      </c>
      <c r="AC38" s="171">
        <f ca="1">Z38+IF(Resumen!$G$7=0,0,AA38/Resumen!$G$7)</f>
        <v>0</v>
      </c>
      <c r="AD38" s="173">
        <f ca="1">IF(AE$9&gt;Periodo,0,(SUMIFS(INDIRECT("'BD OCyG'!$"&amp;AE$10&amp;":"&amp;AE$10),'BD OCyG'!$B:$B,AD$9,'BD OCyG'!$AE:$AE,$H38,'BD OCyG'!$AD:$AD,$H$11)*AF$9-X38*X$10)/AD$10)</f>
        <v>0</v>
      </c>
      <c r="AE38" s="173">
        <f t="shared" ca="1" si="10"/>
        <v>0</v>
      </c>
      <c r="AF38" s="171">
        <f ca="1">IF(AE$9&gt;Periodo,0,IF(AE$9&gt;Periodo,0,SUMIFS(INDIRECT("'BD OCyG'!$"&amp;AF$10&amp;":$"&amp;AF$10),'BD OCyG'!$B:$B,AD$9,'BD OCyG'!$AE:$AE,$H38,'BD OCyG'!$AD:$AD,$H$11,'BD OCyG'!$AF:$AF,"Si")-Z38))</f>
        <v>0</v>
      </c>
      <c r="AG38" s="171">
        <f ca="1">IF(AE$9&gt;Periodo,0,IF(AE$9&gt;Periodo,0,SUMIFS(INDIRECT("'BD OCyG'!$"&amp;AF$10&amp;":$"&amp;AF$10),'BD OCyG'!$B:$B,AD$9,'BD OCyG'!$AE:$AE,$H38,'BD OCyG'!$AD:$AD,$H$11,'BD OCyG'!$AF:$AF,"No")*Resumen!$F$8-AA38))</f>
        <v>0</v>
      </c>
      <c r="AH38" s="171">
        <f ca="1">AF38+IF(Resumen!$F$8=0,0,AG38/Resumen!$F$8)</f>
        <v>0</v>
      </c>
      <c r="AI38" s="171">
        <f ca="1">AF38+IF(Resumen!$H$7=0,0,AG38/Resumen!$H$7)</f>
        <v>0</v>
      </c>
      <c r="AJ38" s="170">
        <f ca="1">IF(AK$9&gt;Periodo,0,IF(AK$9&gt;Periodo,0,(SUMIFS(INDIRECT("'BD OCyG'!$"&amp;AK$10&amp;":"&amp;AK$10),'BD OCyG'!$B:$B,AJ$9,'BD OCyG'!$AE:$AE,$H38,'BD OCyG'!$AD:$AD,$H$11)*AL$9-SUMIFS(INDIRECT("'BD OCyG'!$"&amp;AE$10&amp;":"&amp;AE$10),'BD OCyG'!$B:$B,AJ$9,'BD OCyG'!$AE:$AE,$H38,'BD OCyG'!$AD:$AD,$H$11)*AF$9)/AJ$10))</f>
        <v>0</v>
      </c>
      <c r="AK38" s="173">
        <f t="shared" ca="1" si="11"/>
        <v>0</v>
      </c>
      <c r="AL38" s="171">
        <f ca="1">IF(AK$9&gt;Periodo,0,SUMIFS(INDIRECT("'BD OCyG'!$"&amp;AL$10&amp;":$"&amp;AL$10),'BD OCyG'!$B:$B,AJ$9,'BD OCyG'!$AE:$AE,$H38,'BD OCyG'!$AD:$AD,$H$11,'BD OCyG'!$AF:$AF,"Si")-AF38-Z38)</f>
        <v>0</v>
      </c>
      <c r="AM38" s="171">
        <f ca="1">IF(AK$9&gt;Periodo,0,SUMIFS(INDIRECT("'BD OCyG'!$"&amp;AL$10&amp;":$"&amp;AL$10),'BD OCyG'!$B:$B,AJ$9,'BD OCyG'!$AE:$AE,$H38,'BD OCyG'!$AD:$AD,$H$11,'BD OCyG'!$AF:$AF,"No")*Resumen!$F$8-AG38-AA38)</f>
        <v>0</v>
      </c>
      <c r="AN38" s="171">
        <f ca="1">AL38+IF(Resumen!$F$8=0,0,AM38/Resumen!$F$8)</f>
        <v>0</v>
      </c>
      <c r="AO38" s="171">
        <f ca="1">AL38+IF(Resumen!$I$7=0,0,AM38/Resumen!$I$7)</f>
        <v>0</v>
      </c>
      <c r="AP38" s="170">
        <f ca="1">IF(AQ$9&gt;Periodo,0,IF(AQ$9&gt;Periodo,0,(SUMIFS(INDIRECT("'BD OCyG'!$"&amp;AQ$10&amp;":"&amp;AQ$10),'BD OCyG'!$B:$B,AP$9,'BD OCyG'!$AE:$AE,$H38,'BD OCyG'!$AD:$AD,$H$11)*AR$9-SUMIFS(INDIRECT("'BD OCyG'!$"&amp;AK$10&amp;":"&amp;AK$10),'BD OCyG'!$B:$B,AP$9,'BD OCyG'!$AE:$AE,$H38,'BD OCyG'!$AD:$AD,$H$11)*AL$9)/AP$10))</f>
        <v>0</v>
      </c>
      <c r="AQ38" s="173">
        <f t="shared" ca="1" si="12"/>
        <v>0</v>
      </c>
      <c r="AR38" s="171">
        <f ca="1">IF(AQ$9&gt;Periodo,0,SUMIFS(INDIRECT("'BD OCyG'!$"&amp;AR$10&amp;":$"&amp;AR$10),'BD OCyG'!$B:$B,AP$9,'BD OCyG'!$AE:$AE,$H38,'BD OCyG'!$AD:$AD,$H$11,'BD OCyG'!$AF:$AF,"Si")-AL38-AF38-Z38)</f>
        <v>0</v>
      </c>
      <c r="AS38" s="171">
        <f ca="1">IF(AQ$9&gt;Periodo,0,SUMIFS(INDIRECT("'BD OCyG'!$"&amp;AR$10&amp;":$"&amp;AR$10),'BD OCyG'!$B:$B,AP$9,'BD OCyG'!$AE:$AE,$H38,'BD OCyG'!$AD:$AD,$H$11,'BD OCyG'!$AF:$AF,"No")*Resumen!$F$8-AM38-AG38-AA38)</f>
        <v>0</v>
      </c>
      <c r="AT38" s="171">
        <f ca="1">AR38+IF(Resumen!$F$8=0,0,AS38/Resumen!$F$8)</f>
        <v>0</v>
      </c>
      <c r="AU38" s="171">
        <f ca="1">AR38+IF(Resumen!$J$7=0,0,AS38/Resumen!$J$7)</f>
        <v>0</v>
      </c>
      <c r="AV38" s="170">
        <f ca="1">IF(AW$9&gt;Periodo,0,IF(AW$9&gt;Periodo,0,(SUMIFS(INDIRECT("'BD OCyG'!$"&amp;AW$10&amp;":"&amp;AW$10),'BD OCyG'!$B:$B,AV$9,'BD OCyG'!$AE:$AE,$H38,'BD OCyG'!$AD:$AD,$H$11)*AX$9-SUMIFS(INDIRECT("'BD OCyG'!$"&amp;AQ$10&amp;":"&amp;AQ$10),'BD OCyG'!$B:$B,AV$9,'BD OCyG'!$AE:$AE,$H38,'BD OCyG'!$AD:$AD,$H$11)*AR$9)/AV$10))</f>
        <v>0</v>
      </c>
      <c r="AW38" s="173">
        <f t="shared" ca="1" si="13"/>
        <v>0</v>
      </c>
      <c r="AX38" s="171">
        <f ca="1">IF(AW$9&gt;Periodo,0,SUMIFS(INDIRECT("'BD OCyG'!$"&amp;AX$10&amp;":$"&amp;AX$10),'BD OCyG'!$B:$B,AV$9,'BD OCyG'!$AE:$AE,$H38,'BD OCyG'!$AD:$AD,$H$11,'BD OCyG'!$AF:$AF,"Si")-AR38-AL38-AF38-Z38)</f>
        <v>0</v>
      </c>
      <c r="AY38" s="171">
        <f ca="1">IF(AW$9&gt;Periodo,0,SUMIFS(INDIRECT("'BD OCyG'!$"&amp;AX$10&amp;":$"&amp;AX$10),'BD OCyG'!$B:$B,AV$9,'BD OCyG'!$AE:$AE,$H38,'BD OCyG'!$AD:$AD,$H$11,'BD OCyG'!$AF:$AF,"No")*Resumen!$F$8-AS38-AM38-AG38-AA38)</f>
        <v>0</v>
      </c>
      <c r="AZ38" s="171">
        <f ca="1">AX38+IF(Resumen!$F$8=0,0,AY38/Resumen!$F$8)</f>
        <v>0</v>
      </c>
      <c r="BA38" s="171">
        <f ca="1">AX38+IF(Resumen!$K$7=0,0,AY38/Resumen!$K$7)</f>
        <v>0</v>
      </c>
      <c r="BB38" s="170">
        <f ca="1">IF(BC$9&gt;Periodo,0,IF(BC$9&gt;Periodo,0,(SUMIFS(INDIRECT("'BD OCyG'!$"&amp;BC$10&amp;":"&amp;BC$10),'BD OCyG'!$B:$B,BB$9,'BD OCyG'!$AE:$AE,$H38,'BD OCyG'!$AD:$AD,$H$11)*BD$9-SUMIFS(INDIRECT("'BD OCyG'!$"&amp;AW$10&amp;":"&amp;AW$10),'BD OCyG'!$B:$B,BB$9,'BD OCyG'!$AE:$AE,$H38,'BD OCyG'!$AD:$AD,$H$11)*AX$9)/BB$10))</f>
        <v>0</v>
      </c>
      <c r="BC38" s="173">
        <f t="shared" ca="1" si="14"/>
        <v>0</v>
      </c>
      <c r="BD38" s="171">
        <f ca="1">IF(BC$9&gt;Periodo,0,SUMIFS(INDIRECT("'BD OCyG'!$"&amp;BD$10&amp;":$"&amp;BD$10),'BD OCyG'!$B:$B,BB$9,'BD OCyG'!$AE:$AE,$H38,'BD OCyG'!$AD:$AD,$H$11,'BD OCyG'!$AF:$AF,"Si")-AX38-AR38-AL38-AF38-Z38)</f>
        <v>0</v>
      </c>
      <c r="BE38" s="171">
        <f ca="1">IF(BC$9&gt;Periodo,0,SUMIFS(INDIRECT("'BD OCyG'!$"&amp;BD$10&amp;":$"&amp;BD$10),'BD OCyG'!$B:$B,BB$9,'BD OCyG'!$AE:$AE,$H38,'BD OCyG'!$AD:$AD,$H$11,'BD OCyG'!$AF:$AF,"No")*Resumen!$F$8-AY38-AS38-AM38-AG38-AA38)</f>
        <v>0</v>
      </c>
      <c r="BF38" s="171">
        <f ca="1">BD38+IF(Resumen!$F$8=0,0,BE38/Resumen!$F$8)</f>
        <v>0</v>
      </c>
      <c r="BG38" s="171">
        <f ca="1">BD38+IF(Resumen!$L$7=0,0,BE38/Resumen!$L$7)</f>
        <v>0</v>
      </c>
      <c r="BH38" s="170">
        <f ca="1">IF(BI$9&gt;Periodo,0,IF(BI$9&gt;Periodo,0,(SUMIFS(INDIRECT("'BD OCyG'!$"&amp;BI$10&amp;":"&amp;BI$10),'BD OCyG'!$B:$B,BH$9,'BD OCyG'!$AE:$AE,$H38,'BD OCyG'!$AD:$AD,$H$11)*BJ$9-SUMIFS(INDIRECT("'BD OCyG'!$"&amp;BC$10&amp;":"&amp;BC$10),'BD OCyG'!$B:$B,BH$9,'BD OCyG'!$AE:$AE,$H38,'BD OCyG'!$AD:$AD,$H$11)*BD$9)/BH$10))</f>
        <v>0</v>
      </c>
      <c r="BI38" s="173">
        <f t="shared" ca="1" si="15"/>
        <v>0</v>
      </c>
      <c r="BJ38" s="171">
        <f ca="1">IF(BI$9&gt;Periodo,0,SUMIFS(INDIRECT("'BD OCyG'!$"&amp;BJ$10&amp;":$"&amp;BJ$10),'BD OCyG'!$B:$B,BH$9,'BD OCyG'!$AE:$AE,$H38,'BD OCyG'!$AD:$AD,$H$11,'BD OCyG'!$AF:$AF,"Si")-BD38-AX38-AR38-AL38-AF38-Z38)</f>
        <v>0</v>
      </c>
      <c r="BK38" s="171">
        <f ca="1">IF(BI$9&gt;Periodo,0,SUMIFS(INDIRECT("'BD OCyG'!$"&amp;BJ$10&amp;":$"&amp;BJ$10),'BD OCyG'!$B:$B,BH$9,'BD OCyG'!$AE:$AE,$H38,'BD OCyG'!$AD:$AD,$H$11,'BD OCyG'!$AF:$AF,"No")*Resumen!$F$8-BE38-AY38-AS38-AM38-AG38-AA38)</f>
        <v>0</v>
      </c>
      <c r="BL38" s="171">
        <f ca="1">BJ38+IF(Resumen!$F$8=0,0,BK38/Resumen!$F$8)</f>
        <v>0</v>
      </c>
      <c r="BM38" s="171">
        <f ca="1">BJ38+IF(Resumen!$M$7=0,0,BK38/Resumen!$M$7)</f>
        <v>0</v>
      </c>
      <c r="BN38" s="170">
        <f ca="1">IF(BO$9&gt;Periodo,0,IF(BO$9&gt;Periodo,0,(SUMIFS(INDIRECT("'BD OCyG'!$"&amp;BO$10&amp;":"&amp;BO$10),'BD OCyG'!$B:$B,BN$9,'BD OCyG'!$AE:$AE,$H38,'BD OCyG'!$AD:$AD,$H$11)*BP$9-SUMIFS(INDIRECT("'BD OCyG'!$"&amp;BI$10&amp;":"&amp;BI$10),'BD OCyG'!$B:$B,BN$9,'BD OCyG'!$AE:$AE,$H38,'BD OCyG'!$AD:$AD,$H$11)*BJ$9)/BN$10))</f>
        <v>0</v>
      </c>
      <c r="BO38" s="173">
        <f t="shared" ca="1" si="16"/>
        <v>0</v>
      </c>
      <c r="BP38" s="171">
        <f ca="1">IF(BO$9&gt;Periodo,0,SUMIFS(INDIRECT("'BD OCyG'!$"&amp;BP$10&amp;":$"&amp;BP$10),'BD OCyG'!$B:$B,BN$9,'BD OCyG'!$AE:$AE,$H38,'BD OCyG'!$AD:$AD,$H$11,'BD OCyG'!$AF:$AF,"Si")-BJ38-BD38-AX38-AR38-AL38-AF38-Z38)</f>
        <v>0</v>
      </c>
      <c r="BQ38" s="171">
        <f ca="1">IF(BO$9&gt;Periodo,0,SUMIFS(INDIRECT("'BD OCyG'!$"&amp;BP$10&amp;":$"&amp;BP$10),'BD OCyG'!$B:$B,BN$9,'BD OCyG'!$AE:$AE,$H38,'BD OCyG'!$AD:$AD,$H$11,'BD OCyG'!$AF:$AF,"No")*Resumen!$F$9-BK38-BE38-AY38-AS38-AM38-AG38-AA38)</f>
        <v>0</v>
      </c>
      <c r="BR38" s="171">
        <f ca="1">BP38+IF(Resumen!$F$8=0,0,BQ38/Resumen!$F$8)</f>
        <v>0</v>
      </c>
      <c r="BS38" s="171">
        <f ca="1">BP38+IF(Resumen!$N$7=0,0,BQ38/Resumen!$N$7)</f>
        <v>0</v>
      </c>
      <c r="BT38" s="170">
        <f ca="1">IF(BU$9&gt;Periodo,0,IF(BU$9&gt;Periodo,0,(SUMIFS(INDIRECT("'BD OCyG'!$"&amp;BU$10&amp;":"&amp;BU$10),'BD OCyG'!$B:$B,BT$9,'BD OCyG'!$AE:$AE,$H38,'BD OCyG'!$AD:$AD,$H$11)*BV$9-SUMIFS(INDIRECT("'BD OCyG'!$"&amp;BO$10&amp;":"&amp;BO$10),'BD OCyG'!$B:$B,BT$9,'BD OCyG'!$AE:$AE,$H38,'BD OCyG'!$AD:$AD,$H$11)*BP$9)/BT$10))</f>
        <v>0</v>
      </c>
      <c r="BU38" s="173">
        <f t="shared" ca="1" si="17"/>
        <v>0</v>
      </c>
      <c r="BV38" s="171">
        <f ca="1">IF(BU$9&gt;Periodo,0,SUMIFS(INDIRECT("'BD OCyG'!$"&amp;BV$10&amp;":$"&amp;BV$10),'BD OCyG'!$B:$B,BT$9,'BD OCyG'!$AE:$AE,$H38,'BD OCyG'!$AD:$AD,$H$11,'BD OCyG'!$AF:$AF,"Si")-BP38-BJ38-BD38-AX38-AR38-AL38-AF38-Z38)</f>
        <v>0</v>
      </c>
      <c r="BW38" s="171">
        <f ca="1">IF(BU$9&gt;Periodo,0,SUMIFS(INDIRECT("'BD OCyG'!$"&amp;BV$10&amp;":$"&amp;BV$10),'BD OCyG'!$B:$B,BT$9,'BD OCyG'!$AE:$AE,$H38,'BD OCyG'!$AD:$AD,$H$11,'BD OCyG'!$AF:$AF,"No")*Resumen!$F$8-BQ38-BK38-BE38-AY38-AS38-AM38-AG38-AA38)</f>
        <v>0</v>
      </c>
      <c r="BX38" s="171">
        <f ca="1">BV38+IF(Resumen!$F$8=0,0,BW38/Resumen!$F$8)</f>
        <v>0</v>
      </c>
      <c r="BY38" s="171">
        <f ca="1">BV38+IF(Resumen!$O$7=0,0,BW38/Resumen!$O$7)</f>
        <v>0</v>
      </c>
      <c r="BZ38" s="170">
        <f ca="1">IF(CA$9&gt;Periodo,0,IF(CA$9&gt;Periodo,0,(SUMIFS(INDIRECT("'BD OCyG'!$"&amp;CA$10&amp;":"&amp;CA$10),'BD OCyG'!$B:$B,BZ$9,'BD OCyG'!$AE:$AE,$H38,'BD OCyG'!$AD:$AD,$H$11)*CB$9-SUMIFS(INDIRECT("'BD OCyG'!$"&amp;BU$10&amp;":"&amp;BU$10),'BD OCyG'!$B:$B,BZ$9,'BD OCyG'!$AE:$AE,$H38,'BD OCyG'!$AD:$AD,$H$11)*BV$9)/BZ$10))</f>
        <v>0</v>
      </c>
      <c r="CA38" s="173">
        <f t="shared" ca="1" si="18"/>
        <v>0</v>
      </c>
      <c r="CB38" s="171">
        <f ca="1">IF(CA$9&gt;Periodo,0,SUMIFS(INDIRECT("'BD OCyG'!$"&amp;CB$10&amp;":$"&amp;CB$10),'BD OCyG'!$B:$B,BZ$9,'BD OCyG'!$AE:$AE,$H38,'BD OCyG'!$AD:$AD,$H$11,'BD OCyG'!$AF:$AF,"Si")-BV38-BP38-BJ38-BD38-AX38-AR38-AL38-AF38-Z38)</f>
        <v>0</v>
      </c>
      <c r="CC38" s="171">
        <f ca="1">IF(CA$9&gt;Periodo,0,SUMIFS(INDIRECT("'BD OCyG'!$"&amp;CB$10&amp;":$"&amp;CB$10),'BD OCyG'!$B:$B,BZ$9,'BD OCyG'!$AE:$AE,$H38,'BD OCyG'!$AD:$AD,$H$11,'BD OCyG'!$AF:$AF,"No")*Resumen!$F$8-BW38-BQ38-BK38-BE38-AY38-AS38-AM38-AG38-AA38)</f>
        <v>0</v>
      </c>
      <c r="CD38" s="171">
        <f ca="1">CB38+IF(Resumen!$F$8=0,0,CC38/Resumen!$F$8)</f>
        <v>0</v>
      </c>
      <c r="CE38" s="171">
        <f ca="1">CB38+IF(Resumen!$P$7=0,0,CC38/Resumen!$P$7)</f>
        <v>0</v>
      </c>
      <c r="CF38" s="170">
        <f ca="1">IF(CG$9&gt;Periodo,0,IF(CG$9&gt;Periodo,0,(SUMIFS(INDIRECT("'BD OCyG'!$"&amp;CG$10&amp;":"&amp;CG$10),'BD OCyG'!$B:$B,CF$9,'BD OCyG'!$AE:$AE,$H38,'BD OCyG'!$AD:$AD,$H$11)*CH$9-SUMIFS(INDIRECT("'BD OCyG'!$"&amp;CA$10&amp;":"&amp;CA$10),'BD OCyG'!$B:$B,CF$9,'BD OCyG'!$AE:$AE,$H38,'BD OCyG'!$AD:$AD,$H$11)*CB$9)/CF$10))</f>
        <v>0</v>
      </c>
      <c r="CG38" s="173">
        <f t="shared" ca="1" si="19"/>
        <v>0</v>
      </c>
      <c r="CH38" s="171">
        <f ca="1">IF(CG$9&gt;Periodo,0,SUMIFS(INDIRECT("'BD OCyG'!$"&amp;CH$10&amp;":$"&amp;CH$10),'BD OCyG'!$B:$B,CF$9,'BD OCyG'!$AE:$AE,$H38,'BD OCyG'!$AD:$AD,$H$11,'BD OCyG'!$AF:$AF,"Si")-CB38-BV38-BP38-BJ38-BD38-AX38-AR38-AL38-AF38-Z38)</f>
        <v>0</v>
      </c>
      <c r="CI38" s="171">
        <f ca="1">IF(CG$9&gt;Periodo,0,SUMIFS(INDIRECT("'BD OCyG'!$"&amp;CH$10&amp;":$"&amp;CH$10),'BD OCyG'!$B:$B,CF$9,'BD OCyG'!$AE:$AE,$H38,'BD OCyG'!$AD:$AD,$H$11,'BD OCyG'!$AF:$AF,"No")*Resumen!$F$8-CC38-BW38-BQ38-BK38-BE38-AY38-AS38-AM38-AG38-AA38)</f>
        <v>0</v>
      </c>
      <c r="CJ38" s="171">
        <f ca="1">CH38+IF(Resumen!$F$8=0,0,CI38/Resumen!$F$8)</f>
        <v>0</v>
      </c>
      <c r="CK38" s="171">
        <f ca="1">CH38+IF(Resumen!$Q$7=0,0,CI38/Resumen!$Q$7)</f>
        <v>0</v>
      </c>
      <c r="CL38" s="170">
        <f ca="1">IF(CM$9&gt;Periodo,0,IF(CM$9&gt;Periodo,0,(SUMIFS(INDIRECT("'BD OCyG'!$"&amp;CM$10&amp;":"&amp;CM$10),'BD OCyG'!$B:$B,CL$9,'BD OCyG'!$AE:$AE,$H38,'BD OCyG'!$AD:$AD,$H$11)*CN$9-SUMIFS(INDIRECT("'BD OCyG'!$"&amp;CG$10&amp;":"&amp;CG$10),'BD OCyG'!$B:$B,CL$9,'BD OCyG'!$AE:$AE,$H38,'BD OCyG'!$AD:$AD,$H$11)*CH$9)/CL$10))</f>
        <v>0</v>
      </c>
      <c r="CM38" s="173">
        <f t="shared" ca="1" si="20"/>
        <v>0</v>
      </c>
      <c r="CN38" s="171">
        <f ca="1">IF(CM$9&gt;Periodo,0,SUMIFS(INDIRECT("'BD OCyG'!$"&amp;CN$10&amp;":$"&amp;CN$10),'BD OCyG'!$B:$B,CL$9,'BD OCyG'!$AE:$AE,$H38,'BD OCyG'!$AD:$AD,$H$11,'BD OCyG'!$AF:$AF,"Si")-CH38-CB38-BV38-BP38-BJ38-BD38-AX38-AR38-AL38-AF38-Z38)</f>
        <v>0</v>
      </c>
      <c r="CO38" s="171">
        <f ca="1">IF(CM$9&gt;Periodo,0,SUMIFS(INDIRECT("'BD OCyG'!$"&amp;CN$10&amp;":$"&amp;CN$10),'BD OCyG'!$B:$B,CL$9,'BD OCyG'!$AE:$AE,$H38,'BD OCyG'!$AD:$AD,$H$11,'BD OCyG'!$AF:$AF,"No")*Resumen!$F$8-CI38-CC38-BW38-BQ38-BK38-BE38-AY38-AS38-AM38-AG38-AA38)</f>
        <v>0</v>
      </c>
      <c r="CP38" s="171">
        <f ca="1">CN38+IF(Resumen!$F$8=0,0,CO38/Resumen!$F$8)</f>
        <v>0</v>
      </c>
      <c r="CQ38" s="171">
        <f ca="1">CN38+IF(Resumen!$R$7=0,0,CO38/Resumen!$R$7)</f>
        <v>0</v>
      </c>
      <c r="CR38" s="139">
        <f t="shared" ca="1" si="21"/>
        <v>0</v>
      </c>
      <c r="CS38" s="139">
        <f t="shared" ca="1" si="22"/>
        <v>0</v>
      </c>
      <c r="CT38" s="139">
        <f t="shared" ca="1" si="23"/>
        <v>0</v>
      </c>
      <c r="CU38" s="139">
        <f t="shared" ca="1" si="4"/>
        <v>0</v>
      </c>
      <c r="CV38" s="140">
        <f t="shared" ca="1" si="4"/>
        <v>0</v>
      </c>
      <c r="CW38" s="140">
        <f t="shared" ca="1" si="4"/>
        <v>0</v>
      </c>
      <c r="CX38" s="173">
        <f>SUMIFS('BD OCyG'!$AB:$AB,'BD OCyG'!$B:$B,CX$11,'BD OCyG'!$AE:$AE,$H38,'BD OCyG'!$AD:$AD,$H$11)</f>
        <v>0</v>
      </c>
      <c r="CY38" s="173">
        <f t="shared" si="5"/>
        <v>0</v>
      </c>
      <c r="CZ38" s="174">
        <f>SUMIFS('BD OCyG'!$AC:$AC,'BD OCyG'!$B:$B,CX$11,'BD OCyG'!$AE:$AE,$H38,'BD OCyG'!$AD:$AD,$H$11,'BD OCyG'!$AF:$AF,"Si")</f>
        <v>0</v>
      </c>
      <c r="DA38" s="174">
        <f>SUMIFS('BD OCyG'!$AC:$AC,'BD OCyG'!$B:$B,CX$11,'BD OCyG'!$AE:$AE,$H38,'BD OCyG'!$AD:$AD,$H$11,'BD OCyG'!$AF:$AF,"No")*Resumen!$F$8</f>
        <v>0</v>
      </c>
      <c r="DB38" s="174">
        <f>CZ38+IF(Resumen!$F$8=0,0,DA38/Resumen!$F$8)</f>
        <v>0</v>
      </c>
      <c r="DC38" s="174">
        <f>CZ38+IF(Resumen!$F$8=0,0,DA38/Resumen!$F$8)</f>
        <v>0</v>
      </c>
      <c r="DD38" s="173">
        <f>SUMIFS('BD OCyG'!$AB:$AB,'BD OCyG'!$B:$B,DD$11,'BD OCyG'!$AE:$AE,$H38,'BD OCyG'!$AD:$AD,$H$11)</f>
        <v>0</v>
      </c>
      <c r="DE38" s="173">
        <f t="shared" si="6"/>
        <v>0</v>
      </c>
      <c r="DF38" s="174">
        <f>SUMIFS('BD OCyG'!$AC:$AC,'BD OCyG'!$B:$B,DD$11,'BD OCyG'!$AE:$AE,$H38,'BD OCyG'!$AD:$AD,$H$11,'BD OCyG'!$AF:$AF,"Si")</f>
        <v>0</v>
      </c>
      <c r="DG38" s="174">
        <f>SUMIFS('BD OCyG'!$AC:$AC,'BD OCyG'!$B:$B,DD$11,'BD OCyG'!$AE:$AE,$H38,'BD OCyG'!$AD:$AD,$H$11,'BD OCyG'!$AF:$AF,"No")*Resumen!$F$8</f>
        <v>0</v>
      </c>
      <c r="DH38" s="174">
        <f>DF38+IF(Resumen!$F$8=0,0,DG38/Resumen!$F$8)</f>
        <v>0</v>
      </c>
      <c r="DI38" s="171">
        <f>DF38+IF(Resumen!$F$8=0,0,DG38/Resumen!$F$8)</f>
        <v>0</v>
      </c>
      <c r="DJ38" s="140">
        <f t="shared" ca="1" si="24"/>
        <v>0</v>
      </c>
      <c r="DK38" s="140">
        <f t="shared" ca="1" si="24"/>
        <v>0</v>
      </c>
      <c r="DL38" s="140">
        <f t="shared" ca="1" si="24"/>
        <v>0</v>
      </c>
    </row>
    <row r="39" spans="2:116" s="169" customFormat="1" ht="15" customHeight="1" thickBot="1" x14ac:dyDescent="0.25">
      <c r="B39" s="176">
        <f>SUMIFS('BD OCyG'!$AB:$AB,'BD OCyG'!$B:$B,B$11,'BD OCyG'!$AE:$AE,$H39,'BD OCyG'!$AD:$AD,$H$11)</f>
        <v>0</v>
      </c>
      <c r="C39" s="176">
        <f t="shared" si="0"/>
        <v>0</v>
      </c>
      <c r="D39" s="177">
        <f>SUMIFS('BD OCyG'!$AC:$AC,'BD OCyG'!$B:$B,B$11,'BD OCyG'!$AE:$AE,$H39,'BD OCyG'!$AD:$AD,$H$11,'BD OCyG'!$AF:$AF,"Si")</f>
        <v>0</v>
      </c>
      <c r="E39" s="177">
        <f>SUMIFS('BD OCyG'!$AC:$AC,'BD OCyG'!$B:$B,B$11,'BD OCyG'!$AE:$AE,$H39,'BD OCyG'!$AD:$AD,$H$11,'BD OCyG'!$AF:$AF,"No")*Resumen!$F$9</f>
        <v>0</v>
      </c>
      <c r="F39" s="177">
        <f>D39+IF(Resumen!$F$9=0,0,E39/Resumen!$F$9)</f>
        <v>0</v>
      </c>
      <c r="G39" s="177">
        <f>D39+IF(Resumen!$F$7=0,0,E39/Resumen!$F$7)</f>
        <v>0</v>
      </c>
      <c r="H39" s="178"/>
      <c r="I39" s="139">
        <f>SUMIFS('BD OCyG'!$AB:$AB,'BD OCyG'!$B:$B,I$11,'BD OCyG'!$AE:$AE,$H39,'BD OCyG'!$AD:$AD,$H$11)</f>
        <v>0</v>
      </c>
      <c r="J39" s="139">
        <f t="shared" si="1"/>
        <v>0</v>
      </c>
      <c r="K39" s="139">
        <f>SUMIFS('BD OCyG'!$AC:$AC,'BD OCyG'!$B:$B,I$11,'BD OCyG'!$AE:$AE,$H39,'BD OCyG'!$AD:$AD,$H$11,'BD OCyG'!$AF:$AF,"Si")</f>
        <v>0</v>
      </c>
      <c r="L39" s="139">
        <f>SUMIFS('BD OCyG'!$AC:$AC,'BD OCyG'!$B:$B,I$11,'BD OCyG'!$AE:$AE,$H39,'BD OCyG'!$AD:$AD,$H$11,'BD OCyG'!$AF:$AF,"No")*Resumen!$F$8</f>
        <v>0</v>
      </c>
      <c r="M39" s="177">
        <f>K39+IF(Resumen!$F$8=0,0,L39/Resumen!$F$8)</f>
        <v>0</v>
      </c>
      <c r="N39" s="139">
        <f>SUMIFS('BD OCyG'!$AB:$AB,'BD OCyG'!$B:$B,N$11,'BD OCyG'!$AE:$AE,$H39,'BD OCyG'!$AD:$AD,$H$11)</f>
        <v>0</v>
      </c>
      <c r="O39" s="139">
        <f t="shared" si="2"/>
        <v>0</v>
      </c>
      <c r="P39" s="139">
        <f>SUMIFS('BD OCyG'!$AC:$AC,'BD OCyG'!$B:$B,N$11,'BD OCyG'!$AE:$AE,$H39,'BD OCyG'!$AD:$AD,$H$11,'BD OCyG'!$AF:$AF,"Si")</f>
        <v>0</v>
      </c>
      <c r="Q39" s="139">
        <f>SUMIFS('BD OCyG'!$AC:$AC,'BD OCyG'!$B:$B,N$11,'BD OCyG'!$AE:$AE,$H39,'BD OCyG'!$AD:$AD,$H$11,'BD OCyG'!$AF:$AF,"No")*Resumen!$F$8</f>
        <v>0</v>
      </c>
      <c r="R39" s="177">
        <f>P39+IF(Resumen!$F$8=0,0,Q39/Resumen!$F$8)</f>
        <v>0</v>
      </c>
      <c r="S39" s="139">
        <f ca="1">IFERROR(SUMIFS(INDIRECT("'BD OCyG'!$"&amp;T$10&amp;":"&amp;T$10),'BD OCyG'!$B:$B,N$11,'BD OCyG'!$AE:$AE,$H39,'BD OCyG'!$AD:$AD,$H$11),)</f>
        <v>0</v>
      </c>
      <c r="T39" s="139">
        <f t="shared" ca="1" si="8"/>
        <v>0</v>
      </c>
      <c r="U39" s="139">
        <f ca="1">IFERROR(SUMIFS(INDIRECT("'BD OCyG'!$"&amp;U$10&amp;":$"&amp;U$10),'BD OCyG'!$B:$B,N$11,'BD OCyG'!$AE:$AE,$H39,'BD OCyG'!$AD:$AD,$H$11,'BD OCyG'!$AF:$AF,"Si"),)</f>
        <v>0</v>
      </c>
      <c r="V39" s="139">
        <f ca="1">IFERROR(SUMIFS(INDIRECT("'BD OCyG'!$"&amp;U$10&amp;":$"&amp;U$10),'BD OCyG'!$B:$B,N$11,'BD OCyG'!$AE:$AE,$H39,'BD OCyG'!$AD:$AD,$H$11,'BD OCyG'!$AF:$AF,"No")*Resumen!$F$8,)</f>
        <v>0</v>
      </c>
      <c r="W39" s="171">
        <f ca="1">U39+IF(Resumen!$F$8=0,0,V39/Resumen!$F$8)</f>
        <v>0</v>
      </c>
      <c r="X39" s="170">
        <f ca="1">SUMIFS(INDIRECT("'BD OCyG'!$"&amp;Y$10&amp;":"&amp;Y$10),'BD OCyG'!$B:$B,X$9,'BD OCyG'!$AE:$AE,$H39,'BD OCyG'!$AD:$AD,$H$11)</f>
        <v>0</v>
      </c>
      <c r="Y39" s="170">
        <f t="shared" ca="1" si="9"/>
        <v>0</v>
      </c>
      <c r="Z39" s="171">
        <f ca="1">SUMIFS(INDIRECT("'BD OCyG'!$"&amp;Z$10&amp;":$"&amp;Z$10),'BD OCyG'!$B:$B,X$9,'BD OCyG'!$AE:$AE,$H39,'BD OCyG'!$AD:$AD,$H$11,'BD OCyG'!$AF:$AF,"Si")</f>
        <v>0</v>
      </c>
      <c r="AA39" s="171">
        <f ca="1">SUMIFS(INDIRECT("'BD OCyG'!$"&amp;Z$10&amp;":$"&amp;Z$10),'BD OCyG'!$B:$B,X$9,'BD OCyG'!$AE:$AE,$H39,'BD OCyG'!$AD:$AD,$H$11,'BD OCyG'!$AF:$AF,"No")*Resumen!$F$8</f>
        <v>0</v>
      </c>
      <c r="AB39" s="171">
        <f ca="1">Z39+IF(Resumen!$F$8=0,0,AA39/Resumen!$F$8)</f>
        <v>0</v>
      </c>
      <c r="AC39" s="171">
        <f ca="1">Z39+IF(Resumen!$G$7=0,0,AA39/Resumen!$G$7)</f>
        <v>0</v>
      </c>
      <c r="AD39" s="176">
        <f ca="1">IF(AE$9&gt;Periodo,0,(SUMIFS(INDIRECT("'BD OCyG'!$"&amp;AE$10&amp;":"&amp;AE$10),'BD OCyG'!$B:$B,AD$9,'BD OCyG'!$AE:$AE,$H39,'BD OCyG'!$AD:$AD,$H$11)*AF$9-X39*X$10)/AD$10)</f>
        <v>0</v>
      </c>
      <c r="AE39" s="176">
        <f t="shared" ca="1" si="10"/>
        <v>0</v>
      </c>
      <c r="AF39" s="171">
        <f ca="1">IF(AE$9&gt;Periodo,0,IF(AE$9&gt;Periodo,0,SUMIFS(INDIRECT("'BD OCyG'!$"&amp;AF$10&amp;":$"&amp;AF$10),'BD OCyG'!$B:$B,AD$9,'BD OCyG'!$AE:$AE,$H39,'BD OCyG'!$AD:$AD,$H$11,'BD OCyG'!$AF:$AF,"Si")-Z39))</f>
        <v>0</v>
      </c>
      <c r="AG39" s="171">
        <f ca="1">IF(AE$9&gt;Periodo,0,IF(AE$9&gt;Periodo,0,SUMIFS(INDIRECT("'BD OCyG'!$"&amp;AF$10&amp;":$"&amp;AF$10),'BD OCyG'!$B:$B,AD$9,'BD OCyG'!$AE:$AE,$H39,'BD OCyG'!$AD:$AD,$H$11,'BD OCyG'!$AF:$AF,"No")*Resumen!$F$8-AA39))</f>
        <v>0</v>
      </c>
      <c r="AH39" s="171">
        <f ca="1">AF39+IF(Resumen!$F$8=0,0,AG39/Resumen!$F$8)</f>
        <v>0</v>
      </c>
      <c r="AI39" s="171">
        <f ca="1">AF39+IF(Resumen!$H$7=0,0,AG39/Resumen!$H$7)</f>
        <v>0</v>
      </c>
      <c r="AJ39" s="170">
        <f ca="1">IF(AK$9&gt;Periodo,0,IF(AK$9&gt;Periodo,0,(SUMIFS(INDIRECT("'BD OCyG'!$"&amp;AK$10&amp;":"&amp;AK$10),'BD OCyG'!$B:$B,AJ$9,'BD OCyG'!$AE:$AE,$H39,'BD OCyG'!$AD:$AD,$H$11)*AL$9-SUMIFS(INDIRECT("'BD OCyG'!$"&amp;AE$10&amp;":"&amp;AE$10),'BD OCyG'!$B:$B,AJ$9,'BD OCyG'!$AE:$AE,$H39,'BD OCyG'!$AD:$AD,$H$11)*AF$9)/AJ$10))</f>
        <v>0</v>
      </c>
      <c r="AK39" s="176">
        <f t="shared" ca="1" si="11"/>
        <v>0</v>
      </c>
      <c r="AL39" s="171">
        <f ca="1">IF(AK$9&gt;Periodo,0,SUMIFS(INDIRECT("'BD OCyG'!$"&amp;AL$10&amp;":$"&amp;AL$10),'BD OCyG'!$B:$B,AJ$9,'BD OCyG'!$AE:$AE,$H39,'BD OCyG'!$AD:$AD,$H$11,'BD OCyG'!$AF:$AF,"Si")-AF39-Z39)</f>
        <v>0</v>
      </c>
      <c r="AM39" s="171">
        <f ca="1">IF(AK$9&gt;Periodo,0,SUMIFS(INDIRECT("'BD OCyG'!$"&amp;AL$10&amp;":$"&amp;AL$10),'BD OCyG'!$B:$B,AJ$9,'BD OCyG'!$AE:$AE,$H39,'BD OCyG'!$AD:$AD,$H$11,'BD OCyG'!$AF:$AF,"No")*Resumen!$F$8-AG39-AA39)</f>
        <v>0</v>
      </c>
      <c r="AN39" s="171">
        <f ca="1">AL39+IF(Resumen!$F$8=0,0,AM39/Resumen!$F$8)</f>
        <v>0</v>
      </c>
      <c r="AO39" s="171">
        <f ca="1">AL39+IF(Resumen!$I$7=0,0,AM39/Resumen!$I$7)</f>
        <v>0</v>
      </c>
      <c r="AP39" s="170">
        <f ca="1">IF(AQ$9&gt;Periodo,0,IF(AQ$9&gt;Periodo,0,(SUMIFS(INDIRECT("'BD OCyG'!$"&amp;AQ$10&amp;":"&amp;AQ$10),'BD OCyG'!$B:$B,AP$9,'BD OCyG'!$AE:$AE,$H39,'BD OCyG'!$AD:$AD,$H$11)*AR$9-SUMIFS(INDIRECT("'BD OCyG'!$"&amp;AK$10&amp;":"&amp;AK$10),'BD OCyG'!$B:$B,AP$9,'BD OCyG'!$AE:$AE,$H39,'BD OCyG'!$AD:$AD,$H$11)*AL$9)/AP$10))</f>
        <v>0</v>
      </c>
      <c r="AQ39" s="176">
        <f t="shared" ca="1" si="12"/>
        <v>0</v>
      </c>
      <c r="AR39" s="171">
        <f ca="1">IF(AQ$9&gt;Periodo,0,SUMIFS(INDIRECT("'BD OCyG'!$"&amp;AR$10&amp;":$"&amp;AR$10),'BD OCyG'!$B:$B,AP$9,'BD OCyG'!$AE:$AE,$H39,'BD OCyG'!$AD:$AD,$H$11,'BD OCyG'!$AF:$AF,"Si")-AL39-AF39-Z39)</f>
        <v>0</v>
      </c>
      <c r="AS39" s="171">
        <f ca="1">IF(AQ$9&gt;Periodo,0,SUMIFS(INDIRECT("'BD OCyG'!$"&amp;AR$10&amp;":$"&amp;AR$10),'BD OCyG'!$B:$B,AP$9,'BD OCyG'!$AE:$AE,$H39,'BD OCyG'!$AD:$AD,$H$11,'BD OCyG'!$AF:$AF,"No")*Resumen!$F$8-AM39-AG39-AA39)</f>
        <v>0</v>
      </c>
      <c r="AT39" s="171">
        <f ca="1">AR39+IF(Resumen!$F$8=0,0,AS39/Resumen!$F$8)</f>
        <v>0</v>
      </c>
      <c r="AU39" s="171">
        <f ca="1">AR39+IF(Resumen!$J$7=0,0,AS39/Resumen!$J$7)</f>
        <v>0</v>
      </c>
      <c r="AV39" s="170">
        <f ca="1">IF(AW$9&gt;Periodo,0,IF(AW$9&gt;Periodo,0,(SUMIFS(INDIRECT("'BD OCyG'!$"&amp;AW$10&amp;":"&amp;AW$10),'BD OCyG'!$B:$B,AV$9,'BD OCyG'!$AE:$AE,$H39,'BD OCyG'!$AD:$AD,$H$11)*AX$9-SUMIFS(INDIRECT("'BD OCyG'!$"&amp;AQ$10&amp;":"&amp;AQ$10),'BD OCyG'!$B:$B,AV$9,'BD OCyG'!$AE:$AE,$H39,'BD OCyG'!$AD:$AD,$H$11)*AR$9)/AV$10))</f>
        <v>0</v>
      </c>
      <c r="AW39" s="176">
        <f t="shared" ca="1" si="13"/>
        <v>0</v>
      </c>
      <c r="AX39" s="171">
        <f ca="1">IF(AW$9&gt;Periodo,0,SUMIFS(INDIRECT("'BD OCyG'!$"&amp;AX$10&amp;":$"&amp;AX$10),'BD OCyG'!$B:$B,AV$9,'BD OCyG'!$AE:$AE,$H39,'BD OCyG'!$AD:$AD,$H$11,'BD OCyG'!$AF:$AF,"Si")-AR39-AL39-AF39-Z39)</f>
        <v>0</v>
      </c>
      <c r="AY39" s="171">
        <f ca="1">IF(AW$9&gt;Periodo,0,SUMIFS(INDIRECT("'BD OCyG'!$"&amp;AX$10&amp;":$"&amp;AX$10),'BD OCyG'!$B:$B,AV$9,'BD OCyG'!$AE:$AE,$H39,'BD OCyG'!$AD:$AD,$H$11,'BD OCyG'!$AF:$AF,"No")*Resumen!$F$8-AS39-AM39-AG39-AA39)</f>
        <v>0</v>
      </c>
      <c r="AZ39" s="171">
        <f ca="1">AX39+IF(Resumen!$F$8=0,0,AY39/Resumen!$F$8)</f>
        <v>0</v>
      </c>
      <c r="BA39" s="171">
        <f ca="1">AX39+IF(Resumen!$K$7=0,0,AY39/Resumen!$K$7)</f>
        <v>0</v>
      </c>
      <c r="BB39" s="170">
        <f ca="1">IF(BC$9&gt;Periodo,0,IF(BC$9&gt;Periodo,0,(SUMIFS(INDIRECT("'BD OCyG'!$"&amp;BC$10&amp;":"&amp;BC$10),'BD OCyG'!$B:$B,BB$9,'BD OCyG'!$AE:$AE,$H39,'BD OCyG'!$AD:$AD,$H$11)*BD$9-SUMIFS(INDIRECT("'BD OCyG'!$"&amp;AW$10&amp;":"&amp;AW$10),'BD OCyG'!$B:$B,BB$9,'BD OCyG'!$AE:$AE,$H39,'BD OCyG'!$AD:$AD,$H$11)*AX$9)/BB$10))</f>
        <v>0</v>
      </c>
      <c r="BC39" s="176">
        <f t="shared" ca="1" si="14"/>
        <v>0</v>
      </c>
      <c r="BD39" s="171">
        <f ca="1">IF(BC$9&gt;Periodo,0,SUMIFS(INDIRECT("'BD OCyG'!$"&amp;BD$10&amp;":$"&amp;BD$10),'BD OCyG'!$B:$B,BB$9,'BD OCyG'!$AE:$AE,$H39,'BD OCyG'!$AD:$AD,$H$11,'BD OCyG'!$AF:$AF,"Si")-AX39-AR39-AL39-AF39-Z39)</f>
        <v>0</v>
      </c>
      <c r="BE39" s="171">
        <f ca="1">IF(BC$9&gt;Periodo,0,SUMIFS(INDIRECT("'BD OCyG'!$"&amp;BD$10&amp;":$"&amp;BD$10),'BD OCyG'!$B:$B,BB$9,'BD OCyG'!$AE:$AE,$H39,'BD OCyG'!$AD:$AD,$H$11,'BD OCyG'!$AF:$AF,"No")*Resumen!$F$8-AY39-AS39-AM39-AG39-AA39)</f>
        <v>0</v>
      </c>
      <c r="BF39" s="171">
        <f ca="1">BD39+IF(Resumen!$F$8=0,0,BE39/Resumen!$F$8)</f>
        <v>0</v>
      </c>
      <c r="BG39" s="171">
        <f ca="1">BD39+IF(Resumen!$L$7=0,0,BE39/Resumen!$L$7)</f>
        <v>0</v>
      </c>
      <c r="BH39" s="170">
        <f ca="1">IF(BI$9&gt;Periodo,0,IF(BI$9&gt;Periodo,0,(SUMIFS(INDIRECT("'BD OCyG'!$"&amp;BI$10&amp;":"&amp;BI$10),'BD OCyG'!$B:$B,BH$9,'BD OCyG'!$AE:$AE,$H39,'BD OCyG'!$AD:$AD,$H$11)*BJ$9-SUMIFS(INDIRECT("'BD OCyG'!$"&amp;BC$10&amp;":"&amp;BC$10),'BD OCyG'!$B:$B,BH$9,'BD OCyG'!$AE:$AE,$H39,'BD OCyG'!$AD:$AD,$H$11)*BD$9)/BH$10))</f>
        <v>0</v>
      </c>
      <c r="BI39" s="176">
        <f t="shared" ca="1" si="15"/>
        <v>0</v>
      </c>
      <c r="BJ39" s="171">
        <f ca="1">IF(BI$9&gt;Periodo,0,SUMIFS(INDIRECT("'BD OCyG'!$"&amp;BJ$10&amp;":$"&amp;BJ$10),'BD OCyG'!$B:$B,BH$9,'BD OCyG'!$AE:$AE,$H39,'BD OCyG'!$AD:$AD,$H$11,'BD OCyG'!$AF:$AF,"Si")-BD39-AX39-AR39-AL39-AF39-Z39)</f>
        <v>0</v>
      </c>
      <c r="BK39" s="171">
        <f ca="1">IF(BI$9&gt;Periodo,0,SUMIFS(INDIRECT("'BD OCyG'!$"&amp;BJ$10&amp;":$"&amp;BJ$10),'BD OCyG'!$B:$B,BH$9,'BD OCyG'!$AE:$AE,$H39,'BD OCyG'!$AD:$AD,$H$11,'BD OCyG'!$AF:$AF,"No")*Resumen!$F$8-BE39-AY39-AS39-AM39-AG39-AA39)</f>
        <v>0</v>
      </c>
      <c r="BL39" s="171">
        <f ca="1">BJ39+IF(Resumen!$F$8=0,0,BK39/Resumen!$F$8)</f>
        <v>0</v>
      </c>
      <c r="BM39" s="171">
        <f ca="1">BJ39+IF(Resumen!$M$7=0,0,BK39/Resumen!$M$7)</f>
        <v>0</v>
      </c>
      <c r="BN39" s="170">
        <f ca="1">IF(BO$9&gt;Periodo,0,IF(BO$9&gt;Periodo,0,(SUMIFS(INDIRECT("'BD OCyG'!$"&amp;BO$10&amp;":"&amp;BO$10),'BD OCyG'!$B:$B,BN$9,'BD OCyG'!$AE:$AE,$H39,'BD OCyG'!$AD:$AD,$H$11)*BP$9-SUMIFS(INDIRECT("'BD OCyG'!$"&amp;BI$10&amp;":"&amp;BI$10),'BD OCyG'!$B:$B,BN$9,'BD OCyG'!$AE:$AE,$H39,'BD OCyG'!$AD:$AD,$H$11)*BJ$9)/BN$10))</f>
        <v>0</v>
      </c>
      <c r="BO39" s="176">
        <f t="shared" ca="1" si="16"/>
        <v>0</v>
      </c>
      <c r="BP39" s="171">
        <f ca="1">IF(BO$9&gt;Periodo,0,SUMIFS(INDIRECT("'BD OCyG'!$"&amp;BP$10&amp;":$"&amp;BP$10),'BD OCyG'!$B:$B,BN$9,'BD OCyG'!$AE:$AE,$H39,'BD OCyG'!$AD:$AD,$H$11,'BD OCyG'!$AF:$AF,"Si")-BJ39-BD39-AX39-AR39-AL39-AF39-Z39)</f>
        <v>0</v>
      </c>
      <c r="BQ39" s="171">
        <f ca="1">IF(BO$9&gt;Periodo,0,SUMIFS(INDIRECT("'BD OCyG'!$"&amp;BP$10&amp;":$"&amp;BP$10),'BD OCyG'!$B:$B,BN$9,'BD OCyG'!$AE:$AE,$H39,'BD OCyG'!$AD:$AD,$H$11,'BD OCyG'!$AF:$AF,"No")*Resumen!$F$9-BK39-BE39-AY39-AS39-AM39-AG39-AA39)</f>
        <v>0</v>
      </c>
      <c r="BR39" s="171">
        <f ca="1">BP39+IF(Resumen!$F$8=0,0,BQ39/Resumen!$F$8)</f>
        <v>0</v>
      </c>
      <c r="BS39" s="171">
        <f ca="1">BP39+IF(Resumen!$N$7=0,0,BQ39/Resumen!$N$7)</f>
        <v>0</v>
      </c>
      <c r="BT39" s="170">
        <f ca="1">IF(BU$9&gt;Periodo,0,IF(BU$9&gt;Periodo,0,(SUMIFS(INDIRECT("'BD OCyG'!$"&amp;BU$10&amp;":"&amp;BU$10),'BD OCyG'!$B:$B,BT$9,'BD OCyG'!$AE:$AE,$H39,'BD OCyG'!$AD:$AD,$H$11)*BV$9-SUMIFS(INDIRECT("'BD OCyG'!$"&amp;BO$10&amp;":"&amp;BO$10),'BD OCyG'!$B:$B,BT$9,'BD OCyG'!$AE:$AE,$H39,'BD OCyG'!$AD:$AD,$H$11)*BP$9)/BT$10))</f>
        <v>0</v>
      </c>
      <c r="BU39" s="176">
        <f t="shared" ca="1" si="17"/>
        <v>0</v>
      </c>
      <c r="BV39" s="171">
        <f ca="1">IF(BU$9&gt;Periodo,0,SUMIFS(INDIRECT("'BD OCyG'!$"&amp;BV$10&amp;":$"&amp;BV$10),'BD OCyG'!$B:$B,BT$9,'BD OCyG'!$AE:$AE,$H39,'BD OCyG'!$AD:$AD,$H$11,'BD OCyG'!$AF:$AF,"Si")-BP39-BJ39-BD39-AX39-AR39-AL39-AF39-Z39)</f>
        <v>0</v>
      </c>
      <c r="BW39" s="171">
        <f ca="1">IF(BU$9&gt;Periodo,0,SUMIFS(INDIRECT("'BD OCyG'!$"&amp;BV$10&amp;":$"&amp;BV$10),'BD OCyG'!$B:$B,BT$9,'BD OCyG'!$AE:$AE,$H39,'BD OCyG'!$AD:$AD,$H$11,'BD OCyG'!$AF:$AF,"No")*Resumen!$F$8-BQ39-BK39-BE39-AY39-AS39-AM39-AG39-AA39)</f>
        <v>0</v>
      </c>
      <c r="BX39" s="171">
        <f ca="1">BV39+IF(Resumen!$F$8=0,0,BW39/Resumen!$F$8)</f>
        <v>0</v>
      </c>
      <c r="BY39" s="171">
        <f ca="1">BV39+IF(Resumen!$O$7=0,0,BW39/Resumen!$O$7)</f>
        <v>0</v>
      </c>
      <c r="BZ39" s="170">
        <f ca="1">IF(CA$9&gt;Periodo,0,IF(CA$9&gt;Periodo,0,(SUMIFS(INDIRECT("'BD OCyG'!$"&amp;CA$10&amp;":"&amp;CA$10),'BD OCyG'!$B:$B,BZ$9,'BD OCyG'!$AE:$AE,$H39,'BD OCyG'!$AD:$AD,$H$11)*CB$9-SUMIFS(INDIRECT("'BD OCyG'!$"&amp;BU$10&amp;":"&amp;BU$10),'BD OCyG'!$B:$B,BZ$9,'BD OCyG'!$AE:$AE,$H39,'BD OCyG'!$AD:$AD,$H$11)*BV$9)/BZ$10))</f>
        <v>0</v>
      </c>
      <c r="CA39" s="176">
        <f t="shared" ca="1" si="18"/>
        <v>0</v>
      </c>
      <c r="CB39" s="171">
        <f ca="1">IF(CA$9&gt;Periodo,0,SUMIFS(INDIRECT("'BD OCyG'!$"&amp;CB$10&amp;":$"&amp;CB$10),'BD OCyG'!$B:$B,BZ$9,'BD OCyG'!$AE:$AE,$H39,'BD OCyG'!$AD:$AD,$H$11,'BD OCyG'!$AF:$AF,"Si")-BV39-BP39-BJ39-BD39-AX39-AR39-AL39-AF39-Z39)</f>
        <v>0</v>
      </c>
      <c r="CC39" s="171">
        <f ca="1">IF(CA$9&gt;Periodo,0,SUMIFS(INDIRECT("'BD OCyG'!$"&amp;CB$10&amp;":$"&amp;CB$10),'BD OCyG'!$B:$B,BZ$9,'BD OCyG'!$AE:$AE,$H39,'BD OCyG'!$AD:$AD,$H$11,'BD OCyG'!$AF:$AF,"No")*Resumen!$F$8-BW39-BQ39-BK39-BE39-AY39-AS39-AM39-AG39-AA39)</f>
        <v>0</v>
      </c>
      <c r="CD39" s="171">
        <f ca="1">CB39+IF(Resumen!$F$8=0,0,CC39/Resumen!$F$8)</f>
        <v>0</v>
      </c>
      <c r="CE39" s="171">
        <f ca="1">CB39+IF(Resumen!$P$7=0,0,CC39/Resumen!$P$7)</f>
        <v>0</v>
      </c>
      <c r="CF39" s="170">
        <f ca="1">IF(CG$9&gt;Periodo,0,IF(CG$9&gt;Periodo,0,(SUMIFS(INDIRECT("'BD OCyG'!$"&amp;CG$10&amp;":"&amp;CG$10),'BD OCyG'!$B:$B,CF$9,'BD OCyG'!$AE:$AE,$H39,'BD OCyG'!$AD:$AD,$H$11)*CH$9-SUMIFS(INDIRECT("'BD OCyG'!$"&amp;CA$10&amp;":"&amp;CA$10),'BD OCyG'!$B:$B,CF$9,'BD OCyG'!$AE:$AE,$H39,'BD OCyG'!$AD:$AD,$H$11)*CB$9)/CF$10))</f>
        <v>0</v>
      </c>
      <c r="CG39" s="176">
        <f t="shared" ca="1" si="19"/>
        <v>0</v>
      </c>
      <c r="CH39" s="171">
        <f ca="1">IF(CG$9&gt;Periodo,0,SUMIFS(INDIRECT("'BD OCyG'!$"&amp;CH$10&amp;":$"&amp;CH$10),'BD OCyG'!$B:$B,CF$9,'BD OCyG'!$AE:$AE,$H39,'BD OCyG'!$AD:$AD,$H$11,'BD OCyG'!$AF:$AF,"Si")-CB39-BV39-BP39-BJ39-BD39-AX39-AR39-AL39-AF39-Z39)</f>
        <v>0</v>
      </c>
      <c r="CI39" s="171">
        <f ca="1">IF(CG$9&gt;Periodo,0,SUMIFS(INDIRECT("'BD OCyG'!$"&amp;CH$10&amp;":$"&amp;CH$10),'BD OCyG'!$B:$B,CF$9,'BD OCyG'!$AE:$AE,$H39,'BD OCyG'!$AD:$AD,$H$11,'BD OCyG'!$AF:$AF,"No")*Resumen!$F$8-CC39-BW39-BQ39-BK39-BE39-AY39-AS39-AM39-AG39-AA39)</f>
        <v>0</v>
      </c>
      <c r="CJ39" s="171">
        <f ca="1">CH39+IF(Resumen!$F$8=0,0,CI39/Resumen!$F$8)</f>
        <v>0</v>
      </c>
      <c r="CK39" s="171">
        <f ca="1">CH39+IF(Resumen!$Q$7=0,0,CI39/Resumen!$Q$7)</f>
        <v>0</v>
      </c>
      <c r="CL39" s="170">
        <f ca="1">IF(CM$9&gt;Periodo,0,IF(CM$9&gt;Periodo,0,(SUMIFS(INDIRECT("'BD OCyG'!$"&amp;CM$10&amp;":"&amp;CM$10),'BD OCyG'!$B:$B,CL$9,'BD OCyG'!$AE:$AE,$H39,'BD OCyG'!$AD:$AD,$H$11)*CN$9-SUMIFS(INDIRECT("'BD OCyG'!$"&amp;CG$10&amp;":"&amp;CG$10),'BD OCyG'!$B:$B,CL$9,'BD OCyG'!$AE:$AE,$H39,'BD OCyG'!$AD:$AD,$H$11)*CH$9)/CL$10))</f>
        <v>0</v>
      </c>
      <c r="CM39" s="176">
        <f t="shared" ca="1" si="20"/>
        <v>0</v>
      </c>
      <c r="CN39" s="171">
        <f ca="1">IF(CM$9&gt;Periodo,0,SUMIFS(INDIRECT("'BD OCyG'!$"&amp;CN$10&amp;":$"&amp;CN$10),'BD OCyG'!$B:$B,CL$9,'BD OCyG'!$AE:$AE,$H39,'BD OCyG'!$AD:$AD,$H$11,'BD OCyG'!$AF:$AF,"Si")-CH39-CB39-BV39-BP39-BJ39-BD39-AX39-AR39-AL39-AF39-Z39)</f>
        <v>0</v>
      </c>
      <c r="CO39" s="171">
        <f ca="1">IF(CM$9&gt;Periodo,0,SUMIFS(INDIRECT("'BD OCyG'!$"&amp;CN$10&amp;":$"&amp;CN$10),'BD OCyG'!$B:$B,CL$9,'BD OCyG'!$AE:$AE,$H39,'BD OCyG'!$AD:$AD,$H$11,'BD OCyG'!$AF:$AF,"No")*Resumen!$F$8-CI39-CC39-BW39-BQ39-BK39-BE39-AY39-AS39-AM39-AG39-AA39)</f>
        <v>0</v>
      </c>
      <c r="CP39" s="171">
        <f ca="1">CN39+IF(Resumen!$F$8=0,0,CO39/Resumen!$F$8)</f>
        <v>0</v>
      </c>
      <c r="CQ39" s="171">
        <f ca="1">CN39+IF(Resumen!$R$7=0,0,CO39/Resumen!$R$7)</f>
        <v>0</v>
      </c>
      <c r="CR39" s="139">
        <f t="shared" ca="1" si="21"/>
        <v>0</v>
      </c>
      <c r="CS39" s="139">
        <f t="shared" ca="1" si="22"/>
        <v>0</v>
      </c>
      <c r="CT39" s="139">
        <f t="shared" ca="1" si="23"/>
        <v>0</v>
      </c>
      <c r="CU39" s="139">
        <f t="shared" ca="1" si="4"/>
        <v>0</v>
      </c>
      <c r="CV39" s="140">
        <f t="shared" ca="1" si="4"/>
        <v>0</v>
      </c>
      <c r="CW39" s="140">
        <f t="shared" ca="1" si="4"/>
        <v>0</v>
      </c>
      <c r="CX39" s="176">
        <f>SUMIFS('BD OCyG'!$AB:$AB,'BD OCyG'!$B:$B,CX$11,'BD OCyG'!$AE:$AE,$H39,'BD OCyG'!$AD:$AD,$H$11)</f>
        <v>0</v>
      </c>
      <c r="CY39" s="176">
        <f t="shared" si="5"/>
        <v>0</v>
      </c>
      <c r="CZ39" s="177">
        <f>SUMIFS('BD OCyG'!$AC:$AC,'BD OCyG'!$B:$B,CX$11,'BD OCyG'!$AE:$AE,$H39,'BD OCyG'!$AD:$AD,$H$11,'BD OCyG'!$AF:$AF,"Si")</f>
        <v>0</v>
      </c>
      <c r="DA39" s="177">
        <f>SUMIFS('BD OCyG'!$AC:$AC,'BD OCyG'!$B:$B,CX$11,'BD OCyG'!$AE:$AE,$H39,'BD OCyG'!$AD:$AD,$H$11,'BD OCyG'!$AF:$AF,"No")*Resumen!$F$8</f>
        <v>0</v>
      </c>
      <c r="DB39" s="177">
        <f>CZ39+IF(Resumen!$F$8=0,0,DA39/Resumen!$F$8)</f>
        <v>0</v>
      </c>
      <c r="DC39" s="177">
        <f>CZ39+IF(Resumen!$F$8=0,0,DA39/Resumen!$F$8)</f>
        <v>0</v>
      </c>
      <c r="DD39" s="176">
        <f>SUMIFS('BD OCyG'!$AB:$AB,'BD OCyG'!$B:$B,DD$11,'BD OCyG'!$AE:$AE,$H39,'BD OCyG'!$AD:$AD,$H$11)</f>
        <v>0</v>
      </c>
      <c r="DE39" s="176">
        <f t="shared" si="6"/>
        <v>0</v>
      </c>
      <c r="DF39" s="177">
        <f>SUMIFS('BD OCyG'!$AC:$AC,'BD OCyG'!$B:$B,DD$11,'BD OCyG'!$AE:$AE,$H39,'BD OCyG'!$AD:$AD,$H$11,'BD OCyG'!$AF:$AF,"Si")</f>
        <v>0</v>
      </c>
      <c r="DG39" s="177">
        <f>SUMIFS('BD OCyG'!$AC:$AC,'BD OCyG'!$B:$B,DD$11,'BD OCyG'!$AE:$AE,$H39,'BD OCyG'!$AD:$AD,$H$11,'BD OCyG'!$AF:$AF,"No")*Resumen!$F$8</f>
        <v>0</v>
      </c>
      <c r="DH39" s="177">
        <f>DF39+IF(Resumen!$F$8=0,0,DG39/Resumen!$F$8)</f>
        <v>0</v>
      </c>
      <c r="DI39" s="171">
        <f>DF39+IF(Resumen!$F$8=0,0,DG39/Resumen!$F$8)</f>
        <v>0</v>
      </c>
      <c r="DJ39" s="140">
        <f t="shared" ca="1" si="24"/>
        <v>0</v>
      </c>
      <c r="DK39" s="140">
        <f t="shared" ca="1" si="24"/>
        <v>0</v>
      </c>
      <c r="DL39" s="140">
        <f t="shared" ca="1" si="24"/>
        <v>0</v>
      </c>
    </row>
    <row r="40" spans="2:116" s="180" customFormat="1" ht="15" customHeight="1" thickTop="1" thickBot="1" x14ac:dyDescent="0.25">
      <c r="B40" s="179">
        <f>SUM(B13:B39)</f>
        <v>0</v>
      </c>
      <c r="C40" s="179">
        <f>IFERROR(1000*F40/(B40*B$10),)</f>
        <v>0</v>
      </c>
      <c r="D40" s="179">
        <f t="shared" ref="D40:G40" si="25">SUM(D13:D39)</f>
        <v>0</v>
      </c>
      <c r="E40" s="179">
        <f t="shared" si="25"/>
        <v>0</v>
      </c>
      <c r="F40" s="179">
        <f t="shared" si="25"/>
        <v>0</v>
      </c>
      <c r="G40" s="179">
        <f t="shared" si="25"/>
        <v>0</v>
      </c>
      <c r="H40" s="179" t="str">
        <f>"Total Compras "&amp;PROPER(H11)</f>
        <v>Total Compras Importación</v>
      </c>
      <c r="I40" s="179">
        <f>SUM(I13:I39)</f>
        <v>0</v>
      </c>
      <c r="J40" s="179">
        <f>IFERROR(1000*M40/(I40*I10),)</f>
        <v>0</v>
      </c>
      <c r="K40" s="179">
        <f t="shared" ref="K40" si="26">SUM(K13:K39)</f>
        <v>0</v>
      </c>
      <c r="L40" s="179">
        <f t="shared" ref="L40:M40" si="27">SUM(L13:L39)</f>
        <v>0</v>
      </c>
      <c r="M40" s="179">
        <f t="shared" si="27"/>
        <v>0</v>
      </c>
      <c r="N40" s="179">
        <f>SUM(N13:N39)</f>
        <v>0</v>
      </c>
      <c r="O40" s="179">
        <f>IFERROR(1000*R40/(N40*N10),)</f>
        <v>0</v>
      </c>
      <c r="P40" s="179">
        <f t="shared" ref="P40" si="28">SUM(P13:P39)</f>
        <v>0</v>
      </c>
      <c r="Q40" s="179">
        <f t="shared" ref="Q40:AP40" si="29">SUM(Q13:Q39)</f>
        <v>0</v>
      </c>
      <c r="R40" s="179">
        <f t="shared" si="29"/>
        <v>0</v>
      </c>
      <c r="S40" s="179">
        <f t="shared" ca="1" si="29"/>
        <v>0</v>
      </c>
      <c r="T40" s="179">
        <f t="shared" ref="T40" ca="1" si="30">IFERROR(1000*W40/(S40*S$10),)</f>
        <v>0</v>
      </c>
      <c r="U40" s="179">
        <f t="shared" ca="1" si="29"/>
        <v>0</v>
      </c>
      <c r="V40" s="179">
        <f t="shared" ca="1" si="29"/>
        <v>0</v>
      </c>
      <c r="W40" s="179">
        <f t="shared" ca="1" si="29"/>
        <v>0</v>
      </c>
      <c r="X40" s="179">
        <f t="shared" ca="1" si="29"/>
        <v>0</v>
      </c>
      <c r="Y40" s="179">
        <f t="shared" ref="Y40" ca="1" si="31">IFERROR(1000*AB40/(X40*X$10),)</f>
        <v>0</v>
      </c>
      <c r="Z40" s="179">
        <f t="shared" ca="1" si="29"/>
        <v>0</v>
      </c>
      <c r="AA40" s="179">
        <f t="shared" ca="1" si="29"/>
        <v>0</v>
      </c>
      <c r="AB40" s="179">
        <f t="shared" ca="1" si="29"/>
        <v>0</v>
      </c>
      <c r="AC40" s="179">
        <f t="shared" ca="1" si="29"/>
        <v>0</v>
      </c>
      <c r="AD40" s="179">
        <f t="shared" ca="1" si="29"/>
        <v>0</v>
      </c>
      <c r="AE40" s="179">
        <f t="shared" ref="AE40" ca="1" si="32">IFERROR(1000*AH40/(AD40*AD$10),)</f>
        <v>0</v>
      </c>
      <c r="AF40" s="179">
        <f t="shared" ca="1" si="29"/>
        <v>0</v>
      </c>
      <c r="AG40" s="179">
        <f t="shared" ca="1" si="29"/>
        <v>0</v>
      </c>
      <c r="AH40" s="179">
        <f t="shared" ca="1" si="29"/>
        <v>0</v>
      </c>
      <c r="AI40" s="179">
        <f t="shared" ca="1" si="29"/>
        <v>0</v>
      </c>
      <c r="AJ40" s="179">
        <f t="shared" ca="1" si="29"/>
        <v>0</v>
      </c>
      <c r="AK40" s="179">
        <f t="shared" ref="AK40" ca="1" si="33">IFERROR(1000*AN40/(AJ40*AJ$10),)</f>
        <v>0</v>
      </c>
      <c r="AL40" s="179">
        <f t="shared" ca="1" si="29"/>
        <v>0</v>
      </c>
      <c r="AM40" s="179">
        <f t="shared" ca="1" si="29"/>
        <v>0</v>
      </c>
      <c r="AN40" s="179">
        <f t="shared" ca="1" si="29"/>
        <v>0</v>
      </c>
      <c r="AO40" s="179">
        <f t="shared" ca="1" si="29"/>
        <v>0</v>
      </c>
      <c r="AP40" s="179">
        <f t="shared" ca="1" si="29"/>
        <v>0</v>
      </c>
      <c r="AQ40" s="179">
        <f t="shared" ref="AQ40" ca="1" si="34">IFERROR(1000*AT40/(AP40*AP$10),)</f>
        <v>0</v>
      </c>
      <c r="AR40" s="179">
        <f t="shared" ref="AR40:AV40" ca="1" si="35">SUM(AR13:AR39)</f>
        <v>0</v>
      </c>
      <c r="AS40" s="179">
        <f t="shared" ca="1" si="35"/>
        <v>0</v>
      </c>
      <c r="AT40" s="179">
        <f t="shared" ca="1" si="35"/>
        <v>0</v>
      </c>
      <c r="AU40" s="179">
        <f t="shared" ca="1" si="35"/>
        <v>0</v>
      </c>
      <c r="AV40" s="179">
        <f t="shared" ca="1" si="35"/>
        <v>0</v>
      </c>
      <c r="AW40" s="179">
        <f t="shared" ref="AW40" ca="1" si="36">IFERROR(1000*AZ40/(AV40*AV$10),)</f>
        <v>0</v>
      </c>
      <c r="AX40" s="179">
        <f t="shared" ref="AX40:BB40" ca="1" si="37">SUM(AX13:AX39)</f>
        <v>0</v>
      </c>
      <c r="AY40" s="179">
        <f t="shared" ca="1" si="37"/>
        <v>0</v>
      </c>
      <c r="AZ40" s="179">
        <f t="shared" ca="1" si="37"/>
        <v>0</v>
      </c>
      <c r="BA40" s="179">
        <f t="shared" ca="1" si="37"/>
        <v>0</v>
      </c>
      <c r="BB40" s="179">
        <f t="shared" ca="1" si="37"/>
        <v>0</v>
      </c>
      <c r="BC40" s="179">
        <f t="shared" ref="BC40" ca="1" si="38">IFERROR(1000*BF40/(BB40*BB$10),)</f>
        <v>0</v>
      </c>
      <c r="BD40" s="179">
        <f t="shared" ref="BD40:BH40" ca="1" si="39">SUM(BD13:BD39)</f>
        <v>0</v>
      </c>
      <c r="BE40" s="179">
        <f t="shared" ca="1" si="39"/>
        <v>0</v>
      </c>
      <c r="BF40" s="179">
        <f t="shared" ca="1" si="39"/>
        <v>0</v>
      </c>
      <c r="BG40" s="179">
        <f t="shared" ca="1" si="39"/>
        <v>0</v>
      </c>
      <c r="BH40" s="179">
        <f t="shared" ca="1" si="39"/>
        <v>0</v>
      </c>
      <c r="BI40" s="179">
        <f t="shared" ref="BI40" ca="1" si="40">IFERROR(1000*BL40/(BH40*BH$10),)</f>
        <v>0</v>
      </c>
      <c r="BJ40" s="179">
        <f t="shared" ref="BJ40:BN40" ca="1" si="41">SUM(BJ13:BJ39)</f>
        <v>0</v>
      </c>
      <c r="BK40" s="179">
        <f t="shared" ca="1" si="41"/>
        <v>0</v>
      </c>
      <c r="BL40" s="179">
        <f t="shared" ca="1" si="41"/>
        <v>0</v>
      </c>
      <c r="BM40" s="179">
        <f t="shared" ca="1" si="41"/>
        <v>0</v>
      </c>
      <c r="BN40" s="179">
        <f t="shared" ca="1" si="41"/>
        <v>0</v>
      </c>
      <c r="BO40" s="179">
        <f t="shared" ref="BO40" ca="1" si="42">IFERROR(1000*BR40/(BN40*BN$10),)</f>
        <v>0</v>
      </c>
      <c r="BP40" s="179">
        <f t="shared" ref="BP40:BT40" ca="1" si="43">SUM(BP13:BP39)</f>
        <v>0</v>
      </c>
      <c r="BQ40" s="179">
        <f t="shared" ca="1" si="43"/>
        <v>0</v>
      </c>
      <c r="BR40" s="179">
        <f t="shared" ca="1" si="43"/>
        <v>0</v>
      </c>
      <c r="BS40" s="179">
        <f t="shared" ca="1" si="43"/>
        <v>0</v>
      </c>
      <c r="BT40" s="179">
        <f t="shared" ca="1" si="43"/>
        <v>0</v>
      </c>
      <c r="BU40" s="179">
        <f t="shared" ref="BU40" ca="1" si="44">IFERROR(1000*BX40/(BT40*BT$10),)</f>
        <v>0</v>
      </c>
      <c r="BV40" s="179">
        <f t="shared" ref="BV40:BZ40" ca="1" si="45">SUM(BV13:BV39)</f>
        <v>0</v>
      </c>
      <c r="BW40" s="179">
        <f t="shared" ca="1" si="45"/>
        <v>0</v>
      </c>
      <c r="BX40" s="179">
        <f t="shared" ca="1" si="45"/>
        <v>0</v>
      </c>
      <c r="BY40" s="179">
        <f t="shared" ca="1" si="45"/>
        <v>0</v>
      </c>
      <c r="BZ40" s="179">
        <f t="shared" ca="1" si="45"/>
        <v>0</v>
      </c>
      <c r="CA40" s="179">
        <f t="shared" ref="CA40" ca="1" si="46">IFERROR(1000*CD40/(BZ40*BZ$10),)</f>
        <v>0</v>
      </c>
      <c r="CB40" s="179">
        <f t="shared" ref="CB40:CF40" ca="1" si="47">SUM(CB13:CB39)</f>
        <v>0</v>
      </c>
      <c r="CC40" s="179">
        <f t="shared" ca="1" si="47"/>
        <v>0</v>
      </c>
      <c r="CD40" s="179">
        <f t="shared" ca="1" si="47"/>
        <v>0</v>
      </c>
      <c r="CE40" s="179">
        <f t="shared" ca="1" si="47"/>
        <v>0</v>
      </c>
      <c r="CF40" s="179">
        <f t="shared" ca="1" si="47"/>
        <v>0</v>
      </c>
      <c r="CG40" s="179">
        <f t="shared" ref="CG40" ca="1" si="48">IFERROR(1000*CJ40/(CF40*CF$10),)</f>
        <v>0</v>
      </c>
      <c r="CH40" s="179">
        <f t="shared" ref="CH40:CL40" ca="1" si="49">SUM(CH13:CH39)</f>
        <v>0</v>
      </c>
      <c r="CI40" s="179">
        <f t="shared" ca="1" si="49"/>
        <v>0</v>
      </c>
      <c r="CJ40" s="179">
        <f t="shared" ca="1" si="49"/>
        <v>0</v>
      </c>
      <c r="CK40" s="179">
        <f t="shared" ca="1" si="49"/>
        <v>0</v>
      </c>
      <c r="CL40" s="179">
        <f t="shared" ca="1" si="49"/>
        <v>0</v>
      </c>
      <c r="CM40" s="179">
        <f t="shared" ref="CM40" ca="1" si="50">IFERROR(1000*CP40/(CL40*CL$10),)</f>
        <v>0</v>
      </c>
      <c r="CN40" s="179">
        <f t="shared" ref="CN40:CW40" ca="1" si="51">SUM(CN13:CN39)</f>
        <v>0</v>
      </c>
      <c r="CO40" s="179">
        <f t="shared" ca="1" si="51"/>
        <v>0</v>
      </c>
      <c r="CP40" s="179">
        <f t="shared" ca="1" si="51"/>
        <v>0</v>
      </c>
      <c r="CQ40" s="179">
        <f t="shared" ca="1" si="51"/>
        <v>0</v>
      </c>
      <c r="CR40" s="179">
        <f t="shared" ca="1" si="51"/>
        <v>0</v>
      </c>
      <c r="CS40" s="179">
        <f t="shared" ref="CS40" ca="1" si="52">IFERROR(1000*CV40/(CR40*CR$10),)</f>
        <v>0</v>
      </c>
      <c r="CT40" s="179">
        <f t="shared" ca="1" si="51"/>
        <v>0</v>
      </c>
      <c r="CU40" s="179">
        <f t="shared" ca="1" si="51"/>
        <v>0</v>
      </c>
      <c r="CV40" s="179">
        <f t="shared" ca="1" si="51"/>
        <v>0</v>
      </c>
      <c r="CW40" s="179">
        <f t="shared" ca="1" si="51"/>
        <v>0</v>
      </c>
      <c r="CX40" s="179">
        <f>SUM(CX13:CX39)</f>
        <v>0</v>
      </c>
      <c r="CY40" s="179">
        <f>IFERROR(1000*DB40/(CX40*CX$10),)</f>
        <v>0</v>
      </c>
      <c r="CZ40" s="179">
        <f t="shared" ref="CZ40:DC40" si="53">SUM(CZ13:CZ39)</f>
        <v>0</v>
      </c>
      <c r="DA40" s="179">
        <f t="shared" si="53"/>
        <v>0</v>
      </c>
      <c r="DB40" s="179">
        <f t="shared" si="53"/>
        <v>0</v>
      </c>
      <c r="DC40" s="179">
        <f t="shared" si="53"/>
        <v>0</v>
      </c>
      <c r="DD40" s="179">
        <f>SUM(DD13:DD39)</f>
        <v>0</v>
      </c>
      <c r="DE40" s="179">
        <f>IFERROR(1000*DH40/(DD40*DD$10),)</f>
        <v>0</v>
      </c>
      <c r="DF40" s="179">
        <f t="shared" ref="DF40:DL40" si="54">SUM(DF13:DF39)</f>
        <v>0</v>
      </c>
      <c r="DG40" s="179">
        <f t="shared" si="54"/>
        <v>0</v>
      </c>
      <c r="DH40" s="179">
        <f t="shared" si="54"/>
        <v>0</v>
      </c>
      <c r="DI40" s="179">
        <f t="shared" si="54"/>
        <v>0</v>
      </c>
      <c r="DJ40" s="179">
        <f t="shared" ca="1" si="54"/>
        <v>0</v>
      </c>
      <c r="DK40" s="179">
        <f t="shared" ca="1" si="54"/>
        <v>0</v>
      </c>
      <c r="DL40" s="179">
        <f t="shared" ca="1" si="54"/>
        <v>0</v>
      </c>
    </row>
    <row r="41" spans="2:116" ht="15" customHeight="1" thickTop="1" x14ac:dyDescent="0.2"/>
  </sheetData>
  <mergeCells count="21">
    <mergeCell ref="CX11:DC11"/>
    <mergeCell ref="DD11:DI11"/>
    <mergeCell ref="DJ11:DL11"/>
    <mergeCell ref="BN11:BS11"/>
    <mergeCell ref="BT11:BY11"/>
    <mergeCell ref="BZ11:CE11"/>
    <mergeCell ref="CF11:CK11"/>
    <mergeCell ref="CL11:CQ11"/>
    <mergeCell ref="CR11:CW11"/>
    <mergeCell ref="BH11:BM11"/>
    <mergeCell ref="D9:G9"/>
    <mergeCell ref="B11:G11"/>
    <mergeCell ref="I11:M11"/>
    <mergeCell ref="N11:R11"/>
    <mergeCell ref="S11:W11"/>
    <mergeCell ref="X11:AC11"/>
    <mergeCell ref="AD11:AI11"/>
    <mergeCell ref="AJ11:AO11"/>
    <mergeCell ref="AP11:AU11"/>
    <mergeCell ref="AV11:BA11"/>
    <mergeCell ref="BB11:BG11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rgb="FFFF0000"/>
  </sheetPr>
  <dimension ref="A1:DL41"/>
  <sheetViews>
    <sheetView showGridLines="0" workbookViewId="0"/>
  </sheetViews>
  <sheetFormatPr baseColWidth="10" defaultRowHeight="15" customHeight="1" x14ac:dyDescent="0.2"/>
  <cols>
    <col min="1" max="1" width="7" style="161" customWidth="1"/>
    <col min="2" max="7" width="13.7109375" style="161" customWidth="1"/>
    <col min="8" max="8" width="39.5703125" style="161" customWidth="1"/>
    <col min="9" max="113" width="13.7109375" style="161" customWidth="1"/>
    <col min="114" max="16384" width="11.42578125" style="161"/>
  </cols>
  <sheetData>
    <row r="1" spans="1:116" s="1" customFormat="1" ht="24.95" customHeight="1" x14ac:dyDescent="0.2">
      <c r="A1" s="154"/>
      <c r="B1" s="154"/>
      <c r="C1" s="154"/>
      <c r="D1" s="155"/>
      <c r="E1" s="155"/>
      <c r="F1" s="155"/>
      <c r="G1" s="155"/>
      <c r="H1" s="155"/>
      <c r="I1" s="11"/>
      <c r="J1" s="11"/>
      <c r="S1" s="11"/>
      <c r="T1" s="11"/>
      <c r="X1" s="11"/>
      <c r="Y1" s="11"/>
      <c r="AD1" s="11"/>
      <c r="AE1" s="11"/>
      <c r="AJ1" s="11"/>
      <c r="AK1" s="11"/>
      <c r="AP1" s="11"/>
      <c r="AQ1" s="11"/>
      <c r="AV1" s="11"/>
      <c r="AW1" s="11"/>
      <c r="BB1" s="11"/>
      <c r="BC1" s="11"/>
      <c r="BH1" s="11"/>
      <c r="BI1" s="11"/>
      <c r="BN1" s="11"/>
      <c r="BO1" s="11"/>
      <c r="BT1" s="11"/>
      <c r="BU1" s="11"/>
      <c r="BZ1" s="11"/>
      <c r="CA1" s="11"/>
      <c r="CF1" s="11"/>
      <c r="CG1" s="11"/>
      <c r="CL1" s="11"/>
      <c r="CM1" s="11"/>
      <c r="CR1" s="11"/>
      <c r="CS1" s="11"/>
      <c r="CX1" s="11"/>
      <c r="CY1" s="11"/>
      <c r="DD1" s="11"/>
      <c r="DE1" s="11"/>
    </row>
    <row r="2" spans="1:116" s="11" customFormat="1" ht="15" customHeight="1" x14ac:dyDescent="0.2">
      <c r="A2" s="156"/>
      <c r="B2" s="12" t="s">
        <v>53</v>
      </c>
      <c r="C2" s="156"/>
      <c r="E2" s="12"/>
      <c r="F2" s="12"/>
      <c r="G2" s="12"/>
      <c r="H2" s="17"/>
      <c r="I2" s="17"/>
      <c r="J2" s="17"/>
      <c r="S2" s="17"/>
      <c r="T2" s="17"/>
      <c r="X2" s="17"/>
      <c r="Y2" s="17"/>
      <c r="AD2" s="17"/>
      <c r="AE2" s="17"/>
      <c r="AJ2" s="17"/>
      <c r="AK2" s="17"/>
      <c r="AP2" s="17"/>
      <c r="AQ2" s="17"/>
      <c r="AV2" s="17"/>
      <c r="AW2" s="17"/>
      <c r="BB2" s="17"/>
      <c r="BC2" s="17"/>
      <c r="BH2" s="17"/>
      <c r="BI2" s="17"/>
      <c r="BN2" s="17"/>
      <c r="BO2" s="17"/>
      <c r="BT2" s="17"/>
      <c r="BU2" s="17"/>
      <c r="BZ2" s="17"/>
      <c r="CA2" s="17"/>
      <c r="CF2" s="17"/>
      <c r="CG2" s="17"/>
      <c r="CL2" s="17"/>
      <c r="CM2" s="17"/>
      <c r="CR2" s="17"/>
      <c r="CS2" s="17"/>
      <c r="CX2" s="17"/>
      <c r="CY2" s="17"/>
      <c r="DD2" s="17"/>
      <c r="DE2" s="17"/>
    </row>
    <row r="3" spans="1:116" s="11" customFormat="1" ht="15" customHeight="1" x14ac:dyDescent="0.2">
      <c r="A3" s="156"/>
      <c r="B3" s="12" t="s">
        <v>16</v>
      </c>
      <c r="C3" s="156"/>
      <c r="E3" s="12"/>
      <c r="F3" s="12"/>
      <c r="G3" s="12"/>
      <c r="H3" s="12"/>
      <c r="I3" s="17"/>
      <c r="J3" s="17"/>
      <c r="S3" s="17"/>
      <c r="T3" s="17"/>
      <c r="X3" s="17"/>
      <c r="Y3" s="17"/>
      <c r="AD3" s="17"/>
      <c r="AE3" s="17"/>
      <c r="AJ3" s="17"/>
      <c r="AK3" s="17"/>
      <c r="AP3" s="17"/>
      <c r="AQ3" s="17"/>
      <c r="AV3" s="17"/>
      <c r="AW3" s="17"/>
      <c r="BB3" s="17"/>
      <c r="BC3" s="17"/>
      <c r="BH3" s="17"/>
      <c r="BI3" s="17"/>
      <c r="BN3" s="17"/>
      <c r="BO3" s="17"/>
      <c r="BT3" s="17"/>
      <c r="BU3" s="17"/>
      <c r="BZ3" s="17"/>
      <c r="CA3" s="17"/>
      <c r="CF3" s="17"/>
      <c r="CG3" s="17"/>
      <c r="CL3" s="17"/>
      <c r="CM3" s="17"/>
      <c r="CR3" s="17"/>
      <c r="CS3" s="17"/>
      <c r="CX3" s="17"/>
      <c r="CY3" s="17"/>
      <c r="DD3" s="17"/>
      <c r="DE3" s="17"/>
    </row>
    <row r="4" spans="1:116" s="11" customFormat="1" ht="15" customHeight="1" x14ac:dyDescent="0.2">
      <c r="A4" s="156"/>
      <c r="B4" s="12" t="s">
        <v>17</v>
      </c>
      <c r="C4" s="156"/>
      <c r="E4" s="12"/>
      <c r="F4" s="12"/>
      <c r="G4" s="12"/>
      <c r="H4" s="12"/>
      <c r="I4" s="157"/>
      <c r="J4" s="157"/>
      <c r="S4" s="157"/>
      <c r="T4" s="157"/>
      <c r="X4" s="157"/>
      <c r="Y4" s="157"/>
      <c r="AD4" s="157"/>
      <c r="AE4" s="157"/>
      <c r="AJ4" s="157"/>
      <c r="AK4" s="157"/>
      <c r="AP4" s="157"/>
      <c r="AQ4" s="157"/>
      <c r="AV4" s="157"/>
      <c r="AW4" s="157"/>
      <c r="BB4" s="157"/>
      <c r="BC4" s="157"/>
      <c r="BH4" s="157"/>
      <c r="BI4" s="157"/>
      <c r="BN4" s="157"/>
      <c r="BO4" s="157"/>
      <c r="BT4" s="157"/>
      <c r="BU4" s="157"/>
      <c r="BZ4" s="157"/>
      <c r="CA4" s="157"/>
      <c r="CF4" s="157"/>
      <c r="CG4" s="157"/>
      <c r="CL4" s="157"/>
      <c r="CM4" s="157"/>
      <c r="CR4" s="157"/>
      <c r="CS4" s="157"/>
      <c r="CX4" s="157"/>
      <c r="CY4" s="157"/>
      <c r="DD4" s="157"/>
      <c r="DE4" s="157"/>
    </row>
    <row r="5" spans="1:116" s="11" customFormat="1" ht="15" customHeight="1" x14ac:dyDescent="0.2">
      <c r="A5" s="156"/>
      <c r="B5" s="12" t="s">
        <v>18</v>
      </c>
      <c r="C5" s="156"/>
      <c r="E5" s="12"/>
      <c r="F5" s="12"/>
      <c r="G5" s="12"/>
      <c r="H5" s="12"/>
      <c r="I5" s="158"/>
      <c r="J5" s="158"/>
      <c r="S5" s="158"/>
      <c r="T5" s="158"/>
      <c r="X5" s="158"/>
      <c r="Y5" s="158"/>
      <c r="AD5" s="158"/>
      <c r="AE5" s="158"/>
      <c r="AJ5" s="158"/>
      <c r="AK5" s="158"/>
      <c r="AP5" s="158"/>
      <c r="AQ5" s="158"/>
      <c r="AV5" s="158"/>
      <c r="AW5" s="158"/>
      <c r="BB5" s="158"/>
      <c r="BC5" s="158"/>
      <c r="BH5" s="158"/>
      <c r="BI5" s="158"/>
      <c r="BN5" s="158"/>
      <c r="BO5" s="158"/>
      <c r="BT5" s="158"/>
      <c r="BU5" s="158"/>
      <c r="BZ5" s="158"/>
      <c r="CA5" s="158"/>
      <c r="CF5" s="158"/>
      <c r="CG5" s="158"/>
      <c r="CL5" s="158"/>
      <c r="CM5" s="158"/>
      <c r="CR5" s="158"/>
      <c r="CS5" s="158"/>
      <c r="CX5" s="158"/>
      <c r="CY5" s="158"/>
      <c r="DD5" s="158"/>
      <c r="DE5" s="158"/>
    </row>
    <row r="6" spans="1:116" s="11" customFormat="1" ht="15" customHeight="1" x14ac:dyDescent="0.2">
      <c r="A6" s="156"/>
      <c r="B6" s="12" t="s">
        <v>222</v>
      </c>
      <c r="C6" s="156"/>
      <c r="E6" s="12"/>
      <c r="F6" s="12"/>
      <c r="G6" s="12"/>
      <c r="H6" s="12"/>
      <c r="I6" s="158"/>
      <c r="J6" s="158"/>
      <c r="S6" s="158"/>
      <c r="T6" s="158"/>
      <c r="X6" s="158"/>
      <c r="Y6" s="158"/>
      <c r="AD6" s="158"/>
      <c r="AE6" s="158"/>
      <c r="AJ6" s="158"/>
      <c r="AK6" s="158"/>
      <c r="AP6" s="158"/>
      <c r="AQ6" s="158"/>
      <c r="AV6" s="158"/>
      <c r="AW6" s="158"/>
      <c r="BB6" s="158"/>
      <c r="BC6" s="158"/>
      <c r="BH6" s="158"/>
      <c r="BI6" s="158"/>
      <c r="BN6" s="158"/>
      <c r="BO6" s="158"/>
      <c r="BT6" s="158"/>
      <c r="BU6" s="158"/>
      <c r="BZ6" s="158"/>
      <c r="CA6" s="158"/>
      <c r="CF6" s="158"/>
      <c r="CG6" s="158"/>
      <c r="CL6" s="158"/>
      <c r="CM6" s="158"/>
      <c r="CR6" s="158"/>
      <c r="CS6" s="158"/>
      <c r="CX6" s="158"/>
      <c r="CY6" s="158"/>
      <c r="DD6" s="158"/>
      <c r="DE6" s="158"/>
    </row>
    <row r="7" spans="1:116" s="11" customFormat="1" ht="15" customHeight="1" x14ac:dyDescent="0.2">
      <c r="A7" s="156"/>
      <c r="B7" s="17" t="str">
        <f>Resumen!B9</f>
        <v>-</v>
      </c>
      <c r="C7" s="156"/>
      <c r="E7" s="17"/>
      <c r="F7" s="17"/>
      <c r="G7" s="17"/>
      <c r="H7" s="17"/>
    </row>
    <row r="8" spans="1:116" s="1" customFormat="1" ht="15" customHeight="1" thickBot="1" x14ac:dyDescent="0.25">
      <c r="A8" s="154"/>
      <c r="B8" s="154"/>
      <c r="C8" s="154"/>
      <c r="D8" s="17"/>
      <c r="E8" s="17"/>
      <c r="F8" s="17"/>
      <c r="G8" s="17"/>
      <c r="H8" s="17"/>
      <c r="I8" s="11"/>
      <c r="J8" s="11"/>
      <c r="S8" s="11"/>
      <c r="T8" s="11"/>
      <c r="X8" s="11"/>
      <c r="Y8" s="11"/>
      <c r="AD8" s="11"/>
      <c r="AE8" s="11"/>
      <c r="AJ8" s="11"/>
      <c r="AK8" s="11"/>
      <c r="AP8" s="11"/>
      <c r="AQ8" s="11"/>
      <c r="AV8" s="11"/>
      <c r="AW8" s="11"/>
      <c r="BB8" s="11"/>
      <c r="BC8" s="11"/>
      <c r="BH8" s="11"/>
      <c r="BI8" s="11"/>
      <c r="BN8" s="11"/>
      <c r="BO8" s="11"/>
      <c r="BT8" s="11"/>
      <c r="BU8" s="11"/>
      <c r="BZ8" s="11"/>
      <c r="CA8" s="11"/>
      <c r="CF8" s="11"/>
      <c r="CG8" s="11"/>
      <c r="CL8" s="11"/>
      <c r="CM8" s="11"/>
      <c r="CR8" s="11"/>
      <c r="CS8" s="11"/>
      <c r="CX8" s="11"/>
      <c r="CY8" s="11"/>
      <c r="DD8" s="11"/>
      <c r="DE8" s="11"/>
    </row>
    <row r="9" spans="1:116" s="1" customFormat="1" ht="15" customHeight="1" thickBot="1" x14ac:dyDescent="0.25">
      <c r="A9" s="154"/>
      <c r="B9" s="154"/>
      <c r="C9" s="154"/>
      <c r="D9" s="194" t="s">
        <v>20</v>
      </c>
      <c r="E9" s="197"/>
      <c r="F9" s="197"/>
      <c r="G9" s="195"/>
      <c r="H9" s="162" t="str">
        <f>Resumen!D11</f>
        <v>COMERCIO Y SUMINISTRO CARACAS</v>
      </c>
      <c r="I9" s="11"/>
      <c r="J9" s="11"/>
      <c r="S9" s="187"/>
      <c r="T9" s="187"/>
      <c r="U9" s="88"/>
      <c r="V9" s="88"/>
      <c r="W9" s="88"/>
      <c r="X9" s="184">
        <f>'BD Eventos'!$B$11</f>
        <v>0</v>
      </c>
      <c r="Y9" s="184">
        <v>1</v>
      </c>
      <c r="Z9" s="88"/>
      <c r="AA9" s="88"/>
      <c r="AB9" s="88"/>
      <c r="AC9" s="88"/>
      <c r="AD9" s="184">
        <f>'BD Eventos'!$B$11</f>
        <v>0</v>
      </c>
      <c r="AE9" s="184">
        <f>Y9+1</f>
        <v>2</v>
      </c>
      <c r="AF9" s="184">
        <f>IFERROR(DATE(VLOOKUP(AD9,'BD Eventos'!$B$8:$H$13,2,0),AE9+1,1)-DATE(VLOOKUP(AD9,'BD Eventos'!$B$8:$H$13,2,0),1,1),)</f>
        <v>0</v>
      </c>
      <c r="AG9" s="88"/>
      <c r="AH9" s="88"/>
      <c r="AI9" s="88"/>
      <c r="AJ9" s="184">
        <f>'BD Eventos'!$B$11</f>
        <v>0</v>
      </c>
      <c r="AK9" s="184">
        <f>AE9+1</f>
        <v>3</v>
      </c>
      <c r="AL9" s="184">
        <f>IFERROR(DATE(VLOOKUP(AJ9,'BD Eventos'!$B$8:$H$13,2,0),AK9+1,1)-DATE(VLOOKUP(AJ9,'BD Eventos'!$B$8:$H$13,2,0),1,1),)</f>
        <v>0</v>
      </c>
      <c r="AM9" s="88"/>
      <c r="AN9" s="88"/>
      <c r="AO9" s="88"/>
      <c r="AP9" s="184">
        <f>'BD Eventos'!$B$11</f>
        <v>0</v>
      </c>
      <c r="AQ9" s="184">
        <f>AK9+1</f>
        <v>4</v>
      </c>
      <c r="AR9" s="184">
        <f>IFERROR(DATE(VLOOKUP(AP9,'BD Eventos'!$B$8:$H$13,2,0),AQ9+1,1)-DATE(VLOOKUP(AP9,'BD Eventos'!$B$8:$H$13,2,0),1,1),)</f>
        <v>0</v>
      </c>
      <c r="AS9" s="88"/>
      <c r="AT9" s="88"/>
      <c r="AU9" s="88"/>
      <c r="AV9" s="184">
        <f>'BD Eventos'!$B$11</f>
        <v>0</v>
      </c>
      <c r="AW9" s="184">
        <f>AQ9+1</f>
        <v>5</v>
      </c>
      <c r="AX9" s="184">
        <f>IFERROR(DATE(VLOOKUP(AV9,'BD Eventos'!$B$8:$H$13,2,0),AW9+1,1)-DATE(VLOOKUP(AV9,'BD Eventos'!$B$8:$H$13,2,0),1,1),)</f>
        <v>0</v>
      </c>
      <c r="AY9" s="88"/>
      <c r="AZ9" s="88"/>
      <c r="BA9" s="88"/>
      <c r="BB9" s="184">
        <f>'BD Eventos'!$B$11</f>
        <v>0</v>
      </c>
      <c r="BC9" s="184">
        <f>AW9+1</f>
        <v>6</v>
      </c>
      <c r="BD9" s="184">
        <f>IFERROR(DATE(VLOOKUP(BB9,'BD Eventos'!$B$8:$H$13,2,0),BC9+1,1)-DATE(VLOOKUP(BB9,'BD Eventos'!$B$8:$H$13,2,0),1,1),)</f>
        <v>0</v>
      </c>
      <c r="BE9" s="88"/>
      <c r="BF9" s="88"/>
      <c r="BG9" s="88"/>
      <c r="BH9" s="184">
        <f>'BD Eventos'!$B$11</f>
        <v>0</v>
      </c>
      <c r="BI9" s="184">
        <f>BC9+1</f>
        <v>7</v>
      </c>
      <c r="BJ9" s="184">
        <f>IFERROR(DATE(VLOOKUP(BH9,'BD Eventos'!$B$8:$H$13,2,0),BI9+1,1)-DATE(VLOOKUP(BH9,'BD Eventos'!$B$8:$H$13,2,0),1,1),)</f>
        <v>0</v>
      </c>
      <c r="BK9" s="88"/>
      <c r="BL9" s="88"/>
      <c r="BM9" s="88"/>
      <c r="BN9" s="184">
        <f>'BD Eventos'!$B$11</f>
        <v>0</v>
      </c>
      <c r="BO9" s="184">
        <f>BI9+1</f>
        <v>8</v>
      </c>
      <c r="BP9" s="184">
        <f>IFERROR(DATE(VLOOKUP(BN9,'BD Eventos'!$B$8:$H$13,2,0),BO9+1,1)-DATE(VLOOKUP(BN9,'BD Eventos'!$B$8:$H$13,2,0),1,1),)</f>
        <v>0</v>
      </c>
      <c r="BQ9" s="88"/>
      <c r="BR9" s="88"/>
      <c r="BS9" s="88"/>
      <c r="BT9" s="184">
        <f>'BD Eventos'!$B$11</f>
        <v>0</v>
      </c>
      <c r="BU9" s="184">
        <f>BO9+1</f>
        <v>9</v>
      </c>
      <c r="BV9" s="184">
        <f>IFERROR(DATE(VLOOKUP(BT9,'BD Eventos'!$B$8:$H$13,2,0),BU9+1,1)-DATE(VLOOKUP(BT9,'BD Eventos'!$B$8:$H$13,2,0),1,1),)</f>
        <v>0</v>
      </c>
      <c r="BW9" s="88"/>
      <c r="BX9" s="88"/>
      <c r="BY9" s="88"/>
      <c r="BZ9" s="184">
        <f>'BD Eventos'!$B$11</f>
        <v>0</v>
      </c>
      <c r="CA9" s="184">
        <f>BU9+1</f>
        <v>10</v>
      </c>
      <c r="CB9" s="184">
        <f>IFERROR(DATE(VLOOKUP(BZ9,'BD Eventos'!$B$8:$H$13,2,0),CA9+1,1)-DATE(VLOOKUP(BZ9,'BD Eventos'!$B$8:$H$13,2,0),1,1),)</f>
        <v>0</v>
      </c>
      <c r="CC9" s="88"/>
      <c r="CD9" s="88"/>
      <c r="CE9" s="88"/>
      <c r="CF9" s="184">
        <f>'BD Eventos'!$B$11</f>
        <v>0</v>
      </c>
      <c r="CG9" s="184">
        <f>CA9+1</f>
        <v>11</v>
      </c>
      <c r="CH9" s="184">
        <f>IFERROR(DATE(VLOOKUP(CF9,'BD Eventos'!$B$8:$H$13,2,0),CG9+1,1)-DATE(VLOOKUP(CF9,'BD Eventos'!$B$8:$H$13,2,0),1,1),)</f>
        <v>0</v>
      </c>
      <c r="CI9" s="88"/>
      <c r="CJ9" s="88"/>
      <c r="CK9" s="88"/>
      <c r="CL9" s="184">
        <f>'BD Eventos'!$B$11</f>
        <v>0</v>
      </c>
      <c r="CM9" s="184">
        <f>CG9+1</f>
        <v>12</v>
      </c>
      <c r="CN9" s="184">
        <f>IFERROR(DATE(VLOOKUP(CL9,'BD Eventos'!$B$8:$H$13,2,0),CM9+1,1)-DATE(VLOOKUP(CL9,'BD Eventos'!$B$8:$H$13,2,0),1,1),)</f>
        <v>0</v>
      </c>
      <c r="CO9" s="88"/>
      <c r="CP9" s="88"/>
      <c r="CQ9" s="88"/>
      <c r="CR9" s="184">
        <f>'BD Eventos'!$B$11</f>
        <v>0</v>
      </c>
      <c r="CS9" s="187"/>
      <c r="CT9" s="88"/>
      <c r="CU9" s="88"/>
      <c r="CV9" s="88"/>
      <c r="CW9" s="88"/>
      <c r="CX9" s="187"/>
      <c r="CY9" s="187"/>
      <c r="CZ9" s="88"/>
      <c r="DA9" s="88"/>
      <c r="DB9" s="88"/>
      <c r="DC9" s="88"/>
      <c r="DD9" s="187"/>
      <c r="DE9" s="187"/>
      <c r="DF9" s="88"/>
      <c r="DG9" s="88"/>
      <c r="DH9" s="88"/>
      <c r="DI9" s="88"/>
    </row>
    <row r="10" spans="1:116" s="185" customFormat="1" ht="15" customHeight="1" x14ac:dyDescent="0.25">
      <c r="A10" s="183"/>
      <c r="B10" s="184">
        <f>IFERROR(DATE(VLOOKUP(B11,'BD Eventos'!$B$8:$H$13,2,0)+1,1,1)-DATE(VLOOKUP(B11,'BD Eventos'!$B$8:$H$13,2,0),1,1),)</f>
        <v>0</v>
      </c>
      <c r="C10" s="183"/>
      <c r="D10" s="181"/>
      <c r="E10" s="181"/>
      <c r="F10" s="181"/>
      <c r="G10" s="181"/>
      <c r="H10" s="182"/>
      <c r="I10" s="184">
        <f>IFERROR(DATE(VLOOKUP(I11,'BD Eventos'!$B$8:$H$13,2,0)+1,1,1)-DATE(VLOOKUP(I11,'BD Eventos'!$B$8:$H$13,2,0),1,1),)</f>
        <v>0</v>
      </c>
      <c r="J10" s="182"/>
      <c r="N10" s="184">
        <f>IFERROR(DATE(VLOOKUP(N11,'BD Eventos'!$B$8:$H$13,2,0)+1,1,1)-DATE(VLOOKUP(N11,'BD Eventos'!$B$8:$H$13,2,0),1,1),)</f>
        <v>0</v>
      </c>
      <c r="S10" s="184">
        <f>IFERROR(DATE(VLOOKUP(N11,'BD Eventos'!$B$8:$H$13,2,0),Periodo+1,1)-DATE(VLOOKUP(N11,'BD Eventos'!$B$8:$H$13,2,0),1,1),)</f>
        <v>0</v>
      </c>
      <c r="T10" s="184">
        <f>IFERROR(VLOOKUP(Periodo,'BD General'!$I$2:$K$13,2,0),)</f>
        <v>0</v>
      </c>
      <c r="U10" s="184">
        <f>IFERROR(VLOOKUP(Periodo,'BD General'!$I$2:$K$13,3,0),)</f>
        <v>0</v>
      </c>
      <c r="X10" s="184">
        <f>IFERROR(DATE(VLOOKUP(X9,'BD Eventos'!$B$8:$H$13,2,0),Y9+1,1)-DATE(VLOOKUP(X9,'BD Eventos'!$B$8:$H$13,2,0),1,1),)</f>
        <v>0</v>
      </c>
      <c r="Y10" s="184" t="str">
        <f>VLOOKUP(Y9,'BD General'!$I$2:$K$13,2,0)</f>
        <v>F</v>
      </c>
      <c r="Z10" s="184" t="str">
        <f>VLOOKUP(Y9,'BD General'!$I$2:$K$13,3,0)</f>
        <v>G</v>
      </c>
      <c r="AD10" s="184">
        <f>AF9-X10</f>
        <v>0</v>
      </c>
      <c r="AE10" s="184" t="str">
        <f>VLOOKUP(AE9,'BD General'!$I$2:$K$13,2,0)</f>
        <v>H</v>
      </c>
      <c r="AF10" s="184" t="str">
        <f>VLOOKUP(AE9,'BD General'!$I$2:$K$13,3,0)</f>
        <v>I</v>
      </c>
      <c r="AJ10" s="184">
        <f>AL9-AF9</f>
        <v>0</v>
      </c>
      <c r="AK10" s="184" t="str">
        <f>VLOOKUP(AK9,'BD General'!$I$2:$K$13,2,0)</f>
        <v>J</v>
      </c>
      <c r="AL10" s="184" t="str">
        <f>VLOOKUP(AK9,'BD General'!$I$2:$K$13,3,0)</f>
        <v>K</v>
      </c>
      <c r="AP10" s="184">
        <f>AR9-AL9</f>
        <v>0</v>
      </c>
      <c r="AQ10" s="184" t="str">
        <f>VLOOKUP(AQ9,'BD General'!$I$2:$K$13,2,0)</f>
        <v>L</v>
      </c>
      <c r="AR10" s="184" t="str">
        <f>VLOOKUP(AQ9,'BD General'!$I$2:$K$13,3,0)</f>
        <v>M</v>
      </c>
      <c r="AV10" s="184">
        <f>AX9-AR9</f>
        <v>0</v>
      </c>
      <c r="AW10" s="184" t="str">
        <f>VLOOKUP(AW9,'BD General'!$I$2:$K$13,2,0)</f>
        <v>N</v>
      </c>
      <c r="AX10" s="184" t="str">
        <f>VLOOKUP(AW9,'BD General'!$I$2:$K$13,3,0)</f>
        <v>O</v>
      </c>
      <c r="BB10" s="184">
        <f>BD9-AX9</f>
        <v>0</v>
      </c>
      <c r="BC10" s="184" t="str">
        <f>VLOOKUP(BC9,'BD General'!$I$2:$K$13,2,0)</f>
        <v>P</v>
      </c>
      <c r="BD10" s="184" t="str">
        <f>VLOOKUP(BC9,'BD General'!$I$2:$K$13,3,0)</f>
        <v>Q</v>
      </c>
      <c r="BH10" s="184">
        <f>BJ9-BD9</f>
        <v>0</v>
      </c>
      <c r="BI10" s="184" t="str">
        <f>VLOOKUP(BI9,'BD General'!$I$2:$K$13,2,0)</f>
        <v>R</v>
      </c>
      <c r="BJ10" s="184" t="str">
        <f>VLOOKUP(BI9,'BD General'!$I$2:$K$13,3,0)</f>
        <v>S</v>
      </c>
      <c r="BN10" s="184">
        <f>BP9-BJ9</f>
        <v>0</v>
      </c>
      <c r="BO10" s="184" t="str">
        <f>VLOOKUP(BO9,'BD General'!$I$2:$K$13,2,0)</f>
        <v>T</v>
      </c>
      <c r="BP10" s="184" t="str">
        <f>VLOOKUP(BO9,'BD General'!$I$2:$K$13,3,0)</f>
        <v>U</v>
      </c>
      <c r="BT10" s="184">
        <f>BV9-BP9</f>
        <v>0</v>
      </c>
      <c r="BU10" s="184" t="str">
        <f>VLOOKUP(BU9,'BD General'!$I$2:$K$13,2,0)</f>
        <v>V</v>
      </c>
      <c r="BV10" s="184" t="str">
        <f>VLOOKUP(BU9,'BD General'!$I$2:$K$13,3,0)</f>
        <v>W</v>
      </c>
      <c r="BZ10" s="184">
        <f>CB9-BV9</f>
        <v>0</v>
      </c>
      <c r="CA10" s="184" t="str">
        <f>VLOOKUP(CA9,'BD General'!$I$2:$K$13,2,0)</f>
        <v>X</v>
      </c>
      <c r="CB10" s="184" t="str">
        <f>VLOOKUP(CA9,'BD General'!$I$2:$K$13,3,0)</f>
        <v>Y</v>
      </c>
      <c r="CF10" s="184">
        <f>CH9-CB9</f>
        <v>0</v>
      </c>
      <c r="CG10" s="184" t="str">
        <f>VLOOKUP(CG9,'BD General'!$I$2:$K$13,2,0)</f>
        <v>Z</v>
      </c>
      <c r="CH10" s="184" t="str">
        <f>VLOOKUP(CG9,'BD General'!$I$2:$K$13,3,0)</f>
        <v>AA</v>
      </c>
      <c r="CL10" s="184">
        <f>CN9-CH9</f>
        <v>0</v>
      </c>
      <c r="CM10" s="184" t="str">
        <f>VLOOKUP(CM9,'BD General'!$I$2:$K$13,2,0)</f>
        <v>AB</v>
      </c>
      <c r="CN10" s="184" t="str">
        <f>VLOOKUP(CM9,'BD General'!$I$2:$K$13,3,0)</f>
        <v>AC</v>
      </c>
      <c r="CR10" s="188">
        <f>S10</f>
        <v>0</v>
      </c>
      <c r="CS10" s="182"/>
      <c r="CX10" s="184">
        <f>IFERROR(DATE(VLOOKUP(CX11,'BD Eventos'!$B$8:$H$13,2,0)+1,1,1)-DATE(VLOOKUP(CX11,'BD Eventos'!$B$8:$H$13,2,0),1,1),)</f>
        <v>0</v>
      </c>
      <c r="CY10" s="182"/>
      <c r="DD10" s="184">
        <f>IFERROR(DATE(VLOOKUP(DD11,'BD Eventos'!$B$8:$H$13,2,0)+1,1,1)-DATE(VLOOKUP(DD11,'BD Eventos'!$B$8:$H$13,2,0),1,1),)</f>
        <v>0</v>
      </c>
      <c r="DE10" s="182"/>
    </row>
    <row r="11" spans="1:116" s="159" customFormat="1" ht="24.95" customHeight="1" x14ac:dyDescent="0.2">
      <c r="B11" s="192" t="str">
        <f>'OP-1'!B17:E17</f>
        <v/>
      </c>
      <c r="C11" s="192"/>
      <c r="D11" s="192"/>
      <c r="E11" s="192"/>
      <c r="F11" s="192"/>
      <c r="G11" s="192"/>
      <c r="H11" s="168" t="s">
        <v>221</v>
      </c>
      <c r="I11" s="192" t="str">
        <f>Resumen!E16</f>
        <v/>
      </c>
      <c r="J11" s="192"/>
      <c r="K11" s="192"/>
      <c r="L11" s="192"/>
      <c r="M11" s="192"/>
      <c r="N11" s="192" t="str">
        <f>Resumen!H16</f>
        <v/>
      </c>
      <c r="O11" s="192"/>
      <c r="P11" s="192"/>
      <c r="Q11" s="192"/>
      <c r="R11" s="192"/>
      <c r="S11" s="192" t="str">
        <f>Resumen!K16</f>
        <v>-</v>
      </c>
      <c r="T11" s="192"/>
      <c r="U11" s="192"/>
      <c r="V11" s="192"/>
      <c r="W11" s="192"/>
      <c r="X11" s="192" t="str">
        <f>Resumen!N16</f>
        <v xml:space="preserve"> (ENERO)</v>
      </c>
      <c r="Y11" s="192"/>
      <c r="Z11" s="192"/>
      <c r="AA11" s="192"/>
      <c r="AB11" s="192"/>
      <c r="AC11" s="192"/>
      <c r="AD11" s="192" t="str">
        <f>Resumen!R16</f>
        <v xml:space="preserve"> (FEBRERO)</v>
      </c>
      <c r="AE11" s="192"/>
      <c r="AF11" s="192"/>
      <c r="AG11" s="192"/>
      <c r="AH11" s="192"/>
      <c r="AI11" s="192"/>
      <c r="AJ11" s="192" t="str">
        <f>Resumen!V16</f>
        <v xml:space="preserve"> (MARZO)</v>
      </c>
      <c r="AK11" s="192"/>
      <c r="AL11" s="192"/>
      <c r="AM11" s="192"/>
      <c r="AN11" s="192"/>
      <c r="AO11" s="192"/>
      <c r="AP11" s="192" t="str">
        <f>Resumen!Z16</f>
        <v xml:space="preserve"> (ABRIL)</v>
      </c>
      <c r="AQ11" s="192"/>
      <c r="AR11" s="192"/>
      <c r="AS11" s="192"/>
      <c r="AT11" s="192"/>
      <c r="AU11" s="192"/>
      <c r="AV11" s="192" t="str">
        <f>Resumen!AD16</f>
        <v xml:space="preserve"> (MAYO)</v>
      </c>
      <c r="AW11" s="192"/>
      <c r="AX11" s="192"/>
      <c r="AY11" s="192"/>
      <c r="AZ11" s="192"/>
      <c r="BA11" s="192"/>
      <c r="BB11" s="192" t="str">
        <f>Resumen!AH16</f>
        <v xml:space="preserve"> (JUNIO)</v>
      </c>
      <c r="BC11" s="192"/>
      <c r="BD11" s="192"/>
      <c r="BE11" s="192"/>
      <c r="BF11" s="192"/>
      <c r="BG11" s="192"/>
      <c r="BH11" s="192" t="str">
        <f>Resumen!AL16</f>
        <v xml:space="preserve"> (JULIO)</v>
      </c>
      <c r="BI11" s="192"/>
      <c r="BJ11" s="192"/>
      <c r="BK11" s="192"/>
      <c r="BL11" s="192"/>
      <c r="BM11" s="192"/>
      <c r="BN11" s="192" t="str">
        <f>Resumen!AP16</f>
        <v xml:space="preserve"> (AGOSTO)</v>
      </c>
      <c r="BO11" s="192"/>
      <c r="BP11" s="192"/>
      <c r="BQ11" s="192"/>
      <c r="BR11" s="192"/>
      <c r="BS11" s="192"/>
      <c r="BT11" s="192" t="str">
        <f>Resumen!AT16</f>
        <v xml:space="preserve"> (SEPTIEMBRE)</v>
      </c>
      <c r="BU11" s="192"/>
      <c r="BV11" s="192"/>
      <c r="BW11" s="192"/>
      <c r="BX11" s="192"/>
      <c r="BY11" s="192"/>
      <c r="BZ11" s="192" t="str">
        <f>Resumen!AX16</f>
        <v xml:space="preserve"> (OCTUBRE)</v>
      </c>
      <c r="CA11" s="192"/>
      <c r="CB11" s="192"/>
      <c r="CC11" s="192"/>
      <c r="CD11" s="192"/>
      <c r="CE11" s="192"/>
      <c r="CF11" s="192" t="str">
        <f>Resumen!BB16</f>
        <v xml:space="preserve"> (NOVIEMBRE)</v>
      </c>
      <c r="CG11" s="192"/>
      <c r="CH11" s="192"/>
      <c r="CI11" s="192"/>
      <c r="CJ11" s="192"/>
      <c r="CK11" s="192"/>
      <c r="CL11" s="192" t="str">
        <f>Resumen!BF16</f>
        <v xml:space="preserve"> (DICIEMBRE)</v>
      </c>
      <c r="CM11" s="192"/>
      <c r="CN11" s="192"/>
      <c r="CO11" s="192"/>
      <c r="CP11" s="192"/>
      <c r="CQ11" s="192"/>
      <c r="CR11" s="192" t="str">
        <f>Resumen!BJ16</f>
        <v>-</v>
      </c>
      <c r="CS11" s="192"/>
      <c r="CT11" s="192"/>
      <c r="CU11" s="192"/>
      <c r="CV11" s="192"/>
      <c r="CW11" s="192"/>
      <c r="CX11" s="198" t="str">
        <f>Resumen!BN16</f>
        <v/>
      </c>
      <c r="CY11" s="199"/>
      <c r="CZ11" s="199"/>
      <c r="DA11" s="199"/>
      <c r="DB11" s="199"/>
      <c r="DC11" s="200"/>
      <c r="DD11" s="201" t="str">
        <f>Resumen!BR16</f>
        <v/>
      </c>
      <c r="DE11" s="202"/>
      <c r="DF11" s="202"/>
      <c r="DG11" s="202"/>
      <c r="DH11" s="202"/>
      <c r="DI11" s="202"/>
      <c r="DJ11" s="192" t="str">
        <f>"VARIACION PLAN-REAL "&amp;'BD Eventos'!$B$1</f>
        <v xml:space="preserve">VARIACION PLAN-REAL </v>
      </c>
      <c r="DK11" s="193"/>
      <c r="DL11" s="193"/>
    </row>
    <row r="12" spans="1:116" s="160" customFormat="1" ht="24.95" customHeight="1" x14ac:dyDescent="0.2">
      <c r="B12" s="136" t="s">
        <v>192</v>
      </c>
      <c r="C12" s="136" t="s">
        <v>193</v>
      </c>
      <c r="D12" s="136" t="s">
        <v>89</v>
      </c>
      <c r="E12" s="136" t="s">
        <v>90</v>
      </c>
      <c r="F12" s="135" t="s">
        <v>91</v>
      </c>
      <c r="G12" s="137" t="s">
        <v>92</v>
      </c>
      <c r="H12" s="186" t="s">
        <v>194</v>
      </c>
      <c r="I12" s="136" t="s">
        <v>192</v>
      </c>
      <c r="J12" s="136" t="s">
        <v>193</v>
      </c>
      <c r="K12" s="136" t="s">
        <v>89</v>
      </c>
      <c r="L12" s="136" t="s">
        <v>90</v>
      </c>
      <c r="M12" s="135" t="s">
        <v>91</v>
      </c>
      <c r="N12" s="136" t="s">
        <v>192</v>
      </c>
      <c r="O12" s="136" t="s">
        <v>193</v>
      </c>
      <c r="P12" s="136" t="s">
        <v>89</v>
      </c>
      <c r="Q12" s="136" t="s">
        <v>90</v>
      </c>
      <c r="R12" s="135" t="s">
        <v>91</v>
      </c>
      <c r="S12" s="136" t="s">
        <v>192</v>
      </c>
      <c r="T12" s="136" t="s">
        <v>193</v>
      </c>
      <c r="U12" s="136" t="s">
        <v>89</v>
      </c>
      <c r="V12" s="136" t="s">
        <v>90</v>
      </c>
      <c r="W12" s="135" t="s">
        <v>91</v>
      </c>
      <c r="X12" s="136" t="s">
        <v>192</v>
      </c>
      <c r="Y12" s="136" t="s">
        <v>193</v>
      </c>
      <c r="Z12" s="136" t="s">
        <v>89</v>
      </c>
      <c r="AA12" s="136" t="s">
        <v>90</v>
      </c>
      <c r="AB12" s="135" t="s">
        <v>91</v>
      </c>
      <c r="AC12" s="137" t="s">
        <v>92</v>
      </c>
      <c r="AD12" s="136" t="s">
        <v>192</v>
      </c>
      <c r="AE12" s="136" t="s">
        <v>193</v>
      </c>
      <c r="AF12" s="136" t="s">
        <v>89</v>
      </c>
      <c r="AG12" s="136" t="s">
        <v>90</v>
      </c>
      <c r="AH12" s="135" t="s">
        <v>91</v>
      </c>
      <c r="AI12" s="137" t="s">
        <v>92</v>
      </c>
      <c r="AJ12" s="136" t="s">
        <v>192</v>
      </c>
      <c r="AK12" s="136" t="s">
        <v>193</v>
      </c>
      <c r="AL12" s="136" t="s">
        <v>89</v>
      </c>
      <c r="AM12" s="136" t="s">
        <v>90</v>
      </c>
      <c r="AN12" s="135" t="s">
        <v>91</v>
      </c>
      <c r="AO12" s="137" t="s">
        <v>92</v>
      </c>
      <c r="AP12" s="136" t="s">
        <v>192</v>
      </c>
      <c r="AQ12" s="136" t="s">
        <v>193</v>
      </c>
      <c r="AR12" s="136" t="s">
        <v>89</v>
      </c>
      <c r="AS12" s="136" t="s">
        <v>90</v>
      </c>
      <c r="AT12" s="135" t="s">
        <v>91</v>
      </c>
      <c r="AU12" s="137" t="s">
        <v>92</v>
      </c>
      <c r="AV12" s="136" t="s">
        <v>192</v>
      </c>
      <c r="AW12" s="136" t="s">
        <v>193</v>
      </c>
      <c r="AX12" s="136" t="s">
        <v>89</v>
      </c>
      <c r="AY12" s="136" t="s">
        <v>90</v>
      </c>
      <c r="AZ12" s="135" t="s">
        <v>91</v>
      </c>
      <c r="BA12" s="137" t="s">
        <v>92</v>
      </c>
      <c r="BB12" s="136" t="s">
        <v>192</v>
      </c>
      <c r="BC12" s="136" t="s">
        <v>193</v>
      </c>
      <c r="BD12" s="136" t="s">
        <v>89</v>
      </c>
      <c r="BE12" s="136" t="s">
        <v>90</v>
      </c>
      <c r="BF12" s="135" t="s">
        <v>91</v>
      </c>
      <c r="BG12" s="137" t="s">
        <v>92</v>
      </c>
      <c r="BH12" s="136" t="s">
        <v>192</v>
      </c>
      <c r="BI12" s="136" t="s">
        <v>193</v>
      </c>
      <c r="BJ12" s="136" t="s">
        <v>89</v>
      </c>
      <c r="BK12" s="136" t="s">
        <v>90</v>
      </c>
      <c r="BL12" s="135" t="s">
        <v>91</v>
      </c>
      <c r="BM12" s="137" t="s">
        <v>92</v>
      </c>
      <c r="BN12" s="136" t="s">
        <v>192</v>
      </c>
      <c r="BO12" s="136" t="s">
        <v>193</v>
      </c>
      <c r="BP12" s="136" t="s">
        <v>89</v>
      </c>
      <c r="BQ12" s="136" t="s">
        <v>90</v>
      </c>
      <c r="BR12" s="135" t="s">
        <v>91</v>
      </c>
      <c r="BS12" s="137" t="s">
        <v>92</v>
      </c>
      <c r="BT12" s="136" t="s">
        <v>192</v>
      </c>
      <c r="BU12" s="136" t="s">
        <v>193</v>
      </c>
      <c r="BV12" s="136" t="s">
        <v>89</v>
      </c>
      <c r="BW12" s="136" t="s">
        <v>90</v>
      </c>
      <c r="BX12" s="135" t="s">
        <v>91</v>
      </c>
      <c r="BY12" s="137" t="s">
        <v>92</v>
      </c>
      <c r="BZ12" s="136" t="s">
        <v>192</v>
      </c>
      <c r="CA12" s="136" t="s">
        <v>193</v>
      </c>
      <c r="CB12" s="136" t="s">
        <v>89</v>
      </c>
      <c r="CC12" s="136" t="s">
        <v>90</v>
      </c>
      <c r="CD12" s="135" t="s">
        <v>91</v>
      </c>
      <c r="CE12" s="137" t="s">
        <v>92</v>
      </c>
      <c r="CF12" s="136" t="s">
        <v>192</v>
      </c>
      <c r="CG12" s="136" t="s">
        <v>193</v>
      </c>
      <c r="CH12" s="136" t="s">
        <v>89</v>
      </c>
      <c r="CI12" s="136" t="s">
        <v>90</v>
      </c>
      <c r="CJ12" s="135" t="s">
        <v>91</v>
      </c>
      <c r="CK12" s="137" t="s">
        <v>92</v>
      </c>
      <c r="CL12" s="136" t="s">
        <v>192</v>
      </c>
      <c r="CM12" s="136" t="s">
        <v>193</v>
      </c>
      <c r="CN12" s="136" t="s">
        <v>89</v>
      </c>
      <c r="CO12" s="136" t="s">
        <v>90</v>
      </c>
      <c r="CP12" s="135" t="s">
        <v>91</v>
      </c>
      <c r="CQ12" s="137" t="s">
        <v>92</v>
      </c>
      <c r="CR12" s="136" t="s">
        <v>192</v>
      </c>
      <c r="CS12" s="136" t="s">
        <v>193</v>
      </c>
      <c r="CT12" s="136" t="s">
        <v>89</v>
      </c>
      <c r="CU12" s="136" t="s">
        <v>90</v>
      </c>
      <c r="CV12" s="135" t="s">
        <v>91</v>
      </c>
      <c r="CW12" s="137" t="s">
        <v>92</v>
      </c>
      <c r="CX12" s="136" t="s">
        <v>192</v>
      </c>
      <c r="CY12" s="136" t="s">
        <v>193</v>
      </c>
      <c r="CZ12" s="136" t="s">
        <v>89</v>
      </c>
      <c r="DA12" s="136" t="s">
        <v>90</v>
      </c>
      <c r="DB12" s="135" t="s">
        <v>91</v>
      </c>
      <c r="DC12" s="137" t="s">
        <v>190</v>
      </c>
      <c r="DD12" s="136" t="s">
        <v>192</v>
      </c>
      <c r="DE12" s="136" t="s">
        <v>193</v>
      </c>
      <c r="DF12" s="136" t="s">
        <v>89</v>
      </c>
      <c r="DG12" s="136" t="s">
        <v>90</v>
      </c>
      <c r="DH12" s="135" t="s">
        <v>91</v>
      </c>
      <c r="DI12" s="137" t="s">
        <v>190</v>
      </c>
      <c r="DJ12" s="136" t="s">
        <v>89</v>
      </c>
      <c r="DK12" s="136" t="s">
        <v>90</v>
      </c>
      <c r="DL12" s="138" t="s">
        <v>91</v>
      </c>
    </row>
    <row r="13" spans="1:116" s="169" customFormat="1" ht="15" customHeight="1" x14ac:dyDescent="0.2">
      <c r="B13" s="170">
        <f>SUMIFS('BD OCyG'!$AB:$AB,'BD OCyG'!$B:$B,B$11,'BD OCyG'!$AE:$AE,$H13,'BD OCyG'!$AD:$AD,$H$11)</f>
        <v>0</v>
      </c>
      <c r="C13" s="170">
        <f t="shared" ref="C13:C39" si="0">IFERROR(1000*F13/(B13*B$10),)</f>
        <v>0</v>
      </c>
      <c r="D13" s="171">
        <f>SUMIFS('BD OCyG'!$AC:$AC,'BD OCyG'!$B:$B,B$11,'BD OCyG'!$AE:$AE,$H13,'BD OCyG'!$AD:$AD,$H$11,'BD OCyG'!$AF:$AF,"Si")</f>
        <v>0</v>
      </c>
      <c r="E13" s="171">
        <f>SUMIFS('BD OCyG'!$AC:$AC,'BD OCyG'!$B:$B,B$11,'BD OCyG'!$AE:$AE,$H13,'BD OCyG'!$AD:$AD,$H$11,'BD OCyG'!$AF:$AF,"No")*Resumen!$F$9</f>
        <v>0</v>
      </c>
      <c r="F13" s="171">
        <f>D13+IF(Resumen!$F$9=0,0,E13/Resumen!$F$9)</f>
        <v>0</v>
      </c>
      <c r="G13" s="171">
        <f>D13+IF(Resumen!$F$7=0,0,E13/Resumen!$F$7)</f>
        <v>0</v>
      </c>
      <c r="H13" s="172"/>
      <c r="I13" s="139">
        <f>SUMIFS('BD OCyG'!$AB:$AB,'BD OCyG'!$B:$B,I$11,'BD OCyG'!$AE:$AE,$H13,'BD OCyG'!$AD:$AD,$H$11)</f>
        <v>0</v>
      </c>
      <c r="J13" s="139">
        <f t="shared" ref="J13:J39" si="1">IFERROR(1000*M13/(I13*I$10),)</f>
        <v>0</v>
      </c>
      <c r="K13" s="139">
        <f>SUMIFS('BD OCyG'!$AC:$AC,'BD OCyG'!$B:$B,I$11,'BD OCyG'!$AE:$AE,$H13,'BD OCyG'!$AD:$AD,$H$11,'BD OCyG'!$AF:$AF,"Si")</f>
        <v>0</v>
      </c>
      <c r="L13" s="139">
        <f>SUMIFS('BD OCyG'!$AC:$AC,'BD OCyG'!$B:$B,I$11,'BD OCyG'!$AE:$AE,$H13,'BD OCyG'!$AD:$AD,$H$11,'BD OCyG'!$AF:$AF,"No")*Resumen!$F$8</f>
        <v>0</v>
      </c>
      <c r="M13" s="171">
        <f>K13+IF(Resumen!$F$8=0,0,L13/Resumen!$F$8)</f>
        <v>0</v>
      </c>
      <c r="N13" s="139">
        <f>SUMIFS('BD OCyG'!$AB:$AB,'BD OCyG'!$B:$B,N$11,'BD OCyG'!$AE:$AE,$H13,'BD OCyG'!$AD:$AD,$H$11)</f>
        <v>0</v>
      </c>
      <c r="O13" s="139">
        <f t="shared" ref="O13:O39" si="2">IFERROR(1000*R13/(N13*N$10),)</f>
        <v>0</v>
      </c>
      <c r="P13" s="139">
        <f>SUMIFS('BD OCyG'!$AC:$AC,'BD OCyG'!$B:$B,N$11,'BD OCyG'!$AE:$AE,$H13,'BD OCyG'!$AD:$AD,$H$11,'BD OCyG'!$AF:$AF,"Si")</f>
        <v>0</v>
      </c>
      <c r="Q13" s="139">
        <f>SUMIFS('BD OCyG'!$AC:$AC,'BD OCyG'!$B:$B,N$11,'BD OCyG'!$AE:$AE,$H13,'BD OCyG'!$AD:$AD,$H$11,'BD OCyG'!$AF:$AF,"No")*Resumen!$F$8</f>
        <v>0</v>
      </c>
      <c r="R13" s="171">
        <f>P13+IF(Resumen!$F$8=0,0,Q13/Resumen!$F$8)</f>
        <v>0</v>
      </c>
      <c r="S13" s="139">
        <f ca="1">IFERROR(SUMIFS(INDIRECT("'BD OCyG'!$"&amp;T$10&amp;":"&amp;T$10),'BD OCyG'!$B:$B,N$11,'BD OCyG'!$AE:$AE,$H13,'BD OCyG'!$AD:$AD,$H$11),)</f>
        <v>0</v>
      </c>
      <c r="T13" s="139">
        <f t="shared" ref="T13:T39" ca="1" si="3">IFERROR(1000*W13/(S13*S$10),)</f>
        <v>0</v>
      </c>
      <c r="U13" s="139">
        <f ca="1">IFERROR(SUMIFS(INDIRECT("'BD OCyG'!$"&amp;U$10&amp;":$"&amp;U$10),'BD OCyG'!$B:$B,N$11,'BD OCyG'!$AE:$AE,$H13,'BD OCyG'!$AD:$AD,$H$11,'BD OCyG'!$AF:$AF,"Si"),)</f>
        <v>0</v>
      </c>
      <c r="V13" s="139">
        <f ca="1">IFERROR(SUMIFS(INDIRECT("'BD OCyG'!$"&amp;U$10&amp;":$"&amp;U$10),'BD OCyG'!$B:$B,N$11,'BD OCyG'!$AE:$AE,$H13,'BD OCyG'!$AD:$AD,$H$11,'BD OCyG'!$AF:$AF,"No")*Resumen!$F$8,)</f>
        <v>0</v>
      </c>
      <c r="W13" s="171">
        <f ca="1">U13+IF(Resumen!$F$8=0,0,V13/Resumen!$F$8)</f>
        <v>0</v>
      </c>
      <c r="X13" s="170">
        <f ca="1">SUMIFS(INDIRECT("'BD OCyG'!$"&amp;Y$10&amp;":"&amp;Y$10),'BD OCyG'!$B:$B,X$9,'BD OCyG'!$AE:$AE,$H13,'BD OCyG'!$AD:$AD,$H$11)</f>
        <v>0</v>
      </c>
      <c r="Y13" s="170">
        <f ca="1">IFERROR(1000*AB13/(X13*X$10),)</f>
        <v>0</v>
      </c>
      <c r="Z13" s="171">
        <f ca="1">SUMIFS(INDIRECT("'BD OCyG'!$"&amp;Z$10&amp;":$"&amp;Z$10),'BD OCyG'!$B:$B,X$9,'BD OCyG'!$AE:$AE,$H13,'BD OCyG'!$AD:$AD,$H$11,'BD OCyG'!$AF:$AF,"Si")</f>
        <v>0</v>
      </c>
      <c r="AA13" s="171">
        <f ca="1">SUMIFS(INDIRECT("'BD OCyG'!$"&amp;Z$10&amp;":$"&amp;Z$10),'BD OCyG'!$B:$B,X$9,'BD OCyG'!$AE:$AE,$H13,'BD OCyG'!$AD:$AD,$H$11,'BD OCyG'!$AF:$AF,"No")*Resumen!$F$8</f>
        <v>0</v>
      </c>
      <c r="AB13" s="171">
        <f ca="1">Z13+IF(Resumen!$F$8=0,0,AA13/Resumen!$F$8)</f>
        <v>0</v>
      </c>
      <c r="AC13" s="171">
        <f ca="1">Z13+IF(Resumen!$G$7=0,0,AA13/Resumen!$G$7)</f>
        <v>0</v>
      </c>
      <c r="AD13" s="170">
        <f ca="1">IF(AE$9&gt;Periodo,0,(SUMIFS(INDIRECT("'BD OCyG'!$"&amp;AE$10&amp;":"&amp;AE$10),'BD OCyG'!$B:$B,AD$9,'BD OCyG'!$AE:$AE,$H13,'BD OCyG'!$AD:$AD,$H$11)*AF$9-X13*X$10)/AD$10)</f>
        <v>0</v>
      </c>
      <c r="AE13" s="170">
        <f ca="1">IFERROR(1000*AH13/(AD13*AD$10),)</f>
        <v>0</v>
      </c>
      <c r="AF13" s="171">
        <f ca="1">IF(AE$9&gt;Periodo,0,IF(AE$9&gt;Periodo,0,SUMIFS(INDIRECT("'BD OCyG'!$"&amp;AF$10&amp;":$"&amp;AF$10),'BD OCyG'!$B:$B,AD$9,'BD OCyG'!$AE:$AE,$H13,'BD OCyG'!$AD:$AD,$H$11,'BD OCyG'!$AF:$AF,"Si")-Z13))</f>
        <v>0</v>
      </c>
      <c r="AG13" s="171">
        <f ca="1">IF(AE$9&gt;Periodo,0,IF(AE$9&gt;Periodo,0,SUMIFS(INDIRECT("'BD OCyG'!$"&amp;AF$10&amp;":$"&amp;AF$10),'BD OCyG'!$B:$B,AD$9,'BD OCyG'!$AE:$AE,$H13,'BD OCyG'!$AD:$AD,$H$11,'BD OCyG'!$AF:$AF,"No")*Resumen!$F$8-AA13))</f>
        <v>0</v>
      </c>
      <c r="AH13" s="171">
        <f ca="1">AF13+IF(Resumen!$F$8=0,0,AG13/Resumen!$F$8)</f>
        <v>0</v>
      </c>
      <c r="AI13" s="171">
        <f ca="1">AF13+IF(Resumen!$H$7=0,0,AG13/Resumen!$H$7)</f>
        <v>0</v>
      </c>
      <c r="AJ13" s="170">
        <f ca="1">IF(AK$9&gt;Periodo,0,IF(AK$9&gt;Periodo,0,(SUMIFS(INDIRECT("'BD OCyG'!$"&amp;AK$10&amp;":"&amp;AK$10),'BD OCyG'!$B:$B,AJ$9,'BD OCyG'!$AE:$AE,$H13,'BD OCyG'!$AD:$AD,$H$11)*AL$9-SUMIFS(INDIRECT("'BD OCyG'!$"&amp;AE$10&amp;":"&amp;AE$10),'BD OCyG'!$B:$B,AJ$9,'BD OCyG'!$AE:$AE,$H13,'BD OCyG'!$AD:$AD,$H$11)*AF$9)/AJ$10))</f>
        <v>0</v>
      </c>
      <c r="AK13" s="170">
        <f ca="1">IFERROR(1000*AN13/(AJ13*AJ$10),)</f>
        <v>0</v>
      </c>
      <c r="AL13" s="171">
        <f ca="1">IF(AK$9&gt;Periodo,0,SUMIFS(INDIRECT("'BD OCyG'!$"&amp;AL$10&amp;":$"&amp;AL$10),'BD OCyG'!$B:$B,AJ$9,'BD OCyG'!$AE:$AE,$H13,'BD OCyG'!$AD:$AD,$H$11,'BD OCyG'!$AF:$AF,"Si")-AF13-Z13)</f>
        <v>0</v>
      </c>
      <c r="AM13" s="171">
        <f ca="1">IF(AK$9&gt;Periodo,0,SUMIFS(INDIRECT("'BD OCyG'!$"&amp;AL$10&amp;":$"&amp;AL$10),'BD OCyG'!$B:$B,AJ$9,'BD OCyG'!$AE:$AE,$H13,'BD OCyG'!$AD:$AD,$H$11,'BD OCyG'!$AF:$AF,"No")*Resumen!$F$8-AG13-AA13)</f>
        <v>0</v>
      </c>
      <c r="AN13" s="171">
        <f ca="1">AL13+IF(Resumen!$F$8=0,0,AM13/Resumen!$F$8)</f>
        <v>0</v>
      </c>
      <c r="AO13" s="171">
        <f ca="1">AL13+IF(Resumen!$I$7=0,0,AM13/Resumen!$I$7)</f>
        <v>0</v>
      </c>
      <c r="AP13" s="170">
        <f ca="1">IF(AQ$9&gt;Periodo,0,IF(AQ$9&gt;Periodo,0,(SUMIFS(INDIRECT("'BD OCyG'!$"&amp;AQ$10&amp;":"&amp;AQ$10),'BD OCyG'!$B:$B,AP$9,'BD OCyG'!$AE:$AE,$H13,'BD OCyG'!$AD:$AD,$H$11)*AR$9-SUMIFS(INDIRECT("'BD OCyG'!$"&amp;AK$10&amp;":"&amp;AK$10),'BD OCyG'!$B:$B,AP$9,'BD OCyG'!$AE:$AE,$H13,'BD OCyG'!$AD:$AD,$H$11)*AL$9)/AP$10))</f>
        <v>0</v>
      </c>
      <c r="AQ13" s="170">
        <f ca="1">IFERROR(1000*AT13/(AP13*AP$10),)</f>
        <v>0</v>
      </c>
      <c r="AR13" s="171">
        <f ca="1">IF(AQ$9&gt;Periodo,0,SUMIFS(INDIRECT("'BD OCyG'!$"&amp;AR$10&amp;":$"&amp;AR$10),'BD OCyG'!$B:$B,AP$9,'BD OCyG'!$AE:$AE,$H13,'BD OCyG'!$AD:$AD,$H$11,'BD OCyG'!$AF:$AF,"Si")-AL13-AF13-Z13)</f>
        <v>0</v>
      </c>
      <c r="AS13" s="171">
        <f ca="1">IF(AQ$9&gt;Periodo,0,SUMIFS(INDIRECT("'BD OCyG'!$"&amp;AR$10&amp;":$"&amp;AR$10),'BD OCyG'!$B:$B,AP$9,'BD OCyG'!$AE:$AE,$H13,'BD OCyG'!$AD:$AD,$H$11,'BD OCyG'!$AF:$AF,"No")*Resumen!$F$8-AM13-AG13-AA13)</f>
        <v>0</v>
      </c>
      <c r="AT13" s="171">
        <f ca="1">AR13+IF(Resumen!$F$8=0,0,AS13/Resumen!$F$8)</f>
        <v>0</v>
      </c>
      <c r="AU13" s="171">
        <f ca="1">AR13+IF(Resumen!$J$7=0,0,AS13/Resumen!$J$7)</f>
        <v>0</v>
      </c>
      <c r="AV13" s="170">
        <f ca="1">IF(AW$9&gt;Periodo,0,IF(AW$9&gt;Periodo,0,(SUMIFS(INDIRECT("'BD OCyG'!$"&amp;AW$10&amp;":"&amp;AW$10),'BD OCyG'!$B:$B,AV$9,'BD OCyG'!$AE:$AE,$H13,'BD OCyG'!$AD:$AD,$H$11)*AX$9-SUMIFS(INDIRECT("'BD OCyG'!$"&amp;AQ$10&amp;":"&amp;AQ$10),'BD OCyG'!$B:$B,AV$9,'BD OCyG'!$AE:$AE,$H13,'BD OCyG'!$AD:$AD,$H$11)*AR$9)/AV$10))</f>
        <v>0</v>
      </c>
      <c r="AW13" s="170">
        <f ca="1">IFERROR(1000*AZ13/(AV13*AV$10),)</f>
        <v>0</v>
      </c>
      <c r="AX13" s="171">
        <f ca="1">IF(AW$9&gt;Periodo,0,SUMIFS(INDIRECT("'BD OCyG'!$"&amp;AX$10&amp;":$"&amp;AX$10),'BD OCyG'!$B:$B,AV$9,'BD OCyG'!$AE:$AE,$H13,'BD OCyG'!$AD:$AD,$H$11,'BD OCyG'!$AF:$AF,"Si")-AR13-AL13-AF13-Z13)</f>
        <v>0</v>
      </c>
      <c r="AY13" s="171">
        <f ca="1">IF(AW$9&gt;Periodo,0,SUMIFS(INDIRECT("'BD OCyG'!$"&amp;AX$10&amp;":$"&amp;AX$10),'BD OCyG'!$B:$B,AV$9,'BD OCyG'!$AE:$AE,$H13,'BD OCyG'!$AD:$AD,$H$11,'BD OCyG'!$AF:$AF,"No")*Resumen!$F$8-AS13-AM13-AG13-AA13)</f>
        <v>0</v>
      </c>
      <c r="AZ13" s="171">
        <f ca="1">AX13+IF(Resumen!$F$8=0,0,AY13/Resumen!$F$8)</f>
        <v>0</v>
      </c>
      <c r="BA13" s="171">
        <f ca="1">AX13+IF(Resumen!$K$7=0,0,AY13/Resumen!$K$7)</f>
        <v>0</v>
      </c>
      <c r="BB13" s="170">
        <f ca="1">IF(BC$9&gt;Periodo,0,IF(BC$9&gt;Periodo,0,(SUMIFS(INDIRECT("'BD OCyG'!$"&amp;BC$10&amp;":"&amp;BC$10),'BD OCyG'!$B:$B,BB$9,'BD OCyG'!$AE:$AE,$H13,'BD OCyG'!$AD:$AD,$H$11)*BD$9-SUMIFS(INDIRECT("'BD OCyG'!$"&amp;AW$10&amp;":"&amp;AW$10),'BD OCyG'!$B:$B,BB$9,'BD OCyG'!$AE:$AE,$H13,'BD OCyG'!$AD:$AD,$H$11)*AX$9)/BB$10))</f>
        <v>0</v>
      </c>
      <c r="BC13" s="170">
        <f ca="1">IFERROR(1000*BF13/(BB13*BB$10),)</f>
        <v>0</v>
      </c>
      <c r="BD13" s="171">
        <f ca="1">IF(BC$9&gt;Periodo,0,SUMIFS(INDIRECT("'BD OCyG'!$"&amp;BD$10&amp;":$"&amp;BD$10),'BD OCyG'!$B:$B,BB$9,'BD OCyG'!$AE:$AE,$H13,'BD OCyG'!$AD:$AD,$H$11,'BD OCyG'!$AF:$AF,"Si")-AX13-AR13-AL13-AF13-Z13)</f>
        <v>0</v>
      </c>
      <c r="BE13" s="171">
        <f ca="1">IF(BC$9&gt;Periodo,0,SUMIFS(INDIRECT("'BD OCyG'!$"&amp;BD$10&amp;":$"&amp;BD$10),'BD OCyG'!$B:$B,BB$9,'BD OCyG'!$AE:$AE,$H13,'BD OCyG'!$AD:$AD,$H$11,'BD OCyG'!$AF:$AF,"No")*Resumen!$F$8-AY13-AS13-AM13-AG13-AA13)</f>
        <v>0</v>
      </c>
      <c r="BF13" s="171">
        <f ca="1">BD13+IF(Resumen!$F$8=0,0,BE13/Resumen!$F$8)</f>
        <v>0</v>
      </c>
      <c r="BG13" s="171">
        <f ca="1">BD13+IF(Resumen!$L$7=0,0,BE13/Resumen!$L$7)</f>
        <v>0</v>
      </c>
      <c r="BH13" s="170">
        <f ca="1">IF(BI$9&gt;Periodo,0,IF(BI$9&gt;Periodo,0,(SUMIFS(INDIRECT("'BD OCyG'!$"&amp;BI$10&amp;":"&amp;BI$10),'BD OCyG'!$B:$B,BH$9,'BD OCyG'!$AE:$AE,$H13,'BD OCyG'!$AD:$AD,$H$11)*BJ$9-SUMIFS(INDIRECT("'BD OCyG'!$"&amp;BC$10&amp;":"&amp;BC$10),'BD OCyG'!$B:$B,BH$9,'BD OCyG'!$AE:$AE,$H13,'BD OCyG'!$AD:$AD,$H$11)*BD$9)/BH$10))</f>
        <v>0</v>
      </c>
      <c r="BI13" s="170">
        <f ca="1">IFERROR(1000*BL13/(BH13*BH$10),)</f>
        <v>0</v>
      </c>
      <c r="BJ13" s="171">
        <f ca="1">IF(BI$9&gt;Periodo,0,SUMIFS(INDIRECT("'BD OCyG'!$"&amp;BJ$10&amp;":$"&amp;BJ$10),'BD OCyG'!$B:$B,BH$9,'BD OCyG'!$AE:$AE,$H13,'BD OCyG'!$AD:$AD,$H$11,'BD OCyG'!$AF:$AF,"Si")-BD13-AX13-AR13-AL13-AF13-Z13)</f>
        <v>0</v>
      </c>
      <c r="BK13" s="171">
        <f ca="1">IF(BI$9&gt;Periodo,0,SUMIFS(INDIRECT("'BD OCyG'!$"&amp;BJ$10&amp;":$"&amp;BJ$10),'BD OCyG'!$B:$B,BH$9,'BD OCyG'!$AE:$AE,$H13,'BD OCyG'!$AD:$AD,$H$11,'BD OCyG'!$AF:$AF,"No")*Resumen!$F$8-BE13-AY13-AS13-AM13-AG13-AA13)</f>
        <v>0</v>
      </c>
      <c r="BL13" s="171">
        <f ca="1">BJ13+IF(Resumen!$F$8=0,0,BK13/Resumen!$F$8)</f>
        <v>0</v>
      </c>
      <c r="BM13" s="171">
        <f ca="1">BJ13+IF(Resumen!$M$7=0,0,BK13/Resumen!$M$7)</f>
        <v>0</v>
      </c>
      <c r="BN13" s="170">
        <f ca="1">IF(BO$9&gt;Periodo,0,IF(BO$9&gt;Periodo,0,(SUMIFS(INDIRECT("'BD OCyG'!$"&amp;BO$10&amp;":"&amp;BO$10),'BD OCyG'!$B:$B,BN$9,'BD OCyG'!$AE:$AE,$H13,'BD OCyG'!$AD:$AD,$H$11)*BP$9-SUMIFS(INDIRECT("'BD OCyG'!$"&amp;BI$10&amp;":"&amp;BI$10),'BD OCyG'!$B:$B,BN$9,'BD OCyG'!$AE:$AE,$H13,'BD OCyG'!$AD:$AD,$H$11)*BJ$9)/BN$10))</f>
        <v>0</v>
      </c>
      <c r="BO13" s="170">
        <f ca="1">IFERROR(1000*BR13/(BN13*BN$10),)</f>
        <v>0</v>
      </c>
      <c r="BP13" s="171">
        <f ca="1">IF(BO$9&gt;Periodo,0,SUMIFS(INDIRECT("'BD OCyG'!$"&amp;BP$10&amp;":$"&amp;BP$10),'BD OCyG'!$B:$B,BN$9,'BD OCyG'!$AE:$AE,$H13,'BD OCyG'!$AD:$AD,$H$11,'BD OCyG'!$AF:$AF,"Si")-BJ13-BD13-AX13-AR13-AL13-AF13-Z13)</f>
        <v>0</v>
      </c>
      <c r="BQ13" s="171">
        <f ca="1">IF(BO$9&gt;Periodo,0,SUMIFS(INDIRECT("'BD OCyG'!$"&amp;BP$10&amp;":$"&amp;BP$10),'BD OCyG'!$B:$B,BN$9,'BD OCyG'!$AE:$AE,$H13,'BD OCyG'!$AD:$AD,$H$11,'BD OCyG'!$AF:$AF,"No")*Resumen!$F$9-BK13-BE13-AY13-AS13-AM13-AG13-AA13)</f>
        <v>0</v>
      </c>
      <c r="BR13" s="171">
        <f ca="1">BP13+IF(Resumen!$F$8=0,0,BQ13/Resumen!$F$8)</f>
        <v>0</v>
      </c>
      <c r="BS13" s="171">
        <f ca="1">BP13+IF(Resumen!$N$7=0,0,BQ13/Resumen!$N$7)</f>
        <v>0</v>
      </c>
      <c r="BT13" s="170">
        <f ca="1">IF(BU$9&gt;Periodo,0,IF(BU$9&gt;Periodo,0,(SUMIFS(INDIRECT("'BD OCyG'!$"&amp;BU$10&amp;":"&amp;BU$10),'BD OCyG'!$B:$B,BT$9,'BD OCyG'!$AE:$AE,$H13,'BD OCyG'!$AD:$AD,$H$11)*BV$9-SUMIFS(INDIRECT("'BD OCyG'!$"&amp;BO$10&amp;":"&amp;BO$10),'BD OCyG'!$B:$B,BT$9,'BD OCyG'!$AE:$AE,$H13,'BD OCyG'!$AD:$AD,$H$11)*BP$9)/BT$10))</f>
        <v>0</v>
      </c>
      <c r="BU13" s="170">
        <f ca="1">IFERROR(1000*BX13/(BT13*BT$10),)</f>
        <v>0</v>
      </c>
      <c r="BV13" s="171">
        <f ca="1">IF(BU$9&gt;Periodo,0,SUMIFS(INDIRECT("'BD OCyG'!$"&amp;BV$10&amp;":$"&amp;BV$10),'BD OCyG'!$B:$B,BT$9,'BD OCyG'!$AE:$AE,$H13,'BD OCyG'!$AD:$AD,$H$11,'BD OCyG'!$AF:$AF,"Si")-BP13-BJ13-BD13-AX13-AR13-AL13-AF13-Z13)</f>
        <v>0</v>
      </c>
      <c r="BW13" s="171">
        <f ca="1">IF(BU$9&gt;Periodo,0,SUMIFS(INDIRECT("'BD OCyG'!$"&amp;BV$10&amp;":$"&amp;BV$10),'BD OCyG'!$B:$B,BT$9,'BD OCyG'!$AE:$AE,$H13,'BD OCyG'!$AD:$AD,$H$11,'BD OCyG'!$AF:$AF,"No")*Resumen!$F$8-BQ13-BK13-BE13-AY13-AS13-AM13-AG13-AA13)</f>
        <v>0</v>
      </c>
      <c r="BX13" s="171">
        <f ca="1">BV13+IF(Resumen!$F$8=0,0,BW13/Resumen!$F$8)</f>
        <v>0</v>
      </c>
      <c r="BY13" s="171">
        <f ca="1">BV13+IF(Resumen!$O$7=0,0,BW13/Resumen!$O$7)</f>
        <v>0</v>
      </c>
      <c r="BZ13" s="170">
        <f ca="1">IF(CA$9&gt;Periodo,0,IF(CA$9&gt;Periodo,0,(SUMIFS(INDIRECT("'BD OCyG'!$"&amp;CA$10&amp;":"&amp;CA$10),'BD OCyG'!$B:$B,BZ$9,'BD OCyG'!$AE:$AE,$H13,'BD OCyG'!$AD:$AD,$H$11)*CB$9-SUMIFS(INDIRECT("'BD OCyG'!$"&amp;BU$10&amp;":"&amp;BU$10),'BD OCyG'!$B:$B,BZ$9,'BD OCyG'!$AE:$AE,$H13,'BD OCyG'!$AD:$AD,$H$11)*BV$9)/BZ$10))</f>
        <v>0</v>
      </c>
      <c r="CA13" s="170">
        <f ca="1">IFERROR(1000*CD13/(BZ13*BZ$10),)</f>
        <v>0</v>
      </c>
      <c r="CB13" s="171">
        <f ca="1">IF(CA$9&gt;Periodo,0,SUMIFS(INDIRECT("'BD OCyG'!$"&amp;CB$10&amp;":$"&amp;CB$10),'BD OCyG'!$B:$B,BZ$9,'BD OCyG'!$AE:$AE,$H13,'BD OCyG'!$AD:$AD,$H$11,'BD OCyG'!$AF:$AF,"Si")-BV13-BP13-BJ13-BD13-AX13-AR13-AL13-AF13-Z13)</f>
        <v>0</v>
      </c>
      <c r="CC13" s="171">
        <f ca="1">IF(CA$9&gt;Periodo,0,SUMIFS(INDIRECT("'BD OCyG'!$"&amp;CB$10&amp;":$"&amp;CB$10),'BD OCyG'!$B:$B,BZ$9,'BD OCyG'!$AE:$AE,$H13,'BD OCyG'!$AD:$AD,$H$11,'BD OCyG'!$AF:$AF,"No")*Resumen!$F$8-BW13-BQ13-BK13-BE13-AY13-AS13-AM13-AG13-AA13)</f>
        <v>0</v>
      </c>
      <c r="CD13" s="171">
        <f ca="1">CB13+IF(Resumen!$F$8=0,0,CC13/Resumen!$F$8)</f>
        <v>0</v>
      </c>
      <c r="CE13" s="171">
        <f ca="1">CB13+IF(Resumen!$P$7=0,0,CC13/Resumen!$P$7)</f>
        <v>0</v>
      </c>
      <c r="CF13" s="170">
        <f ca="1">IF(CG$9&gt;Periodo,0,IF(CG$9&gt;Periodo,0,(SUMIFS(INDIRECT("'BD OCyG'!$"&amp;CG$10&amp;":"&amp;CG$10),'BD OCyG'!$B:$B,CF$9,'BD OCyG'!$AE:$AE,$H13,'BD OCyG'!$AD:$AD,$H$11)*CH$9-SUMIFS(INDIRECT("'BD OCyG'!$"&amp;CA$10&amp;":"&amp;CA$10),'BD OCyG'!$B:$B,CF$9,'BD OCyG'!$AE:$AE,$H13,'BD OCyG'!$AD:$AD,$H$11)*CB$9)/CF$10))</f>
        <v>0</v>
      </c>
      <c r="CG13" s="170">
        <f ca="1">IFERROR(1000*CJ13/(CF13*CF$10),)</f>
        <v>0</v>
      </c>
      <c r="CH13" s="171">
        <f ca="1">IF(CG$9&gt;Periodo,0,SUMIFS(INDIRECT("'BD OCyG'!$"&amp;CH$10&amp;":$"&amp;CH$10),'BD OCyG'!$B:$B,CF$9,'BD OCyG'!$AE:$AE,$H13,'BD OCyG'!$AD:$AD,$H$11,'BD OCyG'!$AF:$AF,"Si")-CB13-BV13-BP13-BJ13-BD13-AX13-AR13-AL13-AF13-Z13)</f>
        <v>0</v>
      </c>
      <c r="CI13" s="171">
        <f ca="1">IF(CG$9&gt;Periodo,0,SUMIFS(INDIRECT("'BD OCyG'!$"&amp;CH$10&amp;":$"&amp;CH$10),'BD OCyG'!$B:$B,CF$9,'BD OCyG'!$AE:$AE,$H13,'BD OCyG'!$AD:$AD,$H$11,'BD OCyG'!$AF:$AF,"No")*Resumen!$F$8-CC13-BW13-BQ13-BK13-BE13-AY13-AS13-AM13-AG13-AA13)</f>
        <v>0</v>
      </c>
      <c r="CJ13" s="171">
        <f ca="1">CH13+IF(Resumen!$F$8=0,0,CI13/Resumen!$F$8)</f>
        <v>0</v>
      </c>
      <c r="CK13" s="171">
        <f ca="1">CH13+IF(Resumen!$Q$7=0,0,CI13/Resumen!$Q$7)</f>
        <v>0</v>
      </c>
      <c r="CL13" s="170">
        <f ca="1">IF(CM$9&gt;Periodo,0,IF(CM$9&gt;Periodo,0,(SUMIFS(INDIRECT("'BD OCyG'!$"&amp;CM$10&amp;":"&amp;CM$10),'BD OCyG'!$B:$B,CL$9,'BD OCyG'!$AE:$AE,$H13,'BD OCyG'!$AD:$AD,$H$11)*CN$9-SUMIFS(INDIRECT("'BD OCyG'!$"&amp;CG$10&amp;":"&amp;CG$10),'BD OCyG'!$B:$B,CL$9,'BD OCyG'!$AE:$AE,$H13,'BD OCyG'!$AD:$AD,$H$11)*CH$9)/CL$10))</f>
        <v>0</v>
      </c>
      <c r="CM13" s="170">
        <f ca="1">IFERROR(1000*CP13/(CL13*CL$10),)</f>
        <v>0</v>
      </c>
      <c r="CN13" s="171">
        <f ca="1">IF(CM$9&gt;Periodo,0,SUMIFS(INDIRECT("'BD OCyG'!$"&amp;CN$10&amp;":$"&amp;CN$10),'BD OCyG'!$B:$B,CL$9,'BD OCyG'!$AE:$AE,$H13,'BD OCyG'!$AD:$AD,$H$11,'BD OCyG'!$AF:$AF,"Si")-CH13-CB13-BV13-BP13-BJ13-BD13-AX13-AR13-AL13-AF13-Z13)</f>
        <v>0</v>
      </c>
      <c r="CO13" s="171">
        <f ca="1">IF(CM$9&gt;Periodo,0,SUMIFS(INDIRECT("'BD OCyG'!$"&amp;CN$10&amp;":$"&amp;CN$10),'BD OCyG'!$B:$B,CL$9,'BD OCyG'!$AE:$AE,$H13,'BD OCyG'!$AD:$AD,$H$11,'BD OCyG'!$AF:$AF,"No")*Resumen!$F$8-CI13-CC13-BW13-BQ13-BK13-BE13-AY13-AS13-AM13-AG13-AA13)</f>
        <v>0</v>
      </c>
      <c r="CP13" s="171">
        <f ca="1">CN13+IF(Resumen!$F$8=0,0,CO13/Resumen!$F$8)</f>
        <v>0</v>
      </c>
      <c r="CQ13" s="171">
        <f ca="1">CN13+IF(Resumen!$R$7=0,0,CO13/Resumen!$R$7)</f>
        <v>0</v>
      </c>
      <c r="CR13" s="139">
        <f ca="1">IFERROR((X13*$X$10+AD13*$AD$10+AJ13*$AJ$10+AP13*$AP$10+AV13*$AV$10+BB13*$BB$10+BH13*$BH$10+BN13*$BN$10+BT13*$BT$10+BZ13*$BZ$10+CF13*$CF$10+CL13*$CL$10)/$CR$10,)</f>
        <v>0</v>
      </c>
      <c r="CS13" s="139">
        <f ca="1">IFERROR(1000*CV13/(CR13*CR$10),)</f>
        <v>0</v>
      </c>
      <c r="CT13" s="139">
        <f ca="1">Z13+AF13+AL13+AR13+AX13+BD13+BJ13+BP13+BV13+CB13+CH13+CN13</f>
        <v>0</v>
      </c>
      <c r="CU13" s="139">
        <f t="shared" ref="CU13:CW39" ca="1" si="4">AA13+AG13+AM13+AS13+AY13+BE13+BK13+BQ13+BW13+CC13+CI13+CO13</f>
        <v>0</v>
      </c>
      <c r="CV13" s="140">
        <f t="shared" ca="1" si="4"/>
        <v>0</v>
      </c>
      <c r="CW13" s="140">
        <f t="shared" ca="1" si="4"/>
        <v>0</v>
      </c>
      <c r="CX13" s="170">
        <f>SUMIFS('BD OCyG'!$AB:$AB,'BD OCyG'!$B:$B,CX$11,'BD OCyG'!$AE:$AE,$H13,'BD OCyG'!$AD:$AD,$H$11)</f>
        <v>0</v>
      </c>
      <c r="CY13" s="170">
        <f t="shared" ref="CY13:CY39" si="5">IFERROR(1000*DB13/(CX13*CX$10),)</f>
        <v>0</v>
      </c>
      <c r="CZ13" s="171">
        <f>SUMIFS('BD OCyG'!$AC:$AC,'BD OCyG'!$B:$B,CX$11,'BD OCyG'!$AE:$AE,$H13,'BD OCyG'!$AD:$AD,$H$11,'BD OCyG'!$AF:$AF,"Si")</f>
        <v>0</v>
      </c>
      <c r="DA13" s="171">
        <f>SUMIFS('BD OCyG'!$AC:$AC,'BD OCyG'!$B:$B,CX$11,'BD OCyG'!$AE:$AE,$H13,'BD OCyG'!$AD:$AD,$H$11,'BD OCyG'!$AF:$AF,"No")*Resumen!$F$8</f>
        <v>0</v>
      </c>
      <c r="DB13" s="171">
        <f>CZ13+IF(Resumen!$F$8=0,0,DA13/Resumen!$F$8)</f>
        <v>0</v>
      </c>
      <c r="DC13" s="171">
        <f>CZ13+IF(Resumen!$F$8=0,0,DA13/Resumen!$F$8)</f>
        <v>0</v>
      </c>
      <c r="DD13" s="170">
        <f>SUMIFS('BD OCyG'!$AB:$AB,'BD OCyG'!$B:$B,DD$11,'BD OCyG'!$AE:$AE,$H13,'BD OCyG'!$AD:$AD,$H$11)</f>
        <v>0</v>
      </c>
      <c r="DE13" s="170">
        <f t="shared" ref="DE13:DE39" si="6">IFERROR(1000*DH13/(DD13*DD$10),)</f>
        <v>0</v>
      </c>
      <c r="DF13" s="171">
        <f>SUMIFS('BD OCyG'!$AC:$AC,'BD OCyG'!$B:$B,DD$11,'BD OCyG'!$AE:$AE,$H13,'BD OCyG'!$AD:$AD,$H$11,'BD OCyG'!$AF:$AF,"Si")</f>
        <v>0</v>
      </c>
      <c r="DG13" s="171">
        <f>SUMIFS('BD OCyG'!$AC:$AC,'BD OCyG'!$B:$B,DD$11,'BD OCyG'!$AE:$AE,$H13,'BD OCyG'!$AD:$AD,$H$11,'BD OCyG'!$AF:$AF,"No")*Resumen!$F$8</f>
        <v>0</v>
      </c>
      <c r="DH13" s="171">
        <f>DF13+IF(Resumen!$F$8=0,0,DG13/Resumen!$F$8)</f>
        <v>0</v>
      </c>
      <c r="DI13" s="171">
        <f>DF13+IF(Resumen!$F$8=0,0,DG13/Resumen!$F$8)</f>
        <v>0</v>
      </c>
      <c r="DJ13" s="140">
        <f ca="1">CT13-U13</f>
        <v>0</v>
      </c>
      <c r="DK13" s="140">
        <f t="shared" ref="DK13:DL28" ca="1" si="7">CU13-V13</f>
        <v>0</v>
      </c>
      <c r="DL13" s="140">
        <f t="shared" ca="1" si="7"/>
        <v>0</v>
      </c>
    </row>
    <row r="14" spans="1:116" s="169" customFormat="1" ht="15" customHeight="1" x14ac:dyDescent="0.2">
      <c r="B14" s="170">
        <f>SUMIFS('BD OCyG'!$AB:$AB,'BD OCyG'!$B:$B,B$11,'BD OCyG'!$AE:$AE,$H14,'BD OCyG'!$AD:$AD,$H$11)</f>
        <v>0</v>
      </c>
      <c r="C14" s="170">
        <f t="shared" si="0"/>
        <v>0</v>
      </c>
      <c r="D14" s="171">
        <f>SUMIFS('BD OCyG'!$AC:$AC,'BD OCyG'!$B:$B,B$11,'BD OCyG'!$AE:$AE,$H14,'BD OCyG'!$AD:$AD,$H$11,'BD OCyG'!$AF:$AF,"Si")</f>
        <v>0</v>
      </c>
      <c r="E14" s="171">
        <f>SUMIFS('BD OCyG'!$AC:$AC,'BD OCyG'!$B:$B,B$11,'BD OCyG'!$AE:$AE,$H14,'BD OCyG'!$AD:$AD,$H$11,'BD OCyG'!$AF:$AF,"No")*Resumen!$F$9</f>
        <v>0</v>
      </c>
      <c r="F14" s="171">
        <f>D14+IF(Resumen!$F$9=0,0,E14/Resumen!$F$9)</f>
        <v>0</v>
      </c>
      <c r="G14" s="171">
        <f>D14+IF(Resumen!$F$7=0,0,E14/Resumen!$F$7)</f>
        <v>0</v>
      </c>
      <c r="H14" s="172"/>
      <c r="I14" s="139">
        <f>SUMIFS('BD OCyG'!$AB:$AB,'BD OCyG'!$B:$B,I$11,'BD OCyG'!$AE:$AE,$H14,'BD OCyG'!$AD:$AD,$H$11)</f>
        <v>0</v>
      </c>
      <c r="J14" s="139">
        <f t="shared" si="1"/>
        <v>0</v>
      </c>
      <c r="K14" s="139">
        <f>SUMIFS('BD OCyG'!$AC:$AC,'BD OCyG'!$B:$B,I$11,'BD OCyG'!$AE:$AE,$H14,'BD OCyG'!$AD:$AD,$H$11,'BD OCyG'!$AF:$AF,"Si")</f>
        <v>0</v>
      </c>
      <c r="L14" s="139">
        <f>SUMIFS('BD OCyG'!$AC:$AC,'BD OCyG'!$B:$B,I$11,'BD OCyG'!$AE:$AE,$H14,'BD OCyG'!$AD:$AD,$H$11,'BD OCyG'!$AF:$AF,"No")*Resumen!$F$8</f>
        <v>0</v>
      </c>
      <c r="M14" s="171">
        <f>K14+IF(Resumen!$F$8=0,0,L14/Resumen!$F$8)</f>
        <v>0</v>
      </c>
      <c r="N14" s="139">
        <f>SUMIFS('BD OCyG'!$AB:$AB,'BD OCyG'!$B:$B,N$11,'BD OCyG'!$AE:$AE,$H14,'BD OCyG'!$AD:$AD,$H$11)</f>
        <v>0</v>
      </c>
      <c r="O14" s="139">
        <f t="shared" si="2"/>
        <v>0</v>
      </c>
      <c r="P14" s="139">
        <f>SUMIFS('BD OCyG'!$AC:$AC,'BD OCyG'!$B:$B,N$11,'BD OCyG'!$AE:$AE,$H14,'BD OCyG'!$AD:$AD,$H$11,'BD OCyG'!$AF:$AF,"Si")</f>
        <v>0</v>
      </c>
      <c r="Q14" s="139">
        <f>SUMIFS('BD OCyG'!$AC:$AC,'BD OCyG'!$B:$B,N$11,'BD OCyG'!$AE:$AE,$H14,'BD OCyG'!$AD:$AD,$H$11,'BD OCyG'!$AF:$AF,"No")*Resumen!$F$8</f>
        <v>0</v>
      </c>
      <c r="R14" s="171">
        <f>P14+IF(Resumen!$F$8=0,0,Q14/Resumen!$F$8)</f>
        <v>0</v>
      </c>
      <c r="S14" s="139">
        <f ca="1">IFERROR(SUMIFS(INDIRECT("'BD OCyG'!$"&amp;T$10&amp;":"&amp;T$10),'BD OCyG'!$B:$B,N$11,'BD OCyG'!$AE:$AE,$H14,'BD OCyG'!$AD:$AD,$H$11),)</f>
        <v>0</v>
      </c>
      <c r="T14" s="139">
        <f t="shared" ca="1" si="3"/>
        <v>0</v>
      </c>
      <c r="U14" s="139">
        <f ca="1">IFERROR(SUMIFS(INDIRECT("'BD OCyG'!$"&amp;U$10&amp;":$"&amp;U$10),'BD OCyG'!$B:$B,N$11,'BD OCyG'!$AE:$AE,$H14,'BD OCyG'!$AD:$AD,$H$11,'BD OCyG'!$AF:$AF,"Si"),)</f>
        <v>0</v>
      </c>
      <c r="V14" s="139">
        <f ca="1">IFERROR(SUMIFS(INDIRECT("'BD OCyG'!$"&amp;U$10&amp;":$"&amp;U$10),'BD OCyG'!$B:$B,N$11,'BD OCyG'!$AE:$AE,$H14,'BD OCyG'!$AD:$AD,$H$11,'BD OCyG'!$AF:$AF,"No")*Resumen!$F$8,)</f>
        <v>0</v>
      </c>
      <c r="W14" s="171">
        <f ca="1">U14+IF(Resumen!$F$8=0,0,V14/Resumen!$F$8)</f>
        <v>0</v>
      </c>
      <c r="X14" s="170">
        <f ca="1">SUMIFS(INDIRECT("'BD OCyG'!$"&amp;Y$10&amp;":"&amp;Y$10),'BD OCyG'!$B:$B,X$9,'BD OCyG'!$AE:$AE,$H14,'BD OCyG'!$AD:$AD,$H$11)</f>
        <v>0</v>
      </c>
      <c r="Y14" s="170">
        <f t="shared" ref="Y14:Y39" ca="1" si="8">IFERROR(1000*AB14/(X14*X$10),)</f>
        <v>0</v>
      </c>
      <c r="Z14" s="171">
        <f ca="1">SUMIFS(INDIRECT("'BD OCyG'!$"&amp;Z$10&amp;":$"&amp;Z$10),'BD OCyG'!$B:$B,X$9,'BD OCyG'!$AE:$AE,$H14,'BD OCyG'!$AD:$AD,$H$11,'BD OCyG'!$AF:$AF,"Si")</f>
        <v>0</v>
      </c>
      <c r="AA14" s="171">
        <f ca="1">SUMIFS(INDIRECT("'BD OCyG'!$"&amp;Z$10&amp;":$"&amp;Z$10),'BD OCyG'!$B:$B,X$9,'BD OCyG'!$AE:$AE,$H14,'BD OCyG'!$AD:$AD,$H$11,'BD OCyG'!$AF:$AF,"No")*Resumen!$F$8</f>
        <v>0</v>
      </c>
      <c r="AB14" s="171">
        <f ca="1">Z14+IF(Resumen!$F$8=0,0,AA14/Resumen!$F$8)</f>
        <v>0</v>
      </c>
      <c r="AC14" s="171">
        <f ca="1">Z14+IF(Resumen!$G$7=0,0,AA14/Resumen!$G$7)</f>
        <v>0</v>
      </c>
      <c r="AD14" s="170">
        <f ca="1">IF(AE$9&gt;Periodo,0,(SUMIFS(INDIRECT("'BD OCyG'!$"&amp;AE$10&amp;":"&amp;AE$10),'BD OCyG'!$B:$B,AD$9,'BD OCyG'!$AE:$AE,$H14,'BD OCyG'!$AD:$AD,$H$11)*AF$9-X14*X$10)/AD$10)</f>
        <v>0</v>
      </c>
      <c r="AE14" s="170">
        <f t="shared" ref="AE14:AE39" ca="1" si="9">IFERROR(1000*AH14/(AD14*AD$10),)</f>
        <v>0</v>
      </c>
      <c r="AF14" s="171">
        <f ca="1">IF(AE$9&gt;Periodo,0,IF(AE$9&gt;Periodo,0,SUMIFS(INDIRECT("'BD OCyG'!$"&amp;AF$10&amp;":$"&amp;AF$10),'BD OCyG'!$B:$B,AD$9,'BD OCyG'!$AE:$AE,$H14,'BD OCyG'!$AD:$AD,$H$11,'BD OCyG'!$AF:$AF,"Si")-Z14))</f>
        <v>0</v>
      </c>
      <c r="AG14" s="171">
        <f ca="1">IF(AE$9&gt;Periodo,0,IF(AE$9&gt;Periodo,0,SUMIFS(INDIRECT("'BD OCyG'!$"&amp;AF$10&amp;":$"&amp;AF$10),'BD OCyG'!$B:$B,AD$9,'BD OCyG'!$AE:$AE,$H14,'BD OCyG'!$AD:$AD,$H$11,'BD OCyG'!$AF:$AF,"No")*Resumen!$F$8-AA14))</f>
        <v>0</v>
      </c>
      <c r="AH14" s="171">
        <f ca="1">AF14+IF(Resumen!$F$8=0,0,AG14/Resumen!$F$8)</f>
        <v>0</v>
      </c>
      <c r="AI14" s="171">
        <f ca="1">AF14+IF(Resumen!$H$7=0,0,AG14/Resumen!$H$7)</f>
        <v>0</v>
      </c>
      <c r="AJ14" s="170">
        <f ca="1">IF(AK$9&gt;Periodo,0,IF(AK$9&gt;Periodo,0,(SUMIFS(INDIRECT("'BD OCyG'!$"&amp;AK$10&amp;":"&amp;AK$10),'BD OCyG'!$B:$B,AJ$9,'BD OCyG'!$AE:$AE,$H14,'BD OCyG'!$AD:$AD,$H$11)*AL$9-SUMIFS(INDIRECT("'BD OCyG'!$"&amp;AE$10&amp;":"&amp;AE$10),'BD OCyG'!$B:$B,AJ$9,'BD OCyG'!$AE:$AE,$H14,'BD OCyG'!$AD:$AD,$H$11)*AF$9)/AJ$10))</f>
        <v>0</v>
      </c>
      <c r="AK14" s="170">
        <f t="shared" ref="AK14:AK39" ca="1" si="10">IFERROR(1000*AN14/(AJ14*AJ$10),)</f>
        <v>0</v>
      </c>
      <c r="AL14" s="171">
        <f ca="1">IF(AK$9&gt;Periodo,0,SUMIFS(INDIRECT("'BD OCyG'!$"&amp;AL$10&amp;":$"&amp;AL$10),'BD OCyG'!$B:$B,AJ$9,'BD OCyG'!$AE:$AE,$H14,'BD OCyG'!$AD:$AD,$H$11,'BD OCyG'!$AF:$AF,"Si")-AF14-Z14)</f>
        <v>0</v>
      </c>
      <c r="AM14" s="171">
        <f ca="1">IF(AK$9&gt;Periodo,0,SUMIFS(INDIRECT("'BD OCyG'!$"&amp;AL$10&amp;":$"&amp;AL$10),'BD OCyG'!$B:$B,AJ$9,'BD OCyG'!$AE:$AE,$H14,'BD OCyG'!$AD:$AD,$H$11,'BD OCyG'!$AF:$AF,"No")*Resumen!$F$8-AG14-AA14)</f>
        <v>0</v>
      </c>
      <c r="AN14" s="171">
        <f ca="1">AL14+IF(Resumen!$F$8=0,0,AM14/Resumen!$F$8)</f>
        <v>0</v>
      </c>
      <c r="AO14" s="171">
        <f ca="1">AL14+IF(Resumen!$I$7=0,0,AM14/Resumen!$I$7)</f>
        <v>0</v>
      </c>
      <c r="AP14" s="170">
        <f ca="1">IF(AQ$9&gt;Periodo,0,IF(AQ$9&gt;Periodo,0,(SUMIFS(INDIRECT("'BD OCyG'!$"&amp;AQ$10&amp;":"&amp;AQ$10),'BD OCyG'!$B:$B,AP$9,'BD OCyG'!$AE:$AE,$H14,'BD OCyG'!$AD:$AD,$H$11)*AR$9-SUMIFS(INDIRECT("'BD OCyG'!$"&amp;AK$10&amp;":"&amp;AK$10),'BD OCyG'!$B:$B,AP$9,'BD OCyG'!$AE:$AE,$H14,'BD OCyG'!$AD:$AD,$H$11)*AL$9)/AP$10))</f>
        <v>0</v>
      </c>
      <c r="AQ14" s="170">
        <f t="shared" ref="AQ14:AQ39" ca="1" si="11">IFERROR(1000*AT14/(AP14*AP$10),)</f>
        <v>0</v>
      </c>
      <c r="AR14" s="171">
        <f ca="1">IF(AQ$9&gt;Periodo,0,SUMIFS(INDIRECT("'BD OCyG'!$"&amp;AR$10&amp;":$"&amp;AR$10),'BD OCyG'!$B:$B,AP$9,'BD OCyG'!$AE:$AE,$H14,'BD OCyG'!$AD:$AD,$H$11,'BD OCyG'!$AF:$AF,"Si")-AL14-AF14-Z14)</f>
        <v>0</v>
      </c>
      <c r="AS14" s="171">
        <f ca="1">IF(AQ$9&gt;Periodo,0,SUMIFS(INDIRECT("'BD OCyG'!$"&amp;AR$10&amp;":$"&amp;AR$10),'BD OCyG'!$B:$B,AP$9,'BD OCyG'!$AE:$AE,$H14,'BD OCyG'!$AD:$AD,$H$11,'BD OCyG'!$AF:$AF,"No")*Resumen!$F$8-AM14-AG14-AA14)</f>
        <v>0</v>
      </c>
      <c r="AT14" s="171">
        <f ca="1">AR14+IF(Resumen!$F$8=0,0,AS14/Resumen!$F$8)</f>
        <v>0</v>
      </c>
      <c r="AU14" s="171">
        <f ca="1">AR14+IF(Resumen!$J$7=0,0,AS14/Resumen!$J$7)</f>
        <v>0</v>
      </c>
      <c r="AV14" s="170">
        <f ca="1">IF(AW$9&gt;Periodo,0,IF(AW$9&gt;Periodo,0,(SUMIFS(INDIRECT("'BD OCyG'!$"&amp;AW$10&amp;":"&amp;AW$10),'BD OCyG'!$B:$B,AV$9,'BD OCyG'!$AE:$AE,$H14,'BD OCyG'!$AD:$AD,$H$11)*AX$9-SUMIFS(INDIRECT("'BD OCyG'!$"&amp;AQ$10&amp;":"&amp;AQ$10),'BD OCyG'!$B:$B,AV$9,'BD OCyG'!$AE:$AE,$H14,'BD OCyG'!$AD:$AD,$H$11)*AR$9)/AV$10))</f>
        <v>0</v>
      </c>
      <c r="AW14" s="170">
        <f t="shared" ref="AW14:AW39" ca="1" si="12">IFERROR(1000*AZ14/(AV14*AV$10),)</f>
        <v>0</v>
      </c>
      <c r="AX14" s="171">
        <f ca="1">IF(AW$9&gt;Periodo,0,SUMIFS(INDIRECT("'BD OCyG'!$"&amp;AX$10&amp;":$"&amp;AX$10),'BD OCyG'!$B:$B,AV$9,'BD OCyG'!$AE:$AE,$H14,'BD OCyG'!$AD:$AD,$H$11,'BD OCyG'!$AF:$AF,"Si")-AR14-AL14-AF14-Z14)</f>
        <v>0</v>
      </c>
      <c r="AY14" s="171">
        <f ca="1">IF(AW$9&gt;Periodo,0,SUMIFS(INDIRECT("'BD OCyG'!$"&amp;AX$10&amp;":$"&amp;AX$10),'BD OCyG'!$B:$B,AV$9,'BD OCyG'!$AE:$AE,$H14,'BD OCyG'!$AD:$AD,$H$11,'BD OCyG'!$AF:$AF,"No")*Resumen!$F$8-AS14-AM14-AG14-AA14)</f>
        <v>0</v>
      </c>
      <c r="AZ14" s="171">
        <f ca="1">AX14+IF(Resumen!$F$8=0,0,AY14/Resumen!$F$8)</f>
        <v>0</v>
      </c>
      <c r="BA14" s="171">
        <f ca="1">AX14+IF(Resumen!$K$7=0,0,AY14/Resumen!$K$7)</f>
        <v>0</v>
      </c>
      <c r="BB14" s="170">
        <f ca="1">IF(BC$9&gt;Periodo,0,IF(BC$9&gt;Periodo,0,(SUMIFS(INDIRECT("'BD OCyG'!$"&amp;BC$10&amp;":"&amp;BC$10),'BD OCyG'!$B:$B,BB$9,'BD OCyG'!$AE:$AE,$H14,'BD OCyG'!$AD:$AD,$H$11)*BD$9-SUMIFS(INDIRECT("'BD OCyG'!$"&amp;AW$10&amp;":"&amp;AW$10),'BD OCyG'!$B:$B,BB$9,'BD OCyG'!$AE:$AE,$H14,'BD OCyG'!$AD:$AD,$H$11)*AX$9)/BB$10))</f>
        <v>0</v>
      </c>
      <c r="BC14" s="170">
        <f t="shared" ref="BC14:BC39" ca="1" si="13">IFERROR(1000*BF14/(BB14*BB$10),)</f>
        <v>0</v>
      </c>
      <c r="BD14" s="171">
        <f ca="1">IF(BC$9&gt;Periodo,0,SUMIFS(INDIRECT("'BD OCyG'!$"&amp;BD$10&amp;":$"&amp;BD$10),'BD OCyG'!$B:$B,BB$9,'BD OCyG'!$AE:$AE,$H14,'BD OCyG'!$AD:$AD,$H$11,'BD OCyG'!$AF:$AF,"Si")-AX14-AR14-AL14-AF14-Z14)</f>
        <v>0</v>
      </c>
      <c r="BE14" s="171">
        <f ca="1">IF(BC$9&gt;Periodo,0,SUMIFS(INDIRECT("'BD OCyG'!$"&amp;BD$10&amp;":$"&amp;BD$10),'BD OCyG'!$B:$B,BB$9,'BD OCyG'!$AE:$AE,$H14,'BD OCyG'!$AD:$AD,$H$11,'BD OCyG'!$AF:$AF,"No")*Resumen!$F$8-AY14-AS14-AM14-AG14-AA14)</f>
        <v>0</v>
      </c>
      <c r="BF14" s="171">
        <f ca="1">BD14+IF(Resumen!$F$8=0,0,BE14/Resumen!$F$8)</f>
        <v>0</v>
      </c>
      <c r="BG14" s="171">
        <f ca="1">BD14+IF(Resumen!$L$7=0,0,BE14/Resumen!$L$7)</f>
        <v>0</v>
      </c>
      <c r="BH14" s="170">
        <f ca="1">IF(BI$9&gt;Periodo,0,IF(BI$9&gt;Periodo,0,(SUMIFS(INDIRECT("'BD OCyG'!$"&amp;BI$10&amp;":"&amp;BI$10),'BD OCyG'!$B:$B,BH$9,'BD OCyG'!$AE:$AE,$H14,'BD OCyG'!$AD:$AD,$H$11)*BJ$9-SUMIFS(INDIRECT("'BD OCyG'!$"&amp;BC$10&amp;":"&amp;BC$10),'BD OCyG'!$B:$B,BH$9,'BD OCyG'!$AE:$AE,$H14,'BD OCyG'!$AD:$AD,$H$11)*BD$9)/BH$10))</f>
        <v>0</v>
      </c>
      <c r="BI14" s="170">
        <f t="shared" ref="BI14:BI39" ca="1" si="14">IFERROR(1000*BL14/(BH14*BH$10),)</f>
        <v>0</v>
      </c>
      <c r="BJ14" s="171">
        <f ca="1">IF(BI$9&gt;Periodo,0,SUMIFS(INDIRECT("'BD OCyG'!$"&amp;BJ$10&amp;":$"&amp;BJ$10),'BD OCyG'!$B:$B,BH$9,'BD OCyG'!$AE:$AE,$H14,'BD OCyG'!$AD:$AD,$H$11,'BD OCyG'!$AF:$AF,"Si")-BD14-AX14-AR14-AL14-AF14-Z14)</f>
        <v>0</v>
      </c>
      <c r="BK14" s="171">
        <f ca="1">IF(BI$9&gt;Periodo,0,SUMIFS(INDIRECT("'BD OCyG'!$"&amp;BJ$10&amp;":$"&amp;BJ$10),'BD OCyG'!$B:$B,BH$9,'BD OCyG'!$AE:$AE,$H14,'BD OCyG'!$AD:$AD,$H$11,'BD OCyG'!$AF:$AF,"No")*Resumen!$F$8-BE14-AY14-AS14-AM14-AG14-AA14)</f>
        <v>0</v>
      </c>
      <c r="BL14" s="171">
        <f ca="1">BJ14+IF(Resumen!$F$8=0,0,BK14/Resumen!$F$8)</f>
        <v>0</v>
      </c>
      <c r="BM14" s="171">
        <f ca="1">BJ14+IF(Resumen!$M$7=0,0,BK14/Resumen!$M$7)</f>
        <v>0</v>
      </c>
      <c r="BN14" s="170">
        <f ca="1">IF(BO$9&gt;Periodo,0,IF(BO$9&gt;Periodo,0,(SUMIFS(INDIRECT("'BD OCyG'!$"&amp;BO$10&amp;":"&amp;BO$10),'BD OCyG'!$B:$B,BN$9,'BD OCyG'!$AE:$AE,$H14,'BD OCyG'!$AD:$AD,$H$11)*BP$9-SUMIFS(INDIRECT("'BD OCyG'!$"&amp;BI$10&amp;":"&amp;BI$10),'BD OCyG'!$B:$B,BN$9,'BD OCyG'!$AE:$AE,$H14,'BD OCyG'!$AD:$AD,$H$11)*BJ$9)/BN$10))</f>
        <v>0</v>
      </c>
      <c r="BO14" s="170">
        <f t="shared" ref="BO14:BO39" ca="1" si="15">IFERROR(1000*BR14/(BN14*BN$10),)</f>
        <v>0</v>
      </c>
      <c r="BP14" s="171">
        <f ca="1">IF(BO$9&gt;Periodo,0,SUMIFS(INDIRECT("'BD OCyG'!$"&amp;BP$10&amp;":$"&amp;BP$10),'BD OCyG'!$B:$B,BN$9,'BD OCyG'!$AE:$AE,$H14,'BD OCyG'!$AD:$AD,$H$11,'BD OCyG'!$AF:$AF,"Si")-BJ14-BD14-AX14-AR14-AL14-AF14-Z14)</f>
        <v>0</v>
      </c>
      <c r="BQ14" s="171">
        <f ca="1">IF(BO$9&gt;Periodo,0,SUMIFS(INDIRECT("'BD OCyG'!$"&amp;BP$10&amp;":$"&amp;BP$10),'BD OCyG'!$B:$B,BN$9,'BD OCyG'!$AE:$AE,$H14,'BD OCyG'!$AD:$AD,$H$11,'BD OCyG'!$AF:$AF,"No")*Resumen!$F$9-BK14-BE14-AY14-AS14-AM14-AG14-AA14)</f>
        <v>0</v>
      </c>
      <c r="BR14" s="171">
        <f ca="1">BP14+IF(Resumen!$F$8=0,0,BQ14/Resumen!$F$8)</f>
        <v>0</v>
      </c>
      <c r="BS14" s="171">
        <f ca="1">BP14+IF(Resumen!$N$7=0,0,BQ14/Resumen!$N$7)</f>
        <v>0</v>
      </c>
      <c r="BT14" s="170">
        <f ca="1">IF(BU$9&gt;Periodo,0,IF(BU$9&gt;Periodo,0,(SUMIFS(INDIRECT("'BD OCyG'!$"&amp;BU$10&amp;":"&amp;BU$10),'BD OCyG'!$B:$B,BT$9,'BD OCyG'!$AE:$AE,$H14,'BD OCyG'!$AD:$AD,$H$11)*BV$9-SUMIFS(INDIRECT("'BD OCyG'!$"&amp;BO$10&amp;":"&amp;BO$10),'BD OCyG'!$B:$B,BT$9,'BD OCyG'!$AE:$AE,$H14,'BD OCyG'!$AD:$AD,$H$11)*BP$9)/BT$10))</f>
        <v>0</v>
      </c>
      <c r="BU14" s="170">
        <f t="shared" ref="BU14:BU39" ca="1" si="16">IFERROR(1000*BX14/(BT14*BT$10),)</f>
        <v>0</v>
      </c>
      <c r="BV14" s="171">
        <f ca="1">IF(BU$9&gt;Periodo,0,SUMIFS(INDIRECT("'BD OCyG'!$"&amp;BV$10&amp;":$"&amp;BV$10),'BD OCyG'!$B:$B,BT$9,'BD OCyG'!$AE:$AE,$H14,'BD OCyG'!$AD:$AD,$H$11,'BD OCyG'!$AF:$AF,"Si")-BP14-BJ14-BD14-AX14-AR14-AL14-AF14-Z14)</f>
        <v>0</v>
      </c>
      <c r="BW14" s="171">
        <f ca="1">IF(BU$9&gt;Periodo,0,SUMIFS(INDIRECT("'BD OCyG'!$"&amp;BV$10&amp;":$"&amp;BV$10),'BD OCyG'!$B:$B,BT$9,'BD OCyG'!$AE:$AE,$H14,'BD OCyG'!$AD:$AD,$H$11,'BD OCyG'!$AF:$AF,"No")*Resumen!$F$8-BQ14-BK14-BE14-AY14-AS14-AM14-AG14-AA14)</f>
        <v>0</v>
      </c>
      <c r="BX14" s="171">
        <f ca="1">BV14+IF(Resumen!$F$8=0,0,BW14/Resumen!$F$8)</f>
        <v>0</v>
      </c>
      <c r="BY14" s="171">
        <f ca="1">BV14+IF(Resumen!$O$7=0,0,BW14/Resumen!$O$7)</f>
        <v>0</v>
      </c>
      <c r="BZ14" s="170">
        <f ca="1">IF(CA$9&gt;Periodo,0,IF(CA$9&gt;Periodo,0,(SUMIFS(INDIRECT("'BD OCyG'!$"&amp;CA$10&amp;":"&amp;CA$10),'BD OCyG'!$B:$B,BZ$9,'BD OCyG'!$AE:$AE,$H14,'BD OCyG'!$AD:$AD,$H$11)*CB$9-SUMIFS(INDIRECT("'BD OCyG'!$"&amp;BU$10&amp;":"&amp;BU$10),'BD OCyG'!$B:$B,BZ$9,'BD OCyG'!$AE:$AE,$H14,'BD OCyG'!$AD:$AD,$H$11)*BV$9)/BZ$10))</f>
        <v>0</v>
      </c>
      <c r="CA14" s="170">
        <f t="shared" ref="CA14:CA39" ca="1" si="17">IFERROR(1000*CD14/(BZ14*BZ$10),)</f>
        <v>0</v>
      </c>
      <c r="CB14" s="171">
        <f ca="1">IF(CA$9&gt;Periodo,0,SUMIFS(INDIRECT("'BD OCyG'!$"&amp;CB$10&amp;":$"&amp;CB$10),'BD OCyG'!$B:$B,BZ$9,'BD OCyG'!$AE:$AE,$H14,'BD OCyG'!$AD:$AD,$H$11,'BD OCyG'!$AF:$AF,"Si")-BV14-BP14-BJ14-BD14-AX14-AR14-AL14-AF14-Z14)</f>
        <v>0</v>
      </c>
      <c r="CC14" s="171">
        <f ca="1">IF(CA$9&gt;Periodo,0,SUMIFS(INDIRECT("'BD OCyG'!$"&amp;CB$10&amp;":$"&amp;CB$10),'BD OCyG'!$B:$B,BZ$9,'BD OCyG'!$AE:$AE,$H14,'BD OCyG'!$AD:$AD,$H$11,'BD OCyG'!$AF:$AF,"No")*Resumen!$F$8-BW14-BQ14-BK14-BE14-AY14-AS14-AM14-AG14-AA14)</f>
        <v>0</v>
      </c>
      <c r="CD14" s="171">
        <f ca="1">CB14+IF(Resumen!$F$8=0,0,CC14/Resumen!$F$8)</f>
        <v>0</v>
      </c>
      <c r="CE14" s="171">
        <f ca="1">CB14+IF(Resumen!$P$7=0,0,CC14/Resumen!$P$7)</f>
        <v>0</v>
      </c>
      <c r="CF14" s="170">
        <f ca="1">IF(CG$9&gt;Periodo,0,IF(CG$9&gt;Periodo,0,(SUMIFS(INDIRECT("'BD OCyG'!$"&amp;CG$10&amp;":"&amp;CG$10),'BD OCyG'!$B:$B,CF$9,'BD OCyG'!$AE:$AE,$H14,'BD OCyG'!$AD:$AD,$H$11)*CH$9-SUMIFS(INDIRECT("'BD OCyG'!$"&amp;CA$10&amp;":"&amp;CA$10),'BD OCyG'!$B:$B,CF$9,'BD OCyG'!$AE:$AE,$H14,'BD OCyG'!$AD:$AD,$H$11)*CB$9)/CF$10))</f>
        <v>0</v>
      </c>
      <c r="CG14" s="170">
        <f t="shared" ref="CG14:CG39" ca="1" si="18">IFERROR(1000*CJ14/(CF14*CF$10),)</f>
        <v>0</v>
      </c>
      <c r="CH14" s="171">
        <f ca="1">IF(CG$9&gt;Periodo,0,SUMIFS(INDIRECT("'BD OCyG'!$"&amp;CH$10&amp;":$"&amp;CH$10),'BD OCyG'!$B:$B,CF$9,'BD OCyG'!$AE:$AE,$H14,'BD OCyG'!$AD:$AD,$H$11,'BD OCyG'!$AF:$AF,"Si")-CB14-BV14-BP14-BJ14-BD14-AX14-AR14-AL14-AF14-Z14)</f>
        <v>0</v>
      </c>
      <c r="CI14" s="171">
        <f ca="1">IF(CG$9&gt;Periodo,0,SUMIFS(INDIRECT("'BD OCyG'!$"&amp;CH$10&amp;":$"&amp;CH$10),'BD OCyG'!$B:$B,CF$9,'BD OCyG'!$AE:$AE,$H14,'BD OCyG'!$AD:$AD,$H$11,'BD OCyG'!$AF:$AF,"No")*Resumen!$F$8-CC14-BW14-BQ14-BK14-BE14-AY14-AS14-AM14-AG14-AA14)</f>
        <v>0</v>
      </c>
      <c r="CJ14" s="171">
        <f ca="1">CH14+IF(Resumen!$F$8=0,0,CI14/Resumen!$F$8)</f>
        <v>0</v>
      </c>
      <c r="CK14" s="171">
        <f ca="1">CH14+IF(Resumen!$Q$7=0,0,CI14/Resumen!$Q$7)</f>
        <v>0</v>
      </c>
      <c r="CL14" s="170">
        <f ca="1">IF(CM$9&gt;Periodo,0,IF(CM$9&gt;Periodo,0,(SUMIFS(INDIRECT("'BD OCyG'!$"&amp;CM$10&amp;":"&amp;CM$10),'BD OCyG'!$B:$B,CL$9,'BD OCyG'!$AE:$AE,$H14,'BD OCyG'!$AD:$AD,$H$11)*CN$9-SUMIFS(INDIRECT("'BD OCyG'!$"&amp;CG$10&amp;":"&amp;CG$10),'BD OCyG'!$B:$B,CL$9,'BD OCyG'!$AE:$AE,$H14,'BD OCyG'!$AD:$AD,$H$11)*CH$9)/CL$10))</f>
        <v>0</v>
      </c>
      <c r="CM14" s="170">
        <f t="shared" ref="CM14:CM39" ca="1" si="19">IFERROR(1000*CP14/(CL14*CL$10),)</f>
        <v>0</v>
      </c>
      <c r="CN14" s="171">
        <f ca="1">IF(CM$9&gt;Periodo,0,SUMIFS(INDIRECT("'BD OCyG'!$"&amp;CN$10&amp;":$"&amp;CN$10),'BD OCyG'!$B:$B,CL$9,'BD OCyG'!$AE:$AE,$H14,'BD OCyG'!$AD:$AD,$H$11,'BD OCyG'!$AF:$AF,"Si")-CH14-CB14-BV14-BP14-BJ14-BD14-AX14-AR14-AL14-AF14-Z14)</f>
        <v>0</v>
      </c>
      <c r="CO14" s="171">
        <f ca="1">IF(CM$9&gt;Periodo,0,SUMIFS(INDIRECT("'BD OCyG'!$"&amp;CN$10&amp;":$"&amp;CN$10),'BD OCyG'!$B:$B,CL$9,'BD OCyG'!$AE:$AE,$H14,'BD OCyG'!$AD:$AD,$H$11,'BD OCyG'!$AF:$AF,"No")*Resumen!$F$8-CI14-CC14-BW14-BQ14-BK14-BE14-AY14-AS14-AM14-AG14-AA14)</f>
        <v>0</v>
      </c>
      <c r="CP14" s="171">
        <f ca="1">CN14+IF(Resumen!$F$8=0,0,CO14/Resumen!$F$8)</f>
        <v>0</v>
      </c>
      <c r="CQ14" s="171">
        <f ca="1">CN14+IF(Resumen!$R$7=0,0,CO14/Resumen!$R$7)</f>
        <v>0</v>
      </c>
      <c r="CR14" s="139">
        <f t="shared" ref="CR14:CR39" ca="1" si="20">IFERROR((X14*$X$10+AD14*$AD$10+AJ14*$AJ$10+AP14*$AP$10+AV14*$AV$10+BB14*$BB$10+BH14*$BH$10+BN14*$BN$10+BT14*$BT$10+BZ14*$BZ$10+CF14*$CF$10+CL14*$CL$10)/$CR$10,)</f>
        <v>0</v>
      </c>
      <c r="CS14" s="139">
        <f t="shared" ref="CS14:CS39" ca="1" si="21">IFERROR(1000*CV14/(CR14*CR$10),)</f>
        <v>0</v>
      </c>
      <c r="CT14" s="139">
        <f t="shared" ref="CT14:CT39" ca="1" si="22">Z14+AF14+AL14+AR14+AX14+BD14+BJ14+BP14+BV14+CB14+CH14+CN14</f>
        <v>0</v>
      </c>
      <c r="CU14" s="139">
        <f t="shared" ca="1" si="4"/>
        <v>0</v>
      </c>
      <c r="CV14" s="140">
        <f t="shared" ca="1" si="4"/>
        <v>0</v>
      </c>
      <c r="CW14" s="140">
        <f t="shared" ca="1" si="4"/>
        <v>0</v>
      </c>
      <c r="CX14" s="170">
        <f>SUMIFS('BD OCyG'!$AB:$AB,'BD OCyG'!$B:$B,CX$11,'BD OCyG'!$AE:$AE,$H14,'BD OCyG'!$AD:$AD,$H$11)</f>
        <v>0</v>
      </c>
      <c r="CY14" s="170">
        <f t="shared" si="5"/>
        <v>0</v>
      </c>
      <c r="CZ14" s="171">
        <f>SUMIFS('BD OCyG'!$AC:$AC,'BD OCyG'!$B:$B,CX$11,'BD OCyG'!$AE:$AE,$H14,'BD OCyG'!$AD:$AD,$H$11,'BD OCyG'!$AF:$AF,"Si")</f>
        <v>0</v>
      </c>
      <c r="DA14" s="171">
        <f>SUMIFS('BD OCyG'!$AC:$AC,'BD OCyG'!$B:$B,CX$11,'BD OCyG'!$AE:$AE,$H14,'BD OCyG'!$AD:$AD,$H$11,'BD OCyG'!$AF:$AF,"No")*Resumen!$F$8</f>
        <v>0</v>
      </c>
      <c r="DB14" s="171">
        <f>CZ14+IF(Resumen!$F$8=0,0,DA14/Resumen!$F$8)</f>
        <v>0</v>
      </c>
      <c r="DC14" s="171">
        <f>CZ14+IF(Resumen!$F$8=0,0,DA14/Resumen!$F$8)</f>
        <v>0</v>
      </c>
      <c r="DD14" s="170">
        <f>SUMIFS('BD OCyG'!$AB:$AB,'BD OCyG'!$B:$B,DD$11,'BD OCyG'!$AE:$AE,$H14,'BD OCyG'!$AD:$AD,$H$11)</f>
        <v>0</v>
      </c>
      <c r="DE14" s="170">
        <f t="shared" si="6"/>
        <v>0</v>
      </c>
      <c r="DF14" s="171">
        <f>SUMIFS('BD OCyG'!$AC:$AC,'BD OCyG'!$B:$B,DD$11,'BD OCyG'!$AE:$AE,$H14,'BD OCyG'!$AD:$AD,$H$11,'BD OCyG'!$AF:$AF,"Si")</f>
        <v>0</v>
      </c>
      <c r="DG14" s="171">
        <f>SUMIFS('BD OCyG'!$AC:$AC,'BD OCyG'!$B:$B,DD$11,'BD OCyG'!$AE:$AE,$H14,'BD OCyG'!$AD:$AD,$H$11,'BD OCyG'!$AF:$AF,"No")*Resumen!$F$8</f>
        <v>0</v>
      </c>
      <c r="DH14" s="171">
        <f>DF14+IF(Resumen!$F$8=0,0,DG14/Resumen!$F$8)</f>
        <v>0</v>
      </c>
      <c r="DI14" s="171">
        <f>DF14+IF(Resumen!$F$8=0,0,DG14/Resumen!$F$8)</f>
        <v>0</v>
      </c>
      <c r="DJ14" s="140">
        <f t="shared" ref="DJ14:DL39" ca="1" si="23">CT14-U14</f>
        <v>0</v>
      </c>
      <c r="DK14" s="140">
        <f t="shared" ca="1" si="7"/>
        <v>0</v>
      </c>
      <c r="DL14" s="140">
        <f t="shared" ca="1" si="7"/>
        <v>0</v>
      </c>
    </row>
    <row r="15" spans="1:116" s="169" customFormat="1" ht="15" customHeight="1" x14ac:dyDescent="0.2">
      <c r="B15" s="170">
        <f>SUMIFS('BD OCyG'!$AB:$AB,'BD OCyG'!$B:$B,B$11,'BD OCyG'!$AE:$AE,$H15,'BD OCyG'!$AD:$AD,$H$11)</f>
        <v>0</v>
      </c>
      <c r="C15" s="170">
        <f t="shared" si="0"/>
        <v>0</v>
      </c>
      <c r="D15" s="171">
        <f>SUMIFS('BD OCyG'!$AC:$AC,'BD OCyG'!$B:$B,B$11,'BD OCyG'!$AE:$AE,$H15,'BD OCyG'!$AD:$AD,$H$11,'BD OCyG'!$AF:$AF,"Si")</f>
        <v>0</v>
      </c>
      <c r="E15" s="171">
        <f>SUMIFS('BD OCyG'!$AC:$AC,'BD OCyG'!$B:$B,B$11,'BD OCyG'!$AE:$AE,$H15,'BD OCyG'!$AD:$AD,$H$11,'BD OCyG'!$AF:$AF,"No")*Resumen!$F$9</f>
        <v>0</v>
      </c>
      <c r="F15" s="171">
        <f>D15+IF(Resumen!$F$9=0,0,E15/Resumen!$F$9)</f>
        <v>0</v>
      </c>
      <c r="G15" s="171">
        <f>D15+IF(Resumen!$F$7=0,0,E15/Resumen!$F$7)</f>
        <v>0</v>
      </c>
      <c r="H15" s="172"/>
      <c r="I15" s="139">
        <f>SUMIFS('BD OCyG'!$AB:$AB,'BD OCyG'!$B:$B,I$11,'BD OCyG'!$AE:$AE,$H15,'BD OCyG'!$AD:$AD,$H$11)</f>
        <v>0</v>
      </c>
      <c r="J15" s="139">
        <f t="shared" si="1"/>
        <v>0</v>
      </c>
      <c r="K15" s="139">
        <f>SUMIFS('BD OCyG'!$AC:$AC,'BD OCyG'!$B:$B,I$11,'BD OCyG'!$AE:$AE,$H15,'BD OCyG'!$AD:$AD,$H$11,'BD OCyG'!$AF:$AF,"Si")</f>
        <v>0</v>
      </c>
      <c r="L15" s="139">
        <f>SUMIFS('BD OCyG'!$AC:$AC,'BD OCyG'!$B:$B,I$11,'BD OCyG'!$AE:$AE,$H15,'BD OCyG'!$AD:$AD,$H$11,'BD OCyG'!$AF:$AF,"No")*Resumen!$F$8</f>
        <v>0</v>
      </c>
      <c r="M15" s="171">
        <f>K15+IF(Resumen!$F$8=0,0,L15/Resumen!$F$8)</f>
        <v>0</v>
      </c>
      <c r="N15" s="139">
        <f>SUMIFS('BD OCyG'!$AB:$AB,'BD OCyG'!$B:$B,N$11,'BD OCyG'!$AE:$AE,$H15,'BD OCyG'!$AD:$AD,$H$11)</f>
        <v>0</v>
      </c>
      <c r="O15" s="139">
        <f t="shared" si="2"/>
        <v>0</v>
      </c>
      <c r="P15" s="139">
        <f>SUMIFS('BD OCyG'!$AC:$AC,'BD OCyG'!$B:$B,N$11,'BD OCyG'!$AE:$AE,$H15,'BD OCyG'!$AD:$AD,$H$11,'BD OCyG'!$AF:$AF,"Si")</f>
        <v>0</v>
      </c>
      <c r="Q15" s="139">
        <f>SUMIFS('BD OCyG'!$AC:$AC,'BD OCyG'!$B:$B,N$11,'BD OCyG'!$AE:$AE,$H15,'BD OCyG'!$AD:$AD,$H$11,'BD OCyG'!$AF:$AF,"No")*Resumen!$F$8</f>
        <v>0</v>
      </c>
      <c r="R15" s="171">
        <f>P15+IF(Resumen!$F$8=0,0,Q15/Resumen!$F$8)</f>
        <v>0</v>
      </c>
      <c r="S15" s="139">
        <f ca="1">IFERROR(SUMIFS(INDIRECT("'BD OCyG'!$"&amp;T$10&amp;":"&amp;T$10),'BD OCyG'!$B:$B,N$11,'BD OCyG'!$AE:$AE,$H15,'BD OCyG'!$AD:$AD,$H$11),)</f>
        <v>0</v>
      </c>
      <c r="T15" s="139">
        <f t="shared" ca="1" si="3"/>
        <v>0</v>
      </c>
      <c r="U15" s="139">
        <f ca="1">IFERROR(SUMIFS(INDIRECT("'BD OCyG'!$"&amp;U$10&amp;":$"&amp;U$10),'BD OCyG'!$B:$B,N$11,'BD OCyG'!$AE:$AE,$H15,'BD OCyG'!$AD:$AD,$H$11,'BD OCyG'!$AF:$AF,"Si"),)</f>
        <v>0</v>
      </c>
      <c r="V15" s="139">
        <f ca="1">IFERROR(SUMIFS(INDIRECT("'BD OCyG'!$"&amp;U$10&amp;":$"&amp;U$10),'BD OCyG'!$B:$B,N$11,'BD OCyG'!$AE:$AE,$H15,'BD OCyG'!$AD:$AD,$H$11,'BD OCyG'!$AF:$AF,"No")*Resumen!$F$8,)</f>
        <v>0</v>
      </c>
      <c r="W15" s="171">
        <f ca="1">U15+IF(Resumen!$F$8=0,0,V15/Resumen!$F$8)</f>
        <v>0</v>
      </c>
      <c r="X15" s="170">
        <f ca="1">SUMIFS(INDIRECT("'BD OCyG'!$"&amp;Y$10&amp;":"&amp;Y$10),'BD OCyG'!$B:$B,X$9,'BD OCyG'!$AE:$AE,$H15,'BD OCyG'!$AD:$AD,$H$11)</f>
        <v>0</v>
      </c>
      <c r="Y15" s="170">
        <f t="shared" ca="1" si="8"/>
        <v>0</v>
      </c>
      <c r="Z15" s="171">
        <f ca="1">SUMIFS(INDIRECT("'BD OCyG'!$"&amp;Z$10&amp;":$"&amp;Z$10),'BD OCyG'!$B:$B,X$9,'BD OCyG'!$AE:$AE,$H15,'BD OCyG'!$AD:$AD,$H$11,'BD OCyG'!$AF:$AF,"Si")</f>
        <v>0</v>
      </c>
      <c r="AA15" s="171">
        <f ca="1">SUMIFS(INDIRECT("'BD OCyG'!$"&amp;Z$10&amp;":$"&amp;Z$10),'BD OCyG'!$B:$B,X$9,'BD OCyG'!$AE:$AE,$H15,'BD OCyG'!$AD:$AD,$H$11,'BD OCyG'!$AF:$AF,"No")*Resumen!$F$8</f>
        <v>0</v>
      </c>
      <c r="AB15" s="171">
        <f ca="1">Z15+IF(Resumen!$F$8=0,0,AA15/Resumen!$F$8)</f>
        <v>0</v>
      </c>
      <c r="AC15" s="171">
        <f ca="1">Z15+IF(Resumen!$G$7=0,0,AA15/Resumen!$G$7)</f>
        <v>0</v>
      </c>
      <c r="AD15" s="170">
        <f ca="1">IF(AE$9&gt;Periodo,0,(SUMIFS(INDIRECT("'BD OCyG'!$"&amp;AE$10&amp;":"&amp;AE$10),'BD OCyG'!$B:$B,AD$9,'BD OCyG'!$AE:$AE,$H15,'BD OCyG'!$AD:$AD,$H$11)*AF$9-X15*X$10)/AD$10)</f>
        <v>0</v>
      </c>
      <c r="AE15" s="170">
        <f t="shared" ca="1" si="9"/>
        <v>0</v>
      </c>
      <c r="AF15" s="171">
        <f ca="1">IF(AE$9&gt;Periodo,0,IF(AE$9&gt;Periodo,0,SUMIFS(INDIRECT("'BD OCyG'!$"&amp;AF$10&amp;":$"&amp;AF$10),'BD OCyG'!$B:$B,AD$9,'BD OCyG'!$AE:$AE,$H15,'BD OCyG'!$AD:$AD,$H$11,'BD OCyG'!$AF:$AF,"Si")-Z15))</f>
        <v>0</v>
      </c>
      <c r="AG15" s="171">
        <f ca="1">IF(AE$9&gt;Periodo,0,IF(AE$9&gt;Periodo,0,SUMIFS(INDIRECT("'BD OCyG'!$"&amp;AF$10&amp;":$"&amp;AF$10),'BD OCyG'!$B:$B,AD$9,'BD OCyG'!$AE:$AE,$H15,'BD OCyG'!$AD:$AD,$H$11,'BD OCyG'!$AF:$AF,"No")*Resumen!$F$8-AA15))</f>
        <v>0</v>
      </c>
      <c r="AH15" s="171">
        <f ca="1">AF15+IF(Resumen!$F$8=0,0,AG15/Resumen!$F$8)</f>
        <v>0</v>
      </c>
      <c r="AI15" s="171">
        <f ca="1">AF15+IF(Resumen!$H$7=0,0,AG15/Resumen!$H$7)</f>
        <v>0</v>
      </c>
      <c r="AJ15" s="170">
        <f ca="1">IF(AK$9&gt;Periodo,0,IF(AK$9&gt;Periodo,0,(SUMIFS(INDIRECT("'BD OCyG'!$"&amp;AK$10&amp;":"&amp;AK$10),'BD OCyG'!$B:$B,AJ$9,'BD OCyG'!$AE:$AE,$H15,'BD OCyG'!$AD:$AD,$H$11)*AL$9-SUMIFS(INDIRECT("'BD OCyG'!$"&amp;AE$10&amp;":"&amp;AE$10),'BD OCyG'!$B:$B,AJ$9,'BD OCyG'!$AE:$AE,$H15,'BD OCyG'!$AD:$AD,$H$11)*AF$9)/AJ$10))</f>
        <v>0</v>
      </c>
      <c r="AK15" s="170">
        <f t="shared" ca="1" si="10"/>
        <v>0</v>
      </c>
      <c r="AL15" s="171">
        <f ca="1">IF(AK$9&gt;Periodo,0,SUMIFS(INDIRECT("'BD OCyG'!$"&amp;AL$10&amp;":$"&amp;AL$10),'BD OCyG'!$B:$B,AJ$9,'BD OCyG'!$AE:$AE,$H15,'BD OCyG'!$AD:$AD,$H$11,'BD OCyG'!$AF:$AF,"Si")-AF15-Z15)</f>
        <v>0</v>
      </c>
      <c r="AM15" s="171">
        <f ca="1">IF(AK$9&gt;Periodo,0,SUMIFS(INDIRECT("'BD OCyG'!$"&amp;AL$10&amp;":$"&amp;AL$10),'BD OCyG'!$B:$B,AJ$9,'BD OCyG'!$AE:$AE,$H15,'BD OCyG'!$AD:$AD,$H$11,'BD OCyG'!$AF:$AF,"No")*Resumen!$F$8-AG15-AA15)</f>
        <v>0</v>
      </c>
      <c r="AN15" s="171">
        <f ca="1">AL15+IF(Resumen!$F$8=0,0,AM15/Resumen!$F$8)</f>
        <v>0</v>
      </c>
      <c r="AO15" s="171">
        <f ca="1">AL15+IF(Resumen!$I$7=0,0,AM15/Resumen!$I$7)</f>
        <v>0</v>
      </c>
      <c r="AP15" s="170">
        <f ca="1">IF(AQ$9&gt;Periodo,0,IF(AQ$9&gt;Periodo,0,(SUMIFS(INDIRECT("'BD OCyG'!$"&amp;AQ$10&amp;":"&amp;AQ$10),'BD OCyG'!$B:$B,AP$9,'BD OCyG'!$AE:$AE,$H15,'BD OCyG'!$AD:$AD,$H$11)*AR$9-SUMIFS(INDIRECT("'BD OCyG'!$"&amp;AK$10&amp;":"&amp;AK$10),'BD OCyG'!$B:$B,AP$9,'BD OCyG'!$AE:$AE,$H15,'BD OCyG'!$AD:$AD,$H$11)*AL$9)/AP$10))</f>
        <v>0</v>
      </c>
      <c r="AQ15" s="170">
        <f t="shared" ca="1" si="11"/>
        <v>0</v>
      </c>
      <c r="AR15" s="171">
        <f ca="1">IF(AQ$9&gt;Periodo,0,SUMIFS(INDIRECT("'BD OCyG'!$"&amp;AR$10&amp;":$"&amp;AR$10),'BD OCyG'!$B:$B,AP$9,'BD OCyG'!$AE:$AE,$H15,'BD OCyG'!$AD:$AD,$H$11,'BD OCyG'!$AF:$AF,"Si")-AL15-AF15-Z15)</f>
        <v>0</v>
      </c>
      <c r="AS15" s="171">
        <f ca="1">IF(AQ$9&gt;Periodo,0,SUMIFS(INDIRECT("'BD OCyG'!$"&amp;AR$10&amp;":$"&amp;AR$10),'BD OCyG'!$B:$B,AP$9,'BD OCyG'!$AE:$AE,$H15,'BD OCyG'!$AD:$AD,$H$11,'BD OCyG'!$AF:$AF,"No")*Resumen!$F$8-AM15-AG15-AA15)</f>
        <v>0</v>
      </c>
      <c r="AT15" s="171">
        <f ca="1">AR15+IF(Resumen!$F$8=0,0,AS15/Resumen!$F$8)</f>
        <v>0</v>
      </c>
      <c r="AU15" s="171">
        <f ca="1">AR15+IF(Resumen!$J$7=0,0,AS15/Resumen!$J$7)</f>
        <v>0</v>
      </c>
      <c r="AV15" s="170">
        <f ca="1">IF(AW$9&gt;Periodo,0,IF(AW$9&gt;Periodo,0,(SUMIFS(INDIRECT("'BD OCyG'!$"&amp;AW$10&amp;":"&amp;AW$10),'BD OCyG'!$B:$B,AV$9,'BD OCyG'!$AE:$AE,$H15,'BD OCyG'!$AD:$AD,$H$11)*AX$9-SUMIFS(INDIRECT("'BD OCyG'!$"&amp;AQ$10&amp;":"&amp;AQ$10),'BD OCyG'!$B:$B,AV$9,'BD OCyG'!$AE:$AE,$H15,'BD OCyG'!$AD:$AD,$H$11)*AR$9)/AV$10))</f>
        <v>0</v>
      </c>
      <c r="AW15" s="170">
        <f t="shared" ca="1" si="12"/>
        <v>0</v>
      </c>
      <c r="AX15" s="171">
        <f ca="1">IF(AW$9&gt;Periodo,0,SUMIFS(INDIRECT("'BD OCyG'!$"&amp;AX$10&amp;":$"&amp;AX$10),'BD OCyG'!$B:$B,AV$9,'BD OCyG'!$AE:$AE,$H15,'BD OCyG'!$AD:$AD,$H$11,'BD OCyG'!$AF:$AF,"Si")-AR15-AL15-AF15-Z15)</f>
        <v>0</v>
      </c>
      <c r="AY15" s="171">
        <f ca="1">IF(AW$9&gt;Periodo,0,SUMIFS(INDIRECT("'BD OCyG'!$"&amp;AX$10&amp;":$"&amp;AX$10),'BD OCyG'!$B:$B,AV$9,'BD OCyG'!$AE:$AE,$H15,'BD OCyG'!$AD:$AD,$H$11,'BD OCyG'!$AF:$AF,"No")*Resumen!$F$8-AS15-AM15-AG15-AA15)</f>
        <v>0</v>
      </c>
      <c r="AZ15" s="171">
        <f ca="1">AX15+IF(Resumen!$F$8=0,0,AY15/Resumen!$F$8)</f>
        <v>0</v>
      </c>
      <c r="BA15" s="171">
        <f ca="1">AX15+IF(Resumen!$K$7=0,0,AY15/Resumen!$K$7)</f>
        <v>0</v>
      </c>
      <c r="BB15" s="170">
        <f ca="1">IF(BC$9&gt;Periodo,0,IF(BC$9&gt;Periodo,0,(SUMIFS(INDIRECT("'BD OCyG'!$"&amp;BC$10&amp;":"&amp;BC$10),'BD OCyG'!$B:$B,BB$9,'BD OCyG'!$AE:$AE,$H15,'BD OCyG'!$AD:$AD,$H$11)*BD$9-SUMIFS(INDIRECT("'BD OCyG'!$"&amp;AW$10&amp;":"&amp;AW$10),'BD OCyG'!$B:$B,BB$9,'BD OCyG'!$AE:$AE,$H15,'BD OCyG'!$AD:$AD,$H$11)*AX$9)/BB$10))</f>
        <v>0</v>
      </c>
      <c r="BC15" s="170">
        <f t="shared" ca="1" si="13"/>
        <v>0</v>
      </c>
      <c r="BD15" s="171">
        <f ca="1">IF(BC$9&gt;Periodo,0,SUMIFS(INDIRECT("'BD OCyG'!$"&amp;BD$10&amp;":$"&amp;BD$10),'BD OCyG'!$B:$B,BB$9,'BD OCyG'!$AE:$AE,$H15,'BD OCyG'!$AD:$AD,$H$11,'BD OCyG'!$AF:$AF,"Si")-AX15-AR15-AL15-AF15-Z15)</f>
        <v>0</v>
      </c>
      <c r="BE15" s="171">
        <f ca="1">IF(BC$9&gt;Periodo,0,SUMIFS(INDIRECT("'BD OCyG'!$"&amp;BD$10&amp;":$"&amp;BD$10),'BD OCyG'!$B:$B,BB$9,'BD OCyG'!$AE:$AE,$H15,'BD OCyG'!$AD:$AD,$H$11,'BD OCyG'!$AF:$AF,"No")*Resumen!$F$8-AY15-AS15-AM15-AG15-AA15)</f>
        <v>0</v>
      </c>
      <c r="BF15" s="171">
        <f ca="1">BD15+IF(Resumen!$F$8=0,0,BE15/Resumen!$F$8)</f>
        <v>0</v>
      </c>
      <c r="BG15" s="171">
        <f ca="1">BD15+IF(Resumen!$L$7=0,0,BE15/Resumen!$L$7)</f>
        <v>0</v>
      </c>
      <c r="BH15" s="170">
        <f ca="1">IF(BI$9&gt;Periodo,0,IF(BI$9&gt;Periodo,0,(SUMIFS(INDIRECT("'BD OCyG'!$"&amp;BI$10&amp;":"&amp;BI$10),'BD OCyG'!$B:$B,BH$9,'BD OCyG'!$AE:$AE,$H15,'BD OCyG'!$AD:$AD,$H$11)*BJ$9-SUMIFS(INDIRECT("'BD OCyG'!$"&amp;BC$10&amp;":"&amp;BC$10),'BD OCyG'!$B:$B,BH$9,'BD OCyG'!$AE:$AE,$H15,'BD OCyG'!$AD:$AD,$H$11)*BD$9)/BH$10))</f>
        <v>0</v>
      </c>
      <c r="BI15" s="170">
        <f t="shared" ca="1" si="14"/>
        <v>0</v>
      </c>
      <c r="BJ15" s="171">
        <f ca="1">IF(BI$9&gt;Periodo,0,SUMIFS(INDIRECT("'BD OCyG'!$"&amp;BJ$10&amp;":$"&amp;BJ$10),'BD OCyG'!$B:$B,BH$9,'BD OCyG'!$AE:$AE,$H15,'BD OCyG'!$AD:$AD,$H$11,'BD OCyG'!$AF:$AF,"Si")-BD15-AX15-AR15-AL15-AF15-Z15)</f>
        <v>0</v>
      </c>
      <c r="BK15" s="171">
        <f ca="1">IF(BI$9&gt;Periodo,0,SUMIFS(INDIRECT("'BD OCyG'!$"&amp;BJ$10&amp;":$"&amp;BJ$10),'BD OCyG'!$B:$B,BH$9,'BD OCyG'!$AE:$AE,$H15,'BD OCyG'!$AD:$AD,$H$11,'BD OCyG'!$AF:$AF,"No")*Resumen!$F$8-BE15-AY15-AS15-AM15-AG15-AA15)</f>
        <v>0</v>
      </c>
      <c r="BL15" s="171">
        <f ca="1">BJ15+IF(Resumen!$F$8=0,0,BK15/Resumen!$F$8)</f>
        <v>0</v>
      </c>
      <c r="BM15" s="171">
        <f ca="1">BJ15+IF(Resumen!$M$7=0,0,BK15/Resumen!$M$7)</f>
        <v>0</v>
      </c>
      <c r="BN15" s="170">
        <f ca="1">IF(BO$9&gt;Periodo,0,IF(BO$9&gt;Periodo,0,(SUMIFS(INDIRECT("'BD OCyG'!$"&amp;BO$10&amp;":"&amp;BO$10),'BD OCyG'!$B:$B,BN$9,'BD OCyG'!$AE:$AE,$H15,'BD OCyG'!$AD:$AD,$H$11)*BP$9-SUMIFS(INDIRECT("'BD OCyG'!$"&amp;BI$10&amp;":"&amp;BI$10),'BD OCyG'!$B:$B,BN$9,'BD OCyG'!$AE:$AE,$H15,'BD OCyG'!$AD:$AD,$H$11)*BJ$9)/BN$10))</f>
        <v>0</v>
      </c>
      <c r="BO15" s="170">
        <f t="shared" ca="1" si="15"/>
        <v>0</v>
      </c>
      <c r="BP15" s="171">
        <f ca="1">IF(BO$9&gt;Periodo,0,SUMIFS(INDIRECT("'BD OCyG'!$"&amp;BP$10&amp;":$"&amp;BP$10),'BD OCyG'!$B:$B,BN$9,'BD OCyG'!$AE:$AE,$H15,'BD OCyG'!$AD:$AD,$H$11,'BD OCyG'!$AF:$AF,"Si")-BJ15-BD15-AX15-AR15-AL15-AF15-Z15)</f>
        <v>0</v>
      </c>
      <c r="BQ15" s="171">
        <f ca="1">IF(BO$9&gt;Periodo,0,SUMIFS(INDIRECT("'BD OCyG'!$"&amp;BP$10&amp;":$"&amp;BP$10),'BD OCyG'!$B:$B,BN$9,'BD OCyG'!$AE:$AE,$H15,'BD OCyG'!$AD:$AD,$H$11,'BD OCyG'!$AF:$AF,"No")*Resumen!$F$9-BK15-BE15-AY15-AS15-AM15-AG15-AA15)</f>
        <v>0</v>
      </c>
      <c r="BR15" s="171">
        <f ca="1">BP15+IF(Resumen!$F$8=0,0,BQ15/Resumen!$F$8)</f>
        <v>0</v>
      </c>
      <c r="BS15" s="171">
        <f ca="1">BP15+IF(Resumen!$N$7=0,0,BQ15/Resumen!$N$7)</f>
        <v>0</v>
      </c>
      <c r="BT15" s="170">
        <f ca="1">IF(BU$9&gt;Periodo,0,IF(BU$9&gt;Periodo,0,(SUMIFS(INDIRECT("'BD OCyG'!$"&amp;BU$10&amp;":"&amp;BU$10),'BD OCyG'!$B:$B,BT$9,'BD OCyG'!$AE:$AE,$H15,'BD OCyG'!$AD:$AD,$H$11)*BV$9-SUMIFS(INDIRECT("'BD OCyG'!$"&amp;BO$10&amp;":"&amp;BO$10),'BD OCyG'!$B:$B,BT$9,'BD OCyG'!$AE:$AE,$H15,'BD OCyG'!$AD:$AD,$H$11)*BP$9)/BT$10))</f>
        <v>0</v>
      </c>
      <c r="BU15" s="170">
        <f t="shared" ca="1" si="16"/>
        <v>0</v>
      </c>
      <c r="BV15" s="171">
        <f ca="1">IF(BU$9&gt;Periodo,0,SUMIFS(INDIRECT("'BD OCyG'!$"&amp;BV$10&amp;":$"&amp;BV$10),'BD OCyG'!$B:$B,BT$9,'BD OCyG'!$AE:$AE,$H15,'BD OCyG'!$AD:$AD,$H$11,'BD OCyG'!$AF:$AF,"Si")-BP15-BJ15-BD15-AX15-AR15-AL15-AF15-Z15)</f>
        <v>0</v>
      </c>
      <c r="BW15" s="171">
        <f ca="1">IF(BU$9&gt;Periodo,0,SUMIFS(INDIRECT("'BD OCyG'!$"&amp;BV$10&amp;":$"&amp;BV$10),'BD OCyG'!$B:$B,BT$9,'BD OCyG'!$AE:$AE,$H15,'BD OCyG'!$AD:$AD,$H$11,'BD OCyG'!$AF:$AF,"No")*Resumen!$F$8-BQ15-BK15-BE15-AY15-AS15-AM15-AG15-AA15)</f>
        <v>0</v>
      </c>
      <c r="BX15" s="171">
        <f ca="1">BV15+IF(Resumen!$F$8=0,0,BW15/Resumen!$F$8)</f>
        <v>0</v>
      </c>
      <c r="BY15" s="171">
        <f ca="1">BV15+IF(Resumen!$O$7=0,0,BW15/Resumen!$O$7)</f>
        <v>0</v>
      </c>
      <c r="BZ15" s="170">
        <f ca="1">IF(CA$9&gt;Periodo,0,IF(CA$9&gt;Periodo,0,(SUMIFS(INDIRECT("'BD OCyG'!$"&amp;CA$10&amp;":"&amp;CA$10),'BD OCyG'!$B:$B,BZ$9,'BD OCyG'!$AE:$AE,$H15,'BD OCyG'!$AD:$AD,$H$11)*CB$9-SUMIFS(INDIRECT("'BD OCyG'!$"&amp;BU$10&amp;":"&amp;BU$10),'BD OCyG'!$B:$B,BZ$9,'BD OCyG'!$AE:$AE,$H15,'BD OCyG'!$AD:$AD,$H$11)*BV$9)/BZ$10))</f>
        <v>0</v>
      </c>
      <c r="CA15" s="170">
        <f t="shared" ca="1" si="17"/>
        <v>0</v>
      </c>
      <c r="CB15" s="171">
        <f ca="1">IF(CA$9&gt;Periodo,0,SUMIFS(INDIRECT("'BD OCyG'!$"&amp;CB$10&amp;":$"&amp;CB$10),'BD OCyG'!$B:$B,BZ$9,'BD OCyG'!$AE:$AE,$H15,'BD OCyG'!$AD:$AD,$H$11,'BD OCyG'!$AF:$AF,"Si")-BV15-BP15-BJ15-BD15-AX15-AR15-AL15-AF15-Z15)</f>
        <v>0</v>
      </c>
      <c r="CC15" s="171">
        <f ca="1">IF(CA$9&gt;Periodo,0,SUMIFS(INDIRECT("'BD OCyG'!$"&amp;CB$10&amp;":$"&amp;CB$10),'BD OCyG'!$B:$B,BZ$9,'BD OCyG'!$AE:$AE,$H15,'BD OCyG'!$AD:$AD,$H$11,'BD OCyG'!$AF:$AF,"No")*Resumen!$F$8-BW15-BQ15-BK15-BE15-AY15-AS15-AM15-AG15-AA15)</f>
        <v>0</v>
      </c>
      <c r="CD15" s="171">
        <f ca="1">CB15+IF(Resumen!$F$8=0,0,CC15/Resumen!$F$8)</f>
        <v>0</v>
      </c>
      <c r="CE15" s="171">
        <f ca="1">CB15+IF(Resumen!$P$7=0,0,CC15/Resumen!$P$7)</f>
        <v>0</v>
      </c>
      <c r="CF15" s="170">
        <f ca="1">IF(CG$9&gt;Periodo,0,IF(CG$9&gt;Periodo,0,(SUMIFS(INDIRECT("'BD OCyG'!$"&amp;CG$10&amp;":"&amp;CG$10),'BD OCyG'!$B:$B,CF$9,'BD OCyG'!$AE:$AE,$H15,'BD OCyG'!$AD:$AD,$H$11)*CH$9-SUMIFS(INDIRECT("'BD OCyG'!$"&amp;CA$10&amp;":"&amp;CA$10),'BD OCyG'!$B:$B,CF$9,'BD OCyG'!$AE:$AE,$H15,'BD OCyG'!$AD:$AD,$H$11)*CB$9)/CF$10))</f>
        <v>0</v>
      </c>
      <c r="CG15" s="170">
        <f t="shared" ca="1" si="18"/>
        <v>0</v>
      </c>
      <c r="CH15" s="171">
        <f ca="1">IF(CG$9&gt;Periodo,0,SUMIFS(INDIRECT("'BD OCyG'!$"&amp;CH$10&amp;":$"&amp;CH$10),'BD OCyG'!$B:$B,CF$9,'BD OCyG'!$AE:$AE,$H15,'BD OCyG'!$AD:$AD,$H$11,'BD OCyG'!$AF:$AF,"Si")-CB15-BV15-BP15-BJ15-BD15-AX15-AR15-AL15-AF15-Z15)</f>
        <v>0</v>
      </c>
      <c r="CI15" s="171">
        <f ca="1">IF(CG$9&gt;Periodo,0,SUMIFS(INDIRECT("'BD OCyG'!$"&amp;CH$10&amp;":$"&amp;CH$10),'BD OCyG'!$B:$B,CF$9,'BD OCyG'!$AE:$AE,$H15,'BD OCyG'!$AD:$AD,$H$11,'BD OCyG'!$AF:$AF,"No")*Resumen!$F$8-CC15-BW15-BQ15-BK15-BE15-AY15-AS15-AM15-AG15-AA15)</f>
        <v>0</v>
      </c>
      <c r="CJ15" s="171">
        <f ca="1">CH15+IF(Resumen!$F$8=0,0,CI15/Resumen!$F$8)</f>
        <v>0</v>
      </c>
      <c r="CK15" s="171">
        <f ca="1">CH15+IF(Resumen!$Q$7=0,0,CI15/Resumen!$Q$7)</f>
        <v>0</v>
      </c>
      <c r="CL15" s="170">
        <f ca="1">IF(CM$9&gt;Periodo,0,IF(CM$9&gt;Periodo,0,(SUMIFS(INDIRECT("'BD OCyG'!$"&amp;CM$10&amp;":"&amp;CM$10),'BD OCyG'!$B:$B,CL$9,'BD OCyG'!$AE:$AE,$H15,'BD OCyG'!$AD:$AD,$H$11)*CN$9-SUMIFS(INDIRECT("'BD OCyG'!$"&amp;CG$10&amp;":"&amp;CG$10),'BD OCyG'!$B:$B,CL$9,'BD OCyG'!$AE:$AE,$H15,'BD OCyG'!$AD:$AD,$H$11)*CH$9)/CL$10))</f>
        <v>0</v>
      </c>
      <c r="CM15" s="170">
        <f t="shared" ca="1" si="19"/>
        <v>0</v>
      </c>
      <c r="CN15" s="171">
        <f ca="1">IF(CM$9&gt;Periodo,0,SUMIFS(INDIRECT("'BD OCyG'!$"&amp;CN$10&amp;":$"&amp;CN$10),'BD OCyG'!$B:$B,CL$9,'BD OCyG'!$AE:$AE,$H15,'BD OCyG'!$AD:$AD,$H$11,'BD OCyG'!$AF:$AF,"Si")-CH15-CB15-BV15-BP15-BJ15-BD15-AX15-AR15-AL15-AF15-Z15)</f>
        <v>0</v>
      </c>
      <c r="CO15" s="171">
        <f ca="1">IF(CM$9&gt;Periodo,0,SUMIFS(INDIRECT("'BD OCyG'!$"&amp;CN$10&amp;":$"&amp;CN$10),'BD OCyG'!$B:$B,CL$9,'BD OCyG'!$AE:$AE,$H15,'BD OCyG'!$AD:$AD,$H$11,'BD OCyG'!$AF:$AF,"No")*Resumen!$F$8-CI15-CC15-BW15-BQ15-BK15-BE15-AY15-AS15-AM15-AG15-AA15)</f>
        <v>0</v>
      </c>
      <c r="CP15" s="171">
        <f ca="1">CN15+IF(Resumen!$F$8=0,0,CO15/Resumen!$F$8)</f>
        <v>0</v>
      </c>
      <c r="CQ15" s="171">
        <f ca="1">CN15+IF(Resumen!$R$7=0,0,CO15/Resumen!$R$7)</f>
        <v>0</v>
      </c>
      <c r="CR15" s="139">
        <f t="shared" ca="1" si="20"/>
        <v>0</v>
      </c>
      <c r="CS15" s="139">
        <f t="shared" ca="1" si="21"/>
        <v>0</v>
      </c>
      <c r="CT15" s="139">
        <f t="shared" ca="1" si="22"/>
        <v>0</v>
      </c>
      <c r="CU15" s="139">
        <f t="shared" ca="1" si="4"/>
        <v>0</v>
      </c>
      <c r="CV15" s="140">
        <f t="shared" ca="1" si="4"/>
        <v>0</v>
      </c>
      <c r="CW15" s="140">
        <f t="shared" ca="1" si="4"/>
        <v>0</v>
      </c>
      <c r="CX15" s="170">
        <f>SUMIFS('BD OCyG'!$AB:$AB,'BD OCyG'!$B:$B,CX$11,'BD OCyG'!$AE:$AE,$H15,'BD OCyG'!$AD:$AD,$H$11)</f>
        <v>0</v>
      </c>
      <c r="CY15" s="170">
        <f t="shared" si="5"/>
        <v>0</v>
      </c>
      <c r="CZ15" s="171">
        <f>SUMIFS('BD OCyG'!$AC:$AC,'BD OCyG'!$B:$B,CX$11,'BD OCyG'!$AE:$AE,$H15,'BD OCyG'!$AD:$AD,$H$11,'BD OCyG'!$AF:$AF,"Si")</f>
        <v>0</v>
      </c>
      <c r="DA15" s="171">
        <f>SUMIFS('BD OCyG'!$AC:$AC,'BD OCyG'!$B:$B,CX$11,'BD OCyG'!$AE:$AE,$H15,'BD OCyG'!$AD:$AD,$H$11,'BD OCyG'!$AF:$AF,"No")*Resumen!$F$8</f>
        <v>0</v>
      </c>
      <c r="DB15" s="171">
        <f>CZ15+IF(Resumen!$F$8=0,0,DA15/Resumen!$F$8)</f>
        <v>0</v>
      </c>
      <c r="DC15" s="171">
        <f>CZ15+IF(Resumen!$F$8=0,0,DA15/Resumen!$F$8)</f>
        <v>0</v>
      </c>
      <c r="DD15" s="170">
        <f>SUMIFS('BD OCyG'!$AB:$AB,'BD OCyG'!$B:$B,DD$11,'BD OCyG'!$AE:$AE,$H15,'BD OCyG'!$AD:$AD,$H$11)</f>
        <v>0</v>
      </c>
      <c r="DE15" s="170">
        <f t="shared" si="6"/>
        <v>0</v>
      </c>
      <c r="DF15" s="171">
        <f>SUMIFS('BD OCyG'!$AC:$AC,'BD OCyG'!$B:$B,DD$11,'BD OCyG'!$AE:$AE,$H15,'BD OCyG'!$AD:$AD,$H$11,'BD OCyG'!$AF:$AF,"Si")</f>
        <v>0</v>
      </c>
      <c r="DG15" s="171">
        <f>SUMIFS('BD OCyG'!$AC:$AC,'BD OCyG'!$B:$B,DD$11,'BD OCyG'!$AE:$AE,$H15,'BD OCyG'!$AD:$AD,$H$11,'BD OCyG'!$AF:$AF,"No")*Resumen!$F$8</f>
        <v>0</v>
      </c>
      <c r="DH15" s="171">
        <f>DF15+IF(Resumen!$F$8=0,0,DG15/Resumen!$F$8)</f>
        <v>0</v>
      </c>
      <c r="DI15" s="171">
        <f>DF15+IF(Resumen!$F$8=0,0,DG15/Resumen!$F$8)</f>
        <v>0</v>
      </c>
      <c r="DJ15" s="140">
        <f t="shared" ca="1" si="23"/>
        <v>0</v>
      </c>
      <c r="DK15" s="140">
        <f t="shared" ca="1" si="7"/>
        <v>0</v>
      </c>
      <c r="DL15" s="140">
        <f t="shared" ca="1" si="7"/>
        <v>0</v>
      </c>
    </row>
    <row r="16" spans="1:116" s="169" customFormat="1" ht="15" customHeight="1" x14ac:dyDescent="0.2">
      <c r="B16" s="170">
        <f>SUMIFS('BD OCyG'!$AB:$AB,'BD OCyG'!$B:$B,B$11,'BD OCyG'!$AE:$AE,$H16,'BD OCyG'!$AD:$AD,$H$11)</f>
        <v>0</v>
      </c>
      <c r="C16" s="170">
        <f t="shared" si="0"/>
        <v>0</v>
      </c>
      <c r="D16" s="171">
        <f>SUMIFS('BD OCyG'!$AC:$AC,'BD OCyG'!$B:$B,B$11,'BD OCyG'!$AE:$AE,$H16,'BD OCyG'!$AD:$AD,$H$11,'BD OCyG'!$AF:$AF,"Si")</f>
        <v>0</v>
      </c>
      <c r="E16" s="171">
        <f>SUMIFS('BD OCyG'!$AC:$AC,'BD OCyG'!$B:$B,B$11,'BD OCyG'!$AE:$AE,$H16,'BD OCyG'!$AD:$AD,$H$11,'BD OCyG'!$AF:$AF,"No")*Resumen!$F$9</f>
        <v>0</v>
      </c>
      <c r="F16" s="171">
        <f>D16+IF(Resumen!$F$9=0,0,E16/Resumen!$F$9)</f>
        <v>0</v>
      </c>
      <c r="G16" s="171">
        <f>D16+IF(Resumen!$F$7=0,0,E16/Resumen!$F$7)</f>
        <v>0</v>
      </c>
      <c r="H16" s="172"/>
      <c r="I16" s="139">
        <f>SUMIFS('BD OCyG'!$AB:$AB,'BD OCyG'!$B:$B,I$11,'BD OCyG'!$AE:$AE,$H16,'BD OCyG'!$AD:$AD,$H$11)</f>
        <v>0</v>
      </c>
      <c r="J16" s="139">
        <f t="shared" si="1"/>
        <v>0</v>
      </c>
      <c r="K16" s="139">
        <f>SUMIFS('BD OCyG'!$AC:$AC,'BD OCyG'!$B:$B,I$11,'BD OCyG'!$AE:$AE,$H16,'BD OCyG'!$AD:$AD,$H$11,'BD OCyG'!$AF:$AF,"Si")</f>
        <v>0</v>
      </c>
      <c r="L16" s="139">
        <f>SUMIFS('BD OCyG'!$AC:$AC,'BD OCyG'!$B:$B,I$11,'BD OCyG'!$AE:$AE,$H16,'BD OCyG'!$AD:$AD,$H$11,'BD OCyG'!$AF:$AF,"No")*Resumen!$F$8</f>
        <v>0</v>
      </c>
      <c r="M16" s="171">
        <f>K16+IF(Resumen!$F$8=0,0,L16/Resumen!$F$8)</f>
        <v>0</v>
      </c>
      <c r="N16" s="139">
        <f>SUMIFS('BD OCyG'!$AB:$AB,'BD OCyG'!$B:$B,N$11,'BD OCyG'!$AE:$AE,$H16,'BD OCyG'!$AD:$AD,$H$11)</f>
        <v>0</v>
      </c>
      <c r="O16" s="139">
        <f t="shared" si="2"/>
        <v>0</v>
      </c>
      <c r="P16" s="139">
        <f>SUMIFS('BD OCyG'!$AC:$AC,'BD OCyG'!$B:$B,N$11,'BD OCyG'!$AE:$AE,$H16,'BD OCyG'!$AD:$AD,$H$11,'BD OCyG'!$AF:$AF,"Si")</f>
        <v>0</v>
      </c>
      <c r="Q16" s="139">
        <f>SUMIFS('BD OCyG'!$AC:$AC,'BD OCyG'!$B:$B,N$11,'BD OCyG'!$AE:$AE,$H16,'BD OCyG'!$AD:$AD,$H$11,'BD OCyG'!$AF:$AF,"No")*Resumen!$F$8</f>
        <v>0</v>
      </c>
      <c r="R16" s="171">
        <f>P16+IF(Resumen!$F$8=0,0,Q16/Resumen!$F$8)</f>
        <v>0</v>
      </c>
      <c r="S16" s="139">
        <f ca="1">IFERROR(SUMIFS(INDIRECT("'BD OCyG'!$"&amp;T$10&amp;":"&amp;T$10),'BD OCyG'!$B:$B,N$11,'BD OCyG'!$AE:$AE,$H16,'BD OCyG'!$AD:$AD,$H$11),)</f>
        <v>0</v>
      </c>
      <c r="T16" s="139">
        <f t="shared" ca="1" si="3"/>
        <v>0</v>
      </c>
      <c r="U16" s="139">
        <f ca="1">IFERROR(SUMIFS(INDIRECT("'BD OCyG'!$"&amp;U$10&amp;":$"&amp;U$10),'BD OCyG'!$B:$B,N$11,'BD OCyG'!$AE:$AE,$H16,'BD OCyG'!$AD:$AD,$H$11,'BD OCyG'!$AF:$AF,"Si"),)</f>
        <v>0</v>
      </c>
      <c r="V16" s="139">
        <f ca="1">IFERROR(SUMIFS(INDIRECT("'BD OCyG'!$"&amp;U$10&amp;":$"&amp;U$10),'BD OCyG'!$B:$B,N$11,'BD OCyG'!$AE:$AE,$H16,'BD OCyG'!$AD:$AD,$H$11,'BD OCyG'!$AF:$AF,"No")*Resumen!$F$8,)</f>
        <v>0</v>
      </c>
      <c r="W16" s="171">
        <f ca="1">U16+IF(Resumen!$F$8=0,0,V16/Resumen!$F$8)</f>
        <v>0</v>
      </c>
      <c r="X16" s="170">
        <f ca="1">SUMIFS(INDIRECT("'BD OCyG'!$"&amp;Y$10&amp;":"&amp;Y$10),'BD OCyG'!$B:$B,X$9,'BD OCyG'!$AE:$AE,$H16,'BD OCyG'!$AD:$AD,$H$11)</f>
        <v>0</v>
      </c>
      <c r="Y16" s="170">
        <f t="shared" ca="1" si="8"/>
        <v>0</v>
      </c>
      <c r="Z16" s="171">
        <f ca="1">SUMIFS(INDIRECT("'BD OCyG'!$"&amp;Z$10&amp;":$"&amp;Z$10),'BD OCyG'!$B:$B,X$9,'BD OCyG'!$AE:$AE,$H16,'BD OCyG'!$AD:$AD,$H$11,'BD OCyG'!$AF:$AF,"Si")</f>
        <v>0</v>
      </c>
      <c r="AA16" s="171">
        <f ca="1">SUMIFS(INDIRECT("'BD OCyG'!$"&amp;Z$10&amp;":$"&amp;Z$10),'BD OCyG'!$B:$B,X$9,'BD OCyG'!$AE:$AE,$H16,'BD OCyG'!$AD:$AD,$H$11,'BD OCyG'!$AF:$AF,"No")*Resumen!$F$8</f>
        <v>0</v>
      </c>
      <c r="AB16" s="171">
        <f ca="1">Z16+IF(Resumen!$F$8=0,0,AA16/Resumen!$F$8)</f>
        <v>0</v>
      </c>
      <c r="AC16" s="171">
        <f ca="1">Z16+IF(Resumen!$G$7=0,0,AA16/Resumen!$G$7)</f>
        <v>0</v>
      </c>
      <c r="AD16" s="170">
        <f ca="1">IF(AE$9&gt;Periodo,0,(SUMIFS(INDIRECT("'BD OCyG'!$"&amp;AE$10&amp;":"&amp;AE$10),'BD OCyG'!$B:$B,AD$9,'BD OCyG'!$AE:$AE,$H16,'BD OCyG'!$AD:$AD,$H$11)*AF$9-X16*X$10)/AD$10)</f>
        <v>0</v>
      </c>
      <c r="AE16" s="170">
        <f t="shared" ca="1" si="9"/>
        <v>0</v>
      </c>
      <c r="AF16" s="171">
        <f ca="1">IF(AE$9&gt;Periodo,0,IF(AE$9&gt;Periodo,0,SUMIFS(INDIRECT("'BD OCyG'!$"&amp;AF$10&amp;":$"&amp;AF$10),'BD OCyG'!$B:$B,AD$9,'BD OCyG'!$AE:$AE,$H16,'BD OCyG'!$AD:$AD,$H$11,'BD OCyG'!$AF:$AF,"Si")-Z16))</f>
        <v>0</v>
      </c>
      <c r="AG16" s="171">
        <f ca="1">IF(AE$9&gt;Periodo,0,IF(AE$9&gt;Periodo,0,SUMIFS(INDIRECT("'BD OCyG'!$"&amp;AF$10&amp;":$"&amp;AF$10),'BD OCyG'!$B:$B,AD$9,'BD OCyG'!$AE:$AE,$H16,'BD OCyG'!$AD:$AD,$H$11,'BD OCyG'!$AF:$AF,"No")*Resumen!$F$8-AA16))</f>
        <v>0</v>
      </c>
      <c r="AH16" s="171">
        <f ca="1">AF16+IF(Resumen!$F$8=0,0,AG16/Resumen!$F$8)</f>
        <v>0</v>
      </c>
      <c r="AI16" s="171">
        <f ca="1">AF16+IF(Resumen!$H$7=0,0,AG16/Resumen!$H$7)</f>
        <v>0</v>
      </c>
      <c r="AJ16" s="170">
        <f ca="1">IF(AK$9&gt;Periodo,0,IF(AK$9&gt;Periodo,0,(SUMIFS(INDIRECT("'BD OCyG'!$"&amp;AK$10&amp;":"&amp;AK$10),'BD OCyG'!$B:$B,AJ$9,'BD OCyG'!$AE:$AE,$H16,'BD OCyG'!$AD:$AD,$H$11)*AL$9-SUMIFS(INDIRECT("'BD OCyG'!$"&amp;AE$10&amp;":"&amp;AE$10),'BD OCyG'!$B:$B,AJ$9,'BD OCyG'!$AE:$AE,$H16,'BD OCyG'!$AD:$AD,$H$11)*AF$9)/AJ$10))</f>
        <v>0</v>
      </c>
      <c r="AK16" s="170">
        <f t="shared" ca="1" si="10"/>
        <v>0</v>
      </c>
      <c r="AL16" s="171">
        <f ca="1">IF(AK$9&gt;Periodo,0,SUMIFS(INDIRECT("'BD OCyG'!$"&amp;AL$10&amp;":$"&amp;AL$10),'BD OCyG'!$B:$B,AJ$9,'BD OCyG'!$AE:$AE,$H16,'BD OCyG'!$AD:$AD,$H$11,'BD OCyG'!$AF:$AF,"Si")-AF16-Z16)</f>
        <v>0</v>
      </c>
      <c r="AM16" s="171">
        <f ca="1">IF(AK$9&gt;Periodo,0,SUMIFS(INDIRECT("'BD OCyG'!$"&amp;AL$10&amp;":$"&amp;AL$10),'BD OCyG'!$B:$B,AJ$9,'BD OCyG'!$AE:$AE,$H16,'BD OCyG'!$AD:$AD,$H$11,'BD OCyG'!$AF:$AF,"No")*Resumen!$F$8-AG16-AA16)</f>
        <v>0</v>
      </c>
      <c r="AN16" s="171">
        <f ca="1">AL16+IF(Resumen!$F$8=0,0,AM16/Resumen!$F$8)</f>
        <v>0</v>
      </c>
      <c r="AO16" s="171">
        <f ca="1">AL16+IF(Resumen!$I$7=0,0,AM16/Resumen!$I$7)</f>
        <v>0</v>
      </c>
      <c r="AP16" s="170">
        <f ca="1">IF(AQ$9&gt;Periodo,0,IF(AQ$9&gt;Periodo,0,(SUMIFS(INDIRECT("'BD OCyG'!$"&amp;AQ$10&amp;":"&amp;AQ$10),'BD OCyG'!$B:$B,AP$9,'BD OCyG'!$AE:$AE,$H16,'BD OCyG'!$AD:$AD,$H$11)*AR$9-SUMIFS(INDIRECT("'BD OCyG'!$"&amp;AK$10&amp;":"&amp;AK$10),'BD OCyG'!$B:$B,AP$9,'BD OCyG'!$AE:$AE,$H16,'BD OCyG'!$AD:$AD,$H$11)*AL$9)/AP$10))</f>
        <v>0</v>
      </c>
      <c r="AQ16" s="170">
        <f t="shared" ca="1" si="11"/>
        <v>0</v>
      </c>
      <c r="AR16" s="171">
        <f ca="1">IF(AQ$9&gt;Periodo,0,SUMIFS(INDIRECT("'BD OCyG'!$"&amp;AR$10&amp;":$"&amp;AR$10),'BD OCyG'!$B:$B,AP$9,'BD OCyG'!$AE:$AE,$H16,'BD OCyG'!$AD:$AD,$H$11,'BD OCyG'!$AF:$AF,"Si")-AL16-AF16-Z16)</f>
        <v>0</v>
      </c>
      <c r="AS16" s="171">
        <f ca="1">IF(AQ$9&gt;Periodo,0,SUMIFS(INDIRECT("'BD OCyG'!$"&amp;AR$10&amp;":$"&amp;AR$10),'BD OCyG'!$B:$B,AP$9,'BD OCyG'!$AE:$AE,$H16,'BD OCyG'!$AD:$AD,$H$11,'BD OCyG'!$AF:$AF,"No")*Resumen!$F$8-AM16-AG16-AA16)</f>
        <v>0</v>
      </c>
      <c r="AT16" s="171">
        <f ca="1">AR16+IF(Resumen!$F$8=0,0,AS16/Resumen!$F$8)</f>
        <v>0</v>
      </c>
      <c r="AU16" s="171">
        <f ca="1">AR16+IF(Resumen!$J$7=0,0,AS16/Resumen!$J$7)</f>
        <v>0</v>
      </c>
      <c r="AV16" s="170">
        <f ca="1">IF(AW$9&gt;Periodo,0,IF(AW$9&gt;Periodo,0,(SUMIFS(INDIRECT("'BD OCyG'!$"&amp;AW$10&amp;":"&amp;AW$10),'BD OCyG'!$B:$B,AV$9,'BD OCyG'!$AE:$AE,$H16,'BD OCyG'!$AD:$AD,$H$11)*AX$9-SUMIFS(INDIRECT("'BD OCyG'!$"&amp;AQ$10&amp;":"&amp;AQ$10),'BD OCyG'!$B:$B,AV$9,'BD OCyG'!$AE:$AE,$H16,'BD OCyG'!$AD:$AD,$H$11)*AR$9)/AV$10))</f>
        <v>0</v>
      </c>
      <c r="AW16" s="170">
        <f t="shared" ca="1" si="12"/>
        <v>0</v>
      </c>
      <c r="AX16" s="171">
        <f ca="1">IF(AW$9&gt;Periodo,0,SUMIFS(INDIRECT("'BD OCyG'!$"&amp;AX$10&amp;":$"&amp;AX$10),'BD OCyG'!$B:$B,AV$9,'BD OCyG'!$AE:$AE,$H16,'BD OCyG'!$AD:$AD,$H$11,'BD OCyG'!$AF:$AF,"Si")-AR16-AL16-AF16-Z16)</f>
        <v>0</v>
      </c>
      <c r="AY16" s="171">
        <f ca="1">IF(AW$9&gt;Periodo,0,SUMIFS(INDIRECT("'BD OCyG'!$"&amp;AX$10&amp;":$"&amp;AX$10),'BD OCyG'!$B:$B,AV$9,'BD OCyG'!$AE:$AE,$H16,'BD OCyG'!$AD:$AD,$H$11,'BD OCyG'!$AF:$AF,"No")*Resumen!$F$8-AS16-AM16-AG16-AA16)</f>
        <v>0</v>
      </c>
      <c r="AZ16" s="171">
        <f ca="1">AX16+IF(Resumen!$F$8=0,0,AY16/Resumen!$F$8)</f>
        <v>0</v>
      </c>
      <c r="BA16" s="171">
        <f ca="1">AX16+IF(Resumen!$K$7=0,0,AY16/Resumen!$K$7)</f>
        <v>0</v>
      </c>
      <c r="BB16" s="170">
        <f ca="1">IF(BC$9&gt;Periodo,0,IF(BC$9&gt;Periodo,0,(SUMIFS(INDIRECT("'BD OCyG'!$"&amp;BC$10&amp;":"&amp;BC$10),'BD OCyG'!$B:$B,BB$9,'BD OCyG'!$AE:$AE,$H16,'BD OCyG'!$AD:$AD,$H$11)*BD$9-SUMIFS(INDIRECT("'BD OCyG'!$"&amp;AW$10&amp;":"&amp;AW$10),'BD OCyG'!$B:$B,BB$9,'BD OCyG'!$AE:$AE,$H16,'BD OCyG'!$AD:$AD,$H$11)*AX$9)/BB$10))</f>
        <v>0</v>
      </c>
      <c r="BC16" s="170">
        <f t="shared" ca="1" si="13"/>
        <v>0</v>
      </c>
      <c r="BD16" s="171">
        <f ca="1">IF(BC$9&gt;Periodo,0,SUMIFS(INDIRECT("'BD OCyG'!$"&amp;BD$10&amp;":$"&amp;BD$10),'BD OCyG'!$B:$B,BB$9,'BD OCyG'!$AE:$AE,$H16,'BD OCyG'!$AD:$AD,$H$11,'BD OCyG'!$AF:$AF,"Si")-AX16-AR16-AL16-AF16-Z16)</f>
        <v>0</v>
      </c>
      <c r="BE16" s="171">
        <f ca="1">IF(BC$9&gt;Periodo,0,SUMIFS(INDIRECT("'BD OCyG'!$"&amp;BD$10&amp;":$"&amp;BD$10),'BD OCyG'!$B:$B,BB$9,'BD OCyG'!$AE:$AE,$H16,'BD OCyG'!$AD:$AD,$H$11,'BD OCyG'!$AF:$AF,"No")*Resumen!$F$8-AY16-AS16-AM16-AG16-AA16)</f>
        <v>0</v>
      </c>
      <c r="BF16" s="171">
        <f ca="1">BD16+IF(Resumen!$F$8=0,0,BE16/Resumen!$F$8)</f>
        <v>0</v>
      </c>
      <c r="BG16" s="171">
        <f ca="1">BD16+IF(Resumen!$L$7=0,0,BE16/Resumen!$L$7)</f>
        <v>0</v>
      </c>
      <c r="BH16" s="170">
        <f ca="1">IF(BI$9&gt;Periodo,0,IF(BI$9&gt;Periodo,0,(SUMIFS(INDIRECT("'BD OCyG'!$"&amp;BI$10&amp;":"&amp;BI$10),'BD OCyG'!$B:$B,BH$9,'BD OCyG'!$AE:$AE,$H16,'BD OCyG'!$AD:$AD,$H$11)*BJ$9-SUMIFS(INDIRECT("'BD OCyG'!$"&amp;BC$10&amp;":"&amp;BC$10),'BD OCyG'!$B:$B,BH$9,'BD OCyG'!$AE:$AE,$H16,'BD OCyG'!$AD:$AD,$H$11)*BD$9)/BH$10))</f>
        <v>0</v>
      </c>
      <c r="BI16" s="170">
        <f t="shared" ca="1" si="14"/>
        <v>0</v>
      </c>
      <c r="BJ16" s="171">
        <f ca="1">IF(BI$9&gt;Periodo,0,SUMIFS(INDIRECT("'BD OCyG'!$"&amp;BJ$10&amp;":$"&amp;BJ$10),'BD OCyG'!$B:$B,BH$9,'BD OCyG'!$AE:$AE,$H16,'BD OCyG'!$AD:$AD,$H$11,'BD OCyG'!$AF:$AF,"Si")-BD16-AX16-AR16-AL16-AF16-Z16)</f>
        <v>0</v>
      </c>
      <c r="BK16" s="171">
        <f ca="1">IF(BI$9&gt;Periodo,0,SUMIFS(INDIRECT("'BD OCyG'!$"&amp;BJ$10&amp;":$"&amp;BJ$10),'BD OCyG'!$B:$B,BH$9,'BD OCyG'!$AE:$AE,$H16,'BD OCyG'!$AD:$AD,$H$11,'BD OCyG'!$AF:$AF,"No")*Resumen!$F$8-BE16-AY16-AS16-AM16-AG16-AA16)</f>
        <v>0</v>
      </c>
      <c r="BL16" s="171">
        <f ca="1">BJ16+IF(Resumen!$F$8=0,0,BK16/Resumen!$F$8)</f>
        <v>0</v>
      </c>
      <c r="BM16" s="171">
        <f ca="1">BJ16+IF(Resumen!$M$7=0,0,BK16/Resumen!$M$7)</f>
        <v>0</v>
      </c>
      <c r="BN16" s="170">
        <f ca="1">IF(BO$9&gt;Periodo,0,IF(BO$9&gt;Periodo,0,(SUMIFS(INDIRECT("'BD OCyG'!$"&amp;BO$10&amp;":"&amp;BO$10),'BD OCyG'!$B:$B,BN$9,'BD OCyG'!$AE:$AE,$H16,'BD OCyG'!$AD:$AD,$H$11)*BP$9-SUMIFS(INDIRECT("'BD OCyG'!$"&amp;BI$10&amp;":"&amp;BI$10),'BD OCyG'!$B:$B,BN$9,'BD OCyG'!$AE:$AE,$H16,'BD OCyG'!$AD:$AD,$H$11)*BJ$9)/BN$10))</f>
        <v>0</v>
      </c>
      <c r="BO16" s="170">
        <f t="shared" ca="1" si="15"/>
        <v>0</v>
      </c>
      <c r="BP16" s="171">
        <f ca="1">IF(BO$9&gt;Periodo,0,SUMIFS(INDIRECT("'BD OCyG'!$"&amp;BP$10&amp;":$"&amp;BP$10),'BD OCyG'!$B:$B,BN$9,'BD OCyG'!$AE:$AE,$H16,'BD OCyG'!$AD:$AD,$H$11,'BD OCyG'!$AF:$AF,"Si")-BJ16-BD16-AX16-AR16-AL16-AF16-Z16)</f>
        <v>0</v>
      </c>
      <c r="BQ16" s="171">
        <f ca="1">IF(BO$9&gt;Periodo,0,SUMIFS(INDIRECT("'BD OCyG'!$"&amp;BP$10&amp;":$"&amp;BP$10),'BD OCyG'!$B:$B,BN$9,'BD OCyG'!$AE:$AE,$H16,'BD OCyG'!$AD:$AD,$H$11,'BD OCyG'!$AF:$AF,"No")*Resumen!$F$9-BK16-BE16-AY16-AS16-AM16-AG16-AA16)</f>
        <v>0</v>
      </c>
      <c r="BR16" s="171">
        <f ca="1">BP16+IF(Resumen!$F$8=0,0,BQ16/Resumen!$F$8)</f>
        <v>0</v>
      </c>
      <c r="BS16" s="171">
        <f ca="1">BP16+IF(Resumen!$N$7=0,0,BQ16/Resumen!$N$7)</f>
        <v>0</v>
      </c>
      <c r="BT16" s="170">
        <f ca="1">IF(BU$9&gt;Periodo,0,IF(BU$9&gt;Periodo,0,(SUMIFS(INDIRECT("'BD OCyG'!$"&amp;BU$10&amp;":"&amp;BU$10),'BD OCyG'!$B:$B,BT$9,'BD OCyG'!$AE:$AE,$H16,'BD OCyG'!$AD:$AD,$H$11)*BV$9-SUMIFS(INDIRECT("'BD OCyG'!$"&amp;BO$10&amp;":"&amp;BO$10),'BD OCyG'!$B:$B,BT$9,'BD OCyG'!$AE:$AE,$H16,'BD OCyG'!$AD:$AD,$H$11)*BP$9)/BT$10))</f>
        <v>0</v>
      </c>
      <c r="BU16" s="170">
        <f t="shared" ca="1" si="16"/>
        <v>0</v>
      </c>
      <c r="BV16" s="171">
        <f ca="1">IF(BU$9&gt;Periodo,0,SUMIFS(INDIRECT("'BD OCyG'!$"&amp;BV$10&amp;":$"&amp;BV$10),'BD OCyG'!$B:$B,BT$9,'BD OCyG'!$AE:$AE,$H16,'BD OCyG'!$AD:$AD,$H$11,'BD OCyG'!$AF:$AF,"Si")-BP16-BJ16-BD16-AX16-AR16-AL16-AF16-Z16)</f>
        <v>0</v>
      </c>
      <c r="BW16" s="171">
        <f ca="1">IF(BU$9&gt;Periodo,0,SUMIFS(INDIRECT("'BD OCyG'!$"&amp;BV$10&amp;":$"&amp;BV$10),'BD OCyG'!$B:$B,BT$9,'BD OCyG'!$AE:$AE,$H16,'BD OCyG'!$AD:$AD,$H$11,'BD OCyG'!$AF:$AF,"No")*Resumen!$F$8-BQ16-BK16-BE16-AY16-AS16-AM16-AG16-AA16)</f>
        <v>0</v>
      </c>
      <c r="BX16" s="171">
        <f ca="1">BV16+IF(Resumen!$F$8=0,0,BW16/Resumen!$F$8)</f>
        <v>0</v>
      </c>
      <c r="BY16" s="171">
        <f ca="1">BV16+IF(Resumen!$O$7=0,0,BW16/Resumen!$O$7)</f>
        <v>0</v>
      </c>
      <c r="BZ16" s="170">
        <f ca="1">IF(CA$9&gt;Periodo,0,IF(CA$9&gt;Periodo,0,(SUMIFS(INDIRECT("'BD OCyG'!$"&amp;CA$10&amp;":"&amp;CA$10),'BD OCyG'!$B:$B,BZ$9,'BD OCyG'!$AE:$AE,$H16,'BD OCyG'!$AD:$AD,$H$11)*CB$9-SUMIFS(INDIRECT("'BD OCyG'!$"&amp;BU$10&amp;":"&amp;BU$10),'BD OCyG'!$B:$B,BZ$9,'BD OCyG'!$AE:$AE,$H16,'BD OCyG'!$AD:$AD,$H$11)*BV$9)/BZ$10))</f>
        <v>0</v>
      </c>
      <c r="CA16" s="170">
        <f t="shared" ca="1" si="17"/>
        <v>0</v>
      </c>
      <c r="CB16" s="171">
        <f ca="1">IF(CA$9&gt;Periodo,0,SUMIFS(INDIRECT("'BD OCyG'!$"&amp;CB$10&amp;":$"&amp;CB$10),'BD OCyG'!$B:$B,BZ$9,'BD OCyG'!$AE:$AE,$H16,'BD OCyG'!$AD:$AD,$H$11,'BD OCyG'!$AF:$AF,"Si")-BV16-BP16-BJ16-BD16-AX16-AR16-AL16-AF16-Z16)</f>
        <v>0</v>
      </c>
      <c r="CC16" s="171">
        <f ca="1">IF(CA$9&gt;Periodo,0,SUMIFS(INDIRECT("'BD OCyG'!$"&amp;CB$10&amp;":$"&amp;CB$10),'BD OCyG'!$B:$B,BZ$9,'BD OCyG'!$AE:$AE,$H16,'BD OCyG'!$AD:$AD,$H$11,'BD OCyG'!$AF:$AF,"No")*Resumen!$F$8-BW16-BQ16-BK16-BE16-AY16-AS16-AM16-AG16-AA16)</f>
        <v>0</v>
      </c>
      <c r="CD16" s="171">
        <f ca="1">CB16+IF(Resumen!$F$8=0,0,CC16/Resumen!$F$8)</f>
        <v>0</v>
      </c>
      <c r="CE16" s="171">
        <f ca="1">CB16+IF(Resumen!$P$7=0,0,CC16/Resumen!$P$7)</f>
        <v>0</v>
      </c>
      <c r="CF16" s="170">
        <f ca="1">IF(CG$9&gt;Periodo,0,IF(CG$9&gt;Periodo,0,(SUMIFS(INDIRECT("'BD OCyG'!$"&amp;CG$10&amp;":"&amp;CG$10),'BD OCyG'!$B:$B,CF$9,'BD OCyG'!$AE:$AE,$H16,'BD OCyG'!$AD:$AD,$H$11)*CH$9-SUMIFS(INDIRECT("'BD OCyG'!$"&amp;CA$10&amp;":"&amp;CA$10),'BD OCyG'!$B:$B,CF$9,'BD OCyG'!$AE:$AE,$H16,'BD OCyG'!$AD:$AD,$H$11)*CB$9)/CF$10))</f>
        <v>0</v>
      </c>
      <c r="CG16" s="170">
        <f t="shared" ca="1" si="18"/>
        <v>0</v>
      </c>
      <c r="CH16" s="171">
        <f ca="1">IF(CG$9&gt;Periodo,0,SUMIFS(INDIRECT("'BD OCyG'!$"&amp;CH$10&amp;":$"&amp;CH$10),'BD OCyG'!$B:$B,CF$9,'BD OCyG'!$AE:$AE,$H16,'BD OCyG'!$AD:$AD,$H$11,'BD OCyG'!$AF:$AF,"Si")-CB16-BV16-BP16-BJ16-BD16-AX16-AR16-AL16-AF16-Z16)</f>
        <v>0</v>
      </c>
      <c r="CI16" s="171">
        <f ca="1">IF(CG$9&gt;Periodo,0,SUMIFS(INDIRECT("'BD OCyG'!$"&amp;CH$10&amp;":$"&amp;CH$10),'BD OCyG'!$B:$B,CF$9,'BD OCyG'!$AE:$AE,$H16,'BD OCyG'!$AD:$AD,$H$11,'BD OCyG'!$AF:$AF,"No")*Resumen!$F$8-CC16-BW16-BQ16-BK16-BE16-AY16-AS16-AM16-AG16-AA16)</f>
        <v>0</v>
      </c>
      <c r="CJ16" s="171">
        <f ca="1">CH16+IF(Resumen!$F$8=0,0,CI16/Resumen!$F$8)</f>
        <v>0</v>
      </c>
      <c r="CK16" s="171">
        <f ca="1">CH16+IF(Resumen!$Q$7=0,0,CI16/Resumen!$Q$7)</f>
        <v>0</v>
      </c>
      <c r="CL16" s="170">
        <f ca="1">IF(CM$9&gt;Periodo,0,IF(CM$9&gt;Periodo,0,(SUMIFS(INDIRECT("'BD OCyG'!$"&amp;CM$10&amp;":"&amp;CM$10),'BD OCyG'!$B:$B,CL$9,'BD OCyG'!$AE:$AE,$H16,'BD OCyG'!$AD:$AD,$H$11)*CN$9-SUMIFS(INDIRECT("'BD OCyG'!$"&amp;CG$10&amp;":"&amp;CG$10),'BD OCyG'!$B:$B,CL$9,'BD OCyG'!$AE:$AE,$H16,'BD OCyG'!$AD:$AD,$H$11)*CH$9)/CL$10))</f>
        <v>0</v>
      </c>
      <c r="CM16" s="170">
        <f t="shared" ca="1" si="19"/>
        <v>0</v>
      </c>
      <c r="CN16" s="171">
        <f ca="1">IF(CM$9&gt;Periodo,0,SUMIFS(INDIRECT("'BD OCyG'!$"&amp;CN$10&amp;":$"&amp;CN$10),'BD OCyG'!$B:$B,CL$9,'BD OCyG'!$AE:$AE,$H16,'BD OCyG'!$AD:$AD,$H$11,'BD OCyG'!$AF:$AF,"Si")-CH16-CB16-BV16-BP16-BJ16-BD16-AX16-AR16-AL16-AF16-Z16)</f>
        <v>0</v>
      </c>
      <c r="CO16" s="171">
        <f ca="1">IF(CM$9&gt;Periodo,0,SUMIFS(INDIRECT("'BD OCyG'!$"&amp;CN$10&amp;":$"&amp;CN$10),'BD OCyG'!$B:$B,CL$9,'BD OCyG'!$AE:$AE,$H16,'BD OCyG'!$AD:$AD,$H$11,'BD OCyG'!$AF:$AF,"No")*Resumen!$F$8-CI16-CC16-BW16-BQ16-BK16-BE16-AY16-AS16-AM16-AG16-AA16)</f>
        <v>0</v>
      </c>
      <c r="CP16" s="171">
        <f ca="1">CN16+IF(Resumen!$F$8=0,0,CO16/Resumen!$F$8)</f>
        <v>0</v>
      </c>
      <c r="CQ16" s="171">
        <f ca="1">CN16+IF(Resumen!$R$7=0,0,CO16/Resumen!$R$7)</f>
        <v>0</v>
      </c>
      <c r="CR16" s="139">
        <f t="shared" ca="1" si="20"/>
        <v>0</v>
      </c>
      <c r="CS16" s="139">
        <f t="shared" ca="1" si="21"/>
        <v>0</v>
      </c>
      <c r="CT16" s="139">
        <f t="shared" ca="1" si="22"/>
        <v>0</v>
      </c>
      <c r="CU16" s="139">
        <f t="shared" ca="1" si="4"/>
        <v>0</v>
      </c>
      <c r="CV16" s="140">
        <f t="shared" ca="1" si="4"/>
        <v>0</v>
      </c>
      <c r="CW16" s="140">
        <f t="shared" ca="1" si="4"/>
        <v>0</v>
      </c>
      <c r="CX16" s="170">
        <f>SUMIFS('BD OCyG'!$AB:$AB,'BD OCyG'!$B:$B,CX$11,'BD OCyG'!$AE:$AE,$H16,'BD OCyG'!$AD:$AD,$H$11)</f>
        <v>0</v>
      </c>
      <c r="CY16" s="170">
        <f t="shared" si="5"/>
        <v>0</v>
      </c>
      <c r="CZ16" s="171">
        <f>SUMIFS('BD OCyG'!$AC:$AC,'BD OCyG'!$B:$B,CX$11,'BD OCyG'!$AE:$AE,$H16,'BD OCyG'!$AD:$AD,$H$11,'BD OCyG'!$AF:$AF,"Si")</f>
        <v>0</v>
      </c>
      <c r="DA16" s="171">
        <f>SUMIFS('BD OCyG'!$AC:$AC,'BD OCyG'!$B:$B,CX$11,'BD OCyG'!$AE:$AE,$H16,'BD OCyG'!$AD:$AD,$H$11,'BD OCyG'!$AF:$AF,"No")*Resumen!$F$8</f>
        <v>0</v>
      </c>
      <c r="DB16" s="171">
        <f>CZ16+IF(Resumen!$F$8=0,0,DA16/Resumen!$F$8)</f>
        <v>0</v>
      </c>
      <c r="DC16" s="171">
        <f>CZ16+IF(Resumen!$F$8=0,0,DA16/Resumen!$F$8)</f>
        <v>0</v>
      </c>
      <c r="DD16" s="170">
        <f>SUMIFS('BD OCyG'!$AB:$AB,'BD OCyG'!$B:$B,DD$11,'BD OCyG'!$AE:$AE,$H16,'BD OCyG'!$AD:$AD,$H$11)</f>
        <v>0</v>
      </c>
      <c r="DE16" s="170">
        <f t="shared" si="6"/>
        <v>0</v>
      </c>
      <c r="DF16" s="171">
        <f>SUMIFS('BD OCyG'!$AC:$AC,'BD OCyG'!$B:$B,DD$11,'BD OCyG'!$AE:$AE,$H16,'BD OCyG'!$AD:$AD,$H$11,'BD OCyG'!$AF:$AF,"Si")</f>
        <v>0</v>
      </c>
      <c r="DG16" s="171">
        <f>SUMIFS('BD OCyG'!$AC:$AC,'BD OCyG'!$B:$B,DD$11,'BD OCyG'!$AE:$AE,$H16,'BD OCyG'!$AD:$AD,$H$11,'BD OCyG'!$AF:$AF,"No")*Resumen!$F$8</f>
        <v>0</v>
      </c>
      <c r="DH16" s="171">
        <f>DF16+IF(Resumen!$F$8=0,0,DG16/Resumen!$F$8)</f>
        <v>0</v>
      </c>
      <c r="DI16" s="171">
        <f>DF16+IF(Resumen!$F$8=0,0,DG16/Resumen!$F$8)</f>
        <v>0</v>
      </c>
      <c r="DJ16" s="140">
        <f t="shared" ca="1" si="23"/>
        <v>0</v>
      </c>
      <c r="DK16" s="140">
        <f t="shared" ca="1" si="7"/>
        <v>0</v>
      </c>
      <c r="DL16" s="140">
        <f t="shared" ca="1" si="7"/>
        <v>0</v>
      </c>
    </row>
    <row r="17" spans="2:116" s="169" customFormat="1" ht="15" customHeight="1" x14ac:dyDescent="0.2">
      <c r="B17" s="170">
        <f>SUMIFS('BD OCyG'!$AB:$AB,'BD OCyG'!$B:$B,B$11,'BD OCyG'!$AE:$AE,$H17,'BD OCyG'!$AD:$AD,$H$11)</f>
        <v>0</v>
      </c>
      <c r="C17" s="170">
        <f t="shared" si="0"/>
        <v>0</v>
      </c>
      <c r="D17" s="171">
        <f>SUMIFS('BD OCyG'!$AC:$AC,'BD OCyG'!$B:$B,B$11,'BD OCyG'!$AE:$AE,$H17,'BD OCyG'!$AD:$AD,$H$11,'BD OCyG'!$AF:$AF,"Si")</f>
        <v>0</v>
      </c>
      <c r="E17" s="171">
        <f>SUMIFS('BD OCyG'!$AC:$AC,'BD OCyG'!$B:$B,B$11,'BD OCyG'!$AE:$AE,$H17,'BD OCyG'!$AD:$AD,$H$11,'BD OCyG'!$AF:$AF,"No")*Resumen!$F$9</f>
        <v>0</v>
      </c>
      <c r="F17" s="171">
        <f>D17+IF(Resumen!$F$9=0,0,E17/Resumen!$F$9)</f>
        <v>0</v>
      </c>
      <c r="G17" s="171">
        <f>D17+IF(Resumen!$F$7=0,0,E17/Resumen!$F$7)</f>
        <v>0</v>
      </c>
      <c r="H17" s="172"/>
      <c r="I17" s="139">
        <f>SUMIFS('BD OCyG'!$AB:$AB,'BD OCyG'!$B:$B,I$11,'BD OCyG'!$AE:$AE,$H17,'BD OCyG'!$AD:$AD,$H$11)</f>
        <v>0</v>
      </c>
      <c r="J17" s="139">
        <f t="shared" si="1"/>
        <v>0</v>
      </c>
      <c r="K17" s="139">
        <f>SUMIFS('BD OCyG'!$AC:$AC,'BD OCyG'!$B:$B,I$11,'BD OCyG'!$AE:$AE,$H17,'BD OCyG'!$AD:$AD,$H$11,'BD OCyG'!$AF:$AF,"Si")</f>
        <v>0</v>
      </c>
      <c r="L17" s="139">
        <f>SUMIFS('BD OCyG'!$AC:$AC,'BD OCyG'!$B:$B,I$11,'BD OCyG'!$AE:$AE,$H17,'BD OCyG'!$AD:$AD,$H$11,'BD OCyG'!$AF:$AF,"No")*Resumen!$F$8</f>
        <v>0</v>
      </c>
      <c r="M17" s="171">
        <f>K17+IF(Resumen!$F$8=0,0,L17/Resumen!$F$8)</f>
        <v>0</v>
      </c>
      <c r="N17" s="139">
        <f>SUMIFS('BD OCyG'!$AB:$AB,'BD OCyG'!$B:$B,N$11,'BD OCyG'!$AE:$AE,$H17,'BD OCyG'!$AD:$AD,$H$11)</f>
        <v>0</v>
      </c>
      <c r="O17" s="139">
        <f t="shared" si="2"/>
        <v>0</v>
      </c>
      <c r="P17" s="139">
        <f>SUMIFS('BD OCyG'!$AC:$AC,'BD OCyG'!$B:$B,N$11,'BD OCyG'!$AE:$AE,$H17,'BD OCyG'!$AD:$AD,$H$11,'BD OCyG'!$AF:$AF,"Si")</f>
        <v>0</v>
      </c>
      <c r="Q17" s="139">
        <f>SUMIFS('BD OCyG'!$AC:$AC,'BD OCyG'!$B:$B,N$11,'BD OCyG'!$AE:$AE,$H17,'BD OCyG'!$AD:$AD,$H$11,'BD OCyG'!$AF:$AF,"No")*Resumen!$F$8</f>
        <v>0</v>
      </c>
      <c r="R17" s="171">
        <f>P17+IF(Resumen!$F$8=0,0,Q17/Resumen!$F$8)</f>
        <v>0</v>
      </c>
      <c r="S17" s="139">
        <f ca="1">IFERROR(SUMIFS(INDIRECT("'BD OCyG'!$"&amp;T$10&amp;":"&amp;T$10),'BD OCyG'!$B:$B,N$11,'BD OCyG'!$AE:$AE,$H17,'BD OCyG'!$AD:$AD,$H$11),)</f>
        <v>0</v>
      </c>
      <c r="T17" s="139">
        <f t="shared" ca="1" si="3"/>
        <v>0</v>
      </c>
      <c r="U17" s="139">
        <f ca="1">IFERROR(SUMIFS(INDIRECT("'BD OCyG'!$"&amp;U$10&amp;":$"&amp;U$10),'BD OCyG'!$B:$B,N$11,'BD OCyG'!$AE:$AE,$H17,'BD OCyG'!$AD:$AD,$H$11,'BD OCyG'!$AF:$AF,"Si"),)</f>
        <v>0</v>
      </c>
      <c r="V17" s="139">
        <f ca="1">IFERROR(SUMIFS(INDIRECT("'BD OCyG'!$"&amp;U$10&amp;":$"&amp;U$10),'BD OCyG'!$B:$B,N$11,'BD OCyG'!$AE:$AE,$H17,'BD OCyG'!$AD:$AD,$H$11,'BD OCyG'!$AF:$AF,"No")*Resumen!$F$8,)</f>
        <v>0</v>
      </c>
      <c r="W17" s="171">
        <f ca="1">U17+IF(Resumen!$F$8=0,0,V17/Resumen!$F$8)</f>
        <v>0</v>
      </c>
      <c r="X17" s="170">
        <f ca="1">SUMIFS(INDIRECT("'BD OCyG'!$"&amp;Y$10&amp;":"&amp;Y$10),'BD OCyG'!$B:$B,X$9,'BD OCyG'!$AE:$AE,$H17,'BD OCyG'!$AD:$AD,$H$11)</f>
        <v>0</v>
      </c>
      <c r="Y17" s="170">
        <f t="shared" ca="1" si="8"/>
        <v>0</v>
      </c>
      <c r="Z17" s="171">
        <f ca="1">SUMIFS(INDIRECT("'BD OCyG'!$"&amp;Z$10&amp;":$"&amp;Z$10),'BD OCyG'!$B:$B,X$9,'BD OCyG'!$AE:$AE,$H17,'BD OCyG'!$AD:$AD,$H$11,'BD OCyG'!$AF:$AF,"Si")</f>
        <v>0</v>
      </c>
      <c r="AA17" s="171">
        <f ca="1">SUMIFS(INDIRECT("'BD OCyG'!$"&amp;Z$10&amp;":$"&amp;Z$10),'BD OCyG'!$B:$B,X$9,'BD OCyG'!$AE:$AE,$H17,'BD OCyG'!$AD:$AD,$H$11,'BD OCyG'!$AF:$AF,"No")*Resumen!$F$8</f>
        <v>0</v>
      </c>
      <c r="AB17" s="171">
        <f ca="1">Z17+IF(Resumen!$F$8=0,0,AA17/Resumen!$F$8)</f>
        <v>0</v>
      </c>
      <c r="AC17" s="171">
        <f ca="1">Z17+IF(Resumen!$G$7=0,0,AA17/Resumen!$G$7)</f>
        <v>0</v>
      </c>
      <c r="AD17" s="170">
        <f ca="1">IF(AE$9&gt;Periodo,0,(SUMIFS(INDIRECT("'BD OCyG'!$"&amp;AE$10&amp;":"&amp;AE$10),'BD OCyG'!$B:$B,AD$9,'BD OCyG'!$AE:$AE,$H17,'BD OCyG'!$AD:$AD,$H$11)*AF$9-X17*X$10)/AD$10)</f>
        <v>0</v>
      </c>
      <c r="AE17" s="170">
        <f t="shared" ca="1" si="9"/>
        <v>0</v>
      </c>
      <c r="AF17" s="171">
        <f ca="1">IF(AE$9&gt;Periodo,0,IF(AE$9&gt;Periodo,0,SUMIFS(INDIRECT("'BD OCyG'!$"&amp;AF$10&amp;":$"&amp;AF$10),'BD OCyG'!$B:$B,AD$9,'BD OCyG'!$AE:$AE,$H17,'BD OCyG'!$AD:$AD,$H$11,'BD OCyG'!$AF:$AF,"Si")-Z17))</f>
        <v>0</v>
      </c>
      <c r="AG17" s="171">
        <f ca="1">IF(AE$9&gt;Periodo,0,IF(AE$9&gt;Periodo,0,SUMIFS(INDIRECT("'BD OCyG'!$"&amp;AF$10&amp;":$"&amp;AF$10),'BD OCyG'!$B:$B,AD$9,'BD OCyG'!$AE:$AE,$H17,'BD OCyG'!$AD:$AD,$H$11,'BD OCyG'!$AF:$AF,"No")*Resumen!$F$8-AA17))</f>
        <v>0</v>
      </c>
      <c r="AH17" s="171">
        <f ca="1">AF17+IF(Resumen!$F$8=0,0,AG17/Resumen!$F$8)</f>
        <v>0</v>
      </c>
      <c r="AI17" s="171">
        <f ca="1">AF17+IF(Resumen!$H$7=0,0,AG17/Resumen!$H$7)</f>
        <v>0</v>
      </c>
      <c r="AJ17" s="170">
        <f ca="1">IF(AK$9&gt;Periodo,0,IF(AK$9&gt;Periodo,0,(SUMIFS(INDIRECT("'BD OCyG'!$"&amp;AK$10&amp;":"&amp;AK$10),'BD OCyG'!$B:$B,AJ$9,'BD OCyG'!$AE:$AE,$H17,'BD OCyG'!$AD:$AD,$H$11)*AL$9-SUMIFS(INDIRECT("'BD OCyG'!$"&amp;AE$10&amp;":"&amp;AE$10),'BD OCyG'!$B:$B,AJ$9,'BD OCyG'!$AE:$AE,$H17,'BD OCyG'!$AD:$AD,$H$11)*AF$9)/AJ$10))</f>
        <v>0</v>
      </c>
      <c r="AK17" s="170">
        <f t="shared" ca="1" si="10"/>
        <v>0</v>
      </c>
      <c r="AL17" s="171">
        <f ca="1">IF(AK$9&gt;Periodo,0,SUMIFS(INDIRECT("'BD OCyG'!$"&amp;AL$10&amp;":$"&amp;AL$10),'BD OCyG'!$B:$B,AJ$9,'BD OCyG'!$AE:$AE,$H17,'BD OCyG'!$AD:$AD,$H$11,'BD OCyG'!$AF:$AF,"Si")-AF17-Z17)</f>
        <v>0</v>
      </c>
      <c r="AM17" s="171">
        <f ca="1">IF(AK$9&gt;Periodo,0,SUMIFS(INDIRECT("'BD OCyG'!$"&amp;AL$10&amp;":$"&amp;AL$10),'BD OCyG'!$B:$B,AJ$9,'BD OCyG'!$AE:$AE,$H17,'BD OCyG'!$AD:$AD,$H$11,'BD OCyG'!$AF:$AF,"No")*Resumen!$F$8-AG17-AA17)</f>
        <v>0</v>
      </c>
      <c r="AN17" s="171">
        <f ca="1">AL17+IF(Resumen!$F$8=0,0,AM17/Resumen!$F$8)</f>
        <v>0</v>
      </c>
      <c r="AO17" s="171">
        <f ca="1">AL17+IF(Resumen!$I$7=0,0,AM17/Resumen!$I$7)</f>
        <v>0</v>
      </c>
      <c r="AP17" s="170">
        <f ca="1">IF(AQ$9&gt;Periodo,0,IF(AQ$9&gt;Periodo,0,(SUMIFS(INDIRECT("'BD OCyG'!$"&amp;AQ$10&amp;":"&amp;AQ$10),'BD OCyG'!$B:$B,AP$9,'BD OCyG'!$AE:$AE,$H17,'BD OCyG'!$AD:$AD,$H$11)*AR$9-SUMIFS(INDIRECT("'BD OCyG'!$"&amp;AK$10&amp;":"&amp;AK$10),'BD OCyG'!$B:$B,AP$9,'BD OCyG'!$AE:$AE,$H17,'BD OCyG'!$AD:$AD,$H$11)*AL$9)/AP$10))</f>
        <v>0</v>
      </c>
      <c r="AQ17" s="170">
        <f t="shared" ca="1" si="11"/>
        <v>0</v>
      </c>
      <c r="AR17" s="171">
        <f ca="1">IF(AQ$9&gt;Periodo,0,SUMIFS(INDIRECT("'BD OCyG'!$"&amp;AR$10&amp;":$"&amp;AR$10),'BD OCyG'!$B:$B,AP$9,'BD OCyG'!$AE:$AE,$H17,'BD OCyG'!$AD:$AD,$H$11,'BD OCyG'!$AF:$AF,"Si")-AL17-AF17-Z17)</f>
        <v>0</v>
      </c>
      <c r="AS17" s="171">
        <f ca="1">IF(AQ$9&gt;Periodo,0,SUMIFS(INDIRECT("'BD OCyG'!$"&amp;AR$10&amp;":$"&amp;AR$10),'BD OCyG'!$B:$B,AP$9,'BD OCyG'!$AE:$AE,$H17,'BD OCyG'!$AD:$AD,$H$11,'BD OCyG'!$AF:$AF,"No")*Resumen!$F$8-AM17-AG17-AA17)</f>
        <v>0</v>
      </c>
      <c r="AT17" s="171">
        <f ca="1">AR17+IF(Resumen!$F$8=0,0,AS17/Resumen!$F$8)</f>
        <v>0</v>
      </c>
      <c r="AU17" s="171">
        <f ca="1">AR17+IF(Resumen!$J$7=0,0,AS17/Resumen!$J$7)</f>
        <v>0</v>
      </c>
      <c r="AV17" s="170">
        <f ca="1">IF(AW$9&gt;Periodo,0,IF(AW$9&gt;Periodo,0,(SUMIFS(INDIRECT("'BD OCyG'!$"&amp;AW$10&amp;":"&amp;AW$10),'BD OCyG'!$B:$B,AV$9,'BD OCyG'!$AE:$AE,$H17,'BD OCyG'!$AD:$AD,$H$11)*AX$9-SUMIFS(INDIRECT("'BD OCyG'!$"&amp;AQ$10&amp;":"&amp;AQ$10),'BD OCyG'!$B:$B,AV$9,'BD OCyG'!$AE:$AE,$H17,'BD OCyG'!$AD:$AD,$H$11)*AR$9)/AV$10))</f>
        <v>0</v>
      </c>
      <c r="AW17" s="170">
        <f t="shared" ca="1" si="12"/>
        <v>0</v>
      </c>
      <c r="AX17" s="171">
        <f ca="1">IF(AW$9&gt;Periodo,0,SUMIFS(INDIRECT("'BD OCyG'!$"&amp;AX$10&amp;":$"&amp;AX$10),'BD OCyG'!$B:$B,AV$9,'BD OCyG'!$AE:$AE,$H17,'BD OCyG'!$AD:$AD,$H$11,'BD OCyG'!$AF:$AF,"Si")-AR17-AL17-AF17-Z17)</f>
        <v>0</v>
      </c>
      <c r="AY17" s="171">
        <f ca="1">IF(AW$9&gt;Periodo,0,SUMIFS(INDIRECT("'BD OCyG'!$"&amp;AX$10&amp;":$"&amp;AX$10),'BD OCyG'!$B:$B,AV$9,'BD OCyG'!$AE:$AE,$H17,'BD OCyG'!$AD:$AD,$H$11,'BD OCyG'!$AF:$AF,"No")*Resumen!$F$8-AS17-AM17-AG17-AA17)</f>
        <v>0</v>
      </c>
      <c r="AZ17" s="171">
        <f ca="1">AX17+IF(Resumen!$F$8=0,0,AY17/Resumen!$F$8)</f>
        <v>0</v>
      </c>
      <c r="BA17" s="171">
        <f ca="1">AX17+IF(Resumen!$K$7=0,0,AY17/Resumen!$K$7)</f>
        <v>0</v>
      </c>
      <c r="BB17" s="170">
        <f ca="1">IF(BC$9&gt;Periodo,0,IF(BC$9&gt;Periodo,0,(SUMIFS(INDIRECT("'BD OCyG'!$"&amp;BC$10&amp;":"&amp;BC$10),'BD OCyG'!$B:$B,BB$9,'BD OCyG'!$AE:$AE,$H17,'BD OCyG'!$AD:$AD,$H$11)*BD$9-SUMIFS(INDIRECT("'BD OCyG'!$"&amp;AW$10&amp;":"&amp;AW$10),'BD OCyG'!$B:$B,BB$9,'BD OCyG'!$AE:$AE,$H17,'BD OCyG'!$AD:$AD,$H$11)*AX$9)/BB$10))</f>
        <v>0</v>
      </c>
      <c r="BC17" s="170">
        <f t="shared" ca="1" si="13"/>
        <v>0</v>
      </c>
      <c r="BD17" s="171">
        <f ca="1">IF(BC$9&gt;Periodo,0,SUMIFS(INDIRECT("'BD OCyG'!$"&amp;BD$10&amp;":$"&amp;BD$10),'BD OCyG'!$B:$B,BB$9,'BD OCyG'!$AE:$AE,$H17,'BD OCyG'!$AD:$AD,$H$11,'BD OCyG'!$AF:$AF,"Si")-AX17-AR17-AL17-AF17-Z17)</f>
        <v>0</v>
      </c>
      <c r="BE17" s="171">
        <f ca="1">IF(BC$9&gt;Periodo,0,SUMIFS(INDIRECT("'BD OCyG'!$"&amp;BD$10&amp;":$"&amp;BD$10),'BD OCyG'!$B:$B,BB$9,'BD OCyG'!$AE:$AE,$H17,'BD OCyG'!$AD:$AD,$H$11,'BD OCyG'!$AF:$AF,"No")*Resumen!$F$8-AY17-AS17-AM17-AG17-AA17)</f>
        <v>0</v>
      </c>
      <c r="BF17" s="171">
        <f ca="1">BD17+IF(Resumen!$F$8=0,0,BE17/Resumen!$F$8)</f>
        <v>0</v>
      </c>
      <c r="BG17" s="171">
        <f ca="1">BD17+IF(Resumen!$L$7=0,0,BE17/Resumen!$L$7)</f>
        <v>0</v>
      </c>
      <c r="BH17" s="170">
        <f ca="1">IF(BI$9&gt;Periodo,0,IF(BI$9&gt;Periodo,0,(SUMIFS(INDIRECT("'BD OCyG'!$"&amp;BI$10&amp;":"&amp;BI$10),'BD OCyG'!$B:$B,BH$9,'BD OCyG'!$AE:$AE,$H17,'BD OCyG'!$AD:$AD,$H$11)*BJ$9-SUMIFS(INDIRECT("'BD OCyG'!$"&amp;BC$10&amp;":"&amp;BC$10),'BD OCyG'!$B:$B,BH$9,'BD OCyG'!$AE:$AE,$H17,'BD OCyG'!$AD:$AD,$H$11)*BD$9)/BH$10))</f>
        <v>0</v>
      </c>
      <c r="BI17" s="170">
        <f t="shared" ca="1" si="14"/>
        <v>0</v>
      </c>
      <c r="BJ17" s="171">
        <f ca="1">IF(BI$9&gt;Periodo,0,SUMIFS(INDIRECT("'BD OCyG'!$"&amp;BJ$10&amp;":$"&amp;BJ$10),'BD OCyG'!$B:$B,BH$9,'BD OCyG'!$AE:$AE,$H17,'BD OCyG'!$AD:$AD,$H$11,'BD OCyG'!$AF:$AF,"Si")-BD17-AX17-AR17-AL17-AF17-Z17)</f>
        <v>0</v>
      </c>
      <c r="BK17" s="171">
        <f ca="1">IF(BI$9&gt;Periodo,0,SUMIFS(INDIRECT("'BD OCyG'!$"&amp;BJ$10&amp;":$"&amp;BJ$10),'BD OCyG'!$B:$B,BH$9,'BD OCyG'!$AE:$AE,$H17,'BD OCyG'!$AD:$AD,$H$11,'BD OCyG'!$AF:$AF,"No")*Resumen!$F$8-BE17-AY17-AS17-AM17-AG17-AA17)</f>
        <v>0</v>
      </c>
      <c r="BL17" s="171">
        <f ca="1">BJ17+IF(Resumen!$F$8=0,0,BK17/Resumen!$F$8)</f>
        <v>0</v>
      </c>
      <c r="BM17" s="171">
        <f ca="1">BJ17+IF(Resumen!$M$7=0,0,BK17/Resumen!$M$7)</f>
        <v>0</v>
      </c>
      <c r="BN17" s="170">
        <f ca="1">IF(BO$9&gt;Periodo,0,IF(BO$9&gt;Periodo,0,(SUMIFS(INDIRECT("'BD OCyG'!$"&amp;BO$10&amp;":"&amp;BO$10),'BD OCyG'!$B:$B,BN$9,'BD OCyG'!$AE:$AE,$H17,'BD OCyG'!$AD:$AD,$H$11)*BP$9-SUMIFS(INDIRECT("'BD OCyG'!$"&amp;BI$10&amp;":"&amp;BI$10),'BD OCyG'!$B:$B,BN$9,'BD OCyG'!$AE:$AE,$H17,'BD OCyG'!$AD:$AD,$H$11)*BJ$9)/BN$10))</f>
        <v>0</v>
      </c>
      <c r="BO17" s="170">
        <f t="shared" ca="1" si="15"/>
        <v>0</v>
      </c>
      <c r="BP17" s="171">
        <f ca="1">IF(BO$9&gt;Periodo,0,SUMIFS(INDIRECT("'BD OCyG'!$"&amp;BP$10&amp;":$"&amp;BP$10),'BD OCyG'!$B:$B,BN$9,'BD OCyG'!$AE:$AE,$H17,'BD OCyG'!$AD:$AD,$H$11,'BD OCyG'!$AF:$AF,"Si")-BJ17-BD17-AX17-AR17-AL17-AF17-Z17)</f>
        <v>0</v>
      </c>
      <c r="BQ17" s="171">
        <f ca="1">IF(BO$9&gt;Periodo,0,SUMIFS(INDIRECT("'BD OCyG'!$"&amp;BP$10&amp;":$"&amp;BP$10),'BD OCyG'!$B:$B,BN$9,'BD OCyG'!$AE:$AE,$H17,'BD OCyG'!$AD:$AD,$H$11,'BD OCyG'!$AF:$AF,"No")*Resumen!$F$9-BK17-BE17-AY17-AS17-AM17-AG17-AA17)</f>
        <v>0</v>
      </c>
      <c r="BR17" s="171">
        <f ca="1">BP17+IF(Resumen!$F$8=0,0,BQ17/Resumen!$F$8)</f>
        <v>0</v>
      </c>
      <c r="BS17" s="171">
        <f ca="1">BP17+IF(Resumen!$N$7=0,0,BQ17/Resumen!$N$7)</f>
        <v>0</v>
      </c>
      <c r="BT17" s="170">
        <f ca="1">IF(BU$9&gt;Periodo,0,IF(BU$9&gt;Periodo,0,(SUMIFS(INDIRECT("'BD OCyG'!$"&amp;BU$10&amp;":"&amp;BU$10),'BD OCyG'!$B:$B,BT$9,'BD OCyG'!$AE:$AE,$H17,'BD OCyG'!$AD:$AD,$H$11)*BV$9-SUMIFS(INDIRECT("'BD OCyG'!$"&amp;BO$10&amp;":"&amp;BO$10),'BD OCyG'!$B:$B,BT$9,'BD OCyG'!$AE:$AE,$H17,'BD OCyG'!$AD:$AD,$H$11)*BP$9)/BT$10))</f>
        <v>0</v>
      </c>
      <c r="BU17" s="170">
        <f t="shared" ca="1" si="16"/>
        <v>0</v>
      </c>
      <c r="BV17" s="171">
        <f ca="1">IF(BU$9&gt;Periodo,0,SUMIFS(INDIRECT("'BD OCyG'!$"&amp;BV$10&amp;":$"&amp;BV$10),'BD OCyG'!$B:$B,BT$9,'BD OCyG'!$AE:$AE,$H17,'BD OCyG'!$AD:$AD,$H$11,'BD OCyG'!$AF:$AF,"Si")-BP17-BJ17-BD17-AX17-AR17-AL17-AF17-Z17)</f>
        <v>0</v>
      </c>
      <c r="BW17" s="171">
        <f ca="1">IF(BU$9&gt;Periodo,0,SUMIFS(INDIRECT("'BD OCyG'!$"&amp;BV$10&amp;":$"&amp;BV$10),'BD OCyG'!$B:$B,BT$9,'BD OCyG'!$AE:$AE,$H17,'BD OCyG'!$AD:$AD,$H$11,'BD OCyG'!$AF:$AF,"No")*Resumen!$F$8-BQ17-BK17-BE17-AY17-AS17-AM17-AG17-AA17)</f>
        <v>0</v>
      </c>
      <c r="BX17" s="171">
        <f ca="1">BV17+IF(Resumen!$F$8=0,0,BW17/Resumen!$F$8)</f>
        <v>0</v>
      </c>
      <c r="BY17" s="171">
        <f ca="1">BV17+IF(Resumen!$O$7=0,0,BW17/Resumen!$O$7)</f>
        <v>0</v>
      </c>
      <c r="BZ17" s="170">
        <f ca="1">IF(CA$9&gt;Periodo,0,IF(CA$9&gt;Periodo,0,(SUMIFS(INDIRECT("'BD OCyG'!$"&amp;CA$10&amp;":"&amp;CA$10),'BD OCyG'!$B:$B,BZ$9,'BD OCyG'!$AE:$AE,$H17,'BD OCyG'!$AD:$AD,$H$11)*CB$9-SUMIFS(INDIRECT("'BD OCyG'!$"&amp;BU$10&amp;":"&amp;BU$10),'BD OCyG'!$B:$B,BZ$9,'BD OCyG'!$AE:$AE,$H17,'BD OCyG'!$AD:$AD,$H$11)*BV$9)/BZ$10))</f>
        <v>0</v>
      </c>
      <c r="CA17" s="170">
        <f t="shared" ca="1" si="17"/>
        <v>0</v>
      </c>
      <c r="CB17" s="171">
        <f ca="1">IF(CA$9&gt;Periodo,0,SUMIFS(INDIRECT("'BD OCyG'!$"&amp;CB$10&amp;":$"&amp;CB$10),'BD OCyG'!$B:$B,BZ$9,'BD OCyG'!$AE:$AE,$H17,'BD OCyG'!$AD:$AD,$H$11,'BD OCyG'!$AF:$AF,"Si")-BV17-BP17-BJ17-BD17-AX17-AR17-AL17-AF17-Z17)</f>
        <v>0</v>
      </c>
      <c r="CC17" s="171">
        <f ca="1">IF(CA$9&gt;Periodo,0,SUMIFS(INDIRECT("'BD OCyG'!$"&amp;CB$10&amp;":$"&amp;CB$10),'BD OCyG'!$B:$B,BZ$9,'BD OCyG'!$AE:$AE,$H17,'BD OCyG'!$AD:$AD,$H$11,'BD OCyG'!$AF:$AF,"No")*Resumen!$F$8-BW17-BQ17-BK17-BE17-AY17-AS17-AM17-AG17-AA17)</f>
        <v>0</v>
      </c>
      <c r="CD17" s="171">
        <f ca="1">CB17+IF(Resumen!$F$8=0,0,CC17/Resumen!$F$8)</f>
        <v>0</v>
      </c>
      <c r="CE17" s="171">
        <f ca="1">CB17+IF(Resumen!$P$7=0,0,CC17/Resumen!$P$7)</f>
        <v>0</v>
      </c>
      <c r="CF17" s="170">
        <f ca="1">IF(CG$9&gt;Periodo,0,IF(CG$9&gt;Periodo,0,(SUMIFS(INDIRECT("'BD OCyG'!$"&amp;CG$10&amp;":"&amp;CG$10),'BD OCyG'!$B:$B,CF$9,'BD OCyG'!$AE:$AE,$H17,'BD OCyG'!$AD:$AD,$H$11)*CH$9-SUMIFS(INDIRECT("'BD OCyG'!$"&amp;CA$10&amp;":"&amp;CA$10),'BD OCyG'!$B:$B,CF$9,'BD OCyG'!$AE:$AE,$H17,'BD OCyG'!$AD:$AD,$H$11)*CB$9)/CF$10))</f>
        <v>0</v>
      </c>
      <c r="CG17" s="170">
        <f t="shared" ca="1" si="18"/>
        <v>0</v>
      </c>
      <c r="CH17" s="171">
        <f ca="1">IF(CG$9&gt;Periodo,0,SUMIFS(INDIRECT("'BD OCyG'!$"&amp;CH$10&amp;":$"&amp;CH$10),'BD OCyG'!$B:$B,CF$9,'BD OCyG'!$AE:$AE,$H17,'BD OCyG'!$AD:$AD,$H$11,'BD OCyG'!$AF:$AF,"Si")-CB17-BV17-BP17-BJ17-BD17-AX17-AR17-AL17-AF17-Z17)</f>
        <v>0</v>
      </c>
      <c r="CI17" s="171">
        <f ca="1">IF(CG$9&gt;Periodo,0,SUMIFS(INDIRECT("'BD OCyG'!$"&amp;CH$10&amp;":$"&amp;CH$10),'BD OCyG'!$B:$B,CF$9,'BD OCyG'!$AE:$AE,$H17,'BD OCyG'!$AD:$AD,$H$11,'BD OCyG'!$AF:$AF,"No")*Resumen!$F$8-CC17-BW17-BQ17-BK17-BE17-AY17-AS17-AM17-AG17-AA17)</f>
        <v>0</v>
      </c>
      <c r="CJ17" s="171">
        <f ca="1">CH17+IF(Resumen!$F$8=0,0,CI17/Resumen!$F$8)</f>
        <v>0</v>
      </c>
      <c r="CK17" s="171">
        <f ca="1">CH17+IF(Resumen!$Q$7=0,0,CI17/Resumen!$Q$7)</f>
        <v>0</v>
      </c>
      <c r="CL17" s="170">
        <f ca="1">IF(CM$9&gt;Periodo,0,IF(CM$9&gt;Periodo,0,(SUMIFS(INDIRECT("'BD OCyG'!$"&amp;CM$10&amp;":"&amp;CM$10),'BD OCyG'!$B:$B,CL$9,'BD OCyG'!$AE:$AE,$H17,'BD OCyG'!$AD:$AD,$H$11)*CN$9-SUMIFS(INDIRECT("'BD OCyG'!$"&amp;CG$10&amp;":"&amp;CG$10),'BD OCyG'!$B:$B,CL$9,'BD OCyG'!$AE:$AE,$H17,'BD OCyG'!$AD:$AD,$H$11)*CH$9)/CL$10))</f>
        <v>0</v>
      </c>
      <c r="CM17" s="170">
        <f t="shared" ca="1" si="19"/>
        <v>0</v>
      </c>
      <c r="CN17" s="171">
        <f ca="1">IF(CM$9&gt;Periodo,0,SUMIFS(INDIRECT("'BD OCyG'!$"&amp;CN$10&amp;":$"&amp;CN$10),'BD OCyG'!$B:$B,CL$9,'BD OCyG'!$AE:$AE,$H17,'BD OCyG'!$AD:$AD,$H$11,'BD OCyG'!$AF:$AF,"Si")-CH17-CB17-BV17-BP17-BJ17-BD17-AX17-AR17-AL17-AF17-Z17)</f>
        <v>0</v>
      </c>
      <c r="CO17" s="171">
        <f ca="1">IF(CM$9&gt;Periodo,0,SUMIFS(INDIRECT("'BD OCyG'!$"&amp;CN$10&amp;":$"&amp;CN$10),'BD OCyG'!$B:$B,CL$9,'BD OCyG'!$AE:$AE,$H17,'BD OCyG'!$AD:$AD,$H$11,'BD OCyG'!$AF:$AF,"No")*Resumen!$F$8-CI17-CC17-BW17-BQ17-BK17-BE17-AY17-AS17-AM17-AG17-AA17)</f>
        <v>0</v>
      </c>
      <c r="CP17" s="171">
        <f ca="1">CN17+IF(Resumen!$F$8=0,0,CO17/Resumen!$F$8)</f>
        <v>0</v>
      </c>
      <c r="CQ17" s="171">
        <f ca="1">CN17+IF(Resumen!$R$7=0,0,CO17/Resumen!$R$7)</f>
        <v>0</v>
      </c>
      <c r="CR17" s="139">
        <f t="shared" ca="1" si="20"/>
        <v>0</v>
      </c>
      <c r="CS17" s="139">
        <f t="shared" ca="1" si="21"/>
        <v>0</v>
      </c>
      <c r="CT17" s="139">
        <f t="shared" ca="1" si="22"/>
        <v>0</v>
      </c>
      <c r="CU17" s="139">
        <f t="shared" ca="1" si="4"/>
        <v>0</v>
      </c>
      <c r="CV17" s="140">
        <f t="shared" ca="1" si="4"/>
        <v>0</v>
      </c>
      <c r="CW17" s="140">
        <f t="shared" ca="1" si="4"/>
        <v>0</v>
      </c>
      <c r="CX17" s="170">
        <f>SUMIFS('BD OCyG'!$AB:$AB,'BD OCyG'!$B:$B,CX$11,'BD OCyG'!$AE:$AE,$H17,'BD OCyG'!$AD:$AD,$H$11)</f>
        <v>0</v>
      </c>
      <c r="CY17" s="170">
        <f t="shared" si="5"/>
        <v>0</v>
      </c>
      <c r="CZ17" s="171">
        <f>SUMIFS('BD OCyG'!$AC:$AC,'BD OCyG'!$B:$B,CX$11,'BD OCyG'!$AE:$AE,$H17,'BD OCyG'!$AD:$AD,$H$11,'BD OCyG'!$AF:$AF,"Si")</f>
        <v>0</v>
      </c>
      <c r="DA17" s="171">
        <f>SUMIFS('BD OCyG'!$AC:$AC,'BD OCyG'!$B:$B,CX$11,'BD OCyG'!$AE:$AE,$H17,'BD OCyG'!$AD:$AD,$H$11,'BD OCyG'!$AF:$AF,"No")*Resumen!$F$8</f>
        <v>0</v>
      </c>
      <c r="DB17" s="171">
        <f>CZ17+IF(Resumen!$F$8=0,0,DA17/Resumen!$F$8)</f>
        <v>0</v>
      </c>
      <c r="DC17" s="171">
        <f>CZ17+IF(Resumen!$F$8=0,0,DA17/Resumen!$F$8)</f>
        <v>0</v>
      </c>
      <c r="DD17" s="170">
        <f>SUMIFS('BD OCyG'!$AB:$AB,'BD OCyG'!$B:$B,DD$11,'BD OCyG'!$AE:$AE,$H17,'BD OCyG'!$AD:$AD,$H$11)</f>
        <v>0</v>
      </c>
      <c r="DE17" s="170">
        <f t="shared" si="6"/>
        <v>0</v>
      </c>
      <c r="DF17" s="171">
        <f>SUMIFS('BD OCyG'!$AC:$AC,'BD OCyG'!$B:$B,DD$11,'BD OCyG'!$AE:$AE,$H17,'BD OCyG'!$AD:$AD,$H$11,'BD OCyG'!$AF:$AF,"Si")</f>
        <v>0</v>
      </c>
      <c r="DG17" s="171">
        <f>SUMIFS('BD OCyG'!$AC:$AC,'BD OCyG'!$B:$B,DD$11,'BD OCyG'!$AE:$AE,$H17,'BD OCyG'!$AD:$AD,$H$11,'BD OCyG'!$AF:$AF,"No")*Resumen!$F$8</f>
        <v>0</v>
      </c>
      <c r="DH17" s="171">
        <f>DF17+IF(Resumen!$F$8=0,0,DG17/Resumen!$F$8)</f>
        <v>0</v>
      </c>
      <c r="DI17" s="171">
        <f>DF17+IF(Resumen!$F$8=0,0,DG17/Resumen!$F$8)</f>
        <v>0</v>
      </c>
      <c r="DJ17" s="140">
        <f t="shared" ca="1" si="23"/>
        <v>0</v>
      </c>
      <c r="DK17" s="140">
        <f t="shared" ca="1" si="7"/>
        <v>0</v>
      </c>
      <c r="DL17" s="140">
        <f t="shared" ca="1" si="7"/>
        <v>0</v>
      </c>
    </row>
    <row r="18" spans="2:116" s="169" customFormat="1" ht="15" customHeight="1" x14ac:dyDescent="0.2">
      <c r="B18" s="170">
        <f>SUMIFS('BD OCyG'!$AB:$AB,'BD OCyG'!$B:$B,B$11,'BD OCyG'!$AE:$AE,$H18,'BD OCyG'!$AD:$AD,$H$11)</f>
        <v>0</v>
      </c>
      <c r="C18" s="170">
        <f t="shared" si="0"/>
        <v>0</v>
      </c>
      <c r="D18" s="171">
        <f>SUMIFS('BD OCyG'!$AC:$AC,'BD OCyG'!$B:$B,B$11,'BD OCyG'!$AE:$AE,$H18,'BD OCyG'!$AD:$AD,$H$11,'BD OCyG'!$AF:$AF,"Si")</f>
        <v>0</v>
      </c>
      <c r="E18" s="171">
        <f>SUMIFS('BD OCyG'!$AC:$AC,'BD OCyG'!$B:$B,B$11,'BD OCyG'!$AE:$AE,$H18,'BD OCyG'!$AD:$AD,$H$11,'BD OCyG'!$AF:$AF,"No")*Resumen!$F$9</f>
        <v>0</v>
      </c>
      <c r="F18" s="171">
        <f>D18+IF(Resumen!$F$9=0,0,E18/Resumen!$F$9)</f>
        <v>0</v>
      </c>
      <c r="G18" s="171">
        <f>D18+IF(Resumen!$F$7=0,0,E18/Resumen!$F$7)</f>
        <v>0</v>
      </c>
      <c r="H18" s="172"/>
      <c r="I18" s="139">
        <f>SUMIFS('BD OCyG'!$AB:$AB,'BD OCyG'!$B:$B,I$11,'BD OCyG'!$AE:$AE,$H18,'BD OCyG'!$AD:$AD,$H$11)</f>
        <v>0</v>
      </c>
      <c r="J18" s="139">
        <f t="shared" si="1"/>
        <v>0</v>
      </c>
      <c r="K18" s="139">
        <f>SUMIFS('BD OCyG'!$AC:$AC,'BD OCyG'!$B:$B,I$11,'BD OCyG'!$AE:$AE,$H18,'BD OCyG'!$AD:$AD,$H$11,'BD OCyG'!$AF:$AF,"Si")</f>
        <v>0</v>
      </c>
      <c r="L18" s="139">
        <f>SUMIFS('BD OCyG'!$AC:$AC,'BD OCyG'!$B:$B,I$11,'BD OCyG'!$AE:$AE,$H18,'BD OCyG'!$AD:$AD,$H$11,'BD OCyG'!$AF:$AF,"No")*Resumen!$F$8</f>
        <v>0</v>
      </c>
      <c r="M18" s="171">
        <f>K18+IF(Resumen!$F$8=0,0,L18/Resumen!$F$8)</f>
        <v>0</v>
      </c>
      <c r="N18" s="139">
        <f>SUMIFS('BD OCyG'!$AB:$AB,'BD OCyG'!$B:$B,N$11,'BD OCyG'!$AE:$AE,$H18,'BD OCyG'!$AD:$AD,$H$11)</f>
        <v>0</v>
      </c>
      <c r="O18" s="139">
        <f t="shared" si="2"/>
        <v>0</v>
      </c>
      <c r="P18" s="139">
        <f>SUMIFS('BD OCyG'!$AC:$AC,'BD OCyG'!$B:$B,N$11,'BD OCyG'!$AE:$AE,$H18,'BD OCyG'!$AD:$AD,$H$11,'BD OCyG'!$AF:$AF,"Si")</f>
        <v>0</v>
      </c>
      <c r="Q18" s="139">
        <f>SUMIFS('BD OCyG'!$AC:$AC,'BD OCyG'!$B:$B,N$11,'BD OCyG'!$AE:$AE,$H18,'BD OCyG'!$AD:$AD,$H$11,'BD OCyG'!$AF:$AF,"No")*Resumen!$F$8</f>
        <v>0</v>
      </c>
      <c r="R18" s="171">
        <f>P18+IF(Resumen!$F$8=0,0,Q18/Resumen!$F$8)</f>
        <v>0</v>
      </c>
      <c r="S18" s="139">
        <f ca="1">IFERROR(SUMIFS(INDIRECT("'BD OCyG'!$"&amp;T$10&amp;":"&amp;T$10),'BD OCyG'!$B:$B,N$11,'BD OCyG'!$AE:$AE,$H18,'BD OCyG'!$AD:$AD,$H$11),)</f>
        <v>0</v>
      </c>
      <c r="T18" s="139">
        <f t="shared" ca="1" si="3"/>
        <v>0</v>
      </c>
      <c r="U18" s="139">
        <f ca="1">IFERROR(SUMIFS(INDIRECT("'BD OCyG'!$"&amp;U$10&amp;":$"&amp;U$10),'BD OCyG'!$B:$B,N$11,'BD OCyG'!$AE:$AE,$H18,'BD OCyG'!$AD:$AD,$H$11,'BD OCyG'!$AF:$AF,"Si"),)</f>
        <v>0</v>
      </c>
      <c r="V18" s="139">
        <f ca="1">IFERROR(SUMIFS(INDIRECT("'BD OCyG'!$"&amp;U$10&amp;":$"&amp;U$10),'BD OCyG'!$B:$B,N$11,'BD OCyG'!$AE:$AE,$H18,'BD OCyG'!$AD:$AD,$H$11,'BD OCyG'!$AF:$AF,"No")*Resumen!$F$8,)</f>
        <v>0</v>
      </c>
      <c r="W18" s="171">
        <f ca="1">U18+IF(Resumen!$F$8=0,0,V18/Resumen!$F$8)</f>
        <v>0</v>
      </c>
      <c r="X18" s="170">
        <f ca="1">SUMIFS(INDIRECT("'BD OCyG'!$"&amp;Y$10&amp;":"&amp;Y$10),'BD OCyG'!$B:$B,X$9,'BD OCyG'!$AE:$AE,$H18,'BD OCyG'!$AD:$AD,$H$11)</f>
        <v>0</v>
      </c>
      <c r="Y18" s="170">
        <f t="shared" ca="1" si="8"/>
        <v>0</v>
      </c>
      <c r="Z18" s="171">
        <f ca="1">SUMIFS(INDIRECT("'BD OCyG'!$"&amp;Z$10&amp;":$"&amp;Z$10),'BD OCyG'!$B:$B,X$9,'BD OCyG'!$AE:$AE,$H18,'BD OCyG'!$AD:$AD,$H$11,'BD OCyG'!$AF:$AF,"Si")</f>
        <v>0</v>
      </c>
      <c r="AA18" s="171">
        <f ca="1">SUMIFS(INDIRECT("'BD OCyG'!$"&amp;Z$10&amp;":$"&amp;Z$10),'BD OCyG'!$B:$B,X$9,'BD OCyG'!$AE:$AE,$H18,'BD OCyG'!$AD:$AD,$H$11,'BD OCyG'!$AF:$AF,"No")*Resumen!$F$8</f>
        <v>0</v>
      </c>
      <c r="AB18" s="171">
        <f ca="1">Z18+IF(Resumen!$F$8=0,0,AA18/Resumen!$F$8)</f>
        <v>0</v>
      </c>
      <c r="AC18" s="171">
        <f ca="1">Z18+IF(Resumen!$G$7=0,0,AA18/Resumen!$G$7)</f>
        <v>0</v>
      </c>
      <c r="AD18" s="170">
        <f ca="1">IF(AE$9&gt;Periodo,0,(SUMIFS(INDIRECT("'BD OCyG'!$"&amp;AE$10&amp;":"&amp;AE$10),'BD OCyG'!$B:$B,AD$9,'BD OCyG'!$AE:$AE,$H18,'BD OCyG'!$AD:$AD,$H$11)*AF$9-X18*X$10)/AD$10)</f>
        <v>0</v>
      </c>
      <c r="AE18" s="170">
        <f t="shared" ca="1" si="9"/>
        <v>0</v>
      </c>
      <c r="AF18" s="171">
        <f ca="1">IF(AE$9&gt;Periodo,0,IF(AE$9&gt;Periodo,0,SUMIFS(INDIRECT("'BD OCyG'!$"&amp;AF$10&amp;":$"&amp;AF$10),'BD OCyG'!$B:$B,AD$9,'BD OCyG'!$AE:$AE,$H18,'BD OCyG'!$AD:$AD,$H$11,'BD OCyG'!$AF:$AF,"Si")-Z18))</f>
        <v>0</v>
      </c>
      <c r="AG18" s="171">
        <f ca="1">IF(AE$9&gt;Periodo,0,IF(AE$9&gt;Periodo,0,SUMIFS(INDIRECT("'BD OCyG'!$"&amp;AF$10&amp;":$"&amp;AF$10),'BD OCyG'!$B:$B,AD$9,'BD OCyG'!$AE:$AE,$H18,'BD OCyG'!$AD:$AD,$H$11,'BD OCyG'!$AF:$AF,"No")*Resumen!$F$8-AA18))</f>
        <v>0</v>
      </c>
      <c r="AH18" s="171">
        <f ca="1">AF18+IF(Resumen!$F$8=0,0,AG18/Resumen!$F$8)</f>
        <v>0</v>
      </c>
      <c r="AI18" s="171">
        <f ca="1">AF18+IF(Resumen!$H$7=0,0,AG18/Resumen!$H$7)</f>
        <v>0</v>
      </c>
      <c r="AJ18" s="170">
        <f ca="1">IF(AK$9&gt;Periodo,0,IF(AK$9&gt;Periodo,0,(SUMIFS(INDIRECT("'BD OCyG'!$"&amp;AK$10&amp;":"&amp;AK$10),'BD OCyG'!$B:$B,AJ$9,'BD OCyG'!$AE:$AE,$H18,'BD OCyG'!$AD:$AD,$H$11)*AL$9-SUMIFS(INDIRECT("'BD OCyG'!$"&amp;AE$10&amp;":"&amp;AE$10),'BD OCyG'!$B:$B,AJ$9,'BD OCyG'!$AE:$AE,$H18,'BD OCyG'!$AD:$AD,$H$11)*AF$9)/AJ$10))</f>
        <v>0</v>
      </c>
      <c r="AK18" s="170">
        <f t="shared" ca="1" si="10"/>
        <v>0</v>
      </c>
      <c r="AL18" s="171">
        <f ca="1">IF(AK$9&gt;Periodo,0,SUMIFS(INDIRECT("'BD OCyG'!$"&amp;AL$10&amp;":$"&amp;AL$10),'BD OCyG'!$B:$B,AJ$9,'BD OCyG'!$AE:$AE,$H18,'BD OCyG'!$AD:$AD,$H$11,'BD OCyG'!$AF:$AF,"Si")-AF18-Z18)</f>
        <v>0</v>
      </c>
      <c r="AM18" s="171">
        <f ca="1">IF(AK$9&gt;Periodo,0,SUMIFS(INDIRECT("'BD OCyG'!$"&amp;AL$10&amp;":$"&amp;AL$10),'BD OCyG'!$B:$B,AJ$9,'BD OCyG'!$AE:$AE,$H18,'BD OCyG'!$AD:$AD,$H$11,'BD OCyG'!$AF:$AF,"No")*Resumen!$F$8-AG18-AA18)</f>
        <v>0</v>
      </c>
      <c r="AN18" s="171">
        <f ca="1">AL18+IF(Resumen!$F$8=0,0,AM18/Resumen!$F$8)</f>
        <v>0</v>
      </c>
      <c r="AO18" s="171">
        <f ca="1">AL18+IF(Resumen!$I$7=0,0,AM18/Resumen!$I$7)</f>
        <v>0</v>
      </c>
      <c r="AP18" s="170">
        <f ca="1">IF(AQ$9&gt;Periodo,0,IF(AQ$9&gt;Periodo,0,(SUMIFS(INDIRECT("'BD OCyG'!$"&amp;AQ$10&amp;":"&amp;AQ$10),'BD OCyG'!$B:$B,AP$9,'BD OCyG'!$AE:$AE,$H18,'BD OCyG'!$AD:$AD,$H$11)*AR$9-SUMIFS(INDIRECT("'BD OCyG'!$"&amp;AK$10&amp;":"&amp;AK$10),'BD OCyG'!$B:$B,AP$9,'BD OCyG'!$AE:$AE,$H18,'BD OCyG'!$AD:$AD,$H$11)*AL$9)/AP$10))</f>
        <v>0</v>
      </c>
      <c r="AQ18" s="170">
        <f t="shared" ca="1" si="11"/>
        <v>0</v>
      </c>
      <c r="AR18" s="171">
        <f ca="1">IF(AQ$9&gt;Periodo,0,SUMIFS(INDIRECT("'BD OCyG'!$"&amp;AR$10&amp;":$"&amp;AR$10),'BD OCyG'!$B:$B,AP$9,'BD OCyG'!$AE:$AE,$H18,'BD OCyG'!$AD:$AD,$H$11,'BD OCyG'!$AF:$AF,"Si")-AL18-AF18-Z18)</f>
        <v>0</v>
      </c>
      <c r="AS18" s="171">
        <f ca="1">IF(AQ$9&gt;Periodo,0,SUMIFS(INDIRECT("'BD OCyG'!$"&amp;AR$10&amp;":$"&amp;AR$10),'BD OCyG'!$B:$B,AP$9,'BD OCyG'!$AE:$AE,$H18,'BD OCyG'!$AD:$AD,$H$11,'BD OCyG'!$AF:$AF,"No")*Resumen!$F$8-AM18-AG18-AA18)</f>
        <v>0</v>
      </c>
      <c r="AT18" s="171">
        <f ca="1">AR18+IF(Resumen!$F$8=0,0,AS18/Resumen!$F$8)</f>
        <v>0</v>
      </c>
      <c r="AU18" s="171">
        <f ca="1">AR18+IF(Resumen!$J$7=0,0,AS18/Resumen!$J$7)</f>
        <v>0</v>
      </c>
      <c r="AV18" s="170">
        <f ca="1">IF(AW$9&gt;Periodo,0,IF(AW$9&gt;Periodo,0,(SUMIFS(INDIRECT("'BD OCyG'!$"&amp;AW$10&amp;":"&amp;AW$10),'BD OCyG'!$B:$B,AV$9,'BD OCyG'!$AE:$AE,$H18,'BD OCyG'!$AD:$AD,$H$11)*AX$9-SUMIFS(INDIRECT("'BD OCyG'!$"&amp;AQ$10&amp;":"&amp;AQ$10),'BD OCyG'!$B:$B,AV$9,'BD OCyG'!$AE:$AE,$H18,'BD OCyG'!$AD:$AD,$H$11)*AR$9)/AV$10))</f>
        <v>0</v>
      </c>
      <c r="AW18" s="170">
        <f t="shared" ca="1" si="12"/>
        <v>0</v>
      </c>
      <c r="AX18" s="171">
        <f ca="1">IF(AW$9&gt;Periodo,0,SUMIFS(INDIRECT("'BD OCyG'!$"&amp;AX$10&amp;":$"&amp;AX$10),'BD OCyG'!$B:$B,AV$9,'BD OCyG'!$AE:$AE,$H18,'BD OCyG'!$AD:$AD,$H$11,'BD OCyG'!$AF:$AF,"Si")-AR18-AL18-AF18-Z18)</f>
        <v>0</v>
      </c>
      <c r="AY18" s="171">
        <f ca="1">IF(AW$9&gt;Periodo,0,SUMIFS(INDIRECT("'BD OCyG'!$"&amp;AX$10&amp;":$"&amp;AX$10),'BD OCyG'!$B:$B,AV$9,'BD OCyG'!$AE:$AE,$H18,'BD OCyG'!$AD:$AD,$H$11,'BD OCyG'!$AF:$AF,"No")*Resumen!$F$8-AS18-AM18-AG18-AA18)</f>
        <v>0</v>
      </c>
      <c r="AZ18" s="171">
        <f ca="1">AX18+IF(Resumen!$F$8=0,0,AY18/Resumen!$F$8)</f>
        <v>0</v>
      </c>
      <c r="BA18" s="171">
        <f ca="1">AX18+IF(Resumen!$K$7=0,0,AY18/Resumen!$K$7)</f>
        <v>0</v>
      </c>
      <c r="BB18" s="170">
        <f ca="1">IF(BC$9&gt;Periodo,0,IF(BC$9&gt;Periodo,0,(SUMIFS(INDIRECT("'BD OCyG'!$"&amp;BC$10&amp;":"&amp;BC$10),'BD OCyG'!$B:$B,BB$9,'BD OCyG'!$AE:$AE,$H18,'BD OCyG'!$AD:$AD,$H$11)*BD$9-SUMIFS(INDIRECT("'BD OCyG'!$"&amp;AW$10&amp;":"&amp;AW$10),'BD OCyG'!$B:$B,BB$9,'BD OCyG'!$AE:$AE,$H18,'BD OCyG'!$AD:$AD,$H$11)*AX$9)/BB$10))</f>
        <v>0</v>
      </c>
      <c r="BC18" s="170">
        <f t="shared" ca="1" si="13"/>
        <v>0</v>
      </c>
      <c r="BD18" s="171">
        <f ca="1">IF(BC$9&gt;Periodo,0,SUMIFS(INDIRECT("'BD OCyG'!$"&amp;BD$10&amp;":$"&amp;BD$10),'BD OCyG'!$B:$B,BB$9,'BD OCyG'!$AE:$AE,$H18,'BD OCyG'!$AD:$AD,$H$11,'BD OCyG'!$AF:$AF,"Si")-AX18-AR18-AL18-AF18-Z18)</f>
        <v>0</v>
      </c>
      <c r="BE18" s="171">
        <f ca="1">IF(BC$9&gt;Periodo,0,SUMIFS(INDIRECT("'BD OCyG'!$"&amp;BD$10&amp;":$"&amp;BD$10),'BD OCyG'!$B:$B,BB$9,'BD OCyG'!$AE:$AE,$H18,'BD OCyG'!$AD:$AD,$H$11,'BD OCyG'!$AF:$AF,"No")*Resumen!$F$8-AY18-AS18-AM18-AG18-AA18)</f>
        <v>0</v>
      </c>
      <c r="BF18" s="171">
        <f ca="1">BD18+IF(Resumen!$F$8=0,0,BE18/Resumen!$F$8)</f>
        <v>0</v>
      </c>
      <c r="BG18" s="171">
        <f ca="1">BD18+IF(Resumen!$L$7=0,0,BE18/Resumen!$L$7)</f>
        <v>0</v>
      </c>
      <c r="BH18" s="170">
        <f ca="1">IF(BI$9&gt;Periodo,0,IF(BI$9&gt;Periodo,0,(SUMIFS(INDIRECT("'BD OCyG'!$"&amp;BI$10&amp;":"&amp;BI$10),'BD OCyG'!$B:$B,BH$9,'BD OCyG'!$AE:$AE,$H18,'BD OCyG'!$AD:$AD,$H$11)*BJ$9-SUMIFS(INDIRECT("'BD OCyG'!$"&amp;BC$10&amp;":"&amp;BC$10),'BD OCyG'!$B:$B,BH$9,'BD OCyG'!$AE:$AE,$H18,'BD OCyG'!$AD:$AD,$H$11)*BD$9)/BH$10))</f>
        <v>0</v>
      </c>
      <c r="BI18" s="170">
        <f t="shared" ca="1" si="14"/>
        <v>0</v>
      </c>
      <c r="BJ18" s="171">
        <f ca="1">IF(BI$9&gt;Periodo,0,SUMIFS(INDIRECT("'BD OCyG'!$"&amp;BJ$10&amp;":$"&amp;BJ$10),'BD OCyG'!$B:$B,BH$9,'BD OCyG'!$AE:$AE,$H18,'BD OCyG'!$AD:$AD,$H$11,'BD OCyG'!$AF:$AF,"Si")-BD18-AX18-AR18-AL18-AF18-Z18)</f>
        <v>0</v>
      </c>
      <c r="BK18" s="171">
        <f ca="1">IF(BI$9&gt;Periodo,0,SUMIFS(INDIRECT("'BD OCyG'!$"&amp;BJ$10&amp;":$"&amp;BJ$10),'BD OCyG'!$B:$B,BH$9,'BD OCyG'!$AE:$AE,$H18,'BD OCyG'!$AD:$AD,$H$11,'BD OCyG'!$AF:$AF,"No")*Resumen!$F$8-BE18-AY18-AS18-AM18-AG18-AA18)</f>
        <v>0</v>
      </c>
      <c r="BL18" s="171">
        <f ca="1">BJ18+IF(Resumen!$F$8=0,0,BK18/Resumen!$F$8)</f>
        <v>0</v>
      </c>
      <c r="BM18" s="171">
        <f ca="1">BJ18+IF(Resumen!$M$7=0,0,BK18/Resumen!$M$7)</f>
        <v>0</v>
      </c>
      <c r="BN18" s="170">
        <f ca="1">IF(BO$9&gt;Periodo,0,IF(BO$9&gt;Periodo,0,(SUMIFS(INDIRECT("'BD OCyG'!$"&amp;BO$10&amp;":"&amp;BO$10),'BD OCyG'!$B:$B,BN$9,'BD OCyG'!$AE:$AE,$H18,'BD OCyG'!$AD:$AD,$H$11)*BP$9-SUMIFS(INDIRECT("'BD OCyG'!$"&amp;BI$10&amp;":"&amp;BI$10),'BD OCyG'!$B:$B,BN$9,'BD OCyG'!$AE:$AE,$H18,'BD OCyG'!$AD:$AD,$H$11)*BJ$9)/BN$10))</f>
        <v>0</v>
      </c>
      <c r="BO18" s="170">
        <f t="shared" ca="1" si="15"/>
        <v>0</v>
      </c>
      <c r="BP18" s="171">
        <f ca="1">IF(BO$9&gt;Periodo,0,SUMIFS(INDIRECT("'BD OCyG'!$"&amp;BP$10&amp;":$"&amp;BP$10),'BD OCyG'!$B:$B,BN$9,'BD OCyG'!$AE:$AE,$H18,'BD OCyG'!$AD:$AD,$H$11,'BD OCyG'!$AF:$AF,"Si")-BJ18-BD18-AX18-AR18-AL18-AF18-Z18)</f>
        <v>0</v>
      </c>
      <c r="BQ18" s="171">
        <f ca="1">IF(BO$9&gt;Periodo,0,SUMIFS(INDIRECT("'BD OCyG'!$"&amp;BP$10&amp;":$"&amp;BP$10),'BD OCyG'!$B:$B,BN$9,'BD OCyG'!$AE:$AE,$H18,'BD OCyG'!$AD:$AD,$H$11,'BD OCyG'!$AF:$AF,"No")*Resumen!$F$9-BK18-BE18-AY18-AS18-AM18-AG18-AA18)</f>
        <v>0</v>
      </c>
      <c r="BR18" s="171">
        <f ca="1">BP18+IF(Resumen!$F$8=0,0,BQ18/Resumen!$F$8)</f>
        <v>0</v>
      </c>
      <c r="BS18" s="171">
        <f ca="1">BP18+IF(Resumen!$N$7=0,0,BQ18/Resumen!$N$7)</f>
        <v>0</v>
      </c>
      <c r="BT18" s="170">
        <f ca="1">IF(BU$9&gt;Periodo,0,IF(BU$9&gt;Periodo,0,(SUMIFS(INDIRECT("'BD OCyG'!$"&amp;BU$10&amp;":"&amp;BU$10),'BD OCyG'!$B:$B,BT$9,'BD OCyG'!$AE:$AE,$H18,'BD OCyG'!$AD:$AD,$H$11)*BV$9-SUMIFS(INDIRECT("'BD OCyG'!$"&amp;BO$10&amp;":"&amp;BO$10),'BD OCyG'!$B:$B,BT$9,'BD OCyG'!$AE:$AE,$H18,'BD OCyG'!$AD:$AD,$H$11)*BP$9)/BT$10))</f>
        <v>0</v>
      </c>
      <c r="BU18" s="170">
        <f t="shared" ca="1" si="16"/>
        <v>0</v>
      </c>
      <c r="BV18" s="171">
        <f ca="1">IF(BU$9&gt;Periodo,0,SUMIFS(INDIRECT("'BD OCyG'!$"&amp;BV$10&amp;":$"&amp;BV$10),'BD OCyG'!$B:$B,BT$9,'BD OCyG'!$AE:$AE,$H18,'BD OCyG'!$AD:$AD,$H$11,'BD OCyG'!$AF:$AF,"Si")-BP18-BJ18-BD18-AX18-AR18-AL18-AF18-Z18)</f>
        <v>0</v>
      </c>
      <c r="BW18" s="171">
        <f ca="1">IF(BU$9&gt;Periodo,0,SUMIFS(INDIRECT("'BD OCyG'!$"&amp;BV$10&amp;":$"&amp;BV$10),'BD OCyG'!$B:$B,BT$9,'BD OCyG'!$AE:$AE,$H18,'BD OCyG'!$AD:$AD,$H$11,'BD OCyG'!$AF:$AF,"No")*Resumen!$F$8-BQ18-BK18-BE18-AY18-AS18-AM18-AG18-AA18)</f>
        <v>0</v>
      </c>
      <c r="BX18" s="171">
        <f ca="1">BV18+IF(Resumen!$F$8=0,0,BW18/Resumen!$F$8)</f>
        <v>0</v>
      </c>
      <c r="BY18" s="171">
        <f ca="1">BV18+IF(Resumen!$O$7=0,0,BW18/Resumen!$O$7)</f>
        <v>0</v>
      </c>
      <c r="BZ18" s="170">
        <f ca="1">IF(CA$9&gt;Periodo,0,IF(CA$9&gt;Periodo,0,(SUMIFS(INDIRECT("'BD OCyG'!$"&amp;CA$10&amp;":"&amp;CA$10),'BD OCyG'!$B:$B,BZ$9,'BD OCyG'!$AE:$AE,$H18,'BD OCyG'!$AD:$AD,$H$11)*CB$9-SUMIFS(INDIRECT("'BD OCyG'!$"&amp;BU$10&amp;":"&amp;BU$10),'BD OCyG'!$B:$B,BZ$9,'BD OCyG'!$AE:$AE,$H18,'BD OCyG'!$AD:$AD,$H$11)*BV$9)/BZ$10))</f>
        <v>0</v>
      </c>
      <c r="CA18" s="170">
        <f t="shared" ca="1" si="17"/>
        <v>0</v>
      </c>
      <c r="CB18" s="171">
        <f ca="1">IF(CA$9&gt;Periodo,0,SUMIFS(INDIRECT("'BD OCyG'!$"&amp;CB$10&amp;":$"&amp;CB$10),'BD OCyG'!$B:$B,BZ$9,'BD OCyG'!$AE:$AE,$H18,'BD OCyG'!$AD:$AD,$H$11,'BD OCyG'!$AF:$AF,"Si")-BV18-BP18-BJ18-BD18-AX18-AR18-AL18-AF18-Z18)</f>
        <v>0</v>
      </c>
      <c r="CC18" s="171">
        <f ca="1">IF(CA$9&gt;Periodo,0,SUMIFS(INDIRECT("'BD OCyG'!$"&amp;CB$10&amp;":$"&amp;CB$10),'BD OCyG'!$B:$B,BZ$9,'BD OCyG'!$AE:$AE,$H18,'BD OCyG'!$AD:$AD,$H$11,'BD OCyG'!$AF:$AF,"No")*Resumen!$F$8-BW18-BQ18-BK18-BE18-AY18-AS18-AM18-AG18-AA18)</f>
        <v>0</v>
      </c>
      <c r="CD18" s="171">
        <f ca="1">CB18+IF(Resumen!$F$8=0,0,CC18/Resumen!$F$8)</f>
        <v>0</v>
      </c>
      <c r="CE18" s="171">
        <f ca="1">CB18+IF(Resumen!$P$7=0,0,CC18/Resumen!$P$7)</f>
        <v>0</v>
      </c>
      <c r="CF18" s="170">
        <f ca="1">IF(CG$9&gt;Periodo,0,IF(CG$9&gt;Periodo,0,(SUMIFS(INDIRECT("'BD OCyG'!$"&amp;CG$10&amp;":"&amp;CG$10),'BD OCyG'!$B:$B,CF$9,'BD OCyG'!$AE:$AE,$H18,'BD OCyG'!$AD:$AD,$H$11)*CH$9-SUMIFS(INDIRECT("'BD OCyG'!$"&amp;CA$10&amp;":"&amp;CA$10),'BD OCyG'!$B:$B,CF$9,'BD OCyG'!$AE:$AE,$H18,'BD OCyG'!$AD:$AD,$H$11)*CB$9)/CF$10))</f>
        <v>0</v>
      </c>
      <c r="CG18" s="170">
        <f t="shared" ca="1" si="18"/>
        <v>0</v>
      </c>
      <c r="CH18" s="171">
        <f ca="1">IF(CG$9&gt;Periodo,0,SUMIFS(INDIRECT("'BD OCyG'!$"&amp;CH$10&amp;":$"&amp;CH$10),'BD OCyG'!$B:$B,CF$9,'BD OCyG'!$AE:$AE,$H18,'BD OCyG'!$AD:$AD,$H$11,'BD OCyG'!$AF:$AF,"Si")-CB18-BV18-BP18-BJ18-BD18-AX18-AR18-AL18-AF18-Z18)</f>
        <v>0</v>
      </c>
      <c r="CI18" s="171">
        <f ca="1">IF(CG$9&gt;Periodo,0,SUMIFS(INDIRECT("'BD OCyG'!$"&amp;CH$10&amp;":$"&amp;CH$10),'BD OCyG'!$B:$B,CF$9,'BD OCyG'!$AE:$AE,$H18,'BD OCyG'!$AD:$AD,$H$11,'BD OCyG'!$AF:$AF,"No")*Resumen!$F$8-CC18-BW18-BQ18-BK18-BE18-AY18-AS18-AM18-AG18-AA18)</f>
        <v>0</v>
      </c>
      <c r="CJ18" s="171">
        <f ca="1">CH18+IF(Resumen!$F$8=0,0,CI18/Resumen!$F$8)</f>
        <v>0</v>
      </c>
      <c r="CK18" s="171">
        <f ca="1">CH18+IF(Resumen!$Q$7=0,0,CI18/Resumen!$Q$7)</f>
        <v>0</v>
      </c>
      <c r="CL18" s="170">
        <f ca="1">IF(CM$9&gt;Periodo,0,IF(CM$9&gt;Periodo,0,(SUMIFS(INDIRECT("'BD OCyG'!$"&amp;CM$10&amp;":"&amp;CM$10),'BD OCyG'!$B:$B,CL$9,'BD OCyG'!$AE:$AE,$H18,'BD OCyG'!$AD:$AD,$H$11)*CN$9-SUMIFS(INDIRECT("'BD OCyG'!$"&amp;CG$10&amp;":"&amp;CG$10),'BD OCyG'!$B:$B,CL$9,'BD OCyG'!$AE:$AE,$H18,'BD OCyG'!$AD:$AD,$H$11)*CH$9)/CL$10))</f>
        <v>0</v>
      </c>
      <c r="CM18" s="170">
        <f t="shared" ca="1" si="19"/>
        <v>0</v>
      </c>
      <c r="CN18" s="171">
        <f ca="1">IF(CM$9&gt;Periodo,0,SUMIFS(INDIRECT("'BD OCyG'!$"&amp;CN$10&amp;":$"&amp;CN$10),'BD OCyG'!$B:$B,CL$9,'BD OCyG'!$AE:$AE,$H18,'BD OCyG'!$AD:$AD,$H$11,'BD OCyG'!$AF:$AF,"Si")-CH18-CB18-BV18-BP18-BJ18-BD18-AX18-AR18-AL18-AF18-Z18)</f>
        <v>0</v>
      </c>
      <c r="CO18" s="171">
        <f ca="1">IF(CM$9&gt;Periodo,0,SUMIFS(INDIRECT("'BD OCyG'!$"&amp;CN$10&amp;":$"&amp;CN$10),'BD OCyG'!$B:$B,CL$9,'BD OCyG'!$AE:$AE,$H18,'BD OCyG'!$AD:$AD,$H$11,'BD OCyG'!$AF:$AF,"No")*Resumen!$F$8-CI18-CC18-BW18-BQ18-BK18-BE18-AY18-AS18-AM18-AG18-AA18)</f>
        <v>0</v>
      </c>
      <c r="CP18" s="171">
        <f ca="1">CN18+IF(Resumen!$F$8=0,0,CO18/Resumen!$F$8)</f>
        <v>0</v>
      </c>
      <c r="CQ18" s="171">
        <f ca="1">CN18+IF(Resumen!$R$7=0,0,CO18/Resumen!$R$7)</f>
        <v>0</v>
      </c>
      <c r="CR18" s="139">
        <f t="shared" ca="1" si="20"/>
        <v>0</v>
      </c>
      <c r="CS18" s="139">
        <f t="shared" ca="1" si="21"/>
        <v>0</v>
      </c>
      <c r="CT18" s="139">
        <f t="shared" ca="1" si="22"/>
        <v>0</v>
      </c>
      <c r="CU18" s="139">
        <f t="shared" ca="1" si="4"/>
        <v>0</v>
      </c>
      <c r="CV18" s="140">
        <f t="shared" ca="1" si="4"/>
        <v>0</v>
      </c>
      <c r="CW18" s="140">
        <f t="shared" ca="1" si="4"/>
        <v>0</v>
      </c>
      <c r="CX18" s="170">
        <f>SUMIFS('BD OCyG'!$AB:$AB,'BD OCyG'!$B:$B,CX$11,'BD OCyG'!$AE:$AE,$H18,'BD OCyG'!$AD:$AD,$H$11)</f>
        <v>0</v>
      </c>
      <c r="CY18" s="170">
        <f t="shared" si="5"/>
        <v>0</v>
      </c>
      <c r="CZ18" s="171">
        <f>SUMIFS('BD OCyG'!$AC:$AC,'BD OCyG'!$B:$B,CX$11,'BD OCyG'!$AE:$AE,$H18,'BD OCyG'!$AD:$AD,$H$11,'BD OCyG'!$AF:$AF,"Si")</f>
        <v>0</v>
      </c>
      <c r="DA18" s="171">
        <f>SUMIFS('BD OCyG'!$AC:$AC,'BD OCyG'!$B:$B,CX$11,'BD OCyG'!$AE:$AE,$H18,'BD OCyG'!$AD:$AD,$H$11,'BD OCyG'!$AF:$AF,"No")*Resumen!$F$8</f>
        <v>0</v>
      </c>
      <c r="DB18" s="171">
        <f>CZ18+IF(Resumen!$F$8=0,0,DA18/Resumen!$F$8)</f>
        <v>0</v>
      </c>
      <c r="DC18" s="171">
        <f>CZ18+IF(Resumen!$F$8=0,0,DA18/Resumen!$F$8)</f>
        <v>0</v>
      </c>
      <c r="DD18" s="170">
        <f>SUMIFS('BD OCyG'!$AB:$AB,'BD OCyG'!$B:$B,DD$11,'BD OCyG'!$AE:$AE,$H18,'BD OCyG'!$AD:$AD,$H$11)</f>
        <v>0</v>
      </c>
      <c r="DE18" s="170">
        <f t="shared" si="6"/>
        <v>0</v>
      </c>
      <c r="DF18" s="171">
        <f>SUMIFS('BD OCyG'!$AC:$AC,'BD OCyG'!$B:$B,DD$11,'BD OCyG'!$AE:$AE,$H18,'BD OCyG'!$AD:$AD,$H$11,'BD OCyG'!$AF:$AF,"Si")</f>
        <v>0</v>
      </c>
      <c r="DG18" s="171">
        <f>SUMIFS('BD OCyG'!$AC:$AC,'BD OCyG'!$B:$B,DD$11,'BD OCyG'!$AE:$AE,$H18,'BD OCyG'!$AD:$AD,$H$11,'BD OCyG'!$AF:$AF,"No")*Resumen!$F$8</f>
        <v>0</v>
      </c>
      <c r="DH18" s="171">
        <f>DF18+IF(Resumen!$F$8=0,0,DG18/Resumen!$F$8)</f>
        <v>0</v>
      </c>
      <c r="DI18" s="171">
        <f>DF18+IF(Resumen!$F$8=0,0,DG18/Resumen!$F$8)</f>
        <v>0</v>
      </c>
      <c r="DJ18" s="140">
        <f t="shared" ca="1" si="23"/>
        <v>0</v>
      </c>
      <c r="DK18" s="140">
        <f t="shared" ca="1" si="7"/>
        <v>0</v>
      </c>
      <c r="DL18" s="140">
        <f t="shared" ca="1" si="7"/>
        <v>0</v>
      </c>
    </row>
    <row r="19" spans="2:116" s="169" customFormat="1" ht="15" customHeight="1" x14ac:dyDescent="0.2">
      <c r="B19" s="170">
        <f>SUMIFS('BD OCyG'!$AB:$AB,'BD OCyG'!$B:$B,B$11,'BD OCyG'!$AE:$AE,$H19,'BD OCyG'!$AD:$AD,$H$11)</f>
        <v>0</v>
      </c>
      <c r="C19" s="170">
        <f t="shared" si="0"/>
        <v>0</v>
      </c>
      <c r="D19" s="171">
        <f>SUMIFS('BD OCyG'!$AC:$AC,'BD OCyG'!$B:$B,B$11,'BD OCyG'!$AE:$AE,$H19,'BD OCyG'!$AD:$AD,$H$11,'BD OCyG'!$AF:$AF,"Si")</f>
        <v>0</v>
      </c>
      <c r="E19" s="171">
        <f>SUMIFS('BD OCyG'!$AC:$AC,'BD OCyG'!$B:$B,B$11,'BD OCyG'!$AE:$AE,$H19,'BD OCyG'!$AD:$AD,$H$11,'BD OCyG'!$AF:$AF,"No")*Resumen!$F$9</f>
        <v>0</v>
      </c>
      <c r="F19" s="171">
        <f>D19+IF(Resumen!$F$9=0,0,E19/Resumen!$F$9)</f>
        <v>0</v>
      </c>
      <c r="G19" s="171">
        <f>D19+IF(Resumen!$F$7=0,0,E19/Resumen!$F$7)</f>
        <v>0</v>
      </c>
      <c r="H19" s="172"/>
      <c r="I19" s="139">
        <f>SUMIFS('BD OCyG'!$AB:$AB,'BD OCyG'!$B:$B,I$11,'BD OCyG'!$AE:$AE,$H19,'BD OCyG'!$AD:$AD,$H$11)</f>
        <v>0</v>
      </c>
      <c r="J19" s="139">
        <f t="shared" si="1"/>
        <v>0</v>
      </c>
      <c r="K19" s="139">
        <f>SUMIFS('BD OCyG'!$AC:$AC,'BD OCyG'!$B:$B,I$11,'BD OCyG'!$AE:$AE,$H19,'BD OCyG'!$AD:$AD,$H$11,'BD OCyG'!$AF:$AF,"Si")</f>
        <v>0</v>
      </c>
      <c r="L19" s="139">
        <f>SUMIFS('BD OCyG'!$AC:$AC,'BD OCyG'!$B:$B,I$11,'BD OCyG'!$AE:$AE,$H19,'BD OCyG'!$AD:$AD,$H$11,'BD OCyG'!$AF:$AF,"No")*Resumen!$F$8</f>
        <v>0</v>
      </c>
      <c r="M19" s="171">
        <f>K19+IF(Resumen!$F$8=0,0,L19/Resumen!$F$8)</f>
        <v>0</v>
      </c>
      <c r="N19" s="139">
        <f>SUMIFS('BD OCyG'!$AB:$AB,'BD OCyG'!$B:$B,N$11,'BD OCyG'!$AE:$AE,$H19,'BD OCyG'!$AD:$AD,$H$11)</f>
        <v>0</v>
      </c>
      <c r="O19" s="139">
        <f t="shared" si="2"/>
        <v>0</v>
      </c>
      <c r="P19" s="139">
        <f>SUMIFS('BD OCyG'!$AC:$AC,'BD OCyG'!$B:$B,N$11,'BD OCyG'!$AE:$AE,$H19,'BD OCyG'!$AD:$AD,$H$11,'BD OCyG'!$AF:$AF,"Si")</f>
        <v>0</v>
      </c>
      <c r="Q19" s="139">
        <f>SUMIFS('BD OCyG'!$AC:$AC,'BD OCyG'!$B:$B,N$11,'BD OCyG'!$AE:$AE,$H19,'BD OCyG'!$AD:$AD,$H$11,'BD OCyG'!$AF:$AF,"No")*Resumen!$F$8</f>
        <v>0</v>
      </c>
      <c r="R19" s="171">
        <f>P19+IF(Resumen!$F$8=0,0,Q19/Resumen!$F$8)</f>
        <v>0</v>
      </c>
      <c r="S19" s="139">
        <f ca="1">IFERROR(SUMIFS(INDIRECT("'BD OCyG'!$"&amp;T$10&amp;":"&amp;T$10),'BD OCyG'!$B:$B,N$11,'BD OCyG'!$AE:$AE,$H19,'BD OCyG'!$AD:$AD,$H$11),)</f>
        <v>0</v>
      </c>
      <c r="T19" s="139">
        <f t="shared" ca="1" si="3"/>
        <v>0</v>
      </c>
      <c r="U19" s="139">
        <f ca="1">IFERROR(SUMIFS(INDIRECT("'BD OCyG'!$"&amp;U$10&amp;":$"&amp;U$10),'BD OCyG'!$B:$B,N$11,'BD OCyG'!$AE:$AE,$H19,'BD OCyG'!$AD:$AD,$H$11,'BD OCyG'!$AF:$AF,"Si"),)</f>
        <v>0</v>
      </c>
      <c r="V19" s="139">
        <f ca="1">IFERROR(SUMIFS(INDIRECT("'BD OCyG'!$"&amp;U$10&amp;":$"&amp;U$10),'BD OCyG'!$B:$B,N$11,'BD OCyG'!$AE:$AE,$H19,'BD OCyG'!$AD:$AD,$H$11,'BD OCyG'!$AF:$AF,"No")*Resumen!$F$8,)</f>
        <v>0</v>
      </c>
      <c r="W19" s="171">
        <f ca="1">U19+IF(Resumen!$F$8=0,0,V19/Resumen!$F$8)</f>
        <v>0</v>
      </c>
      <c r="X19" s="170">
        <f ca="1">SUMIFS(INDIRECT("'BD OCyG'!$"&amp;Y$10&amp;":"&amp;Y$10),'BD OCyG'!$B:$B,X$9,'BD OCyG'!$AE:$AE,$H19,'BD OCyG'!$AD:$AD,$H$11)</f>
        <v>0</v>
      </c>
      <c r="Y19" s="170">
        <f t="shared" ca="1" si="8"/>
        <v>0</v>
      </c>
      <c r="Z19" s="171">
        <f ca="1">SUMIFS(INDIRECT("'BD OCyG'!$"&amp;Z$10&amp;":$"&amp;Z$10),'BD OCyG'!$B:$B,X$9,'BD OCyG'!$AE:$AE,$H19,'BD OCyG'!$AD:$AD,$H$11,'BD OCyG'!$AF:$AF,"Si")</f>
        <v>0</v>
      </c>
      <c r="AA19" s="171">
        <f ca="1">SUMIFS(INDIRECT("'BD OCyG'!$"&amp;Z$10&amp;":$"&amp;Z$10),'BD OCyG'!$B:$B,X$9,'BD OCyG'!$AE:$AE,$H19,'BD OCyG'!$AD:$AD,$H$11,'BD OCyG'!$AF:$AF,"No")*Resumen!$F$8</f>
        <v>0</v>
      </c>
      <c r="AB19" s="171">
        <f ca="1">Z19+IF(Resumen!$F$8=0,0,AA19/Resumen!$F$8)</f>
        <v>0</v>
      </c>
      <c r="AC19" s="171">
        <f ca="1">Z19+IF(Resumen!$G$7=0,0,AA19/Resumen!$G$7)</f>
        <v>0</v>
      </c>
      <c r="AD19" s="170">
        <f ca="1">IF(AE$9&gt;Periodo,0,(SUMIFS(INDIRECT("'BD OCyG'!$"&amp;AE$10&amp;":"&amp;AE$10),'BD OCyG'!$B:$B,AD$9,'BD OCyG'!$AE:$AE,$H19,'BD OCyG'!$AD:$AD,$H$11)*AF$9-X19*X$10)/AD$10)</f>
        <v>0</v>
      </c>
      <c r="AE19" s="170">
        <f t="shared" ca="1" si="9"/>
        <v>0</v>
      </c>
      <c r="AF19" s="171">
        <f ca="1">IF(AE$9&gt;Periodo,0,IF(AE$9&gt;Periodo,0,SUMIFS(INDIRECT("'BD OCyG'!$"&amp;AF$10&amp;":$"&amp;AF$10),'BD OCyG'!$B:$B,AD$9,'BD OCyG'!$AE:$AE,$H19,'BD OCyG'!$AD:$AD,$H$11,'BD OCyG'!$AF:$AF,"Si")-Z19))</f>
        <v>0</v>
      </c>
      <c r="AG19" s="171">
        <f ca="1">IF(AE$9&gt;Periodo,0,IF(AE$9&gt;Periodo,0,SUMIFS(INDIRECT("'BD OCyG'!$"&amp;AF$10&amp;":$"&amp;AF$10),'BD OCyG'!$B:$B,AD$9,'BD OCyG'!$AE:$AE,$H19,'BD OCyG'!$AD:$AD,$H$11,'BD OCyG'!$AF:$AF,"No")*Resumen!$F$8-AA19))</f>
        <v>0</v>
      </c>
      <c r="AH19" s="171">
        <f ca="1">AF19+IF(Resumen!$F$8=0,0,AG19/Resumen!$F$8)</f>
        <v>0</v>
      </c>
      <c r="AI19" s="171">
        <f ca="1">AF19+IF(Resumen!$H$7=0,0,AG19/Resumen!$H$7)</f>
        <v>0</v>
      </c>
      <c r="AJ19" s="170">
        <f ca="1">IF(AK$9&gt;Periodo,0,IF(AK$9&gt;Periodo,0,(SUMIFS(INDIRECT("'BD OCyG'!$"&amp;AK$10&amp;":"&amp;AK$10),'BD OCyG'!$B:$B,AJ$9,'BD OCyG'!$AE:$AE,$H19,'BD OCyG'!$AD:$AD,$H$11)*AL$9-SUMIFS(INDIRECT("'BD OCyG'!$"&amp;AE$10&amp;":"&amp;AE$10),'BD OCyG'!$B:$B,AJ$9,'BD OCyG'!$AE:$AE,$H19,'BD OCyG'!$AD:$AD,$H$11)*AF$9)/AJ$10))</f>
        <v>0</v>
      </c>
      <c r="AK19" s="170">
        <f t="shared" ca="1" si="10"/>
        <v>0</v>
      </c>
      <c r="AL19" s="171">
        <f ca="1">IF(AK$9&gt;Periodo,0,SUMIFS(INDIRECT("'BD OCyG'!$"&amp;AL$10&amp;":$"&amp;AL$10),'BD OCyG'!$B:$B,AJ$9,'BD OCyG'!$AE:$AE,$H19,'BD OCyG'!$AD:$AD,$H$11,'BD OCyG'!$AF:$AF,"Si")-AF19-Z19)</f>
        <v>0</v>
      </c>
      <c r="AM19" s="171">
        <f ca="1">IF(AK$9&gt;Periodo,0,SUMIFS(INDIRECT("'BD OCyG'!$"&amp;AL$10&amp;":$"&amp;AL$10),'BD OCyG'!$B:$B,AJ$9,'BD OCyG'!$AE:$AE,$H19,'BD OCyG'!$AD:$AD,$H$11,'BD OCyG'!$AF:$AF,"No")*Resumen!$F$8-AG19-AA19)</f>
        <v>0</v>
      </c>
      <c r="AN19" s="171">
        <f ca="1">AL19+IF(Resumen!$F$8=0,0,AM19/Resumen!$F$8)</f>
        <v>0</v>
      </c>
      <c r="AO19" s="171">
        <f ca="1">AL19+IF(Resumen!$I$7=0,0,AM19/Resumen!$I$7)</f>
        <v>0</v>
      </c>
      <c r="AP19" s="170">
        <f ca="1">IF(AQ$9&gt;Periodo,0,IF(AQ$9&gt;Periodo,0,(SUMIFS(INDIRECT("'BD OCyG'!$"&amp;AQ$10&amp;":"&amp;AQ$10),'BD OCyG'!$B:$B,AP$9,'BD OCyG'!$AE:$AE,$H19,'BD OCyG'!$AD:$AD,$H$11)*AR$9-SUMIFS(INDIRECT("'BD OCyG'!$"&amp;AK$10&amp;":"&amp;AK$10),'BD OCyG'!$B:$B,AP$9,'BD OCyG'!$AE:$AE,$H19,'BD OCyG'!$AD:$AD,$H$11)*AL$9)/AP$10))</f>
        <v>0</v>
      </c>
      <c r="AQ19" s="170">
        <f t="shared" ca="1" si="11"/>
        <v>0</v>
      </c>
      <c r="AR19" s="171">
        <f ca="1">IF(AQ$9&gt;Periodo,0,SUMIFS(INDIRECT("'BD OCyG'!$"&amp;AR$10&amp;":$"&amp;AR$10),'BD OCyG'!$B:$B,AP$9,'BD OCyG'!$AE:$AE,$H19,'BD OCyG'!$AD:$AD,$H$11,'BD OCyG'!$AF:$AF,"Si")-AL19-AF19-Z19)</f>
        <v>0</v>
      </c>
      <c r="AS19" s="171">
        <f ca="1">IF(AQ$9&gt;Periodo,0,SUMIFS(INDIRECT("'BD OCyG'!$"&amp;AR$10&amp;":$"&amp;AR$10),'BD OCyG'!$B:$B,AP$9,'BD OCyG'!$AE:$AE,$H19,'BD OCyG'!$AD:$AD,$H$11,'BD OCyG'!$AF:$AF,"No")*Resumen!$F$8-AM19-AG19-AA19)</f>
        <v>0</v>
      </c>
      <c r="AT19" s="171">
        <f ca="1">AR19+IF(Resumen!$F$8=0,0,AS19/Resumen!$F$8)</f>
        <v>0</v>
      </c>
      <c r="AU19" s="171">
        <f ca="1">AR19+IF(Resumen!$J$7=0,0,AS19/Resumen!$J$7)</f>
        <v>0</v>
      </c>
      <c r="AV19" s="170">
        <f ca="1">IF(AW$9&gt;Periodo,0,IF(AW$9&gt;Periodo,0,(SUMIFS(INDIRECT("'BD OCyG'!$"&amp;AW$10&amp;":"&amp;AW$10),'BD OCyG'!$B:$B,AV$9,'BD OCyG'!$AE:$AE,$H19,'BD OCyG'!$AD:$AD,$H$11)*AX$9-SUMIFS(INDIRECT("'BD OCyG'!$"&amp;AQ$10&amp;":"&amp;AQ$10),'BD OCyG'!$B:$B,AV$9,'BD OCyG'!$AE:$AE,$H19,'BD OCyG'!$AD:$AD,$H$11)*AR$9)/AV$10))</f>
        <v>0</v>
      </c>
      <c r="AW19" s="170">
        <f t="shared" ca="1" si="12"/>
        <v>0</v>
      </c>
      <c r="AX19" s="171">
        <f ca="1">IF(AW$9&gt;Periodo,0,SUMIFS(INDIRECT("'BD OCyG'!$"&amp;AX$10&amp;":$"&amp;AX$10),'BD OCyG'!$B:$B,AV$9,'BD OCyG'!$AE:$AE,$H19,'BD OCyG'!$AD:$AD,$H$11,'BD OCyG'!$AF:$AF,"Si")-AR19-AL19-AF19-Z19)</f>
        <v>0</v>
      </c>
      <c r="AY19" s="171">
        <f ca="1">IF(AW$9&gt;Periodo,0,SUMIFS(INDIRECT("'BD OCyG'!$"&amp;AX$10&amp;":$"&amp;AX$10),'BD OCyG'!$B:$B,AV$9,'BD OCyG'!$AE:$AE,$H19,'BD OCyG'!$AD:$AD,$H$11,'BD OCyG'!$AF:$AF,"No")*Resumen!$F$8-AS19-AM19-AG19-AA19)</f>
        <v>0</v>
      </c>
      <c r="AZ19" s="171">
        <f ca="1">AX19+IF(Resumen!$F$8=0,0,AY19/Resumen!$F$8)</f>
        <v>0</v>
      </c>
      <c r="BA19" s="171">
        <f ca="1">AX19+IF(Resumen!$K$7=0,0,AY19/Resumen!$K$7)</f>
        <v>0</v>
      </c>
      <c r="BB19" s="170">
        <f ca="1">IF(BC$9&gt;Periodo,0,IF(BC$9&gt;Periodo,0,(SUMIFS(INDIRECT("'BD OCyG'!$"&amp;BC$10&amp;":"&amp;BC$10),'BD OCyG'!$B:$B,BB$9,'BD OCyG'!$AE:$AE,$H19,'BD OCyG'!$AD:$AD,$H$11)*BD$9-SUMIFS(INDIRECT("'BD OCyG'!$"&amp;AW$10&amp;":"&amp;AW$10),'BD OCyG'!$B:$B,BB$9,'BD OCyG'!$AE:$AE,$H19,'BD OCyG'!$AD:$AD,$H$11)*AX$9)/BB$10))</f>
        <v>0</v>
      </c>
      <c r="BC19" s="170">
        <f t="shared" ca="1" si="13"/>
        <v>0</v>
      </c>
      <c r="BD19" s="171">
        <f ca="1">IF(BC$9&gt;Periodo,0,SUMIFS(INDIRECT("'BD OCyG'!$"&amp;BD$10&amp;":$"&amp;BD$10),'BD OCyG'!$B:$B,BB$9,'BD OCyG'!$AE:$AE,$H19,'BD OCyG'!$AD:$AD,$H$11,'BD OCyG'!$AF:$AF,"Si")-AX19-AR19-AL19-AF19-Z19)</f>
        <v>0</v>
      </c>
      <c r="BE19" s="171">
        <f ca="1">IF(BC$9&gt;Periodo,0,SUMIFS(INDIRECT("'BD OCyG'!$"&amp;BD$10&amp;":$"&amp;BD$10),'BD OCyG'!$B:$B,BB$9,'BD OCyG'!$AE:$AE,$H19,'BD OCyG'!$AD:$AD,$H$11,'BD OCyG'!$AF:$AF,"No")*Resumen!$F$8-AY19-AS19-AM19-AG19-AA19)</f>
        <v>0</v>
      </c>
      <c r="BF19" s="171">
        <f ca="1">BD19+IF(Resumen!$F$8=0,0,BE19/Resumen!$F$8)</f>
        <v>0</v>
      </c>
      <c r="BG19" s="171">
        <f ca="1">BD19+IF(Resumen!$L$7=0,0,BE19/Resumen!$L$7)</f>
        <v>0</v>
      </c>
      <c r="BH19" s="170">
        <f ca="1">IF(BI$9&gt;Periodo,0,IF(BI$9&gt;Periodo,0,(SUMIFS(INDIRECT("'BD OCyG'!$"&amp;BI$10&amp;":"&amp;BI$10),'BD OCyG'!$B:$B,BH$9,'BD OCyG'!$AE:$AE,$H19,'BD OCyG'!$AD:$AD,$H$11)*BJ$9-SUMIFS(INDIRECT("'BD OCyG'!$"&amp;BC$10&amp;":"&amp;BC$10),'BD OCyG'!$B:$B,BH$9,'BD OCyG'!$AE:$AE,$H19,'BD OCyG'!$AD:$AD,$H$11)*BD$9)/BH$10))</f>
        <v>0</v>
      </c>
      <c r="BI19" s="170">
        <f t="shared" ca="1" si="14"/>
        <v>0</v>
      </c>
      <c r="BJ19" s="171">
        <f ca="1">IF(BI$9&gt;Periodo,0,SUMIFS(INDIRECT("'BD OCyG'!$"&amp;BJ$10&amp;":$"&amp;BJ$10),'BD OCyG'!$B:$B,BH$9,'BD OCyG'!$AE:$AE,$H19,'BD OCyG'!$AD:$AD,$H$11,'BD OCyG'!$AF:$AF,"Si")-BD19-AX19-AR19-AL19-AF19-Z19)</f>
        <v>0</v>
      </c>
      <c r="BK19" s="171">
        <f ca="1">IF(BI$9&gt;Periodo,0,SUMIFS(INDIRECT("'BD OCyG'!$"&amp;BJ$10&amp;":$"&amp;BJ$10),'BD OCyG'!$B:$B,BH$9,'BD OCyG'!$AE:$AE,$H19,'BD OCyG'!$AD:$AD,$H$11,'BD OCyG'!$AF:$AF,"No")*Resumen!$F$8-BE19-AY19-AS19-AM19-AG19-AA19)</f>
        <v>0</v>
      </c>
      <c r="BL19" s="171">
        <f ca="1">BJ19+IF(Resumen!$F$8=0,0,BK19/Resumen!$F$8)</f>
        <v>0</v>
      </c>
      <c r="BM19" s="171">
        <f ca="1">BJ19+IF(Resumen!$M$7=0,0,BK19/Resumen!$M$7)</f>
        <v>0</v>
      </c>
      <c r="BN19" s="170">
        <f ca="1">IF(BO$9&gt;Periodo,0,IF(BO$9&gt;Periodo,0,(SUMIFS(INDIRECT("'BD OCyG'!$"&amp;BO$10&amp;":"&amp;BO$10),'BD OCyG'!$B:$B,BN$9,'BD OCyG'!$AE:$AE,$H19,'BD OCyG'!$AD:$AD,$H$11)*BP$9-SUMIFS(INDIRECT("'BD OCyG'!$"&amp;BI$10&amp;":"&amp;BI$10),'BD OCyG'!$B:$B,BN$9,'BD OCyG'!$AE:$AE,$H19,'BD OCyG'!$AD:$AD,$H$11)*BJ$9)/BN$10))</f>
        <v>0</v>
      </c>
      <c r="BO19" s="170">
        <f t="shared" ca="1" si="15"/>
        <v>0</v>
      </c>
      <c r="BP19" s="171">
        <f ca="1">IF(BO$9&gt;Periodo,0,SUMIFS(INDIRECT("'BD OCyG'!$"&amp;BP$10&amp;":$"&amp;BP$10),'BD OCyG'!$B:$B,BN$9,'BD OCyG'!$AE:$AE,$H19,'BD OCyG'!$AD:$AD,$H$11,'BD OCyG'!$AF:$AF,"Si")-BJ19-BD19-AX19-AR19-AL19-AF19-Z19)</f>
        <v>0</v>
      </c>
      <c r="BQ19" s="171">
        <f ca="1">IF(BO$9&gt;Periodo,0,SUMIFS(INDIRECT("'BD OCyG'!$"&amp;BP$10&amp;":$"&amp;BP$10),'BD OCyG'!$B:$B,BN$9,'BD OCyG'!$AE:$AE,$H19,'BD OCyG'!$AD:$AD,$H$11,'BD OCyG'!$AF:$AF,"No")*Resumen!$F$9-BK19-BE19-AY19-AS19-AM19-AG19-AA19)</f>
        <v>0</v>
      </c>
      <c r="BR19" s="171">
        <f ca="1">BP19+IF(Resumen!$F$8=0,0,BQ19/Resumen!$F$8)</f>
        <v>0</v>
      </c>
      <c r="BS19" s="171">
        <f ca="1">BP19+IF(Resumen!$N$7=0,0,BQ19/Resumen!$N$7)</f>
        <v>0</v>
      </c>
      <c r="BT19" s="170">
        <f ca="1">IF(BU$9&gt;Periodo,0,IF(BU$9&gt;Periodo,0,(SUMIFS(INDIRECT("'BD OCyG'!$"&amp;BU$10&amp;":"&amp;BU$10),'BD OCyG'!$B:$B,BT$9,'BD OCyG'!$AE:$AE,$H19,'BD OCyG'!$AD:$AD,$H$11)*BV$9-SUMIFS(INDIRECT("'BD OCyG'!$"&amp;BO$10&amp;":"&amp;BO$10),'BD OCyG'!$B:$B,BT$9,'BD OCyG'!$AE:$AE,$H19,'BD OCyG'!$AD:$AD,$H$11)*BP$9)/BT$10))</f>
        <v>0</v>
      </c>
      <c r="BU19" s="170">
        <f t="shared" ca="1" si="16"/>
        <v>0</v>
      </c>
      <c r="BV19" s="171">
        <f ca="1">IF(BU$9&gt;Periodo,0,SUMIFS(INDIRECT("'BD OCyG'!$"&amp;BV$10&amp;":$"&amp;BV$10),'BD OCyG'!$B:$B,BT$9,'BD OCyG'!$AE:$AE,$H19,'BD OCyG'!$AD:$AD,$H$11,'BD OCyG'!$AF:$AF,"Si")-BP19-BJ19-BD19-AX19-AR19-AL19-AF19-Z19)</f>
        <v>0</v>
      </c>
      <c r="BW19" s="171">
        <f ca="1">IF(BU$9&gt;Periodo,0,SUMIFS(INDIRECT("'BD OCyG'!$"&amp;BV$10&amp;":$"&amp;BV$10),'BD OCyG'!$B:$B,BT$9,'BD OCyG'!$AE:$AE,$H19,'BD OCyG'!$AD:$AD,$H$11,'BD OCyG'!$AF:$AF,"No")*Resumen!$F$8-BQ19-BK19-BE19-AY19-AS19-AM19-AG19-AA19)</f>
        <v>0</v>
      </c>
      <c r="BX19" s="171">
        <f ca="1">BV19+IF(Resumen!$F$8=0,0,BW19/Resumen!$F$8)</f>
        <v>0</v>
      </c>
      <c r="BY19" s="171">
        <f ca="1">BV19+IF(Resumen!$O$7=0,0,BW19/Resumen!$O$7)</f>
        <v>0</v>
      </c>
      <c r="BZ19" s="170">
        <f ca="1">IF(CA$9&gt;Periodo,0,IF(CA$9&gt;Periodo,0,(SUMIFS(INDIRECT("'BD OCyG'!$"&amp;CA$10&amp;":"&amp;CA$10),'BD OCyG'!$B:$B,BZ$9,'BD OCyG'!$AE:$AE,$H19,'BD OCyG'!$AD:$AD,$H$11)*CB$9-SUMIFS(INDIRECT("'BD OCyG'!$"&amp;BU$10&amp;":"&amp;BU$10),'BD OCyG'!$B:$B,BZ$9,'BD OCyG'!$AE:$AE,$H19,'BD OCyG'!$AD:$AD,$H$11)*BV$9)/BZ$10))</f>
        <v>0</v>
      </c>
      <c r="CA19" s="170">
        <f t="shared" ca="1" si="17"/>
        <v>0</v>
      </c>
      <c r="CB19" s="171">
        <f ca="1">IF(CA$9&gt;Periodo,0,SUMIFS(INDIRECT("'BD OCyG'!$"&amp;CB$10&amp;":$"&amp;CB$10),'BD OCyG'!$B:$B,BZ$9,'BD OCyG'!$AE:$AE,$H19,'BD OCyG'!$AD:$AD,$H$11,'BD OCyG'!$AF:$AF,"Si")-BV19-BP19-BJ19-BD19-AX19-AR19-AL19-AF19-Z19)</f>
        <v>0</v>
      </c>
      <c r="CC19" s="171">
        <f ca="1">IF(CA$9&gt;Periodo,0,SUMIFS(INDIRECT("'BD OCyG'!$"&amp;CB$10&amp;":$"&amp;CB$10),'BD OCyG'!$B:$B,BZ$9,'BD OCyG'!$AE:$AE,$H19,'BD OCyG'!$AD:$AD,$H$11,'BD OCyG'!$AF:$AF,"No")*Resumen!$F$8-BW19-BQ19-BK19-BE19-AY19-AS19-AM19-AG19-AA19)</f>
        <v>0</v>
      </c>
      <c r="CD19" s="171">
        <f ca="1">CB19+IF(Resumen!$F$8=0,0,CC19/Resumen!$F$8)</f>
        <v>0</v>
      </c>
      <c r="CE19" s="171">
        <f ca="1">CB19+IF(Resumen!$P$7=0,0,CC19/Resumen!$P$7)</f>
        <v>0</v>
      </c>
      <c r="CF19" s="170">
        <f ca="1">IF(CG$9&gt;Periodo,0,IF(CG$9&gt;Periodo,0,(SUMIFS(INDIRECT("'BD OCyG'!$"&amp;CG$10&amp;":"&amp;CG$10),'BD OCyG'!$B:$B,CF$9,'BD OCyG'!$AE:$AE,$H19,'BD OCyG'!$AD:$AD,$H$11)*CH$9-SUMIFS(INDIRECT("'BD OCyG'!$"&amp;CA$10&amp;":"&amp;CA$10),'BD OCyG'!$B:$B,CF$9,'BD OCyG'!$AE:$AE,$H19,'BD OCyG'!$AD:$AD,$H$11)*CB$9)/CF$10))</f>
        <v>0</v>
      </c>
      <c r="CG19" s="170">
        <f t="shared" ca="1" si="18"/>
        <v>0</v>
      </c>
      <c r="CH19" s="171">
        <f ca="1">IF(CG$9&gt;Periodo,0,SUMIFS(INDIRECT("'BD OCyG'!$"&amp;CH$10&amp;":$"&amp;CH$10),'BD OCyG'!$B:$B,CF$9,'BD OCyG'!$AE:$AE,$H19,'BD OCyG'!$AD:$AD,$H$11,'BD OCyG'!$AF:$AF,"Si")-CB19-BV19-BP19-BJ19-BD19-AX19-AR19-AL19-AF19-Z19)</f>
        <v>0</v>
      </c>
      <c r="CI19" s="171">
        <f ca="1">IF(CG$9&gt;Periodo,0,SUMIFS(INDIRECT("'BD OCyG'!$"&amp;CH$10&amp;":$"&amp;CH$10),'BD OCyG'!$B:$B,CF$9,'BD OCyG'!$AE:$AE,$H19,'BD OCyG'!$AD:$AD,$H$11,'BD OCyG'!$AF:$AF,"No")*Resumen!$F$8-CC19-BW19-BQ19-BK19-BE19-AY19-AS19-AM19-AG19-AA19)</f>
        <v>0</v>
      </c>
      <c r="CJ19" s="171">
        <f ca="1">CH19+IF(Resumen!$F$8=0,0,CI19/Resumen!$F$8)</f>
        <v>0</v>
      </c>
      <c r="CK19" s="171">
        <f ca="1">CH19+IF(Resumen!$Q$7=0,0,CI19/Resumen!$Q$7)</f>
        <v>0</v>
      </c>
      <c r="CL19" s="170">
        <f ca="1">IF(CM$9&gt;Periodo,0,IF(CM$9&gt;Periodo,0,(SUMIFS(INDIRECT("'BD OCyG'!$"&amp;CM$10&amp;":"&amp;CM$10),'BD OCyG'!$B:$B,CL$9,'BD OCyG'!$AE:$AE,$H19,'BD OCyG'!$AD:$AD,$H$11)*CN$9-SUMIFS(INDIRECT("'BD OCyG'!$"&amp;CG$10&amp;":"&amp;CG$10),'BD OCyG'!$B:$B,CL$9,'BD OCyG'!$AE:$AE,$H19,'BD OCyG'!$AD:$AD,$H$11)*CH$9)/CL$10))</f>
        <v>0</v>
      </c>
      <c r="CM19" s="170">
        <f t="shared" ca="1" si="19"/>
        <v>0</v>
      </c>
      <c r="CN19" s="171">
        <f ca="1">IF(CM$9&gt;Periodo,0,SUMIFS(INDIRECT("'BD OCyG'!$"&amp;CN$10&amp;":$"&amp;CN$10),'BD OCyG'!$B:$B,CL$9,'BD OCyG'!$AE:$AE,$H19,'BD OCyG'!$AD:$AD,$H$11,'BD OCyG'!$AF:$AF,"Si")-CH19-CB19-BV19-BP19-BJ19-BD19-AX19-AR19-AL19-AF19-Z19)</f>
        <v>0</v>
      </c>
      <c r="CO19" s="171">
        <f ca="1">IF(CM$9&gt;Periodo,0,SUMIFS(INDIRECT("'BD OCyG'!$"&amp;CN$10&amp;":$"&amp;CN$10),'BD OCyG'!$B:$B,CL$9,'BD OCyG'!$AE:$AE,$H19,'BD OCyG'!$AD:$AD,$H$11,'BD OCyG'!$AF:$AF,"No")*Resumen!$F$8-CI19-CC19-BW19-BQ19-BK19-BE19-AY19-AS19-AM19-AG19-AA19)</f>
        <v>0</v>
      </c>
      <c r="CP19" s="171">
        <f ca="1">CN19+IF(Resumen!$F$8=0,0,CO19/Resumen!$F$8)</f>
        <v>0</v>
      </c>
      <c r="CQ19" s="171">
        <f ca="1">CN19+IF(Resumen!$R$7=0,0,CO19/Resumen!$R$7)</f>
        <v>0</v>
      </c>
      <c r="CR19" s="139">
        <f t="shared" ca="1" si="20"/>
        <v>0</v>
      </c>
      <c r="CS19" s="139">
        <f t="shared" ca="1" si="21"/>
        <v>0</v>
      </c>
      <c r="CT19" s="139">
        <f t="shared" ca="1" si="22"/>
        <v>0</v>
      </c>
      <c r="CU19" s="139">
        <f t="shared" ca="1" si="4"/>
        <v>0</v>
      </c>
      <c r="CV19" s="140">
        <f t="shared" ca="1" si="4"/>
        <v>0</v>
      </c>
      <c r="CW19" s="140">
        <f t="shared" ca="1" si="4"/>
        <v>0</v>
      </c>
      <c r="CX19" s="170">
        <f>SUMIFS('BD OCyG'!$AB:$AB,'BD OCyG'!$B:$B,CX$11,'BD OCyG'!$AE:$AE,$H19,'BD OCyG'!$AD:$AD,$H$11)</f>
        <v>0</v>
      </c>
      <c r="CY19" s="170">
        <f t="shared" si="5"/>
        <v>0</v>
      </c>
      <c r="CZ19" s="171">
        <f>SUMIFS('BD OCyG'!$AC:$AC,'BD OCyG'!$B:$B,CX$11,'BD OCyG'!$AE:$AE,$H19,'BD OCyG'!$AD:$AD,$H$11,'BD OCyG'!$AF:$AF,"Si")</f>
        <v>0</v>
      </c>
      <c r="DA19" s="171">
        <f>SUMIFS('BD OCyG'!$AC:$AC,'BD OCyG'!$B:$B,CX$11,'BD OCyG'!$AE:$AE,$H19,'BD OCyG'!$AD:$AD,$H$11,'BD OCyG'!$AF:$AF,"No")*Resumen!$F$8</f>
        <v>0</v>
      </c>
      <c r="DB19" s="171">
        <f>CZ19+IF(Resumen!$F$8=0,0,DA19/Resumen!$F$8)</f>
        <v>0</v>
      </c>
      <c r="DC19" s="171">
        <f>CZ19+IF(Resumen!$F$8=0,0,DA19/Resumen!$F$8)</f>
        <v>0</v>
      </c>
      <c r="DD19" s="170">
        <f>SUMIFS('BD OCyG'!$AB:$AB,'BD OCyG'!$B:$B,DD$11,'BD OCyG'!$AE:$AE,$H19,'BD OCyG'!$AD:$AD,$H$11)</f>
        <v>0</v>
      </c>
      <c r="DE19" s="170">
        <f t="shared" si="6"/>
        <v>0</v>
      </c>
      <c r="DF19" s="171">
        <f>SUMIFS('BD OCyG'!$AC:$AC,'BD OCyG'!$B:$B,DD$11,'BD OCyG'!$AE:$AE,$H19,'BD OCyG'!$AD:$AD,$H$11,'BD OCyG'!$AF:$AF,"Si")</f>
        <v>0</v>
      </c>
      <c r="DG19" s="171">
        <f>SUMIFS('BD OCyG'!$AC:$AC,'BD OCyG'!$B:$B,DD$11,'BD OCyG'!$AE:$AE,$H19,'BD OCyG'!$AD:$AD,$H$11,'BD OCyG'!$AF:$AF,"No")*Resumen!$F$8</f>
        <v>0</v>
      </c>
      <c r="DH19" s="171">
        <f>DF19+IF(Resumen!$F$8=0,0,DG19/Resumen!$F$8)</f>
        <v>0</v>
      </c>
      <c r="DI19" s="171">
        <f>DF19+IF(Resumen!$F$8=0,0,DG19/Resumen!$F$8)</f>
        <v>0</v>
      </c>
      <c r="DJ19" s="140">
        <f t="shared" ca="1" si="23"/>
        <v>0</v>
      </c>
      <c r="DK19" s="140">
        <f t="shared" ca="1" si="7"/>
        <v>0</v>
      </c>
      <c r="DL19" s="140">
        <f t="shared" ca="1" si="7"/>
        <v>0</v>
      </c>
    </row>
    <row r="20" spans="2:116" s="169" customFormat="1" ht="15" customHeight="1" x14ac:dyDescent="0.2">
      <c r="B20" s="170">
        <f>SUMIFS('BD OCyG'!$AB:$AB,'BD OCyG'!$B:$B,B$11,'BD OCyG'!$AE:$AE,$H20,'BD OCyG'!$AD:$AD,$H$11)</f>
        <v>0</v>
      </c>
      <c r="C20" s="170">
        <f t="shared" si="0"/>
        <v>0</v>
      </c>
      <c r="D20" s="171">
        <f>SUMIFS('BD OCyG'!$AC:$AC,'BD OCyG'!$B:$B,B$11,'BD OCyG'!$AE:$AE,$H20,'BD OCyG'!$AD:$AD,$H$11,'BD OCyG'!$AF:$AF,"Si")</f>
        <v>0</v>
      </c>
      <c r="E20" s="171">
        <f>SUMIFS('BD OCyG'!$AC:$AC,'BD OCyG'!$B:$B,B$11,'BD OCyG'!$AE:$AE,$H20,'BD OCyG'!$AD:$AD,$H$11,'BD OCyG'!$AF:$AF,"No")*Resumen!$F$9</f>
        <v>0</v>
      </c>
      <c r="F20" s="171">
        <f>D20+IF(Resumen!$F$9=0,0,E20/Resumen!$F$9)</f>
        <v>0</v>
      </c>
      <c r="G20" s="171">
        <f>D20+IF(Resumen!$F$7=0,0,E20/Resumen!$F$7)</f>
        <v>0</v>
      </c>
      <c r="H20" s="172"/>
      <c r="I20" s="139">
        <f>SUMIFS('BD OCyG'!$AB:$AB,'BD OCyG'!$B:$B,I$11,'BD OCyG'!$AE:$AE,$H20,'BD OCyG'!$AD:$AD,$H$11)</f>
        <v>0</v>
      </c>
      <c r="J20" s="139">
        <f t="shared" si="1"/>
        <v>0</v>
      </c>
      <c r="K20" s="139">
        <f>SUMIFS('BD OCyG'!$AC:$AC,'BD OCyG'!$B:$B,I$11,'BD OCyG'!$AE:$AE,$H20,'BD OCyG'!$AD:$AD,$H$11,'BD OCyG'!$AF:$AF,"Si")</f>
        <v>0</v>
      </c>
      <c r="L20" s="139">
        <f>SUMIFS('BD OCyG'!$AC:$AC,'BD OCyG'!$B:$B,I$11,'BD OCyG'!$AE:$AE,$H20,'BD OCyG'!$AD:$AD,$H$11,'BD OCyG'!$AF:$AF,"No")*Resumen!$F$8</f>
        <v>0</v>
      </c>
      <c r="M20" s="171">
        <f>K20+IF(Resumen!$F$8=0,0,L20/Resumen!$F$8)</f>
        <v>0</v>
      </c>
      <c r="N20" s="139">
        <f>SUMIFS('BD OCyG'!$AB:$AB,'BD OCyG'!$B:$B,N$11,'BD OCyG'!$AE:$AE,$H20,'BD OCyG'!$AD:$AD,$H$11)</f>
        <v>0</v>
      </c>
      <c r="O20" s="139">
        <f t="shared" si="2"/>
        <v>0</v>
      </c>
      <c r="P20" s="139">
        <f>SUMIFS('BD OCyG'!$AC:$AC,'BD OCyG'!$B:$B,N$11,'BD OCyG'!$AE:$AE,$H20,'BD OCyG'!$AD:$AD,$H$11,'BD OCyG'!$AF:$AF,"Si")</f>
        <v>0</v>
      </c>
      <c r="Q20" s="139">
        <f>SUMIFS('BD OCyG'!$AC:$AC,'BD OCyG'!$B:$B,N$11,'BD OCyG'!$AE:$AE,$H20,'BD OCyG'!$AD:$AD,$H$11,'BD OCyG'!$AF:$AF,"No")*Resumen!$F$8</f>
        <v>0</v>
      </c>
      <c r="R20" s="171">
        <f>P20+IF(Resumen!$F$8=0,0,Q20/Resumen!$F$8)</f>
        <v>0</v>
      </c>
      <c r="S20" s="139">
        <f ca="1">IFERROR(SUMIFS(INDIRECT("'BD OCyG'!$"&amp;T$10&amp;":"&amp;T$10),'BD OCyG'!$B:$B,N$11,'BD OCyG'!$AE:$AE,$H20,'BD OCyG'!$AD:$AD,$H$11),)</f>
        <v>0</v>
      </c>
      <c r="T20" s="139">
        <f t="shared" ca="1" si="3"/>
        <v>0</v>
      </c>
      <c r="U20" s="139">
        <f ca="1">IFERROR(SUMIFS(INDIRECT("'BD OCyG'!$"&amp;U$10&amp;":$"&amp;U$10),'BD OCyG'!$B:$B,N$11,'BD OCyG'!$AE:$AE,$H20,'BD OCyG'!$AD:$AD,$H$11,'BD OCyG'!$AF:$AF,"Si"),)</f>
        <v>0</v>
      </c>
      <c r="V20" s="139">
        <f ca="1">IFERROR(SUMIFS(INDIRECT("'BD OCyG'!$"&amp;U$10&amp;":$"&amp;U$10),'BD OCyG'!$B:$B,N$11,'BD OCyG'!$AE:$AE,$H20,'BD OCyG'!$AD:$AD,$H$11,'BD OCyG'!$AF:$AF,"No")*Resumen!$F$8,)</f>
        <v>0</v>
      </c>
      <c r="W20" s="171">
        <f ca="1">U20+IF(Resumen!$F$8=0,0,V20/Resumen!$F$8)</f>
        <v>0</v>
      </c>
      <c r="X20" s="170">
        <f ca="1">SUMIFS(INDIRECT("'BD OCyG'!$"&amp;Y$10&amp;":"&amp;Y$10),'BD OCyG'!$B:$B,X$9,'BD OCyG'!$AE:$AE,$H20,'BD OCyG'!$AD:$AD,$H$11)</f>
        <v>0</v>
      </c>
      <c r="Y20" s="170">
        <f t="shared" ca="1" si="8"/>
        <v>0</v>
      </c>
      <c r="Z20" s="171">
        <f ca="1">SUMIFS(INDIRECT("'BD OCyG'!$"&amp;Z$10&amp;":$"&amp;Z$10),'BD OCyG'!$B:$B,X$9,'BD OCyG'!$AE:$AE,$H20,'BD OCyG'!$AD:$AD,$H$11,'BD OCyG'!$AF:$AF,"Si")</f>
        <v>0</v>
      </c>
      <c r="AA20" s="171">
        <f ca="1">SUMIFS(INDIRECT("'BD OCyG'!$"&amp;Z$10&amp;":$"&amp;Z$10),'BD OCyG'!$B:$B,X$9,'BD OCyG'!$AE:$AE,$H20,'BD OCyG'!$AD:$AD,$H$11,'BD OCyG'!$AF:$AF,"No")*Resumen!$F$8</f>
        <v>0</v>
      </c>
      <c r="AB20" s="171">
        <f ca="1">Z20+IF(Resumen!$F$8=0,0,AA20/Resumen!$F$8)</f>
        <v>0</v>
      </c>
      <c r="AC20" s="171">
        <f ca="1">Z20+IF(Resumen!$G$7=0,0,AA20/Resumen!$G$7)</f>
        <v>0</v>
      </c>
      <c r="AD20" s="170">
        <f ca="1">IF(AE$9&gt;Periodo,0,(SUMIFS(INDIRECT("'BD OCyG'!$"&amp;AE$10&amp;":"&amp;AE$10),'BD OCyG'!$B:$B,AD$9,'BD OCyG'!$AE:$AE,$H20,'BD OCyG'!$AD:$AD,$H$11)*AF$9-X20*X$10)/AD$10)</f>
        <v>0</v>
      </c>
      <c r="AE20" s="170">
        <f t="shared" ca="1" si="9"/>
        <v>0</v>
      </c>
      <c r="AF20" s="171">
        <f ca="1">IF(AE$9&gt;Periodo,0,IF(AE$9&gt;Periodo,0,SUMIFS(INDIRECT("'BD OCyG'!$"&amp;AF$10&amp;":$"&amp;AF$10),'BD OCyG'!$B:$B,AD$9,'BD OCyG'!$AE:$AE,$H20,'BD OCyG'!$AD:$AD,$H$11,'BD OCyG'!$AF:$AF,"Si")-Z20))</f>
        <v>0</v>
      </c>
      <c r="AG20" s="171">
        <f ca="1">IF(AE$9&gt;Periodo,0,IF(AE$9&gt;Periodo,0,SUMIFS(INDIRECT("'BD OCyG'!$"&amp;AF$10&amp;":$"&amp;AF$10),'BD OCyG'!$B:$B,AD$9,'BD OCyG'!$AE:$AE,$H20,'BD OCyG'!$AD:$AD,$H$11,'BD OCyG'!$AF:$AF,"No")*Resumen!$F$8-AA20))</f>
        <v>0</v>
      </c>
      <c r="AH20" s="171">
        <f ca="1">AF20+IF(Resumen!$F$8=0,0,AG20/Resumen!$F$8)</f>
        <v>0</v>
      </c>
      <c r="AI20" s="171">
        <f ca="1">AF20+IF(Resumen!$H$7=0,0,AG20/Resumen!$H$7)</f>
        <v>0</v>
      </c>
      <c r="AJ20" s="170">
        <f ca="1">IF(AK$9&gt;Periodo,0,IF(AK$9&gt;Periodo,0,(SUMIFS(INDIRECT("'BD OCyG'!$"&amp;AK$10&amp;":"&amp;AK$10),'BD OCyG'!$B:$B,AJ$9,'BD OCyG'!$AE:$AE,$H20,'BD OCyG'!$AD:$AD,$H$11)*AL$9-SUMIFS(INDIRECT("'BD OCyG'!$"&amp;AE$10&amp;":"&amp;AE$10),'BD OCyG'!$B:$B,AJ$9,'BD OCyG'!$AE:$AE,$H20,'BD OCyG'!$AD:$AD,$H$11)*AF$9)/AJ$10))</f>
        <v>0</v>
      </c>
      <c r="AK20" s="170">
        <f t="shared" ca="1" si="10"/>
        <v>0</v>
      </c>
      <c r="AL20" s="171">
        <f ca="1">IF(AK$9&gt;Periodo,0,SUMIFS(INDIRECT("'BD OCyG'!$"&amp;AL$10&amp;":$"&amp;AL$10),'BD OCyG'!$B:$B,AJ$9,'BD OCyG'!$AE:$AE,$H20,'BD OCyG'!$AD:$AD,$H$11,'BD OCyG'!$AF:$AF,"Si")-AF20-Z20)</f>
        <v>0</v>
      </c>
      <c r="AM20" s="171">
        <f ca="1">IF(AK$9&gt;Periodo,0,SUMIFS(INDIRECT("'BD OCyG'!$"&amp;AL$10&amp;":$"&amp;AL$10),'BD OCyG'!$B:$B,AJ$9,'BD OCyG'!$AE:$AE,$H20,'BD OCyG'!$AD:$AD,$H$11,'BD OCyG'!$AF:$AF,"No")*Resumen!$F$8-AG20-AA20)</f>
        <v>0</v>
      </c>
      <c r="AN20" s="171">
        <f ca="1">AL20+IF(Resumen!$F$8=0,0,AM20/Resumen!$F$8)</f>
        <v>0</v>
      </c>
      <c r="AO20" s="171">
        <f ca="1">AL20+IF(Resumen!$I$7=0,0,AM20/Resumen!$I$7)</f>
        <v>0</v>
      </c>
      <c r="AP20" s="170">
        <f ca="1">IF(AQ$9&gt;Periodo,0,IF(AQ$9&gt;Periodo,0,(SUMIFS(INDIRECT("'BD OCyG'!$"&amp;AQ$10&amp;":"&amp;AQ$10),'BD OCyG'!$B:$B,AP$9,'BD OCyG'!$AE:$AE,$H20,'BD OCyG'!$AD:$AD,$H$11)*AR$9-SUMIFS(INDIRECT("'BD OCyG'!$"&amp;AK$10&amp;":"&amp;AK$10),'BD OCyG'!$B:$B,AP$9,'BD OCyG'!$AE:$AE,$H20,'BD OCyG'!$AD:$AD,$H$11)*AL$9)/AP$10))</f>
        <v>0</v>
      </c>
      <c r="AQ20" s="170">
        <f t="shared" ca="1" si="11"/>
        <v>0</v>
      </c>
      <c r="AR20" s="171">
        <f ca="1">IF(AQ$9&gt;Periodo,0,SUMIFS(INDIRECT("'BD OCyG'!$"&amp;AR$10&amp;":$"&amp;AR$10),'BD OCyG'!$B:$B,AP$9,'BD OCyG'!$AE:$AE,$H20,'BD OCyG'!$AD:$AD,$H$11,'BD OCyG'!$AF:$AF,"Si")-AL20-AF20-Z20)</f>
        <v>0</v>
      </c>
      <c r="AS20" s="171">
        <f ca="1">IF(AQ$9&gt;Periodo,0,SUMIFS(INDIRECT("'BD OCyG'!$"&amp;AR$10&amp;":$"&amp;AR$10),'BD OCyG'!$B:$B,AP$9,'BD OCyG'!$AE:$AE,$H20,'BD OCyG'!$AD:$AD,$H$11,'BD OCyG'!$AF:$AF,"No")*Resumen!$F$8-AM20-AG20-AA20)</f>
        <v>0</v>
      </c>
      <c r="AT20" s="171">
        <f ca="1">AR20+IF(Resumen!$F$8=0,0,AS20/Resumen!$F$8)</f>
        <v>0</v>
      </c>
      <c r="AU20" s="171">
        <f ca="1">AR20+IF(Resumen!$J$7=0,0,AS20/Resumen!$J$7)</f>
        <v>0</v>
      </c>
      <c r="AV20" s="170">
        <f ca="1">IF(AW$9&gt;Periodo,0,IF(AW$9&gt;Periodo,0,(SUMIFS(INDIRECT("'BD OCyG'!$"&amp;AW$10&amp;":"&amp;AW$10),'BD OCyG'!$B:$B,AV$9,'BD OCyG'!$AE:$AE,$H20,'BD OCyG'!$AD:$AD,$H$11)*AX$9-SUMIFS(INDIRECT("'BD OCyG'!$"&amp;AQ$10&amp;":"&amp;AQ$10),'BD OCyG'!$B:$B,AV$9,'BD OCyG'!$AE:$AE,$H20,'BD OCyG'!$AD:$AD,$H$11)*AR$9)/AV$10))</f>
        <v>0</v>
      </c>
      <c r="AW20" s="170">
        <f t="shared" ca="1" si="12"/>
        <v>0</v>
      </c>
      <c r="AX20" s="171">
        <f ca="1">IF(AW$9&gt;Periodo,0,SUMIFS(INDIRECT("'BD OCyG'!$"&amp;AX$10&amp;":$"&amp;AX$10),'BD OCyG'!$B:$B,AV$9,'BD OCyG'!$AE:$AE,$H20,'BD OCyG'!$AD:$AD,$H$11,'BD OCyG'!$AF:$AF,"Si")-AR20-AL20-AF20-Z20)</f>
        <v>0</v>
      </c>
      <c r="AY20" s="171">
        <f ca="1">IF(AW$9&gt;Periodo,0,SUMIFS(INDIRECT("'BD OCyG'!$"&amp;AX$10&amp;":$"&amp;AX$10),'BD OCyG'!$B:$B,AV$9,'BD OCyG'!$AE:$AE,$H20,'BD OCyG'!$AD:$AD,$H$11,'BD OCyG'!$AF:$AF,"No")*Resumen!$F$8-AS20-AM20-AG20-AA20)</f>
        <v>0</v>
      </c>
      <c r="AZ20" s="171">
        <f ca="1">AX20+IF(Resumen!$F$8=0,0,AY20/Resumen!$F$8)</f>
        <v>0</v>
      </c>
      <c r="BA20" s="171">
        <f ca="1">AX20+IF(Resumen!$K$7=0,0,AY20/Resumen!$K$7)</f>
        <v>0</v>
      </c>
      <c r="BB20" s="170">
        <f ca="1">IF(BC$9&gt;Periodo,0,IF(BC$9&gt;Periodo,0,(SUMIFS(INDIRECT("'BD OCyG'!$"&amp;BC$10&amp;":"&amp;BC$10),'BD OCyG'!$B:$B,BB$9,'BD OCyG'!$AE:$AE,$H20,'BD OCyG'!$AD:$AD,$H$11)*BD$9-SUMIFS(INDIRECT("'BD OCyG'!$"&amp;AW$10&amp;":"&amp;AW$10),'BD OCyG'!$B:$B,BB$9,'BD OCyG'!$AE:$AE,$H20,'BD OCyG'!$AD:$AD,$H$11)*AX$9)/BB$10))</f>
        <v>0</v>
      </c>
      <c r="BC20" s="170">
        <f t="shared" ca="1" si="13"/>
        <v>0</v>
      </c>
      <c r="BD20" s="171">
        <f ca="1">IF(BC$9&gt;Periodo,0,SUMIFS(INDIRECT("'BD OCyG'!$"&amp;BD$10&amp;":$"&amp;BD$10),'BD OCyG'!$B:$B,BB$9,'BD OCyG'!$AE:$AE,$H20,'BD OCyG'!$AD:$AD,$H$11,'BD OCyG'!$AF:$AF,"Si")-AX20-AR20-AL20-AF20-Z20)</f>
        <v>0</v>
      </c>
      <c r="BE20" s="171">
        <f ca="1">IF(BC$9&gt;Periodo,0,SUMIFS(INDIRECT("'BD OCyG'!$"&amp;BD$10&amp;":$"&amp;BD$10),'BD OCyG'!$B:$B,BB$9,'BD OCyG'!$AE:$AE,$H20,'BD OCyG'!$AD:$AD,$H$11,'BD OCyG'!$AF:$AF,"No")*Resumen!$F$8-AY20-AS20-AM20-AG20-AA20)</f>
        <v>0</v>
      </c>
      <c r="BF20" s="171">
        <f ca="1">BD20+IF(Resumen!$F$8=0,0,BE20/Resumen!$F$8)</f>
        <v>0</v>
      </c>
      <c r="BG20" s="171">
        <f ca="1">BD20+IF(Resumen!$L$7=0,0,BE20/Resumen!$L$7)</f>
        <v>0</v>
      </c>
      <c r="BH20" s="170">
        <f ca="1">IF(BI$9&gt;Periodo,0,IF(BI$9&gt;Periodo,0,(SUMIFS(INDIRECT("'BD OCyG'!$"&amp;BI$10&amp;":"&amp;BI$10),'BD OCyG'!$B:$B,BH$9,'BD OCyG'!$AE:$AE,$H20,'BD OCyG'!$AD:$AD,$H$11)*BJ$9-SUMIFS(INDIRECT("'BD OCyG'!$"&amp;BC$10&amp;":"&amp;BC$10),'BD OCyG'!$B:$B,BH$9,'BD OCyG'!$AE:$AE,$H20,'BD OCyG'!$AD:$AD,$H$11)*BD$9)/BH$10))</f>
        <v>0</v>
      </c>
      <c r="BI20" s="170">
        <f t="shared" ca="1" si="14"/>
        <v>0</v>
      </c>
      <c r="BJ20" s="171">
        <f ca="1">IF(BI$9&gt;Periodo,0,SUMIFS(INDIRECT("'BD OCyG'!$"&amp;BJ$10&amp;":$"&amp;BJ$10),'BD OCyG'!$B:$B,BH$9,'BD OCyG'!$AE:$AE,$H20,'BD OCyG'!$AD:$AD,$H$11,'BD OCyG'!$AF:$AF,"Si")-BD20-AX20-AR20-AL20-AF20-Z20)</f>
        <v>0</v>
      </c>
      <c r="BK20" s="171">
        <f ca="1">IF(BI$9&gt;Periodo,0,SUMIFS(INDIRECT("'BD OCyG'!$"&amp;BJ$10&amp;":$"&amp;BJ$10),'BD OCyG'!$B:$B,BH$9,'BD OCyG'!$AE:$AE,$H20,'BD OCyG'!$AD:$AD,$H$11,'BD OCyG'!$AF:$AF,"No")*Resumen!$F$8-BE20-AY20-AS20-AM20-AG20-AA20)</f>
        <v>0</v>
      </c>
      <c r="BL20" s="171">
        <f ca="1">BJ20+IF(Resumen!$F$8=0,0,BK20/Resumen!$F$8)</f>
        <v>0</v>
      </c>
      <c r="BM20" s="171">
        <f ca="1">BJ20+IF(Resumen!$M$7=0,0,BK20/Resumen!$M$7)</f>
        <v>0</v>
      </c>
      <c r="BN20" s="170">
        <f ca="1">IF(BO$9&gt;Periodo,0,IF(BO$9&gt;Periodo,0,(SUMIFS(INDIRECT("'BD OCyG'!$"&amp;BO$10&amp;":"&amp;BO$10),'BD OCyG'!$B:$B,BN$9,'BD OCyG'!$AE:$AE,$H20,'BD OCyG'!$AD:$AD,$H$11)*BP$9-SUMIFS(INDIRECT("'BD OCyG'!$"&amp;BI$10&amp;":"&amp;BI$10),'BD OCyG'!$B:$B,BN$9,'BD OCyG'!$AE:$AE,$H20,'BD OCyG'!$AD:$AD,$H$11)*BJ$9)/BN$10))</f>
        <v>0</v>
      </c>
      <c r="BO20" s="170">
        <f t="shared" ca="1" si="15"/>
        <v>0</v>
      </c>
      <c r="BP20" s="171">
        <f ca="1">IF(BO$9&gt;Periodo,0,SUMIFS(INDIRECT("'BD OCyG'!$"&amp;BP$10&amp;":$"&amp;BP$10),'BD OCyG'!$B:$B,BN$9,'BD OCyG'!$AE:$AE,$H20,'BD OCyG'!$AD:$AD,$H$11,'BD OCyG'!$AF:$AF,"Si")-BJ20-BD20-AX20-AR20-AL20-AF20-Z20)</f>
        <v>0</v>
      </c>
      <c r="BQ20" s="171">
        <f ca="1">IF(BO$9&gt;Periodo,0,SUMIFS(INDIRECT("'BD OCyG'!$"&amp;BP$10&amp;":$"&amp;BP$10),'BD OCyG'!$B:$B,BN$9,'BD OCyG'!$AE:$AE,$H20,'BD OCyG'!$AD:$AD,$H$11,'BD OCyG'!$AF:$AF,"No")*Resumen!$F$9-BK20-BE20-AY20-AS20-AM20-AG20-AA20)</f>
        <v>0</v>
      </c>
      <c r="BR20" s="171">
        <f ca="1">BP20+IF(Resumen!$F$8=0,0,BQ20/Resumen!$F$8)</f>
        <v>0</v>
      </c>
      <c r="BS20" s="171">
        <f ca="1">BP20+IF(Resumen!$N$7=0,0,BQ20/Resumen!$N$7)</f>
        <v>0</v>
      </c>
      <c r="BT20" s="170">
        <f ca="1">IF(BU$9&gt;Periodo,0,IF(BU$9&gt;Periodo,0,(SUMIFS(INDIRECT("'BD OCyG'!$"&amp;BU$10&amp;":"&amp;BU$10),'BD OCyG'!$B:$B,BT$9,'BD OCyG'!$AE:$AE,$H20,'BD OCyG'!$AD:$AD,$H$11)*BV$9-SUMIFS(INDIRECT("'BD OCyG'!$"&amp;BO$10&amp;":"&amp;BO$10),'BD OCyG'!$B:$B,BT$9,'BD OCyG'!$AE:$AE,$H20,'BD OCyG'!$AD:$AD,$H$11)*BP$9)/BT$10))</f>
        <v>0</v>
      </c>
      <c r="BU20" s="170">
        <f t="shared" ca="1" si="16"/>
        <v>0</v>
      </c>
      <c r="BV20" s="171">
        <f ca="1">IF(BU$9&gt;Periodo,0,SUMIFS(INDIRECT("'BD OCyG'!$"&amp;BV$10&amp;":$"&amp;BV$10),'BD OCyG'!$B:$B,BT$9,'BD OCyG'!$AE:$AE,$H20,'BD OCyG'!$AD:$AD,$H$11,'BD OCyG'!$AF:$AF,"Si")-BP20-BJ20-BD20-AX20-AR20-AL20-AF20-Z20)</f>
        <v>0</v>
      </c>
      <c r="BW20" s="171">
        <f ca="1">IF(BU$9&gt;Periodo,0,SUMIFS(INDIRECT("'BD OCyG'!$"&amp;BV$10&amp;":$"&amp;BV$10),'BD OCyG'!$B:$B,BT$9,'BD OCyG'!$AE:$AE,$H20,'BD OCyG'!$AD:$AD,$H$11,'BD OCyG'!$AF:$AF,"No")*Resumen!$F$8-BQ20-BK20-BE20-AY20-AS20-AM20-AG20-AA20)</f>
        <v>0</v>
      </c>
      <c r="BX20" s="171">
        <f ca="1">BV20+IF(Resumen!$F$8=0,0,BW20/Resumen!$F$8)</f>
        <v>0</v>
      </c>
      <c r="BY20" s="171">
        <f ca="1">BV20+IF(Resumen!$O$7=0,0,BW20/Resumen!$O$7)</f>
        <v>0</v>
      </c>
      <c r="BZ20" s="170">
        <f ca="1">IF(CA$9&gt;Periodo,0,IF(CA$9&gt;Periodo,0,(SUMIFS(INDIRECT("'BD OCyG'!$"&amp;CA$10&amp;":"&amp;CA$10),'BD OCyG'!$B:$B,BZ$9,'BD OCyG'!$AE:$AE,$H20,'BD OCyG'!$AD:$AD,$H$11)*CB$9-SUMIFS(INDIRECT("'BD OCyG'!$"&amp;BU$10&amp;":"&amp;BU$10),'BD OCyG'!$B:$B,BZ$9,'BD OCyG'!$AE:$AE,$H20,'BD OCyG'!$AD:$AD,$H$11)*BV$9)/BZ$10))</f>
        <v>0</v>
      </c>
      <c r="CA20" s="170">
        <f t="shared" ca="1" si="17"/>
        <v>0</v>
      </c>
      <c r="CB20" s="171">
        <f ca="1">IF(CA$9&gt;Periodo,0,SUMIFS(INDIRECT("'BD OCyG'!$"&amp;CB$10&amp;":$"&amp;CB$10),'BD OCyG'!$B:$B,BZ$9,'BD OCyG'!$AE:$AE,$H20,'BD OCyG'!$AD:$AD,$H$11,'BD OCyG'!$AF:$AF,"Si")-BV20-BP20-BJ20-BD20-AX20-AR20-AL20-AF20-Z20)</f>
        <v>0</v>
      </c>
      <c r="CC20" s="171">
        <f ca="1">IF(CA$9&gt;Periodo,0,SUMIFS(INDIRECT("'BD OCyG'!$"&amp;CB$10&amp;":$"&amp;CB$10),'BD OCyG'!$B:$B,BZ$9,'BD OCyG'!$AE:$AE,$H20,'BD OCyG'!$AD:$AD,$H$11,'BD OCyG'!$AF:$AF,"No")*Resumen!$F$8-BW20-BQ20-BK20-BE20-AY20-AS20-AM20-AG20-AA20)</f>
        <v>0</v>
      </c>
      <c r="CD20" s="171">
        <f ca="1">CB20+IF(Resumen!$F$8=0,0,CC20/Resumen!$F$8)</f>
        <v>0</v>
      </c>
      <c r="CE20" s="171">
        <f ca="1">CB20+IF(Resumen!$P$7=0,0,CC20/Resumen!$P$7)</f>
        <v>0</v>
      </c>
      <c r="CF20" s="170">
        <f ca="1">IF(CG$9&gt;Periodo,0,IF(CG$9&gt;Periodo,0,(SUMIFS(INDIRECT("'BD OCyG'!$"&amp;CG$10&amp;":"&amp;CG$10),'BD OCyG'!$B:$B,CF$9,'BD OCyG'!$AE:$AE,$H20,'BD OCyG'!$AD:$AD,$H$11)*CH$9-SUMIFS(INDIRECT("'BD OCyG'!$"&amp;CA$10&amp;":"&amp;CA$10),'BD OCyG'!$B:$B,CF$9,'BD OCyG'!$AE:$AE,$H20,'BD OCyG'!$AD:$AD,$H$11)*CB$9)/CF$10))</f>
        <v>0</v>
      </c>
      <c r="CG20" s="170">
        <f t="shared" ca="1" si="18"/>
        <v>0</v>
      </c>
      <c r="CH20" s="171">
        <f ca="1">IF(CG$9&gt;Periodo,0,SUMIFS(INDIRECT("'BD OCyG'!$"&amp;CH$10&amp;":$"&amp;CH$10),'BD OCyG'!$B:$B,CF$9,'BD OCyG'!$AE:$AE,$H20,'BD OCyG'!$AD:$AD,$H$11,'BD OCyG'!$AF:$AF,"Si")-CB20-BV20-BP20-BJ20-BD20-AX20-AR20-AL20-AF20-Z20)</f>
        <v>0</v>
      </c>
      <c r="CI20" s="171">
        <f ca="1">IF(CG$9&gt;Periodo,0,SUMIFS(INDIRECT("'BD OCyG'!$"&amp;CH$10&amp;":$"&amp;CH$10),'BD OCyG'!$B:$B,CF$9,'BD OCyG'!$AE:$AE,$H20,'BD OCyG'!$AD:$AD,$H$11,'BD OCyG'!$AF:$AF,"No")*Resumen!$F$8-CC20-BW20-BQ20-BK20-BE20-AY20-AS20-AM20-AG20-AA20)</f>
        <v>0</v>
      </c>
      <c r="CJ20" s="171">
        <f ca="1">CH20+IF(Resumen!$F$8=0,0,CI20/Resumen!$F$8)</f>
        <v>0</v>
      </c>
      <c r="CK20" s="171">
        <f ca="1">CH20+IF(Resumen!$Q$7=0,0,CI20/Resumen!$Q$7)</f>
        <v>0</v>
      </c>
      <c r="CL20" s="170">
        <f ca="1">IF(CM$9&gt;Periodo,0,IF(CM$9&gt;Periodo,0,(SUMIFS(INDIRECT("'BD OCyG'!$"&amp;CM$10&amp;":"&amp;CM$10),'BD OCyG'!$B:$B,CL$9,'BD OCyG'!$AE:$AE,$H20,'BD OCyG'!$AD:$AD,$H$11)*CN$9-SUMIFS(INDIRECT("'BD OCyG'!$"&amp;CG$10&amp;":"&amp;CG$10),'BD OCyG'!$B:$B,CL$9,'BD OCyG'!$AE:$AE,$H20,'BD OCyG'!$AD:$AD,$H$11)*CH$9)/CL$10))</f>
        <v>0</v>
      </c>
      <c r="CM20" s="170">
        <f t="shared" ca="1" si="19"/>
        <v>0</v>
      </c>
      <c r="CN20" s="171">
        <f ca="1">IF(CM$9&gt;Periodo,0,SUMIFS(INDIRECT("'BD OCyG'!$"&amp;CN$10&amp;":$"&amp;CN$10),'BD OCyG'!$B:$B,CL$9,'BD OCyG'!$AE:$AE,$H20,'BD OCyG'!$AD:$AD,$H$11,'BD OCyG'!$AF:$AF,"Si")-CH20-CB20-BV20-BP20-BJ20-BD20-AX20-AR20-AL20-AF20-Z20)</f>
        <v>0</v>
      </c>
      <c r="CO20" s="171">
        <f ca="1">IF(CM$9&gt;Periodo,0,SUMIFS(INDIRECT("'BD OCyG'!$"&amp;CN$10&amp;":$"&amp;CN$10),'BD OCyG'!$B:$B,CL$9,'BD OCyG'!$AE:$AE,$H20,'BD OCyG'!$AD:$AD,$H$11,'BD OCyG'!$AF:$AF,"No")*Resumen!$F$8-CI20-CC20-BW20-BQ20-BK20-BE20-AY20-AS20-AM20-AG20-AA20)</f>
        <v>0</v>
      </c>
      <c r="CP20" s="171">
        <f ca="1">CN20+IF(Resumen!$F$8=0,0,CO20/Resumen!$F$8)</f>
        <v>0</v>
      </c>
      <c r="CQ20" s="171">
        <f ca="1">CN20+IF(Resumen!$R$7=0,0,CO20/Resumen!$R$7)</f>
        <v>0</v>
      </c>
      <c r="CR20" s="139">
        <f t="shared" ca="1" si="20"/>
        <v>0</v>
      </c>
      <c r="CS20" s="139">
        <f t="shared" ca="1" si="21"/>
        <v>0</v>
      </c>
      <c r="CT20" s="139">
        <f t="shared" ca="1" si="22"/>
        <v>0</v>
      </c>
      <c r="CU20" s="139">
        <f t="shared" ca="1" si="4"/>
        <v>0</v>
      </c>
      <c r="CV20" s="140">
        <f t="shared" ca="1" si="4"/>
        <v>0</v>
      </c>
      <c r="CW20" s="140">
        <f t="shared" ca="1" si="4"/>
        <v>0</v>
      </c>
      <c r="CX20" s="170">
        <f>SUMIFS('BD OCyG'!$AB:$AB,'BD OCyG'!$B:$B,CX$11,'BD OCyG'!$AE:$AE,$H20,'BD OCyG'!$AD:$AD,$H$11)</f>
        <v>0</v>
      </c>
      <c r="CY20" s="170">
        <f t="shared" si="5"/>
        <v>0</v>
      </c>
      <c r="CZ20" s="171">
        <f>SUMIFS('BD OCyG'!$AC:$AC,'BD OCyG'!$B:$B,CX$11,'BD OCyG'!$AE:$AE,$H20,'BD OCyG'!$AD:$AD,$H$11,'BD OCyG'!$AF:$AF,"Si")</f>
        <v>0</v>
      </c>
      <c r="DA20" s="171">
        <f>SUMIFS('BD OCyG'!$AC:$AC,'BD OCyG'!$B:$B,CX$11,'BD OCyG'!$AE:$AE,$H20,'BD OCyG'!$AD:$AD,$H$11,'BD OCyG'!$AF:$AF,"No")*Resumen!$F$8</f>
        <v>0</v>
      </c>
      <c r="DB20" s="171">
        <f>CZ20+IF(Resumen!$F$8=0,0,DA20/Resumen!$F$8)</f>
        <v>0</v>
      </c>
      <c r="DC20" s="171">
        <f>CZ20+IF(Resumen!$F$8=0,0,DA20/Resumen!$F$8)</f>
        <v>0</v>
      </c>
      <c r="DD20" s="170">
        <f>SUMIFS('BD OCyG'!$AB:$AB,'BD OCyG'!$B:$B,DD$11,'BD OCyG'!$AE:$AE,$H20,'BD OCyG'!$AD:$AD,$H$11)</f>
        <v>0</v>
      </c>
      <c r="DE20" s="170">
        <f t="shared" si="6"/>
        <v>0</v>
      </c>
      <c r="DF20" s="171">
        <f>SUMIFS('BD OCyG'!$AC:$AC,'BD OCyG'!$B:$B,DD$11,'BD OCyG'!$AE:$AE,$H20,'BD OCyG'!$AD:$AD,$H$11,'BD OCyG'!$AF:$AF,"Si")</f>
        <v>0</v>
      </c>
      <c r="DG20" s="171">
        <f>SUMIFS('BD OCyG'!$AC:$AC,'BD OCyG'!$B:$B,DD$11,'BD OCyG'!$AE:$AE,$H20,'BD OCyG'!$AD:$AD,$H$11,'BD OCyG'!$AF:$AF,"No")*Resumen!$F$8</f>
        <v>0</v>
      </c>
      <c r="DH20" s="171">
        <f>DF20+IF(Resumen!$F$8=0,0,DG20/Resumen!$F$8)</f>
        <v>0</v>
      </c>
      <c r="DI20" s="171">
        <f>DF20+IF(Resumen!$F$8=0,0,DG20/Resumen!$F$8)</f>
        <v>0</v>
      </c>
      <c r="DJ20" s="140">
        <f t="shared" ca="1" si="23"/>
        <v>0</v>
      </c>
      <c r="DK20" s="140">
        <f t="shared" ca="1" si="7"/>
        <v>0</v>
      </c>
      <c r="DL20" s="140">
        <f t="shared" ca="1" si="7"/>
        <v>0</v>
      </c>
    </row>
    <row r="21" spans="2:116" s="169" customFormat="1" ht="15" customHeight="1" x14ac:dyDescent="0.2">
      <c r="B21" s="170">
        <f>SUMIFS('BD OCyG'!$AB:$AB,'BD OCyG'!$B:$B,B$11,'BD OCyG'!$AE:$AE,$H21,'BD OCyG'!$AD:$AD,$H$11)</f>
        <v>0</v>
      </c>
      <c r="C21" s="170">
        <f t="shared" si="0"/>
        <v>0</v>
      </c>
      <c r="D21" s="171">
        <f>SUMIFS('BD OCyG'!$AC:$AC,'BD OCyG'!$B:$B,B$11,'BD OCyG'!$AE:$AE,$H21,'BD OCyG'!$AD:$AD,$H$11,'BD OCyG'!$AF:$AF,"Si")</f>
        <v>0</v>
      </c>
      <c r="E21" s="171">
        <f>SUMIFS('BD OCyG'!$AC:$AC,'BD OCyG'!$B:$B,B$11,'BD OCyG'!$AE:$AE,$H21,'BD OCyG'!$AD:$AD,$H$11,'BD OCyG'!$AF:$AF,"No")*Resumen!$F$9</f>
        <v>0</v>
      </c>
      <c r="F21" s="171">
        <f>D21+IF(Resumen!$F$9=0,0,E21/Resumen!$F$9)</f>
        <v>0</v>
      </c>
      <c r="G21" s="171">
        <f>D21+IF(Resumen!$F$7=0,0,E21/Resumen!$F$7)</f>
        <v>0</v>
      </c>
      <c r="H21" s="172"/>
      <c r="I21" s="139">
        <f>SUMIFS('BD OCyG'!$AB:$AB,'BD OCyG'!$B:$B,I$11,'BD OCyG'!$AE:$AE,$H21,'BD OCyG'!$AD:$AD,$H$11)</f>
        <v>0</v>
      </c>
      <c r="J21" s="139">
        <f t="shared" si="1"/>
        <v>0</v>
      </c>
      <c r="K21" s="139">
        <f>SUMIFS('BD OCyG'!$AC:$AC,'BD OCyG'!$B:$B,I$11,'BD OCyG'!$AE:$AE,$H21,'BD OCyG'!$AD:$AD,$H$11,'BD OCyG'!$AF:$AF,"Si")</f>
        <v>0</v>
      </c>
      <c r="L21" s="139">
        <f>SUMIFS('BD OCyG'!$AC:$AC,'BD OCyG'!$B:$B,I$11,'BD OCyG'!$AE:$AE,$H21,'BD OCyG'!$AD:$AD,$H$11,'BD OCyG'!$AF:$AF,"No")*Resumen!$F$8</f>
        <v>0</v>
      </c>
      <c r="M21" s="171">
        <f>K21+IF(Resumen!$F$8=0,0,L21/Resumen!$F$8)</f>
        <v>0</v>
      </c>
      <c r="N21" s="139">
        <f>SUMIFS('BD OCyG'!$AB:$AB,'BD OCyG'!$B:$B,N$11,'BD OCyG'!$AE:$AE,$H21,'BD OCyG'!$AD:$AD,$H$11)</f>
        <v>0</v>
      </c>
      <c r="O21" s="139">
        <f t="shared" si="2"/>
        <v>0</v>
      </c>
      <c r="P21" s="139">
        <f>SUMIFS('BD OCyG'!$AC:$AC,'BD OCyG'!$B:$B,N$11,'BD OCyG'!$AE:$AE,$H21,'BD OCyG'!$AD:$AD,$H$11,'BD OCyG'!$AF:$AF,"Si")</f>
        <v>0</v>
      </c>
      <c r="Q21" s="139">
        <f>SUMIFS('BD OCyG'!$AC:$AC,'BD OCyG'!$B:$B,N$11,'BD OCyG'!$AE:$AE,$H21,'BD OCyG'!$AD:$AD,$H$11,'BD OCyG'!$AF:$AF,"No")*Resumen!$F$8</f>
        <v>0</v>
      </c>
      <c r="R21" s="171">
        <f>P21+IF(Resumen!$F$8=0,0,Q21/Resumen!$F$8)</f>
        <v>0</v>
      </c>
      <c r="S21" s="139">
        <f ca="1">IFERROR(SUMIFS(INDIRECT("'BD OCyG'!$"&amp;T$10&amp;":"&amp;T$10),'BD OCyG'!$B:$B,N$11,'BD OCyG'!$AE:$AE,$H21,'BD OCyG'!$AD:$AD,$H$11),)</f>
        <v>0</v>
      </c>
      <c r="T21" s="139">
        <f t="shared" ca="1" si="3"/>
        <v>0</v>
      </c>
      <c r="U21" s="139">
        <f ca="1">IFERROR(SUMIFS(INDIRECT("'BD OCyG'!$"&amp;U$10&amp;":$"&amp;U$10),'BD OCyG'!$B:$B,N$11,'BD OCyG'!$AE:$AE,$H21,'BD OCyG'!$AD:$AD,$H$11,'BD OCyG'!$AF:$AF,"Si"),)</f>
        <v>0</v>
      </c>
      <c r="V21" s="139">
        <f ca="1">IFERROR(SUMIFS(INDIRECT("'BD OCyG'!$"&amp;U$10&amp;":$"&amp;U$10),'BD OCyG'!$B:$B,N$11,'BD OCyG'!$AE:$AE,$H21,'BD OCyG'!$AD:$AD,$H$11,'BD OCyG'!$AF:$AF,"No")*Resumen!$F$8,)</f>
        <v>0</v>
      </c>
      <c r="W21" s="171">
        <f ca="1">U21+IF(Resumen!$F$8=0,0,V21/Resumen!$F$8)</f>
        <v>0</v>
      </c>
      <c r="X21" s="170">
        <f ca="1">SUMIFS(INDIRECT("'BD OCyG'!$"&amp;Y$10&amp;":"&amp;Y$10),'BD OCyG'!$B:$B,X$9,'BD OCyG'!$AE:$AE,$H21,'BD OCyG'!$AD:$AD,$H$11)</f>
        <v>0</v>
      </c>
      <c r="Y21" s="170">
        <f t="shared" ca="1" si="8"/>
        <v>0</v>
      </c>
      <c r="Z21" s="171">
        <f ca="1">SUMIFS(INDIRECT("'BD OCyG'!$"&amp;Z$10&amp;":$"&amp;Z$10),'BD OCyG'!$B:$B,X$9,'BD OCyG'!$AE:$AE,$H21,'BD OCyG'!$AD:$AD,$H$11,'BD OCyG'!$AF:$AF,"Si")</f>
        <v>0</v>
      </c>
      <c r="AA21" s="171">
        <f ca="1">SUMIFS(INDIRECT("'BD OCyG'!$"&amp;Z$10&amp;":$"&amp;Z$10),'BD OCyG'!$B:$B,X$9,'BD OCyG'!$AE:$AE,$H21,'BD OCyG'!$AD:$AD,$H$11,'BD OCyG'!$AF:$AF,"No")*Resumen!$F$8</f>
        <v>0</v>
      </c>
      <c r="AB21" s="171">
        <f ca="1">Z21+IF(Resumen!$F$8=0,0,AA21/Resumen!$F$8)</f>
        <v>0</v>
      </c>
      <c r="AC21" s="171">
        <f ca="1">Z21+IF(Resumen!$G$7=0,0,AA21/Resumen!$G$7)</f>
        <v>0</v>
      </c>
      <c r="AD21" s="170">
        <f ca="1">IF(AE$9&gt;Periodo,0,(SUMIFS(INDIRECT("'BD OCyG'!$"&amp;AE$10&amp;":"&amp;AE$10),'BD OCyG'!$B:$B,AD$9,'BD OCyG'!$AE:$AE,$H21,'BD OCyG'!$AD:$AD,$H$11)*AF$9-X21*X$10)/AD$10)</f>
        <v>0</v>
      </c>
      <c r="AE21" s="170">
        <f t="shared" ca="1" si="9"/>
        <v>0</v>
      </c>
      <c r="AF21" s="171">
        <f ca="1">IF(AE$9&gt;Periodo,0,IF(AE$9&gt;Periodo,0,SUMIFS(INDIRECT("'BD OCyG'!$"&amp;AF$10&amp;":$"&amp;AF$10),'BD OCyG'!$B:$B,AD$9,'BD OCyG'!$AE:$AE,$H21,'BD OCyG'!$AD:$AD,$H$11,'BD OCyG'!$AF:$AF,"Si")-Z21))</f>
        <v>0</v>
      </c>
      <c r="AG21" s="171">
        <f ca="1">IF(AE$9&gt;Periodo,0,IF(AE$9&gt;Periodo,0,SUMIFS(INDIRECT("'BD OCyG'!$"&amp;AF$10&amp;":$"&amp;AF$10),'BD OCyG'!$B:$B,AD$9,'BD OCyG'!$AE:$AE,$H21,'BD OCyG'!$AD:$AD,$H$11,'BD OCyG'!$AF:$AF,"No")*Resumen!$F$8-AA21))</f>
        <v>0</v>
      </c>
      <c r="AH21" s="171">
        <f ca="1">AF21+IF(Resumen!$F$8=0,0,AG21/Resumen!$F$8)</f>
        <v>0</v>
      </c>
      <c r="AI21" s="171">
        <f ca="1">AF21+IF(Resumen!$H$7=0,0,AG21/Resumen!$H$7)</f>
        <v>0</v>
      </c>
      <c r="AJ21" s="170">
        <f ca="1">IF(AK$9&gt;Periodo,0,IF(AK$9&gt;Periodo,0,(SUMIFS(INDIRECT("'BD OCyG'!$"&amp;AK$10&amp;":"&amp;AK$10),'BD OCyG'!$B:$B,AJ$9,'BD OCyG'!$AE:$AE,$H21,'BD OCyG'!$AD:$AD,$H$11)*AL$9-SUMIFS(INDIRECT("'BD OCyG'!$"&amp;AE$10&amp;":"&amp;AE$10),'BD OCyG'!$B:$B,AJ$9,'BD OCyG'!$AE:$AE,$H21,'BD OCyG'!$AD:$AD,$H$11)*AF$9)/AJ$10))</f>
        <v>0</v>
      </c>
      <c r="AK21" s="170">
        <f t="shared" ca="1" si="10"/>
        <v>0</v>
      </c>
      <c r="AL21" s="171">
        <f ca="1">IF(AK$9&gt;Periodo,0,SUMIFS(INDIRECT("'BD OCyG'!$"&amp;AL$10&amp;":$"&amp;AL$10),'BD OCyG'!$B:$B,AJ$9,'BD OCyG'!$AE:$AE,$H21,'BD OCyG'!$AD:$AD,$H$11,'BD OCyG'!$AF:$AF,"Si")-AF21-Z21)</f>
        <v>0</v>
      </c>
      <c r="AM21" s="171">
        <f ca="1">IF(AK$9&gt;Periodo,0,SUMIFS(INDIRECT("'BD OCyG'!$"&amp;AL$10&amp;":$"&amp;AL$10),'BD OCyG'!$B:$B,AJ$9,'BD OCyG'!$AE:$AE,$H21,'BD OCyG'!$AD:$AD,$H$11,'BD OCyG'!$AF:$AF,"No")*Resumen!$F$8-AG21-AA21)</f>
        <v>0</v>
      </c>
      <c r="AN21" s="171">
        <f ca="1">AL21+IF(Resumen!$F$8=0,0,AM21/Resumen!$F$8)</f>
        <v>0</v>
      </c>
      <c r="AO21" s="171">
        <f ca="1">AL21+IF(Resumen!$I$7=0,0,AM21/Resumen!$I$7)</f>
        <v>0</v>
      </c>
      <c r="AP21" s="170">
        <f ca="1">IF(AQ$9&gt;Periodo,0,IF(AQ$9&gt;Periodo,0,(SUMIFS(INDIRECT("'BD OCyG'!$"&amp;AQ$10&amp;":"&amp;AQ$10),'BD OCyG'!$B:$B,AP$9,'BD OCyG'!$AE:$AE,$H21,'BD OCyG'!$AD:$AD,$H$11)*AR$9-SUMIFS(INDIRECT("'BD OCyG'!$"&amp;AK$10&amp;":"&amp;AK$10),'BD OCyG'!$B:$B,AP$9,'BD OCyG'!$AE:$AE,$H21,'BD OCyG'!$AD:$AD,$H$11)*AL$9)/AP$10))</f>
        <v>0</v>
      </c>
      <c r="AQ21" s="170">
        <f t="shared" ca="1" si="11"/>
        <v>0</v>
      </c>
      <c r="AR21" s="171">
        <f ca="1">IF(AQ$9&gt;Periodo,0,SUMIFS(INDIRECT("'BD OCyG'!$"&amp;AR$10&amp;":$"&amp;AR$10),'BD OCyG'!$B:$B,AP$9,'BD OCyG'!$AE:$AE,$H21,'BD OCyG'!$AD:$AD,$H$11,'BD OCyG'!$AF:$AF,"Si")-AL21-AF21-Z21)</f>
        <v>0</v>
      </c>
      <c r="AS21" s="171">
        <f ca="1">IF(AQ$9&gt;Periodo,0,SUMIFS(INDIRECT("'BD OCyG'!$"&amp;AR$10&amp;":$"&amp;AR$10),'BD OCyG'!$B:$B,AP$9,'BD OCyG'!$AE:$AE,$H21,'BD OCyG'!$AD:$AD,$H$11,'BD OCyG'!$AF:$AF,"No")*Resumen!$F$8-AM21-AG21-AA21)</f>
        <v>0</v>
      </c>
      <c r="AT21" s="171">
        <f ca="1">AR21+IF(Resumen!$F$8=0,0,AS21/Resumen!$F$8)</f>
        <v>0</v>
      </c>
      <c r="AU21" s="171">
        <f ca="1">AR21+IF(Resumen!$J$7=0,0,AS21/Resumen!$J$7)</f>
        <v>0</v>
      </c>
      <c r="AV21" s="170">
        <f ca="1">IF(AW$9&gt;Periodo,0,IF(AW$9&gt;Periodo,0,(SUMIFS(INDIRECT("'BD OCyG'!$"&amp;AW$10&amp;":"&amp;AW$10),'BD OCyG'!$B:$B,AV$9,'BD OCyG'!$AE:$AE,$H21,'BD OCyG'!$AD:$AD,$H$11)*AX$9-SUMIFS(INDIRECT("'BD OCyG'!$"&amp;AQ$10&amp;":"&amp;AQ$10),'BD OCyG'!$B:$B,AV$9,'BD OCyG'!$AE:$AE,$H21,'BD OCyG'!$AD:$AD,$H$11)*AR$9)/AV$10))</f>
        <v>0</v>
      </c>
      <c r="AW21" s="170">
        <f t="shared" ca="1" si="12"/>
        <v>0</v>
      </c>
      <c r="AX21" s="171">
        <f ca="1">IF(AW$9&gt;Periodo,0,SUMIFS(INDIRECT("'BD OCyG'!$"&amp;AX$10&amp;":$"&amp;AX$10),'BD OCyG'!$B:$B,AV$9,'BD OCyG'!$AE:$AE,$H21,'BD OCyG'!$AD:$AD,$H$11,'BD OCyG'!$AF:$AF,"Si")-AR21-AL21-AF21-Z21)</f>
        <v>0</v>
      </c>
      <c r="AY21" s="171">
        <f ca="1">IF(AW$9&gt;Periodo,0,SUMIFS(INDIRECT("'BD OCyG'!$"&amp;AX$10&amp;":$"&amp;AX$10),'BD OCyG'!$B:$B,AV$9,'BD OCyG'!$AE:$AE,$H21,'BD OCyG'!$AD:$AD,$H$11,'BD OCyG'!$AF:$AF,"No")*Resumen!$F$8-AS21-AM21-AG21-AA21)</f>
        <v>0</v>
      </c>
      <c r="AZ21" s="171">
        <f ca="1">AX21+IF(Resumen!$F$8=0,0,AY21/Resumen!$F$8)</f>
        <v>0</v>
      </c>
      <c r="BA21" s="171">
        <f ca="1">AX21+IF(Resumen!$K$7=0,0,AY21/Resumen!$K$7)</f>
        <v>0</v>
      </c>
      <c r="BB21" s="170">
        <f ca="1">IF(BC$9&gt;Periodo,0,IF(BC$9&gt;Periodo,0,(SUMIFS(INDIRECT("'BD OCyG'!$"&amp;BC$10&amp;":"&amp;BC$10),'BD OCyG'!$B:$B,BB$9,'BD OCyG'!$AE:$AE,$H21,'BD OCyG'!$AD:$AD,$H$11)*BD$9-SUMIFS(INDIRECT("'BD OCyG'!$"&amp;AW$10&amp;":"&amp;AW$10),'BD OCyG'!$B:$B,BB$9,'BD OCyG'!$AE:$AE,$H21,'BD OCyG'!$AD:$AD,$H$11)*AX$9)/BB$10))</f>
        <v>0</v>
      </c>
      <c r="BC21" s="170">
        <f t="shared" ca="1" si="13"/>
        <v>0</v>
      </c>
      <c r="BD21" s="171">
        <f ca="1">IF(BC$9&gt;Periodo,0,SUMIFS(INDIRECT("'BD OCyG'!$"&amp;BD$10&amp;":$"&amp;BD$10),'BD OCyG'!$B:$B,BB$9,'BD OCyG'!$AE:$AE,$H21,'BD OCyG'!$AD:$AD,$H$11,'BD OCyG'!$AF:$AF,"Si")-AX21-AR21-AL21-AF21-Z21)</f>
        <v>0</v>
      </c>
      <c r="BE21" s="171">
        <f ca="1">IF(BC$9&gt;Periodo,0,SUMIFS(INDIRECT("'BD OCyG'!$"&amp;BD$10&amp;":$"&amp;BD$10),'BD OCyG'!$B:$B,BB$9,'BD OCyG'!$AE:$AE,$H21,'BD OCyG'!$AD:$AD,$H$11,'BD OCyG'!$AF:$AF,"No")*Resumen!$F$8-AY21-AS21-AM21-AG21-AA21)</f>
        <v>0</v>
      </c>
      <c r="BF21" s="171">
        <f ca="1">BD21+IF(Resumen!$F$8=0,0,BE21/Resumen!$F$8)</f>
        <v>0</v>
      </c>
      <c r="BG21" s="171">
        <f ca="1">BD21+IF(Resumen!$L$7=0,0,BE21/Resumen!$L$7)</f>
        <v>0</v>
      </c>
      <c r="BH21" s="170">
        <f ca="1">IF(BI$9&gt;Periodo,0,IF(BI$9&gt;Periodo,0,(SUMIFS(INDIRECT("'BD OCyG'!$"&amp;BI$10&amp;":"&amp;BI$10),'BD OCyG'!$B:$B,BH$9,'BD OCyG'!$AE:$AE,$H21,'BD OCyG'!$AD:$AD,$H$11)*BJ$9-SUMIFS(INDIRECT("'BD OCyG'!$"&amp;BC$10&amp;":"&amp;BC$10),'BD OCyG'!$B:$B,BH$9,'BD OCyG'!$AE:$AE,$H21,'BD OCyG'!$AD:$AD,$H$11)*BD$9)/BH$10))</f>
        <v>0</v>
      </c>
      <c r="BI21" s="170">
        <f t="shared" ca="1" si="14"/>
        <v>0</v>
      </c>
      <c r="BJ21" s="171">
        <f ca="1">IF(BI$9&gt;Periodo,0,SUMIFS(INDIRECT("'BD OCyG'!$"&amp;BJ$10&amp;":$"&amp;BJ$10),'BD OCyG'!$B:$B,BH$9,'BD OCyG'!$AE:$AE,$H21,'BD OCyG'!$AD:$AD,$H$11,'BD OCyG'!$AF:$AF,"Si")-BD21-AX21-AR21-AL21-AF21-Z21)</f>
        <v>0</v>
      </c>
      <c r="BK21" s="171">
        <f ca="1">IF(BI$9&gt;Periodo,0,SUMIFS(INDIRECT("'BD OCyG'!$"&amp;BJ$10&amp;":$"&amp;BJ$10),'BD OCyG'!$B:$B,BH$9,'BD OCyG'!$AE:$AE,$H21,'BD OCyG'!$AD:$AD,$H$11,'BD OCyG'!$AF:$AF,"No")*Resumen!$F$8-BE21-AY21-AS21-AM21-AG21-AA21)</f>
        <v>0</v>
      </c>
      <c r="BL21" s="171">
        <f ca="1">BJ21+IF(Resumen!$F$8=0,0,BK21/Resumen!$F$8)</f>
        <v>0</v>
      </c>
      <c r="BM21" s="171">
        <f ca="1">BJ21+IF(Resumen!$M$7=0,0,BK21/Resumen!$M$7)</f>
        <v>0</v>
      </c>
      <c r="BN21" s="170">
        <f ca="1">IF(BO$9&gt;Periodo,0,IF(BO$9&gt;Periodo,0,(SUMIFS(INDIRECT("'BD OCyG'!$"&amp;BO$10&amp;":"&amp;BO$10),'BD OCyG'!$B:$B,BN$9,'BD OCyG'!$AE:$AE,$H21,'BD OCyG'!$AD:$AD,$H$11)*BP$9-SUMIFS(INDIRECT("'BD OCyG'!$"&amp;BI$10&amp;":"&amp;BI$10),'BD OCyG'!$B:$B,BN$9,'BD OCyG'!$AE:$AE,$H21,'BD OCyG'!$AD:$AD,$H$11)*BJ$9)/BN$10))</f>
        <v>0</v>
      </c>
      <c r="BO21" s="170">
        <f t="shared" ca="1" si="15"/>
        <v>0</v>
      </c>
      <c r="BP21" s="171">
        <f ca="1">IF(BO$9&gt;Periodo,0,SUMIFS(INDIRECT("'BD OCyG'!$"&amp;BP$10&amp;":$"&amp;BP$10),'BD OCyG'!$B:$B,BN$9,'BD OCyG'!$AE:$AE,$H21,'BD OCyG'!$AD:$AD,$H$11,'BD OCyG'!$AF:$AF,"Si")-BJ21-BD21-AX21-AR21-AL21-AF21-Z21)</f>
        <v>0</v>
      </c>
      <c r="BQ21" s="171">
        <f ca="1">IF(BO$9&gt;Periodo,0,SUMIFS(INDIRECT("'BD OCyG'!$"&amp;BP$10&amp;":$"&amp;BP$10),'BD OCyG'!$B:$B,BN$9,'BD OCyG'!$AE:$AE,$H21,'BD OCyG'!$AD:$AD,$H$11,'BD OCyG'!$AF:$AF,"No")*Resumen!$F$9-BK21-BE21-AY21-AS21-AM21-AG21-AA21)</f>
        <v>0</v>
      </c>
      <c r="BR21" s="171">
        <f ca="1">BP21+IF(Resumen!$F$8=0,0,BQ21/Resumen!$F$8)</f>
        <v>0</v>
      </c>
      <c r="BS21" s="171">
        <f ca="1">BP21+IF(Resumen!$N$7=0,0,BQ21/Resumen!$N$7)</f>
        <v>0</v>
      </c>
      <c r="BT21" s="170">
        <f ca="1">IF(BU$9&gt;Periodo,0,IF(BU$9&gt;Periodo,0,(SUMIFS(INDIRECT("'BD OCyG'!$"&amp;BU$10&amp;":"&amp;BU$10),'BD OCyG'!$B:$B,BT$9,'BD OCyG'!$AE:$AE,$H21,'BD OCyG'!$AD:$AD,$H$11)*BV$9-SUMIFS(INDIRECT("'BD OCyG'!$"&amp;BO$10&amp;":"&amp;BO$10),'BD OCyG'!$B:$B,BT$9,'BD OCyG'!$AE:$AE,$H21,'BD OCyG'!$AD:$AD,$H$11)*BP$9)/BT$10))</f>
        <v>0</v>
      </c>
      <c r="BU21" s="170">
        <f t="shared" ca="1" si="16"/>
        <v>0</v>
      </c>
      <c r="BV21" s="171">
        <f ca="1">IF(BU$9&gt;Periodo,0,SUMIFS(INDIRECT("'BD OCyG'!$"&amp;BV$10&amp;":$"&amp;BV$10),'BD OCyG'!$B:$B,BT$9,'BD OCyG'!$AE:$AE,$H21,'BD OCyG'!$AD:$AD,$H$11,'BD OCyG'!$AF:$AF,"Si")-BP21-BJ21-BD21-AX21-AR21-AL21-AF21-Z21)</f>
        <v>0</v>
      </c>
      <c r="BW21" s="171">
        <f ca="1">IF(BU$9&gt;Periodo,0,SUMIFS(INDIRECT("'BD OCyG'!$"&amp;BV$10&amp;":$"&amp;BV$10),'BD OCyG'!$B:$B,BT$9,'BD OCyG'!$AE:$AE,$H21,'BD OCyG'!$AD:$AD,$H$11,'BD OCyG'!$AF:$AF,"No")*Resumen!$F$8-BQ21-BK21-BE21-AY21-AS21-AM21-AG21-AA21)</f>
        <v>0</v>
      </c>
      <c r="BX21" s="171">
        <f ca="1">BV21+IF(Resumen!$F$8=0,0,BW21/Resumen!$F$8)</f>
        <v>0</v>
      </c>
      <c r="BY21" s="171">
        <f ca="1">BV21+IF(Resumen!$O$7=0,0,BW21/Resumen!$O$7)</f>
        <v>0</v>
      </c>
      <c r="BZ21" s="170">
        <f ca="1">IF(CA$9&gt;Periodo,0,IF(CA$9&gt;Periodo,0,(SUMIFS(INDIRECT("'BD OCyG'!$"&amp;CA$10&amp;":"&amp;CA$10),'BD OCyG'!$B:$B,BZ$9,'BD OCyG'!$AE:$AE,$H21,'BD OCyG'!$AD:$AD,$H$11)*CB$9-SUMIFS(INDIRECT("'BD OCyG'!$"&amp;BU$10&amp;":"&amp;BU$10),'BD OCyG'!$B:$B,BZ$9,'BD OCyG'!$AE:$AE,$H21,'BD OCyG'!$AD:$AD,$H$11)*BV$9)/BZ$10))</f>
        <v>0</v>
      </c>
      <c r="CA21" s="170">
        <f t="shared" ca="1" si="17"/>
        <v>0</v>
      </c>
      <c r="CB21" s="171">
        <f ca="1">IF(CA$9&gt;Periodo,0,SUMIFS(INDIRECT("'BD OCyG'!$"&amp;CB$10&amp;":$"&amp;CB$10),'BD OCyG'!$B:$B,BZ$9,'BD OCyG'!$AE:$AE,$H21,'BD OCyG'!$AD:$AD,$H$11,'BD OCyG'!$AF:$AF,"Si")-BV21-BP21-BJ21-BD21-AX21-AR21-AL21-AF21-Z21)</f>
        <v>0</v>
      </c>
      <c r="CC21" s="171">
        <f ca="1">IF(CA$9&gt;Periodo,0,SUMIFS(INDIRECT("'BD OCyG'!$"&amp;CB$10&amp;":$"&amp;CB$10),'BD OCyG'!$B:$B,BZ$9,'BD OCyG'!$AE:$AE,$H21,'BD OCyG'!$AD:$AD,$H$11,'BD OCyG'!$AF:$AF,"No")*Resumen!$F$8-BW21-BQ21-BK21-BE21-AY21-AS21-AM21-AG21-AA21)</f>
        <v>0</v>
      </c>
      <c r="CD21" s="171">
        <f ca="1">CB21+IF(Resumen!$F$8=0,0,CC21/Resumen!$F$8)</f>
        <v>0</v>
      </c>
      <c r="CE21" s="171">
        <f ca="1">CB21+IF(Resumen!$P$7=0,0,CC21/Resumen!$P$7)</f>
        <v>0</v>
      </c>
      <c r="CF21" s="170">
        <f ca="1">IF(CG$9&gt;Periodo,0,IF(CG$9&gt;Periodo,0,(SUMIFS(INDIRECT("'BD OCyG'!$"&amp;CG$10&amp;":"&amp;CG$10),'BD OCyG'!$B:$B,CF$9,'BD OCyG'!$AE:$AE,$H21,'BD OCyG'!$AD:$AD,$H$11)*CH$9-SUMIFS(INDIRECT("'BD OCyG'!$"&amp;CA$10&amp;":"&amp;CA$10),'BD OCyG'!$B:$B,CF$9,'BD OCyG'!$AE:$AE,$H21,'BD OCyG'!$AD:$AD,$H$11)*CB$9)/CF$10))</f>
        <v>0</v>
      </c>
      <c r="CG21" s="170">
        <f t="shared" ca="1" si="18"/>
        <v>0</v>
      </c>
      <c r="CH21" s="171">
        <f ca="1">IF(CG$9&gt;Periodo,0,SUMIFS(INDIRECT("'BD OCyG'!$"&amp;CH$10&amp;":$"&amp;CH$10),'BD OCyG'!$B:$B,CF$9,'BD OCyG'!$AE:$AE,$H21,'BD OCyG'!$AD:$AD,$H$11,'BD OCyG'!$AF:$AF,"Si")-CB21-BV21-BP21-BJ21-BD21-AX21-AR21-AL21-AF21-Z21)</f>
        <v>0</v>
      </c>
      <c r="CI21" s="171">
        <f ca="1">IF(CG$9&gt;Periodo,0,SUMIFS(INDIRECT("'BD OCyG'!$"&amp;CH$10&amp;":$"&amp;CH$10),'BD OCyG'!$B:$B,CF$9,'BD OCyG'!$AE:$AE,$H21,'BD OCyG'!$AD:$AD,$H$11,'BD OCyG'!$AF:$AF,"No")*Resumen!$F$8-CC21-BW21-BQ21-BK21-BE21-AY21-AS21-AM21-AG21-AA21)</f>
        <v>0</v>
      </c>
      <c r="CJ21" s="171">
        <f ca="1">CH21+IF(Resumen!$F$8=0,0,CI21/Resumen!$F$8)</f>
        <v>0</v>
      </c>
      <c r="CK21" s="171">
        <f ca="1">CH21+IF(Resumen!$Q$7=0,0,CI21/Resumen!$Q$7)</f>
        <v>0</v>
      </c>
      <c r="CL21" s="170">
        <f ca="1">IF(CM$9&gt;Periodo,0,IF(CM$9&gt;Periodo,0,(SUMIFS(INDIRECT("'BD OCyG'!$"&amp;CM$10&amp;":"&amp;CM$10),'BD OCyG'!$B:$B,CL$9,'BD OCyG'!$AE:$AE,$H21,'BD OCyG'!$AD:$AD,$H$11)*CN$9-SUMIFS(INDIRECT("'BD OCyG'!$"&amp;CG$10&amp;":"&amp;CG$10),'BD OCyG'!$B:$B,CL$9,'BD OCyG'!$AE:$AE,$H21,'BD OCyG'!$AD:$AD,$H$11)*CH$9)/CL$10))</f>
        <v>0</v>
      </c>
      <c r="CM21" s="170">
        <f t="shared" ca="1" si="19"/>
        <v>0</v>
      </c>
      <c r="CN21" s="171">
        <f ca="1">IF(CM$9&gt;Periodo,0,SUMIFS(INDIRECT("'BD OCyG'!$"&amp;CN$10&amp;":$"&amp;CN$10),'BD OCyG'!$B:$B,CL$9,'BD OCyG'!$AE:$AE,$H21,'BD OCyG'!$AD:$AD,$H$11,'BD OCyG'!$AF:$AF,"Si")-CH21-CB21-BV21-BP21-BJ21-BD21-AX21-AR21-AL21-AF21-Z21)</f>
        <v>0</v>
      </c>
      <c r="CO21" s="171">
        <f ca="1">IF(CM$9&gt;Periodo,0,SUMIFS(INDIRECT("'BD OCyG'!$"&amp;CN$10&amp;":$"&amp;CN$10),'BD OCyG'!$B:$B,CL$9,'BD OCyG'!$AE:$AE,$H21,'BD OCyG'!$AD:$AD,$H$11,'BD OCyG'!$AF:$AF,"No")*Resumen!$F$8-CI21-CC21-BW21-BQ21-BK21-BE21-AY21-AS21-AM21-AG21-AA21)</f>
        <v>0</v>
      </c>
      <c r="CP21" s="171">
        <f ca="1">CN21+IF(Resumen!$F$8=0,0,CO21/Resumen!$F$8)</f>
        <v>0</v>
      </c>
      <c r="CQ21" s="171">
        <f ca="1">CN21+IF(Resumen!$R$7=0,0,CO21/Resumen!$R$7)</f>
        <v>0</v>
      </c>
      <c r="CR21" s="139">
        <f t="shared" ca="1" si="20"/>
        <v>0</v>
      </c>
      <c r="CS21" s="139">
        <f t="shared" ca="1" si="21"/>
        <v>0</v>
      </c>
      <c r="CT21" s="139">
        <f t="shared" ca="1" si="22"/>
        <v>0</v>
      </c>
      <c r="CU21" s="139">
        <f t="shared" ca="1" si="4"/>
        <v>0</v>
      </c>
      <c r="CV21" s="140">
        <f t="shared" ca="1" si="4"/>
        <v>0</v>
      </c>
      <c r="CW21" s="140">
        <f t="shared" ca="1" si="4"/>
        <v>0</v>
      </c>
      <c r="CX21" s="170">
        <f>SUMIFS('BD OCyG'!$AB:$AB,'BD OCyG'!$B:$B,CX$11,'BD OCyG'!$AE:$AE,$H21,'BD OCyG'!$AD:$AD,$H$11)</f>
        <v>0</v>
      </c>
      <c r="CY21" s="170">
        <f t="shared" si="5"/>
        <v>0</v>
      </c>
      <c r="CZ21" s="171">
        <f>SUMIFS('BD OCyG'!$AC:$AC,'BD OCyG'!$B:$B,CX$11,'BD OCyG'!$AE:$AE,$H21,'BD OCyG'!$AD:$AD,$H$11,'BD OCyG'!$AF:$AF,"Si")</f>
        <v>0</v>
      </c>
      <c r="DA21" s="171">
        <f>SUMIFS('BD OCyG'!$AC:$AC,'BD OCyG'!$B:$B,CX$11,'BD OCyG'!$AE:$AE,$H21,'BD OCyG'!$AD:$AD,$H$11,'BD OCyG'!$AF:$AF,"No")*Resumen!$F$8</f>
        <v>0</v>
      </c>
      <c r="DB21" s="171">
        <f>CZ21+IF(Resumen!$F$8=0,0,DA21/Resumen!$F$8)</f>
        <v>0</v>
      </c>
      <c r="DC21" s="171">
        <f>CZ21+IF(Resumen!$F$8=0,0,DA21/Resumen!$F$8)</f>
        <v>0</v>
      </c>
      <c r="DD21" s="170">
        <f>SUMIFS('BD OCyG'!$AB:$AB,'BD OCyG'!$B:$B,DD$11,'BD OCyG'!$AE:$AE,$H21,'BD OCyG'!$AD:$AD,$H$11)</f>
        <v>0</v>
      </c>
      <c r="DE21" s="170">
        <f t="shared" si="6"/>
        <v>0</v>
      </c>
      <c r="DF21" s="171">
        <f>SUMIFS('BD OCyG'!$AC:$AC,'BD OCyG'!$B:$B,DD$11,'BD OCyG'!$AE:$AE,$H21,'BD OCyG'!$AD:$AD,$H$11,'BD OCyG'!$AF:$AF,"Si")</f>
        <v>0</v>
      </c>
      <c r="DG21" s="171">
        <f>SUMIFS('BD OCyG'!$AC:$AC,'BD OCyG'!$B:$B,DD$11,'BD OCyG'!$AE:$AE,$H21,'BD OCyG'!$AD:$AD,$H$11,'BD OCyG'!$AF:$AF,"No")*Resumen!$F$8</f>
        <v>0</v>
      </c>
      <c r="DH21" s="171">
        <f>DF21+IF(Resumen!$F$8=0,0,DG21/Resumen!$F$8)</f>
        <v>0</v>
      </c>
      <c r="DI21" s="171">
        <f>DF21+IF(Resumen!$F$8=0,0,DG21/Resumen!$F$8)</f>
        <v>0</v>
      </c>
      <c r="DJ21" s="140">
        <f t="shared" ca="1" si="23"/>
        <v>0</v>
      </c>
      <c r="DK21" s="140">
        <f t="shared" ca="1" si="7"/>
        <v>0</v>
      </c>
      <c r="DL21" s="140">
        <f t="shared" ca="1" si="7"/>
        <v>0</v>
      </c>
    </row>
    <row r="22" spans="2:116" s="169" customFormat="1" ht="15" customHeight="1" x14ac:dyDescent="0.2">
      <c r="B22" s="170">
        <f>SUMIFS('BD OCyG'!$AB:$AB,'BD OCyG'!$B:$B,B$11,'BD OCyG'!$AE:$AE,$H22,'BD OCyG'!$AD:$AD,$H$11)</f>
        <v>0</v>
      </c>
      <c r="C22" s="170">
        <f t="shared" si="0"/>
        <v>0</v>
      </c>
      <c r="D22" s="171">
        <f>SUMIFS('BD OCyG'!$AC:$AC,'BD OCyG'!$B:$B,B$11,'BD OCyG'!$AE:$AE,$H22,'BD OCyG'!$AD:$AD,$H$11,'BD OCyG'!$AF:$AF,"Si")</f>
        <v>0</v>
      </c>
      <c r="E22" s="171">
        <f>SUMIFS('BD OCyG'!$AC:$AC,'BD OCyG'!$B:$B,B$11,'BD OCyG'!$AE:$AE,$H22,'BD OCyG'!$AD:$AD,$H$11,'BD OCyG'!$AF:$AF,"No")*Resumen!$F$9</f>
        <v>0</v>
      </c>
      <c r="F22" s="171">
        <f>D22+IF(Resumen!$F$9=0,0,E22/Resumen!$F$9)</f>
        <v>0</v>
      </c>
      <c r="G22" s="171">
        <f>D22+IF(Resumen!$F$7=0,0,E22/Resumen!$F$7)</f>
        <v>0</v>
      </c>
      <c r="H22" s="172"/>
      <c r="I22" s="139">
        <f>SUMIFS('BD OCyG'!$AB:$AB,'BD OCyG'!$B:$B,I$11,'BD OCyG'!$AE:$AE,$H22,'BD OCyG'!$AD:$AD,$H$11)</f>
        <v>0</v>
      </c>
      <c r="J22" s="139">
        <f t="shared" si="1"/>
        <v>0</v>
      </c>
      <c r="K22" s="139">
        <f>SUMIFS('BD OCyG'!$AC:$AC,'BD OCyG'!$B:$B,I$11,'BD OCyG'!$AE:$AE,$H22,'BD OCyG'!$AD:$AD,$H$11,'BD OCyG'!$AF:$AF,"Si")</f>
        <v>0</v>
      </c>
      <c r="L22" s="139">
        <f>SUMIFS('BD OCyG'!$AC:$AC,'BD OCyG'!$B:$B,I$11,'BD OCyG'!$AE:$AE,$H22,'BD OCyG'!$AD:$AD,$H$11,'BD OCyG'!$AF:$AF,"No")*Resumen!$F$8</f>
        <v>0</v>
      </c>
      <c r="M22" s="171">
        <f>K22+IF(Resumen!$F$8=0,0,L22/Resumen!$F$8)</f>
        <v>0</v>
      </c>
      <c r="N22" s="139">
        <f>SUMIFS('BD OCyG'!$AB:$AB,'BD OCyG'!$B:$B,N$11,'BD OCyG'!$AE:$AE,$H22,'BD OCyG'!$AD:$AD,$H$11)</f>
        <v>0</v>
      </c>
      <c r="O22" s="139">
        <f t="shared" si="2"/>
        <v>0</v>
      </c>
      <c r="P22" s="139">
        <f>SUMIFS('BD OCyG'!$AC:$AC,'BD OCyG'!$B:$B,N$11,'BD OCyG'!$AE:$AE,$H22,'BD OCyG'!$AD:$AD,$H$11,'BD OCyG'!$AF:$AF,"Si")</f>
        <v>0</v>
      </c>
      <c r="Q22" s="139">
        <f>SUMIFS('BD OCyG'!$AC:$AC,'BD OCyG'!$B:$B,N$11,'BD OCyG'!$AE:$AE,$H22,'BD OCyG'!$AD:$AD,$H$11,'BD OCyG'!$AF:$AF,"No")*Resumen!$F$8</f>
        <v>0</v>
      </c>
      <c r="R22" s="171">
        <f>P22+IF(Resumen!$F$8=0,0,Q22/Resumen!$F$8)</f>
        <v>0</v>
      </c>
      <c r="S22" s="139">
        <f ca="1">IFERROR(SUMIFS(INDIRECT("'BD OCyG'!$"&amp;T$10&amp;":"&amp;T$10),'BD OCyG'!$B:$B,N$11,'BD OCyG'!$AE:$AE,$H22,'BD OCyG'!$AD:$AD,$H$11),)</f>
        <v>0</v>
      </c>
      <c r="T22" s="139">
        <f t="shared" ca="1" si="3"/>
        <v>0</v>
      </c>
      <c r="U22" s="139">
        <f ca="1">IFERROR(SUMIFS(INDIRECT("'BD OCyG'!$"&amp;U$10&amp;":$"&amp;U$10),'BD OCyG'!$B:$B,N$11,'BD OCyG'!$AE:$AE,$H22,'BD OCyG'!$AD:$AD,$H$11,'BD OCyG'!$AF:$AF,"Si"),)</f>
        <v>0</v>
      </c>
      <c r="V22" s="139">
        <f ca="1">IFERROR(SUMIFS(INDIRECT("'BD OCyG'!$"&amp;U$10&amp;":$"&amp;U$10),'BD OCyG'!$B:$B,N$11,'BD OCyG'!$AE:$AE,$H22,'BD OCyG'!$AD:$AD,$H$11,'BD OCyG'!$AF:$AF,"No")*Resumen!$F$8,)</f>
        <v>0</v>
      </c>
      <c r="W22" s="171">
        <f ca="1">U22+IF(Resumen!$F$8=0,0,V22/Resumen!$F$8)</f>
        <v>0</v>
      </c>
      <c r="X22" s="170">
        <f ca="1">SUMIFS(INDIRECT("'BD OCyG'!$"&amp;Y$10&amp;":"&amp;Y$10),'BD OCyG'!$B:$B,X$9,'BD OCyG'!$AE:$AE,$H22,'BD OCyG'!$AD:$AD,$H$11)</f>
        <v>0</v>
      </c>
      <c r="Y22" s="170">
        <f t="shared" ca="1" si="8"/>
        <v>0</v>
      </c>
      <c r="Z22" s="171">
        <f ca="1">SUMIFS(INDIRECT("'BD OCyG'!$"&amp;Z$10&amp;":$"&amp;Z$10),'BD OCyG'!$B:$B,X$9,'BD OCyG'!$AE:$AE,$H22,'BD OCyG'!$AD:$AD,$H$11,'BD OCyG'!$AF:$AF,"Si")</f>
        <v>0</v>
      </c>
      <c r="AA22" s="171">
        <f ca="1">SUMIFS(INDIRECT("'BD OCyG'!$"&amp;Z$10&amp;":$"&amp;Z$10),'BD OCyG'!$B:$B,X$9,'BD OCyG'!$AE:$AE,$H22,'BD OCyG'!$AD:$AD,$H$11,'BD OCyG'!$AF:$AF,"No")*Resumen!$F$8</f>
        <v>0</v>
      </c>
      <c r="AB22" s="171">
        <f ca="1">Z22+IF(Resumen!$F$8=0,0,AA22/Resumen!$F$8)</f>
        <v>0</v>
      </c>
      <c r="AC22" s="171">
        <f ca="1">Z22+IF(Resumen!$G$7=0,0,AA22/Resumen!$G$7)</f>
        <v>0</v>
      </c>
      <c r="AD22" s="170">
        <f ca="1">IF(AE$9&gt;Periodo,0,(SUMIFS(INDIRECT("'BD OCyG'!$"&amp;AE$10&amp;":"&amp;AE$10),'BD OCyG'!$B:$B,AD$9,'BD OCyG'!$AE:$AE,$H22,'BD OCyG'!$AD:$AD,$H$11)*AF$9-X22*X$10)/AD$10)</f>
        <v>0</v>
      </c>
      <c r="AE22" s="170">
        <f t="shared" ca="1" si="9"/>
        <v>0</v>
      </c>
      <c r="AF22" s="171">
        <f ca="1">IF(AE$9&gt;Periodo,0,IF(AE$9&gt;Periodo,0,SUMIFS(INDIRECT("'BD OCyG'!$"&amp;AF$10&amp;":$"&amp;AF$10),'BD OCyG'!$B:$B,AD$9,'BD OCyG'!$AE:$AE,$H22,'BD OCyG'!$AD:$AD,$H$11,'BD OCyG'!$AF:$AF,"Si")-Z22))</f>
        <v>0</v>
      </c>
      <c r="AG22" s="171">
        <f ca="1">IF(AE$9&gt;Periodo,0,IF(AE$9&gt;Periodo,0,SUMIFS(INDIRECT("'BD OCyG'!$"&amp;AF$10&amp;":$"&amp;AF$10),'BD OCyG'!$B:$B,AD$9,'BD OCyG'!$AE:$AE,$H22,'BD OCyG'!$AD:$AD,$H$11,'BD OCyG'!$AF:$AF,"No")*Resumen!$F$8-AA22))</f>
        <v>0</v>
      </c>
      <c r="AH22" s="171">
        <f ca="1">AF22+IF(Resumen!$F$8=0,0,AG22/Resumen!$F$8)</f>
        <v>0</v>
      </c>
      <c r="AI22" s="171">
        <f ca="1">AF22+IF(Resumen!$H$7=0,0,AG22/Resumen!$H$7)</f>
        <v>0</v>
      </c>
      <c r="AJ22" s="170">
        <f ca="1">IF(AK$9&gt;Periodo,0,IF(AK$9&gt;Periodo,0,(SUMIFS(INDIRECT("'BD OCyG'!$"&amp;AK$10&amp;":"&amp;AK$10),'BD OCyG'!$B:$B,AJ$9,'BD OCyG'!$AE:$AE,$H22,'BD OCyG'!$AD:$AD,$H$11)*AL$9-SUMIFS(INDIRECT("'BD OCyG'!$"&amp;AE$10&amp;":"&amp;AE$10),'BD OCyG'!$B:$B,AJ$9,'BD OCyG'!$AE:$AE,$H22,'BD OCyG'!$AD:$AD,$H$11)*AF$9)/AJ$10))</f>
        <v>0</v>
      </c>
      <c r="AK22" s="170">
        <f t="shared" ca="1" si="10"/>
        <v>0</v>
      </c>
      <c r="AL22" s="171">
        <f ca="1">IF(AK$9&gt;Periodo,0,SUMIFS(INDIRECT("'BD OCyG'!$"&amp;AL$10&amp;":$"&amp;AL$10),'BD OCyG'!$B:$B,AJ$9,'BD OCyG'!$AE:$AE,$H22,'BD OCyG'!$AD:$AD,$H$11,'BD OCyG'!$AF:$AF,"Si")-AF22-Z22)</f>
        <v>0</v>
      </c>
      <c r="AM22" s="171">
        <f ca="1">IF(AK$9&gt;Periodo,0,SUMIFS(INDIRECT("'BD OCyG'!$"&amp;AL$10&amp;":$"&amp;AL$10),'BD OCyG'!$B:$B,AJ$9,'BD OCyG'!$AE:$AE,$H22,'BD OCyG'!$AD:$AD,$H$11,'BD OCyG'!$AF:$AF,"No")*Resumen!$F$8-AG22-AA22)</f>
        <v>0</v>
      </c>
      <c r="AN22" s="171">
        <f ca="1">AL22+IF(Resumen!$F$8=0,0,AM22/Resumen!$F$8)</f>
        <v>0</v>
      </c>
      <c r="AO22" s="171">
        <f ca="1">AL22+IF(Resumen!$I$7=0,0,AM22/Resumen!$I$7)</f>
        <v>0</v>
      </c>
      <c r="AP22" s="170">
        <f ca="1">IF(AQ$9&gt;Periodo,0,IF(AQ$9&gt;Periodo,0,(SUMIFS(INDIRECT("'BD OCyG'!$"&amp;AQ$10&amp;":"&amp;AQ$10),'BD OCyG'!$B:$B,AP$9,'BD OCyG'!$AE:$AE,$H22,'BD OCyG'!$AD:$AD,$H$11)*AR$9-SUMIFS(INDIRECT("'BD OCyG'!$"&amp;AK$10&amp;":"&amp;AK$10),'BD OCyG'!$B:$B,AP$9,'BD OCyG'!$AE:$AE,$H22,'BD OCyG'!$AD:$AD,$H$11)*AL$9)/AP$10))</f>
        <v>0</v>
      </c>
      <c r="AQ22" s="170">
        <f t="shared" ca="1" si="11"/>
        <v>0</v>
      </c>
      <c r="AR22" s="171">
        <f ca="1">IF(AQ$9&gt;Periodo,0,SUMIFS(INDIRECT("'BD OCyG'!$"&amp;AR$10&amp;":$"&amp;AR$10),'BD OCyG'!$B:$B,AP$9,'BD OCyG'!$AE:$AE,$H22,'BD OCyG'!$AD:$AD,$H$11,'BD OCyG'!$AF:$AF,"Si")-AL22-AF22-Z22)</f>
        <v>0</v>
      </c>
      <c r="AS22" s="171">
        <f ca="1">IF(AQ$9&gt;Periodo,0,SUMIFS(INDIRECT("'BD OCyG'!$"&amp;AR$10&amp;":$"&amp;AR$10),'BD OCyG'!$B:$B,AP$9,'BD OCyG'!$AE:$AE,$H22,'BD OCyG'!$AD:$AD,$H$11,'BD OCyG'!$AF:$AF,"No")*Resumen!$F$8-AM22-AG22-AA22)</f>
        <v>0</v>
      </c>
      <c r="AT22" s="171">
        <f ca="1">AR22+IF(Resumen!$F$8=0,0,AS22/Resumen!$F$8)</f>
        <v>0</v>
      </c>
      <c r="AU22" s="171">
        <f ca="1">AR22+IF(Resumen!$J$7=0,0,AS22/Resumen!$J$7)</f>
        <v>0</v>
      </c>
      <c r="AV22" s="170">
        <f ca="1">IF(AW$9&gt;Periodo,0,IF(AW$9&gt;Periodo,0,(SUMIFS(INDIRECT("'BD OCyG'!$"&amp;AW$10&amp;":"&amp;AW$10),'BD OCyG'!$B:$B,AV$9,'BD OCyG'!$AE:$AE,$H22,'BD OCyG'!$AD:$AD,$H$11)*AX$9-SUMIFS(INDIRECT("'BD OCyG'!$"&amp;AQ$10&amp;":"&amp;AQ$10),'BD OCyG'!$B:$B,AV$9,'BD OCyG'!$AE:$AE,$H22,'BD OCyG'!$AD:$AD,$H$11)*AR$9)/AV$10))</f>
        <v>0</v>
      </c>
      <c r="AW22" s="170">
        <f t="shared" ca="1" si="12"/>
        <v>0</v>
      </c>
      <c r="AX22" s="171">
        <f ca="1">IF(AW$9&gt;Periodo,0,SUMIFS(INDIRECT("'BD OCyG'!$"&amp;AX$10&amp;":$"&amp;AX$10),'BD OCyG'!$B:$B,AV$9,'BD OCyG'!$AE:$AE,$H22,'BD OCyG'!$AD:$AD,$H$11,'BD OCyG'!$AF:$AF,"Si")-AR22-AL22-AF22-Z22)</f>
        <v>0</v>
      </c>
      <c r="AY22" s="171">
        <f ca="1">IF(AW$9&gt;Periodo,0,SUMIFS(INDIRECT("'BD OCyG'!$"&amp;AX$10&amp;":$"&amp;AX$10),'BD OCyG'!$B:$B,AV$9,'BD OCyG'!$AE:$AE,$H22,'BD OCyG'!$AD:$AD,$H$11,'BD OCyG'!$AF:$AF,"No")*Resumen!$F$8-AS22-AM22-AG22-AA22)</f>
        <v>0</v>
      </c>
      <c r="AZ22" s="171">
        <f ca="1">AX22+IF(Resumen!$F$8=0,0,AY22/Resumen!$F$8)</f>
        <v>0</v>
      </c>
      <c r="BA22" s="171">
        <f ca="1">AX22+IF(Resumen!$K$7=0,0,AY22/Resumen!$K$7)</f>
        <v>0</v>
      </c>
      <c r="BB22" s="170">
        <f ca="1">IF(BC$9&gt;Periodo,0,IF(BC$9&gt;Periodo,0,(SUMIFS(INDIRECT("'BD OCyG'!$"&amp;BC$10&amp;":"&amp;BC$10),'BD OCyG'!$B:$B,BB$9,'BD OCyG'!$AE:$AE,$H22,'BD OCyG'!$AD:$AD,$H$11)*BD$9-SUMIFS(INDIRECT("'BD OCyG'!$"&amp;AW$10&amp;":"&amp;AW$10),'BD OCyG'!$B:$B,BB$9,'BD OCyG'!$AE:$AE,$H22,'BD OCyG'!$AD:$AD,$H$11)*AX$9)/BB$10))</f>
        <v>0</v>
      </c>
      <c r="BC22" s="170">
        <f t="shared" ca="1" si="13"/>
        <v>0</v>
      </c>
      <c r="BD22" s="171">
        <f ca="1">IF(BC$9&gt;Periodo,0,SUMIFS(INDIRECT("'BD OCyG'!$"&amp;BD$10&amp;":$"&amp;BD$10),'BD OCyG'!$B:$B,BB$9,'BD OCyG'!$AE:$AE,$H22,'BD OCyG'!$AD:$AD,$H$11,'BD OCyG'!$AF:$AF,"Si")-AX22-AR22-AL22-AF22-Z22)</f>
        <v>0</v>
      </c>
      <c r="BE22" s="171">
        <f ca="1">IF(BC$9&gt;Periodo,0,SUMIFS(INDIRECT("'BD OCyG'!$"&amp;BD$10&amp;":$"&amp;BD$10),'BD OCyG'!$B:$B,BB$9,'BD OCyG'!$AE:$AE,$H22,'BD OCyG'!$AD:$AD,$H$11,'BD OCyG'!$AF:$AF,"No")*Resumen!$F$8-AY22-AS22-AM22-AG22-AA22)</f>
        <v>0</v>
      </c>
      <c r="BF22" s="171">
        <f ca="1">BD22+IF(Resumen!$F$8=0,0,BE22/Resumen!$F$8)</f>
        <v>0</v>
      </c>
      <c r="BG22" s="171">
        <f ca="1">BD22+IF(Resumen!$L$7=0,0,BE22/Resumen!$L$7)</f>
        <v>0</v>
      </c>
      <c r="BH22" s="170">
        <f ca="1">IF(BI$9&gt;Periodo,0,IF(BI$9&gt;Periodo,0,(SUMIFS(INDIRECT("'BD OCyG'!$"&amp;BI$10&amp;":"&amp;BI$10),'BD OCyG'!$B:$B,BH$9,'BD OCyG'!$AE:$AE,$H22,'BD OCyG'!$AD:$AD,$H$11)*BJ$9-SUMIFS(INDIRECT("'BD OCyG'!$"&amp;BC$10&amp;":"&amp;BC$10),'BD OCyG'!$B:$B,BH$9,'BD OCyG'!$AE:$AE,$H22,'BD OCyG'!$AD:$AD,$H$11)*BD$9)/BH$10))</f>
        <v>0</v>
      </c>
      <c r="BI22" s="170">
        <f t="shared" ca="1" si="14"/>
        <v>0</v>
      </c>
      <c r="BJ22" s="171">
        <f ca="1">IF(BI$9&gt;Periodo,0,SUMIFS(INDIRECT("'BD OCyG'!$"&amp;BJ$10&amp;":$"&amp;BJ$10),'BD OCyG'!$B:$B,BH$9,'BD OCyG'!$AE:$AE,$H22,'BD OCyG'!$AD:$AD,$H$11,'BD OCyG'!$AF:$AF,"Si")-BD22-AX22-AR22-AL22-AF22-Z22)</f>
        <v>0</v>
      </c>
      <c r="BK22" s="171">
        <f ca="1">IF(BI$9&gt;Periodo,0,SUMIFS(INDIRECT("'BD OCyG'!$"&amp;BJ$10&amp;":$"&amp;BJ$10),'BD OCyG'!$B:$B,BH$9,'BD OCyG'!$AE:$AE,$H22,'BD OCyG'!$AD:$AD,$H$11,'BD OCyG'!$AF:$AF,"No")*Resumen!$F$8-BE22-AY22-AS22-AM22-AG22-AA22)</f>
        <v>0</v>
      </c>
      <c r="BL22" s="171">
        <f ca="1">BJ22+IF(Resumen!$F$8=0,0,BK22/Resumen!$F$8)</f>
        <v>0</v>
      </c>
      <c r="BM22" s="171">
        <f ca="1">BJ22+IF(Resumen!$M$7=0,0,BK22/Resumen!$M$7)</f>
        <v>0</v>
      </c>
      <c r="BN22" s="170">
        <f ca="1">IF(BO$9&gt;Periodo,0,IF(BO$9&gt;Periodo,0,(SUMIFS(INDIRECT("'BD OCyG'!$"&amp;BO$10&amp;":"&amp;BO$10),'BD OCyG'!$B:$B,BN$9,'BD OCyG'!$AE:$AE,$H22,'BD OCyG'!$AD:$AD,$H$11)*BP$9-SUMIFS(INDIRECT("'BD OCyG'!$"&amp;BI$10&amp;":"&amp;BI$10),'BD OCyG'!$B:$B,BN$9,'BD OCyG'!$AE:$AE,$H22,'BD OCyG'!$AD:$AD,$H$11)*BJ$9)/BN$10))</f>
        <v>0</v>
      </c>
      <c r="BO22" s="170">
        <f t="shared" ca="1" si="15"/>
        <v>0</v>
      </c>
      <c r="BP22" s="171">
        <f ca="1">IF(BO$9&gt;Periodo,0,SUMIFS(INDIRECT("'BD OCyG'!$"&amp;BP$10&amp;":$"&amp;BP$10),'BD OCyG'!$B:$B,BN$9,'BD OCyG'!$AE:$AE,$H22,'BD OCyG'!$AD:$AD,$H$11,'BD OCyG'!$AF:$AF,"Si")-BJ22-BD22-AX22-AR22-AL22-AF22-Z22)</f>
        <v>0</v>
      </c>
      <c r="BQ22" s="171">
        <f ca="1">IF(BO$9&gt;Periodo,0,SUMIFS(INDIRECT("'BD OCyG'!$"&amp;BP$10&amp;":$"&amp;BP$10),'BD OCyG'!$B:$B,BN$9,'BD OCyG'!$AE:$AE,$H22,'BD OCyG'!$AD:$AD,$H$11,'BD OCyG'!$AF:$AF,"No")*Resumen!$F$9-BK22-BE22-AY22-AS22-AM22-AG22-AA22)</f>
        <v>0</v>
      </c>
      <c r="BR22" s="171">
        <f ca="1">BP22+IF(Resumen!$F$8=0,0,BQ22/Resumen!$F$8)</f>
        <v>0</v>
      </c>
      <c r="BS22" s="171">
        <f ca="1">BP22+IF(Resumen!$N$7=0,0,BQ22/Resumen!$N$7)</f>
        <v>0</v>
      </c>
      <c r="BT22" s="170">
        <f ca="1">IF(BU$9&gt;Periodo,0,IF(BU$9&gt;Periodo,0,(SUMIFS(INDIRECT("'BD OCyG'!$"&amp;BU$10&amp;":"&amp;BU$10),'BD OCyG'!$B:$B,BT$9,'BD OCyG'!$AE:$AE,$H22,'BD OCyG'!$AD:$AD,$H$11)*BV$9-SUMIFS(INDIRECT("'BD OCyG'!$"&amp;BO$10&amp;":"&amp;BO$10),'BD OCyG'!$B:$B,BT$9,'BD OCyG'!$AE:$AE,$H22,'BD OCyG'!$AD:$AD,$H$11)*BP$9)/BT$10))</f>
        <v>0</v>
      </c>
      <c r="BU22" s="170">
        <f t="shared" ca="1" si="16"/>
        <v>0</v>
      </c>
      <c r="BV22" s="171">
        <f ca="1">IF(BU$9&gt;Periodo,0,SUMIFS(INDIRECT("'BD OCyG'!$"&amp;BV$10&amp;":$"&amp;BV$10),'BD OCyG'!$B:$B,BT$9,'BD OCyG'!$AE:$AE,$H22,'BD OCyG'!$AD:$AD,$H$11,'BD OCyG'!$AF:$AF,"Si")-BP22-BJ22-BD22-AX22-AR22-AL22-AF22-Z22)</f>
        <v>0</v>
      </c>
      <c r="BW22" s="171">
        <f ca="1">IF(BU$9&gt;Periodo,0,SUMIFS(INDIRECT("'BD OCyG'!$"&amp;BV$10&amp;":$"&amp;BV$10),'BD OCyG'!$B:$B,BT$9,'BD OCyG'!$AE:$AE,$H22,'BD OCyG'!$AD:$AD,$H$11,'BD OCyG'!$AF:$AF,"No")*Resumen!$F$8-BQ22-BK22-BE22-AY22-AS22-AM22-AG22-AA22)</f>
        <v>0</v>
      </c>
      <c r="BX22" s="171">
        <f ca="1">BV22+IF(Resumen!$F$8=0,0,BW22/Resumen!$F$8)</f>
        <v>0</v>
      </c>
      <c r="BY22" s="171">
        <f ca="1">BV22+IF(Resumen!$O$7=0,0,BW22/Resumen!$O$7)</f>
        <v>0</v>
      </c>
      <c r="BZ22" s="170">
        <f ca="1">IF(CA$9&gt;Periodo,0,IF(CA$9&gt;Periodo,0,(SUMIFS(INDIRECT("'BD OCyG'!$"&amp;CA$10&amp;":"&amp;CA$10),'BD OCyG'!$B:$B,BZ$9,'BD OCyG'!$AE:$AE,$H22,'BD OCyG'!$AD:$AD,$H$11)*CB$9-SUMIFS(INDIRECT("'BD OCyG'!$"&amp;BU$10&amp;":"&amp;BU$10),'BD OCyG'!$B:$B,BZ$9,'BD OCyG'!$AE:$AE,$H22,'BD OCyG'!$AD:$AD,$H$11)*BV$9)/BZ$10))</f>
        <v>0</v>
      </c>
      <c r="CA22" s="170">
        <f t="shared" ca="1" si="17"/>
        <v>0</v>
      </c>
      <c r="CB22" s="171">
        <f ca="1">IF(CA$9&gt;Periodo,0,SUMIFS(INDIRECT("'BD OCyG'!$"&amp;CB$10&amp;":$"&amp;CB$10),'BD OCyG'!$B:$B,BZ$9,'BD OCyG'!$AE:$AE,$H22,'BD OCyG'!$AD:$AD,$H$11,'BD OCyG'!$AF:$AF,"Si")-BV22-BP22-BJ22-BD22-AX22-AR22-AL22-AF22-Z22)</f>
        <v>0</v>
      </c>
      <c r="CC22" s="171">
        <f ca="1">IF(CA$9&gt;Periodo,0,SUMIFS(INDIRECT("'BD OCyG'!$"&amp;CB$10&amp;":$"&amp;CB$10),'BD OCyG'!$B:$B,BZ$9,'BD OCyG'!$AE:$AE,$H22,'BD OCyG'!$AD:$AD,$H$11,'BD OCyG'!$AF:$AF,"No")*Resumen!$F$8-BW22-BQ22-BK22-BE22-AY22-AS22-AM22-AG22-AA22)</f>
        <v>0</v>
      </c>
      <c r="CD22" s="171">
        <f ca="1">CB22+IF(Resumen!$F$8=0,0,CC22/Resumen!$F$8)</f>
        <v>0</v>
      </c>
      <c r="CE22" s="171">
        <f ca="1">CB22+IF(Resumen!$P$7=0,0,CC22/Resumen!$P$7)</f>
        <v>0</v>
      </c>
      <c r="CF22" s="170">
        <f ca="1">IF(CG$9&gt;Periodo,0,IF(CG$9&gt;Periodo,0,(SUMIFS(INDIRECT("'BD OCyG'!$"&amp;CG$10&amp;":"&amp;CG$10),'BD OCyG'!$B:$B,CF$9,'BD OCyG'!$AE:$AE,$H22,'BD OCyG'!$AD:$AD,$H$11)*CH$9-SUMIFS(INDIRECT("'BD OCyG'!$"&amp;CA$10&amp;":"&amp;CA$10),'BD OCyG'!$B:$B,CF$9,'BD OCyG'!$AE:$AE,$H22,'BD OCyG'!$AD:$AD,$H$11)*CB$9)/CF$10))</f>
        <v>0</v>
      </c>
      <c r="CG22" s="170">
        <f t="shared" ca="1" si="18"/>
        <v>0</v>
      </c>
      <c r="CH22" s="171">
        <f ca="1">IF(CG$9&gt;Periodo,0,SUMIFS(INDIRECT("'BD OCyG'!$"&amp;CH$10&amp;":$"&amp;CH$10),'BD OCyG'!$B:$B,CF$9,'BD OCyG'!$AE:$AE,$H22,'BD OCyG'!$AD:$AD,$H$11,'BD OCyG'!$AF:$AF,"Si")-CB22-BV22-BP22-BJ22-BD22-AX22-AR22-AL22-AF22-Z22)</f>
        <v>0</v>
      </c>
      <c r="CI22" s="171">
        <f ca="1">IF(CG$9&gt;Periodo,0,SUMIFS(INDIRECT("'BD OCyG'!$"&amp;CH$10&amp;":$"&amp;CH$10),'BD OCyG'!$B:$B,CF$9,'BD OCyG'!$AE:$AE,$H22,'BD OCyG'!$AD:$AD,$H$11,'BD OCyG'!$AF:$AF,"No")*Resumen!$F$8-CC22-BW22-BQ22-BK22-BE22-AY22-AS22-AM22-AG22-AA22)</f>
        <v>0</v>
      </c>
      <c r="CJ22" s="171">
        <f ca="1">CH22+IF(Resumen!$F$8=0,0,CI22/Resumen!$F$8)</f>
        <v>0</v>
      </c>
      <c r="CK22" s="171">
        <f ca="1">CH22+IF(Resumen!$Q$7=0,0,CI22/Resumen!$Q$7)</f>
        <v>0</v>
      </c>
      <c r="CL22" s="170">
        <f ca="1">IF(CM$9&gt;Periodo,0,IF(CM$9&gt;Periodo,0,(SUMIFS(INDIRECT("'BD OCyG'!$"&amp;CM$10&amp;":"&amp;CM$10),'BD OCyG'!$B:$B,CL$9,'BD OCyG'!$AE:$AE,$H22,'BD OCyG'!$AD:$AD,$H$11)*CN$9-SUMIFS(INDIRECT("'BD OCyG'!$"&amp;CG$10&amp;":"&amp;CG$10),'BD OCyG'!$B:$B,CL$9,'BD OCyG'!$AE:$AE,$H22,'BD OCyG'!$AD:$AD,$H$11)*CH$9)/CL$10))</f>
        <v>0</v>
      </c>
      <c r="CM22" s="170">
        <f t="shared" ca="1" si="19"/>
        <v>0</v>
      </c>
      <c r="CN22" s="171">
        <f ca="1">IF(CM$9&gt;Periodo,0,SUMIFS(INDIRECT("'BD OCyG'!$"&amp;CN$10&amp;":$"&amp;CN$10),'BD OCyG'!$B:$B,CL$9,'BD OCyG'!$AE:$AE,$H22,'BD OCyG'!$AD:$AD,$H$11,'BD OCyG'!$AF:$AF,"Si")-CH22-CB22-BV22-BP22-BJ22-BD22-AX22-AR22-AL22-AF22-Z22)</f>
        <v>0</v>
      </c>
      <c r="CO22" s="171">
        <f ca="1">IF(CM$9&gt;Periodo,0,SUMIFS(INDIRECT("'BD OCyG'!$"&amp;CN$10&amp;":$"&amp;CN$10),'BD OCyG'!$B:$B,CL$9,'BD OCyG'!$AE:$AE,$H22,'BD OCyG'!$AD:$AD,$H$11,'BD OCyG'!$AF:$AF,"No")*Resumen!$F$8-CI22-CC22-BW22-BQ22-BK22-BE22-AY22-AS22-AM22-AG22-AA22)</f>
        <v>0</v>
      </c>
      <c r="CP22" s="171">
        <f ca="1">CN22+IF(Resumen!$F$8=0,0,CO22/Resumen!$F$8)</f>
        <v>0</v>
      </c>
      <c r="CQ22" s="171">
        <f ca="1">CN22+IF(Resumen!$R$7=0,0,CO22/Resumen!$R$7)</f>
        <v>0</v>
      </c>
      <c r="CR22" s="139">
        <f t="shared" ca="1" si="20"/>
        <v>0</v>
      </c>
      <c r="CS22" s="139">
        <f t="shared" ca="1" si="21"/>
        <v>0</v>
      </c>
      <c r="CT22" s="139">
        <f t="shared" ca="1" si="22"/>
        <v>0</v>
      </c>
      <c r="CU22" s="139">
        <f t="shared" ca="1" si="4"/>
        <v>0</v>
      </c>
      <c r="CV22" s="140">
        <f t="shared" ca="1" si="4"/>
        <v>0</v>
      </c>
      <c r="CW22" s="140">
        <f t="shared" ca="1" si="4"/>
        <v>0</v>
      </c>
      <c r="CX22" s="170">
        <f>SUMIFS('BD OCyG'!$AB:$AB,'BD OCyG'!$B:$B,CX$11,'BD OCyG'!$AE:$AE,$H22,'BD OCyG'!$AD:$AD,$H$11)</f>
        <v>0</v>
      </c>
      <c r="CY22" s="170">
        <f t="shared" si="5"/>
        <v>0</v>
      </c>
      <c r="CZ22" s="171">
        <f>SUMIFS('BD OCyG'!$AC:$AC,'BD OCyG'!$B:$B,CX$11,'BD OCyG'!$AE:$AE,$H22,'BD OCyG'!$AD:$AD,$H$11,'BD OCyG'!$AF:$AF,"Si")</f>
        <v>0</v>
      </c>
      <c r="DA22" s="171">
        <f>SUMIFS('BD OCyG'!$AC:$AC,'BD OCyG'!$B:$B,CX$11,'BD OCyG'!$AE:$AE,$H22,'BD OCyG'!$AD:$AD,$H$11,'BD OCyG'!$AF:$AF,"No")*Resumen!$F$8</f>
        <v>0</v>
      </c>
      <c r="DB22" s="171">
        <f>CZ22+IF(Resumen!$F$8=0,0,DA22/Resumen!$F$8)</f>
        <v>0</v>
      </c>
      <c r="DC22" s="171">
        <f>CZ22+IF(Resumen!$F$8=0,0,DA22/Resumen!$F$8)</f>
        <v>0</v>
      </c>
      <c r="DD22" s="170">
        <f>SUMIFS('BD OCyG'!$AB:$AB,'BD OCyG'!$B:$B,DD$11,'BD OCyG'!$AE:$AE,$H22,'BD OCyG'!$AD:$AD,$H$11)</f>
        <v>0</v>
      </c>
      <c r="DE22" s="170">
        <f t="shared" si="6"/>
        <v>0</v>
      </c>
      <c r="DF22" s="171">
        <f>SUMIFS('BD OCyG'!$AC:$AC,'BD OCyG'!$B:$B,DD$11,'BD OCyG'!$AE:$AE,$H22,'BD OCyG'!$AD:$AD,$H$11,'BD OCyG'!$AF:$AF,"Si")</f>
        <v>0</v>
      </c>
      <c r="DG22" s="171">
        <f>SUMIFS('BD OCyG'!$AC:$AC,'BD OCyG'!$B:$B,DD$11,'BD OCyG'!$AE:$AE,$H22,'BD OCyG'!$AD:$AD,$H$11,'BD OCyG'!$AF:$AF,"No")*Resumen!$F$8</f>
        <v>0</v>
      </c>
      <c r="DH22" s="171">
        <f>DF22+IF(Resumen!$F$8=0,0,DG22/Resumen!$F$8)</f>
        <v>0</v>
      </c>
      <c r="DI22" s="171">
        <f>DF22+IF(Resumen!$F$8=0,0,DG22/Resumen!$F$8)</f>
        <v>0</v>
      </c>
      <c r="DJ22" s="140">
        <f t="shared" ca="1" si="23"/>
        <v>0</v>
      </c>
      <c r="DK22" s="140">
        <f t="shared" ca="1" si="7"/>
        <v>0</v>
      </c>
      <c r="DL22" s="140">
        <f t="shared" ca="1" si="7"/>
        <v>0</v>
      </c>
    </row>
    <row r="23" spans="2:116" s="169" customFormat="1" ht="15" customHeight="1" x14ac:dyDescent="0.2">
      <c r="B23" s="170">
        <f>SUMIFS('BD OCyG'!$AB:$AB,'BD OCyG'!$B:$B,B$11,'BD OCyG'!$AE:$AE,$H23,'BD OCyG'!$AD:$AD,$H$11)</f>
        <v>0</v>
      </c>
      <c r="C23" s="170">
        <f t="shared" si="0"/>
        <v>0</v>
      </c>
      <c r="D23" s="171">
        <f>SUMIFS('BD OCyG'!$AC:$AC,'BD OCyG'!$B:$B,B$11,'BD OCyG'!$AE:$AE,$H23,'BD OCyG'!$AD:$AD,$H$11,'BD OCyG'!$AF:$AF,"Si")</f>
        <v>0</v>
      </c>
      <c r="E23" s="171">
        <f>SUMIFS('BD OCyG'!$AC:$AC,'BD OCyG'!$B:$B,B$11,'BD OCyG'!$AE:$AE,$H23,'BD OCyG'!$AD:$AD,$H$11,'BD OCyG'!$AF:$AF,"No")*Resumen!$F$9</f>
        <v>0</v>
      </c>
      <c r="F23" s="171">
        <f>D23+IF(Resumen!$F$9=0,0,E23/Resumen!$F$9)</f>
        <v>0</v>
      </c>
      <c r="G23" s="171">
        <f>D23+IF(Resumen!$F$7=0,0,E23/Resumen!$F$7)</f>
        <v>0</v>
      </c>
      <c r="H23" s="172"/>
      <c r="I23" s="139">
        <f>SUMIFS('BD OCyG'!$AB:$AB,'BD OCyG'!$B:$B,I$11,'BD OCyG'!$AE:$AE,$H23,'BD OCyG'!$AD:$AD,$H$11)</f>
        <v>0</v>
      </c>
      <c r="J23" s="139">
        <f t="shared" si="1"/>
        <v>0</v>
      </c>
      <c r="K23" s="139">
        <f>SUMIFS('BD OCyG'!$AC:$AC,'BD OCyG'!$B:$B,I$11,'BD OCyG'!$AE:$AE,$H23,'BD OCyG'!$AD:$AD,$H$11,'BD OCyG'!$AF:$AF,"Si")</f>
        <v>0</v>
      </c>
      <c r="L23" s="139">
        <f>SUMIFS('BD OCyG'!$AC:$AC,'BD OCyG'!$B:$B,I$11,'BD OCyG'!$AE:$AE,$H23,'BD OCyG'!$AD:$AD,$H$11,'BD OCyG'!$AF:$AF,"No")*Resumen!$F$8</f>
        <v>0</v>
      </c>
      <c r="M23" s="171">
        <f>K23+IF(Resumen!$F$8=0,0,L23/Resumen!$F$8)</f>
        <v>0</v>
      </c>
      <c r="N23" s="139">
        <f>SUMIFS('BD OCyG'!$AB:$AB,'BD OCyG'!$B:$B,N$11,'BD OCyG'!$AE:$AE,$H23,'BD OCyG'!$AD:$AD,$H$11)</f>
        <v>0</v>
      </c>
      <c r="O23" s="139">
        <f t="shared" si="2"/>
        <v>0</v>
      </c>
      <c r="P23" s="139">
        <f>SUMIFS('BD OCyG'!$AC:$AC,'BD OCyG'!$B:$B,N$11,'BD OCyG'!$AE:$AE,$H23,'BD OCyG'!$AD:$AD,$H$11,'BD OCyG'!$AF:$AF,"Si")</f>
        <v>0</v>
      </c>
      <c r="Q23" s="139">
        <f>SUMIFS('BD OCyG'!$AC:$AC,'BD OCyG'!$B:$B,N$11,'BD OCyG'!$AE:$AE,$H23,'BD OCyG'!$AD:$AD,$H$11,'BD OCyG'!$AF:$AF,"No")*Resumen!$F$8</f>
        <v>0</v>
      </c>
      <c r="R23" s="171">
        <f>P23+IF(Resumen!$F$8=0,0,Q23/Resumen!$F$8)</f>
        <v>0</v>
      </c>
      <c r="S23" s="139">
        <f ca="1">IFERROR(SUMIFS(INDIRECT("'BD OCyG'!$"&amp;T$10&amp;":"&amp;T$10),'BD OCyG'!$B:$B,N$11,'BD OCyG'!$AE:$AE,$H23,'BD OCyG'!$AD:$AD,$H$11),)</f>
        <v>0</v>
      </c>
      <c r="T23" s="139">
        <f t="shared" ca="1" si="3"/>
        <v>0</v>
      </c>
      <c r="U23" s="139">
        <f ca="1">IFERROR(SUMIFS(INDIRECT("'BD OCyG'!$"&amp;U$10&amp;":$"&amp;U$10),'BD OCyG'!$B:$B,N$11,'BD OCyG'!$AE:$AE,$H23,'BD OCyG'!$AD:$AD,$H$11,'BD OCyG'!$AF:$AF,"Si"),)</f>
        <v>0</v>
      </c>
      <c r="V23" s="139">
        <f ca="1">IFERROR(SUMIFS(INDIRECT("'BD OCyG'!$"&amp;U$10&amp;":$"&amp;U$10),'BD OCyG'!$B:$B,N$11,'BD OCyG'!$AE:$AE,$H23,'BD OCyG'!$AD:$AD,$H$11,'BD OCyG'!$AF:$AF,"No")*Resumen!$F$8,)</f>
        <v>0</v>
      </c>
      <c r="W23" s="171">
        <f ca="1">U23+IF(Resumen!$F$8=0,0,V23/Resumen!$F$8)</f>
        <v>0</v>
      </c>
      <c r="X23" s="170">
        <f ca="1">SUMIFS(INDIRECT("'BD OCyG'!$"&amp;Y$10&amp;":"&amp;Y$10),'BD OCyG'!$B:$B,X$9,'BD OCyG'!$AE:$AE,$H23,'BD OCyG'!$AD:$AD,$H$11)</f>
        <v>0</v>
      </c>
      <c r="Y23" s="170">
        <f t="shared" ca="1" si="8"/>
        <v>0</v>
      </c>
      <c r="Z23" s="171">
        <f ca="1">SUMIFS(INDIRECT("'BD OCyG'!$"&amp;Z$10&amp;":$"&amp;Z$10),'BD OCyG'!$B:$B,X$9,'BD OCyG'!$AE:$AE,$H23,'BD OCyG'!$AD:$AD,$H$11,'BD OCyG'!$AF:$AF,"Si")</f>
        <v>0</v>
      </c>
      <c r="AA23" s="171">
        <f ca="1">SUMIFS(INDIRECT("'BD OCyG'!$"&amp;Z$10&amp;":$"&amp;Z$10),'BD OCyG'!$B:$B,X$9,'BD OCyG'!$AE:$AE,$H23,'BD OCyG'!$AD:$AD,$H$11,'BD OCyG'!$AF:$AF,"No")*Resumen!$F$8</f>
        <v>0</v>
      </c>
      <c r="AB23" s="171">
        <f ca="1">Z23+IF(Resumen!$F$8=0,0,AA23/Resumen!$F$8)</f>
        <v>0</v>
      </c>
      <c r="AC23" s="171">
        <f ca="1">Z23+IF(Resumen!$G$7=0,0,AA23/Resumen!$G$7)</f>
        <v>0</v>
      </c>
      <c r="AD23" s="170">
        <f ca="1">IF(AE$9&gt;Periodo,0,(SUMIFS(INDIRECT("'BD OCyG'!$"&amp;AE$10&amp;":"&amp;AE$10),'BD OCyG'!$B:$B,AD$9,'BD OCyG'!$AE:$AE,$H23,'BD OCyG'!$AD:$AD,$H$11)*AF$9-X23*X$10)/AD$10)</f>
        <v>0</v>
      </c>
      <c r="AE23" s="170">
        <f t="shared" ca="1" si="9"/>
        <v>0</v>
      </c>
      <c r="AF23" s="171">
        <f ca="1">IF(AE$9&gt;Periodo,0,IF(AE$9&gt;Periodo,0,SUMIFS(INDIRECT("'BD OCyG'!$"&amp;AF$10&amp;":$"&amp;AF$10),'BD OCyG'!$B:$B,AD$9,'BD OCyG'!$AE:$AE,$H23,'BD OCyG'!$AD:$AD,$H$11,'BD OCyG'!$AF:$AF,"Si")-Z23))</f>
        <v>0</v>
      </c>
      <c r="AG23" s="171">
        <f ca="1">IF(AE$9&gt;Periodo,0,IF(AE$9&gt;Periodo,0,SUMIFS(INDIRECT("'BD OCyG'!$"&amp;AF$10&amp;":$"&amp;AF$10),'BD OCyG'!$B:$B,AD$9,'BD OCyG'!$AE:$AE,$H23,'BD OCyG'!$AD:$AD,$H$11,'BD OCyG'!$AF:$AF,"No")*Resumen!$F$8-AA23))</f>
        <v>0</v>
      </c>
      <c r="AH23" s="171">
        <f ca="1">AF23+IF(Resumen!$F$8=0,0,AG23/Resumen!$F$8)</f>
        <v>0</v>
      </c>
      <c r="AI23" s="171">
        <f ca="1">AF23+IF(Resumen!$H$7=0,0,AG23/Resumen!$H$7)</f>
        <v>0</v>
      </c>
      <c r="AJ23" s="170">
        <f ca="1">IF(AK$9&gt;Periodo,0,IF(AK$9&gt;Periodo,0,(SUMIFS(INDIRECT("'BD OCyG'!$"&amp;AK$10&amp;":"&amp;AK$10),'BD OCyG'!$B:$B,AJ$9,'BD OCyG'!$AE:$AE,$H23,'BD OCyG'!$AD:$AD,$H$11)*AL$9-SUMIFS(INDIRECT("'BD OCyG'!$"&amp;AE$10&amp;":"&amp;AE$10),'BD OCyG'!$B:$B,AJ$9,'BD OCyG'!$AE:$AE,$H23,'BD OCyG'!$AD:$AD,$H$11)*AF$9)/AJ$10))</f>
        <v>0</v>
      </c>
      <c r="AK23" s="170">
        <f t="shared" ca="1" si="10"/>
        <v>0</v>
      </c>
      <c r="AL23" s="171">
        <f ca="1">IF(AK$9&gt;Periodo,0,SUMIFS(INDIRECT("'BD OCyG'!$"&amp;AL$10&amp;":$"&amp;AL$10),'BD OCyG'!$B:$B,AJ$9,'BD OCyG'!$AE:$AE,$H23,'BD OCyG'!$AD:$AD,$H$11,'BD OCyG'!$AF:$AF,"Si")-AF23-Z23)</f>
        <v>0</v>
      </c>
      <c r="AM23" s="171">
        <f ca="1">IF(AK$9&gt;Periodo,0,SUMIFS(INDIRECT("'BD OCyG'!$"&amp;AL$10&amp;":$"&amp;AL$10),'BD OCyG'!$B:$B,AJ$9,'BD OCyG'!$AE:$AE,$H23,'BD OCyG'!$AD:$AD,$H$11,'BD OCyG'!$AF:$AF,"No")*Resumen!$F$8-AG23-AA23)</f>
        <v>0</v>
      </c>
      <c r="AN23" s="171">
        <f ca="1">AL23+IF(Resumen!$F$8=0,0,AM23/Resumen!$F$8)</f>
        <v>0</v>
      </c>
      <c r="AO23" s="171">
        <f ca="1">AL23+IF(Resumen!$I$7=0,0,AM23/Resumen!$I$7)</f>
        <v>0</v>
      </c>
      <c r="AP23" s="170">
        <f ca="1">IF(AQ$9&gt;Periodo,0,IF(AQ$9&gt;Periodo,0,(SUMIFS(INDIRECT("'BD OCyG'!$"&amp;AQ$10&amp;":"&amp;AQ$10),'BD OCyG'!$B:$B,AP$9,'BD OCyG'!$AE:$AE,$H23,'BD OCyG'!$AD:$AD,$H$11)*AR$9-SUMIFS(INDIRECT("'BD OCyG'!$"&amp;AK$10&amp;":"&amp;AK$10),'BD OCyG'!$B:$B,AP$9,'BD OCyG'!$AE:$AE,$H23,'BD OCyG'!$AD:$AD,$H$11)*AL$9)/AP$10))</f>
        <v>0</v>
      </c>
      <c r="AQ23" s="170">
        <f t="shared" ca="1" si="11"/>
        <v>0</v>
      </c>
      <c r="AR23" s="171">
        <f ca="1">IF(AQ$9&gt;Periodo,0,SUMIFS(INDIRECT("'BD OCyG'!$"&amp;AR$10&amp;":$"&amp;AR$10),'BD OCyG'!$B:$B,AP$9,'BD OCyG'!$AE:$AE,$H23,'BD OCyG'!$AD:$AD,$H$11,'BD OCyG'!$AF:$AF,"Si")-AL23-AF23-Z23)</f>
        <v>0</v>
      </c>
      <c r="AS23" s="171">
        <f ca="1">IF(AQ$9&gt;Periodo,0,SUMIFS(INDIRECT("'BD OCyG'!$"&amp;AR$10&amp;":$"&amp;AR$10),'BD OCyG'!$B:$B,AP$9,'BD OCyG'!$AE:$AE,$H23,'BD OCyG'!$AD:$AD,$H$11,'BD OCyG'!$AF:$AF,"No")*Resumen!$F$8-AM23-AG23-AA23)</f>
        <v>0</v>
      </c>
      <c r="AT23" s="171">
        <f ca="1">AR23+IF(Resumen!$F$8=0,0,AS23/Resumen!$F$8)</f>
        <v>0</v>
      </c>
      <c r="AU23" s="171">
        <f ca="1">AR23+IF(Resumen!$J$7=0,0,AS23/Resumen!$J$7)</f>
        <v>0</v>
      </c>
      <c r="AV23" s="170">
        <f ca="1">IF(AW$9&gt;Periodo,0,IF(AW$9&gt;Periodo,0,(SUMIFS(INDIRECT("'BD OCyG'!$"&amp;AW$10&amp;":"&amp;AW$10),'BD OCyG'!$B:$B,AV$9,'BD OCyG'!$AE:$AE,$H23,'BD OCyG'!$AD:$AD,$H$11)*AX$9-SUMIFS(INDIRECT("'BD OCyG'!$"&amp;AQ$10&amp;":"&amp;AQ$10),'BD OCyG'!$B:$B,AV$9,'BD OCyG'!$AE:$AE,$H23,'BD OCyG'!$AD:$AD,$H$11)*AR$9)/AV$10))</f>
        <v>0</v>
      </c>
      <c r="AW23" s="170">
        <f t="shared" ca="1" si="12"/>
        <v>0</v>
      </c>
      <c r="AX23" s="171">
        <f ca="1">IF(AW$9&gt;Periodo,0,SUMIFS(INDIRECT("'BD OCyG'!$"&amp;AX$10&amp;":$"&amp;AX$10),'BD OCyG'!$B:$B,AV$9,'BD OCyG'!$AE:$AE,$H23,'BD OCyG'!$AD:$AD,$H$11,'BD OCyG'!$AF:$AF,"Si")-AR23-AL23-AF23-Z23)</f>
        <v>0</v>
      </c>
      <c r="AY23" s="171">
        <f ca="1">IF(AW$9&gt;Periodo,0,SUMIFS(INDIRECT("'BD OCyG'!$"&amp;AX$10&amp;":$"&amp;AX$10),'BD OCyG'!$B:$B,AV$9,'BD OCyG'!$AE:$AE,$H23,'BD OCyG'!$AD:$AD,$H$11,'BD OCyG'!$AF:$AF,"No")*Resumen!$F$8-AS23-AM23-AG23-AA23)</f>
        <v>0</v>
      </c>
      <c r="AZ23" s="171">
        <f ca="1">AX23+IF(Resumen!$F$8=0,0,AY23/Resumen!$F$8)</f>
        <v>0</v>
      </c>
      <c r="BA23" s="171">
        <f ca="1">AX23+IF(Resumen!$K$7=0,0,AY23/Resumen!$K$7)</f>
        <v>0</v>
      </c>
      <c r="BB23" s="170">
        <f ca="1">IF(BC$9&gt;Periodo,0,IF(BC$9&gt;Periodo,0,(SUMIFS(INDIRECT("'BD OCyG'!$"&amp;BC$10&amp;":"&amp;BC$10),'BD OCyG'!$B:$B,BB$9,'BD OCyG'!$AE:$AE,$H23,'BD OCyG'!$AD:$AD,$H$11)*BD$9-SUMIFS(INDIRECT("'BD OCyG'!$"&amp;AW$10&amp;":"&amp;AW$10),'BD OCyG'!$B:$B,BB$9,'BD OCyG'!$AE:$AE,$H23,'BD OCyG'!$AD:$AD,$H$11)*AX$9)/BB$10))</f>
        <v>0</v>
      </c>
      <c r="BC23" s="170">
        <f t="shared" ca="1" si="13"/>
        <v>0</v>
      </c>
      <c r="BD23" s="171">
        <f ca="1">IF(BC$9&gt;Periodo,0,SUMIFS(INDIRECT("'BD OCyG'!$"&amp;BD$10&amp;":$"&amp;BD$10),'BD OCyG'!$B:$B,BB$9,'BD OCyG'!$AE:$AE,$H23,'BD OCyG'!$AD:$AD,$H$11,'BD OCyG'!$AF:$AF,"Si")-AX23-AR23-AL23-AF23-Z23)</f>
        <v>0</v>
      </c>
      <c r="BE23" s="171">
        <f ca="1">IF(BC$9&gt;Periodo,0,SUMIFS(INDIRECT("'BD OCyG'!$"&amp;BD$10&amp;":$"&amp;BD$10),'BD OCyG'!$B:$B,BB$9,'BD OCyG'!$AE:$AE,$H23,'BD OCyG'!$AD:$AD,$H$11,'BD OCyG'!$AF:$AF,"No")*Resumen!$F$8-AY23-AS23-AM23-AG23-AA23)</f>
        <v>0</v>
      </c>
      <c r="BF23" s="171">
        <f ca="1">BD23+IF(Resumen!$F$8=0,0,BE23/Resumen!$F$8)</f>
        <v>0</v>
      </c>
      <c r="BG23" s="171">
        <f ca="1">BD23+IF(Resumen!$L$7=0,0,BE23/Resumen!$L$7)</f>
        <v>0</v>
      </c>
      <c r="BH23" s="170">
        <f ca="1">IF(BI$9&gt;Periodo,0,IF(BI$9&gt;Periodo,0,(SUMIFS(INDIRECT("'BD OCyG'!$"&amp;BI$10&amp;":"&amp;BI$10),'BD OCyG'!$B:$B,BH$9,'BD OCyG'!$AE:$AE,$H23,'BD OCyG'!$AD:$AD,$H$11)*BJ$9-SUMIFS(INDIRECT("'BD OCyG'!$"&amp;BC$10&amp;":"&amp;BC$10),'BD OCyG'!$B:$B,BH$9,'BD OCyG'!$AE:$AE,$H23,'BD OCyG'!$AD:$AD,$H$11)*BD$9)/BH$10))</f>
        <v>0</v>
      </c>
      <c r="BI23" s="170">
        <f t="shared" ca="1" si="14"/>
        <v>0</v>
      </c>
      <c r="BJ23" s="171">
        <f ca="1">IF(BI$9&gt;Periodo,0,SUMIFS(INDIRECT("'BD OCyG'!$"&amp;BJ$10&amp;":$"&amp;BJ$10),'BD OCyG'!$B:$B,BH$9,'BD OCyG'!$AE:$AE,$H23,'BD OCyG'!$AD:$AD,$H$11,'BD OCyG'!$AF:$AF,"Si")-BD23-AX23-AR23-AL23-AF23-Z23)</f>
        <v>0</v>
      </c>
      <c r="BK23" s="171">
        <f ca="1">IF(BI$9&gt;Periodo,0,SUMIFS(INDIRECT("'BD OCyG'!$"&amp;BJ$10&amp;":$"&amp;BJ$10),'BD OCyG'!$B:$B,BH$9,'BD OCyG'!$AE:$AE,$H23,'BD OCyG'!$AD:$AD,$H$11,'BD OCyG'!$AF:$AF,"No")*Resumen!$F$8-BE23-AY23-AS23-AM23-AG23-AA23)</f>
        <v>0</v>
      </c>
      <c r="BL23" s="171">
        <f ca="1">BJ23+IF(Resumen!$F$8=0,0,BK23/Resumen!$F$8)</f>
        <v>0</v>
      </c>
      <c r="BM23" s="171">
        <f ca="1">BJ23+IF(Resumen!$M$7=0,0,BK23/Resumen!$M$7)</f>
        <v>0</v>
      </c>
      <c r="BN23" s="170">
        <f ca="1">IF(BO$9&gt;Periodo,0,IF(BO$9&gt;Periodo,0,(SUMIFS(INDIRECT("'BD OCyG'!$"&amp;BO$10&amp;":"&amp;BO$10),'BD OCyG'!$B:$B,BN$9,'BD OCyG'!$AE:$AE,$H23,'BD OCyG'!$AD:$AD,$H$11)*BP$9-SUMIFS(INDIRECT("'BD OCyG'!$"&amp;BI$10&amp;":"&amp;BI$10),'BD OCyG'!$B:$B,BN$9,'BD OCyG'!$AE:$AE,$H23,'BD OCyG'!$AD:$AD,$H$11)*BJ$9)/BN$10))</f>
        <v>0</v>
      </c>
      <c r="BO23" s="170">
        <f t="shared" ca="1" si="15"/>
        <v>0</v>
      </c>
      <c r="BP23" s="171">
        <f ca="1">IF(BO$9&gt;Periodo,0,SUMIFS(INDIRECT("'BD OCyG'!$"&amp;BP$10&amp;":$"&amp;BP$10),'BD OCyG'!$B:$B,BN$9,'BD OCyG'!$AE:$AE,$H23,'BD OCyG'!$AD:$AD,$H$11,'BD OCyG'!$AF:$AF,"Si")-BJ23-BD23-AX23-AR23-AL23-AF23-Z23)</f>
        <v>0</v>
      </c>
      <c r="BQ23" s="171">
        <f ca="1">IF(BO$9&gt;Periodo,0,SUMIFS(INDIRECT("'BD OCyG'!$"&amp;BP$10&amp;":$"&amp;BP$10),'BD OCyG'!$B:$B,BN$9,'BD OCyG'!$AE:$AE,$H23,'BD OCyG'!$AD:$AD,$H$11,'BD OCyG'!$AF:$AF,"No")*Resumen!$F$9-BK23-BE23-AY23-AS23-AM23-AG23-AA23)</f>
        <v>0</v>
      </c>
      <c r="BR23" s="171">
        <f ca="1">BP23+IF(Resumen!$F$8=0,0,BQ23/Resumen!$F$8)</f>
        <v>0</v>
      </c>
      <c r="BS23" s="171">
        <f ca="1">BP23+IF(Resumen!$N$7=0,0,BQ23/Resumen!$N$7)</f>
        <v>0</v>
      </c>
      <c r="BT23" s="170">
        <f ca="1">IF(BU$9&gt;Periodo,0,IF(BU$9&gt;Periodo,0,(SUMIFS(INDIRECT("'BD OCyG'!$"&amp;BU$10&amp;":"&amp;BU$10),'BD OCyG'!$B:$B,BT$9,'BD OCyG'!$AE:$AE,$H23,'BD OCyG'!$AD:$AD,$H$11)*BV$9-SUMIFS(INDIRECT("'BD OCyG'!$"&amp;BO$10&amp;":"&amp;BO$10),'BD OCyG'!$B:$B,BT$9,'BD OCyG'!$AE:$AE,$H23,'BD OCyG'!$AD:$AD,$H$11)*BP$9)/BT$10))</f>
        <v>0</v>
      </c>
      <c r="BU23" s="170">
        <f t="shared" ca="1" si="16"/>
        <v>0</v>
      </c>
      <c r="BV23" s="171">
        <f ca="1">IF(BU$9&gt;Periodo,0,SUMIFS(INDIRECT("'BD OCyG'!$"&amp;BV$10&amp;":$"&amp;BV$10),'BD OCyG'!$B:$B,BT$9,'BD OCyG'!$AE:$AE,$H23,'BD OCyG'!$AD:$AD,$H$11,'BD OCyG'!$AF:$AF,"Si")-BP23-BJ23-BD23-AX23-AR23-AL23-AF23-Z23)</f>
        <v>0</v>
      </c>
      <c r="BW23" s="171">
        <f ca="1">IF(BU$9&gt;Periodo,0,SUMIFS(INDIRECT("'BD OCyG'!$"&amp;BV$10&amp;":$"&amp;BV$10),'BD OCyG'!$B:$B,BT$9,'BD OCyG'!$AE:$AE,$H23,'BD OCyG'!$AD:$AD,$H$11,'BD OCyG'!$AF:$AF,"No")*Resumen!$F$8-BQ23-BK23-BE23-AY23-AS23-AM23-AG23-AA23)</f>
        <v>0</v>
      </c>
      <c r="BX23" s="171">
        <f ca="1">BV23+IF(Resumen!$F$8=0,0,BW23/Resumen!$F$8)</f>
        <v>0</v>
      </c>
      <c r="BY23" s="171">
        <f ca="1">BV23+IF(Resumen!$O$7=0,0,BW23/Resumen!$O$7)</f>
        <v>0</v>
      </c>
      <c r="BZ23" s="170">
        <f ca="1">IF(CA$9&gt;Periodo,0,IF(CA$9&gt;Periodo,0,(SUMIFS(INDIRECT("'BD OCyG'!$"&amp;CA$10&amp;":"&amp;CA$10),'BD OCyG'!$B:$B,BZ$9,'BD OCyG'!$AE:$AE,$H23,'BD OCyG'!$AD:$AD,$H$11)*CB$9-SUMIFS(INDIRECT("'BD OCyG'!$"&amp;BU$10&amp;":"&amp;BU$10),'BD OCyG'!$B:$B,BZ$9,'BD OCyG'!$AE:$AE,$H23,'BD OCyG'!$AD:$AD,$H$11)*BV$9)/BZ$10))</f>
        <v>0</v>
      </c>
      <c r="CA23" s="170">
        <f t="shared" ca="1" si="17"/>
        <v>0</v>
      </c>
      <c r="CB23" s="171">
        <f ca="1">IF(CA$9&gt;Periodo,0,SUMIFS(INDIRECT("'BD OCyG'!$"&amp;CB$10&amp;":$"&amp;CB$10),'BD OCyG'!$B:$B,BZ$9,'BD OCyG'!$AE:$AE,$H23,'BD OCyG'!$AD:$AD,$H$11,'BD OCyG'!$AF:$AF,"Si")-BV23-BP23-BJ23-BD23-AX23-AR23-AL23-AF23-Z23)</f>
        <v>0</v>
      </c>
      <c r="CC23" s="171">
        <f ca="1">IF(CA$9&gt;Periodo,0,SUMIFS(INDIRECT("'BD OCyG'!$"&amp;CB$10&amp;":$"&amp;CB$10),'BD OCyG'!$B:$B,BZ$9,'BD OCyG'!$AE:$AE,$H23,'BD OCyG'!$AD:$AD,$H$11,'BD OCyG'!$AF:$AF,"No")*Resumen!$F$8-BW23-BQ23-BK23-BE23-AY23-AS23-AM23-AG23-AA23)</f>
        <v>0</v>
      </c>
      <c r="CD23" s="171">
        <f ca="1">CB23+IF(Resumen!$F$8=0,0,CC23/Resumen!$F$8)</f>
        <v>0</v>
      </c>
      <c r="CE23" s="171">
        <f ca="1">CB23+IF(Resumen!$P$7=0,0,CC23/Resumen!$P$7)</f>
        <v>0</v>
      </c>
      <c r="CF23" s="170">
        <f ca="1">IF(CG$9&gt;Periodo,0,IF(CG$9&gt;Periodo,0,(SUMIFS(INDIRECT("'BD OCyG'!$"&amp;CG$10&amp;":"&amp;CG$10),'BD OCyG'!$B:$B,CF$9,'BD OCyG'!$AE:$AE,$H23,'BD OCyG'!$AD:$AD,$H$11)*CH$9-SUMIFS(INDIRECT("'BD OCyG'!$"&amp;CA$10&amp;":"&amp;CA$10),'BD OCyG'!$B:$B,CF$9,'BD OCyG'!$AE:$AE,$H23,'BD OCyG'!$AD:$AD,$H$11)*CB$9)/CF$10))</f>
        <v>0</v>
      </c>
      <c r="CG23" s="170">
        <f t="shared" ca="1" si="18"/>
        <v>0</v>
      </c>
      <c r="CH23" s="171">
        <f ca="1">IF(CG$9&gt;Periodo,0,SUMIFS(INDIRECT("'BD OCyG'!$"&amp;CH$10&amp;":$"&amp;CH$10),'BD OCyG'!$B:$B,CF$9,'BD OCyG'!$AE:$AE,$H23,'BD OCyG'!$AD:$AD,$H$11,'BD OCyG'!$AF:$AF,"Si")-CB23-BV23-BP23-BJ23-BD23-AX23-AR23-AL23-AF23-Z23)</f>
        <v>0</v>
      </c>
      <c r="CI23" s="171">
        <f ca="1">IF(CG$9&gt;Periodo,0,SUMIFS(INDIRECT("'BD OCyG'!$"&amp;CH$10&amp;":$"&amp;CH$10),'BD OCyG'!$B:$B,CF$9,'BD OCyG'!$AE:$AE,$H23,'BD OCyG'!$AD:$AD,$H$11,'BD OCyG'!$AF:$AF,"No")*Resumen!$F$8-CC23-BW23-BQ23-BK23-BE23-AY23-AS23-AM23-AG23-AA23)</f>
        <v>0</v>
      </c>
      <c r="CJ23" s="171">
        <f ca="1">CH23+IF(Resumen!$F$8=0,0,CI23/Resumen!$F$8)</f>
        <v>0</v>
      </c>
      <c r="CK23" s="171">
        <f ca="1">CH23+IF(Resumen!$Q$7=0,0,CI23/Resumen!$Q$7)</f>
        <v>0</v>
      </c>
      <c r="CL23" s="170">
        <f ca="1">IF(CM$9&gt;Periodo,0,IF(CM$9&gt;Periodo,0,(SUMIFS(INDIRECT("'BD OCyG'!$"&amp;CM$10&amp;":"&amp;CM$10),'BD OCyG'!$B:$B,CL$9,'BD OCyG'!$AE:$AE,$H23,'BD OCyG'!$AD:$AD,$H$11)*CN$9-SUMIFS(INDIRECT("'BD OCyG'!$"&amp;CG$10&amp;":"&amp;CG$10),'BD OCyG'!$B:$B,CL$9,'BD OCyG'!$AE:$AE,$H23,'BD OCyG'!$AD:$AD,$H$11)*CH$9)/CL$10))</f>
        <v>0</v>
      </c>
      <c r="CM23" s="170">
        <f t="shared" ca="1" si="19"/>
        <v>0</v>
      </c>
      <c r="CN23" s="171">
        <f ca="1">IF(CM$9&gt;Periodo,0,SUMIFS(INDIRECT("'BD OCyG'!$"&amp;CN$10&amp;":$"&amp;CN$10),'BD OCyG'!$B:$B,CL$9,'BD OCyG'!$AE:$AE,$H23,'BD OCyG'!$AD:$AD,$H$11,'BD OCyG'!$AF:$AF,"Si")-CH23-CB23-BV23-BP23-BJ23-BD23-AX23-AR23-AL23-AF23-Z23)</f>
        <v>0</v>
      </c>
      <c r="CO23" s="171">
        <f ca="1">IF(CM$9&gt;Periodo,0,SUMIFS(INDIRECT("'BD OCyG'!$"&amp;CN$10&amp;":$"&amp;CN$10),'BD OCyG'!$B:$B,CL$9,'BD OCyG'!$AE:$AE,$H23,'BD OCyG'!$AD:$AD,$H$11,'BD OCyG'!$AF:$AF,"No")*Resumen!$F$8-CI23-CC23-BW23-BQ23-BK23-BE23-AY23-AS23-AM23-AG23-AA23)</f>
        <v>0</v>
      </c>
      <c r="CP23" s="171">
        <f ca="1">CN23+IF(Resumen!$F$8=0,0,CO23/Resumen!$F$8)</f>
        <v>0</v>
      </c>
      <c r="CQ23" s="171">
        <f ca="1">CN23+IF(Resumen!$R$7=0,0,CO23/Resumen!$R$7)</f>
        <v>0</v>
      </c>
      <c r="CR23" s="139">
        <f t="shared" ca="1" si="20"/>
        <v>0</v>
      </c>
      <c r="CS23" s="139">
        <f t="shared" ca="1" si="21"/>
        <v>0</v>
      </c>
      <c r="CT23" s="139">
        <f t="shared" ca="1" si="22"/>
        <v>0</v>
      </c>
      <c r="CU23" s="139">
        <f t="shared" ca="1" si="4"/>
        <v>0</v>
      </c>
      <c r="CV23" s="140">
        <f t="shared" ca="1" si="4"/>
        <v>0</v>
      </c>
      <c r="CW23" s="140">
        <f t="shared" ca="1" si="4"/>
        <v>0</v>
      </c>
      <c r="CX23" s="170">
        <f>SUMIFS('BD OCyG'!$AB:$AB,'BD OCyG'!$B:$B,CX$11,'BD OCyG'!$AE:$AE,$H23,'BD OCyG'!$AD:$AD,$H$11)</f>
        <v>0</v>
      </c>
      <c r="CY23" s="170">
        <f t="shared" si="5"/>
        <v>0</v>
      </c>
      <c r="CZ23" s="171">
        <f>SUMIFS('BD OCyG'!$AC:$AC,'BD OCyG'!$B:$B,CX$11,'BD OCyG'!$AE:$AE,$H23,'BD OCyG'!$AD:$AD,$H$11,'BD OCyG'!$AF:$AF,"Si")</f>
        <v>0</v>
      </c>
      <c r="DA23" s="171">
        <f>SUMIFS('BD OCyG'!$AC:$AC,'BD OCyG'!$B:$B,CX$11,'BD OCyG'!$AE:$AE,$H23,'BD OCyG'!$AD:$AD,$H$11,'BD OCyG'!$AF:$AF,"No")*Resumen!$F$8</f>
        <v>0</v>
      </c>
      <c r="DB23" s="171">
        <f>CZ23+IF(Resumen!$F$8=0,0,DA23/Resumen!$F$8)</f>
        <v>0</v>
      </c>
      <c r="DC23" s="171">
        <f>CZ23+IF(Resumen!$F$8=0,0,DA23/Resumen!$F$8)</f>
        <v>0</v>
      </c>
      <c r="DD23" s="170">
        <f>SUMIFS('BD OCyG'!$AB:$AB,'BD OCyG'!$B:$B,DD$11,'BD OCyG'!$AE:$AE,$H23,'BD OCyG'!$AD:$AD,$H$11)</f>
        <v>0</v>
      </c>
      <c r="DE23" s="170">
        <f t="shared" si="6"/>
        <v>0</v>
      </c>
      <c r="DF23" s="171">
        <f>SUMIFS('BD OCyG'!$AC:$AC,'BD OCyG'!$B:$B,DD$11,'BD OCyG'!$AE:$AE,$H23,'BD OCyG'!$AD:$AD,$H$11,'BD OCyG'!$AF:$AF,"Si")</f>
        <v>0</v>
      </c>
      <c r="DG23" s="171">
        <f>SUMIFS('BD OCyG'!$AC:$AC,'BD OCyG'!$B:$B,DD$11,'BD OCyG'!$AE:$AE,$H23,'BD OCyG'!$AD:$AD,$H$11,'BD OCyG'!$AF:$AF,"No")*Resumen!$F$8</f>
        <v>0</v>
      </c>
      <c r="DH23" s="171">
        <f>DF23+IF(Resumen!$F$8=0,0,DG23/Resumen!$F$8)</f>
        <v>0</v>
      </c>
      <c r="DI23" s="171">
        <f>DF23+IF(Resumen!$F$8=0,0,DG23/Resumen!$F$8)</f>
        <v>0</v>
      </c>
      <c r="DJ23" s="140">
        <f t="shared" ca="1" si="23"/>
        <v>0</v>
      </c>
      <c r="DK23" s="140">
        <f t="shared" ca="1" si="7"/>
        <v>0</v>
      </c>
      <c r="DL23" s="140">
        <f t="shared" ca="1" si="7"/>
        <v>0</v>
      </c>
    </row>
    <row r="24" spans="2:116" s="169" customFormat="1" ht="15" customHeight="1" x14ac:dyDescent="0.2">
      <c r="B24" s="170">
        <f>SUMIFS('BD OCyG'!$AB:$AB,'BD OCyG'!$B:$B,B$11,'BD OCyG'!$AE:$AE,$H24,'BD OCyG'!$AD:$AD,$H$11)</f>
        <v>0</v>
      </c>
      <c r="C24" s="170">
        <f t="shared" si="0"/>
        <v>0</v>
      </c>
      <c r="D24" s="171">
        <f>SUMIFS('BD OCyG'!$AC:$AC,'BD OCyG'!$B:$B,B$11,'BD OCyG'!$AE:$AE,$H24,'BD OCyG'!$AD:$AD,$H$11,'BD OCyG'!$AF:$AF,"Si")</f>
        <v>0</v>
      </c>
      <c r="E24" s="171">
        <f>SUMIFS('BD OCyG'!$AC:$AC,'BD OCyG'!$B:$B,B$11,'BD OCyG'!$AE:$AE,$H24,'BD OCyG'!$AD:$AD,$H$11,'BD OCyG'!$AF:$AF,"No")*Resumen!$F$9</f>
        <v>0</v>
      </c>
      <c r="F24" s="171">
        <f>D24+IF(Resumen!$F$9=0,0,E24/Resumen!$F$9)</f>
        <v>0</v>
      </c>
      <c r="G24" s="171">
        <f>D24+IF(Resumen!$F$7=0,0,E24/Resumen!$F$7)</f>
        <v>0</v>
      </c>
      <c r="H24" s="172"/>
      <c r="I24" s="139">
        <f>SUMIFS('BD OCyG'!$AB:$AB,'BD OCyG'!$B:$B,I$11,'BD OCyG'!$AE:$AE,$H24,'BD OCyG'!$AD:$AD,$H$11)</f>
        <v>0</v>
      </c>
      <c r="J24" s="139">
        <f t="shared" si="1"/>
        <v>0</v>
      </c>
      <c r="K24" s="139">
        <f>SUMIFS('BD OCyG'!$AC:$AC,'BD OCyG'!$B:$B,I$11,'BD OCyG'!$AE:$AE,$H24,'BD OCyG'!$AD:$AD,$H$11,'BD OCyG'!$AF:$AF,"Si")</f>
        <v>0</v>
      </c>
      <c r="L24" s="139">
        <f>SUMIFS('BD OCyG'!$AC:$AC,'BD OCyG'!$B:$B,I$11,'BD OCyG'!$AE:$AE,$H24,'BD OCyG'!$AD:$AD,$H$11,'BD OCyG'!$AF:$AF,"No")*Resumen!$F$8</f>
        <v>0</v>
      </c>
      <c r="M24" s="171">
        <f>K24+IF(Resumen!$F$8=0,0,L24/Resumen!$F$8)</f>
        <v>0</v>
      </c>
      <c r="N24" s="139">
        <f>SUMIFS('BD OCyG'!$AB:$AB,'BD OCyG'!$B:$B,N$11,'BD OCyG'!$AE:$AE,$H24,'BD OCyG'!$AD:$AD,$H$11)</f>
        <v>0</v>
      </c>
      <c r="O24" s="139">
        <f t="shared" si="2"/>
        <v>0</v>
      </c>
      <c r="P24" s="139">
        <f>SUMIFS('BD OCyG'!$AC:$AC,'BD OCyG'!$B:$B,N$11,'BD OCyG'!$AE:$AE,$H24,'BD OCyG'!$AD:$AD,$H$11,'BD OCyG'!$AF:$AF,"Si")</f>
        <v>0</v>
      </c>
      <c r="Q24" s="139">
        <f>SUMIFS('BD OCyG'!$AC:$AC,'BD OCyG'!$B:$B,N$11,'BD OCyG'!$AE:$AE,$H24,'BD OCyG'!$AD:$AD,$H$11,'BD OCyG'!$AF:$AF,"No")*Resumen!$F$8</f>
        <v>0</v>
      </c>
      <c r="R24" s="171">
        <f>P24+IF(Resumen!$F$8=0,0,Q24/Resumen!$F$8)</f>
        <v>0</v>
      </c>
      <c r="S24" s="139">
        <f ca="1">IFERROR(SUMIFS(INDIRECT("'BD OCyG'!$"&amp;T$10&amp;":"&amp;T$10),'BD OCyG'!$B:$B,N$11,'BD OCyG'!$AE:$AE,$H24,'BD OCyG'!$AD:$AD,$H$11),)</f>
        <v>0</v>
      </c>
      <c r="T24" s="139">
        <f t="shared" ca="1" si="3"/>
        <v>0</v>
      </c>
      <c r="U24" s="139">
        <f ca="1">IFERROR(SUMIFS(INDIRECT("'BD OCyG'!$"&amp;U$10&amp;":$"&amp;U$10),'BD OCyG'!$B:$B,N$11,'BD OCyG'!$AE:$AE,$H24,'BD OCyG'!$AD:$AD,$H$11,'BD OCyG'!$AF:$AF,"Si"),)</f>
        <v>0</v>
      </c>
      <c r="V24" s="139">
        <f ca="1">IFERROR(SUMIFS(INDIRECT("'BD OCyG'!$"&amp;U$10&amp;":$"&amp;U$10),'BD OCyG'!$B:$B,N$11,'BD OCyG'!$AE:$AE,$H24,'BD OCyG'!$AD:$AD,$H$11,'BD OCyG'!$AF:$AF,"No")*Resumen!$F$8,)</f>
        <v>0</v>
      </c>
      <c r="W24" s="171">
        <f ca="1">U24+IF(Resumen!$F$8=0,0,V24/Resumen!$F$8)</f>
        <v>0</v>
      </c>
      <c r="X24" s="170">
        <f ca="1">SUMIFS(INDIRECT("'BD OCyG'!$"&amp;Y$10&amp;":"&amp;Y$10),'BD OCyG'!$B:$B,X$9,'BD OCyG'!$AE:$AE,$H24,'BD OCyG'!$AD:$AD,$H$11)</f>
        <v>0</v>
      </c>
      <c r="Y24" s="170">
        <f t="shared" ca="1" si="8"/>
        <v>0</v>
      </c>
      <c r="Z24" s="171">
        <f ca="1">SUMIFS(INDIRECT("'BD OCyG'!$"&amp;Z$10&amp;":$"&amp;Z$10),'BD OCyG'!$B:$B,X$9,'BD OCyG'!$AE:$AE,$H24,'BD OCyG'!$AD:$AD,$H$11,'BD OCyG'!$AF:$AF,"Si")</f>
        <v>0</v>
      </c>
      <c r="AA24" s="171">
        <f ca="1">SUMIFS(INDIRECT("'BD OCyG'!$"&amp;Z$10&amp;":$"&amp;Z$10),'BD OCyG'!$B:$B,X$9,'BD OCyG'!$AE:$AE,$H24,'BD OCyG'!$AD:$AD,$H$11,'BD OCyG'!$AF:$AF,"No")*Resumen!$F$8</f>
        <v>0</v>
      </c>
      <c r="AB24" s="171">
        <f ca="1">Z24+IF(Resumen!$F$8=0,0,AA24/Resumen!$F$8)</f>
        <v>0</v>
      </c>
      <c r="AC24" s="171">
        <f ca="1">Z24+IF(Resumen!$G$7=0,0,AA24/Resumen!$G$7)</f>
        <v>0</v>
      </c>
      <c r="AD24" s="170">
        <f ca="1">IF(AE$9&gt;Periodo,0,(SUMIFS(INDIRECT("'BD OCyG'!$"&amp;AE$10&amp;":"&amp;AE$10),'BD OCyG'!$B:$B,AD$9,'BD OCyG'!$AE:$AE,$H24,'BD OCyG'!$AD:$AD,$H$11)*AF$9-X24*X$10)/AD$10)</f>
        <v>0</v>
      </c>
      <c r="AE24" s="170">
        <f t="shared" ca="1" si="9"/>
        <v>0</v>
      </c>
      <c r="AF24" s="171">
        <f ca="1">IF(AE$9&gt;Periodo,0,IF(AE$9&gt;Periodo,0,SUMIFS(INDIRECT("'BD OCyG'!$"&amp;AF$10&amp;":$"&amp;AF$10),'BD OCyG'!$B:$B,AD$9,'BD OCyG'!$AE:$AE,$H24,'BD OCyG'!$AD:$AD,$H$11,'BD OCyG'!$AF:$AF,"Si")-Z24))</f>
        <v>0</v>
      </c>
      <c r="AG24" s="171">
        <f ca="1">IF(AE$9&gt;Periodo,0,IF(AE$9&gt;Periodo,0,SUMIFS(INDIRECT("'BD OCyG'!$"&amp;AF$10&amp;":$"&amp;AF$10),'BD OCyG'!$B:$B,AD$9,'BD OCyG'!$AE:$AE,$H24,'BD OCyG'!$AD:$AD,$H$11,'BD OCyG'!$AF:$AF,"No")*Resumen!$F$8-AA24))</f>
        <v>0</v>
      </c>
      <c r="AH24" s="171">
        <f ca="1">AF24+IF(Resumen!$F$8=0,0,AG24/Resumen!$F$8)</f>
        <v>0</v>
      </c>
      <c r="AI24" s="171">
        <f ca="1">AF24+IF(Resumen!$H$7=0,0,AG24/Resumen!$H$7)</f>
        <v>0</v>
      </c>
      <c r="AJ24" s="170">
        <f ca="1">IF(AK$9&gt;Periodo,0,IF(AK$9&gt;Periodo,0,(SUMIFS(INDIRECT("'BD OCyG'!$"&amp;AK$10&amp;":"&amp;AK$10),'BD OCyG'!$B:$B,AJ$9,'BD OCyG'!$AE:$AE,$H24,'BD OCyG'!$AD:$AD,$H$11)*AL$9-SUMIFS(INDIRECT("'BD OCyG'!$"&amp;AE$10&amp;":"&amp;AE$10),'BD OCyG'!$B:$B,AJ$9,'BD OCyG'!$AE:$AE,$H24,'BD OCyG'!$AD:$AD,$H$11)*AF$9)/AJ$10))</f>
        <v>0</v>
      </c>
      <c r="AK24" s="170">
        <f t="shared" ca="1" si="10"/>
        <v>0</v>
      </c>
      <c r="AL24" s="171">
        <f ca="1">IF(AK$9&gt;Periodo,0,SUMIFS(INDIRECT("'BD OCyG'!$"&amp;AL$10&amp;":$"&amp;AL$10),'BD OCyG'!$B:$B,AJ$9,'BD OCyG'!$AE:$AE,$H24,'BD OCyG'!$AD:$AD,$H$11,'BD OCyG'!$AF:$AF,"Si")-AF24-Z24)</f>
        <v>0</v>
      </c>
      <c r="AM24" s="171">
        <f ca="1">IF(AK$9&gt;Periodo,0,SUMIFS(INDIRECT("'BD OCyG'!$"&amp;AL$10&amp;":$"&amp;AL$10),'BD OCyG'!$B:$B,AJ$9,'BD OCyG'!$AE:$AE,$H24,'BD OCyG'!$AD:$AD,$H$11,'BD OCyG'!$AF:$AF,"No")*Resumen!$F$8-AG24-AA24)</f>
        <v>0</v>
      </c>
      <c r="AN24" s="171">
        <f ca="1">AL24+IF(Resumen!$F$8=0,0,AM24/Resumen!$F$8)</f>
        <v>0</v>
      </c>
      <c r="AO24" s="171">
        <f ca="1">AL24+IF(Resumen!$I$7=0,0,AM24/Resumen!$I$7)</f>
        <v>0</v>
      </c>
      <c r="AP24" s="170">
        <f ca="1">IF(AQ$9&gt;Periodo,0,IF(AQ$9&gt;Periodo,0,(SUMIFS(INDIRECT("'BD OCyG'!$"&amp;AQ$10&amp;":"&amp;AQ$10),'BD OCyG'!$B:$B,AP$9,'BD OCyG'!$AE:$AE,$H24,'BD OCyG'!$AD:$AD,$H$11)*AR$9-SUMIFS(INDIRECT("'BD OCyG'!$"&amp;AK$10&amp;":"&amp;AK$10),'BD OCyG'!$B:$B,AP$9,'BD OCyG'!$AE:$AE,$H24,'BD OCyG'!$AD:$AD,$H$11)*AL$9)/AP$10))</f>
        <v>0</v>
      </c>
      <c r="AQ24" s="170">
        <f t="shared" ca="1" si="11"/>
        <v>0</v>
      </c>
      <c r="AR24" s="171">
        <f ca="1">IF(AQ$9&gt;Periodo,0,SUMIFS(INDIRECT("'BD OCyG'!$"&amp;AR$10&amp;":$"&amp;AR$10),'BD OCyG'!$B:$B,AP$9,'BD OCyG'!$AE:$AE,$H24,'BD OCyG'!$AD:$AD,$H$11,'BD OCyG'!$AF:$AF,"Si")-AL24-AF24-Z24)</f>
        <v>0</v>
      </c>
      <c r="AS24" s="171">
        <f ca="1">IF(AQ$9&gt;Periodo,0,SUMIFS(INDIRECT("'BD OCyG'!$"&amp;AR$10&amp;":$"&amp;AR$10),'BD OCyG'!$B:$B,AP$9,'BD OCyG'!$AE:$AE,$H24,'BD OCyG'!$AD:$AD,$H$11,'BD OCyG'!$AF:$AF,"No")*Resumen!$F$8-AM24-AG24-AA24)</f>
        <v>0</v>
      </c>
      <c r="AT24" s="171">
        <f ca="1">AR24+IF(Resumen!$F$8=0,0,AS24/Resumen!$F$8)</f>
        <v>0</v>
      </c>
      <c r="AU24" s="171">
        <f ca="1">AR24+IF(Resumen!$J$7=0,0,AS24/Resumen!$J$7)</f>
        <v>0</v>
      </c>
      <c r="AV24" s="170">
        <f ca="1">IF(AW$9&gt;Periodo,0,IF(AW$9&gt;Periodo,0,(SUMIFS(INDIRECT("'BD OCyG'!$"&amp;AW$10&amp;":"&amp;AW$10),'BD OCyG'!$B:$B,AV$9,'BD OCyG'!$AE:$AE,$H24,'BD OCyG'!$AD:$AD,$H$11)*AX$9-SUMIFS(INDIRECT("'BD OCyG'!$"&amp;AQ$10&amp;":"&amp;AQ$10),'BD OCyG'!$B:$B,AV$9,'BD OCyG'!$AE:$AE,$H24,'BD OCyG'!$AD:$AD,$H$11)*AR$9)/AV$10))</f>
        <v>0</v>
      </c>
      <c r="AW24" s="170">
        <f t="shared" ca="1" si="12"/>
        <v>0</v>
      </c>
      <c r="AX24" s="171">
        <f ca="1">IF(AW$9&gt;Periodo,0,SUMIFS(INDIRECT("'BD OCyG'!$"&amp;AX$10&amp;":$"&amp;AX$10),'BD OCyG'!$B:$B,AV$9,'BD OCyG'!$AE:$AE,$H24,'BD OCyG'!$AD:$AD,$H$11,'BD OCyG'!$AF:$AF,"Si")-AR24-AL24-AF24-Z24)</f>
        <v>0</v>
      </c>
      <c r="AY24" s="171">
        <f ca="1">IF(AW$9&gt;Periodo,0,SUMIFS(INDIRECT("'BD OCyG'!$"&amp;AX$10&amp;":$"&amp;AX$10),'BD OCyG'!$B:$B,AV$9,'BD OCyG'!$AE:$AE,$H24,'BD OCyG'!$AD:$AD,$H$11,'BD OCyG'!$AF:$AF,"No")*Resumen!$F$8-AS24-AM24-AG24-AA24)</f>
        <v>0</v>
      </c>
      <c r="AZ24" s="171">
        <f ca="1">AX24+IF(Resumen!$F$8=0,0,AY24/Resumen!$F$8)</f>
        <v>0</v>
      </c>
      <c r="BA24" s="171">
        <f ca="1">AX24+IF(Resumen!$K$7=0,0,AY24/Resumen!$K$7)</f>
        <v>0</v>
      </c>
      <c r="BB24" s="170">
        <f ca="1">IF(BC$9&gt;Periodo,0,IF(BC$9&gt;Periodo,0,(SUMIFS(INDIRECT("'BD OCyG'!$"&amp;BC$10&amp;":"&amp;BC$10),'BD OCyG'!$B:$B,BB$9,'BD OCyG'!$AE:$AE,$H24,'BD OCyG'!$AD:$AD,$H$11)*BD$9-SUMIFS(INDIRECT("'BD OCyG'!$"&amp;AW$10&amp;":"&amp;AW$10),'BD OCyG'!$B:$B,BB$9,'BD OCyG'!$AE:$AE,$H24,'BD OCyG'!$AD:$AD,$H$11)*AX$9)/BB$10))</f>
        <v>0</v>
      </c>
      <c r="BC24" s="170">
        <f t="shared" ca="1" si="13"/>
        <v>0</v>
      </c>
      <c r="BD24" s="171">
        <f ca="1">IF(BC$9&gt;Periodo,0,SUMIFS(INDIRECT("'BD OCyG'!$"&amp;BD$10&amp;":$"&amp;BD$10),'BD OCyG'!$B:$B,BB$9,'BD OCyG'!$AE:$AE,$H24,'BD OCyG'!$AD:$AD,$H$11,'BD OCyG'!$AF:$AF,"Si")-AX24-AR24-AL24-AF24-Z24)</f>
        <v>0</v>
      </c>
      <c r="BE24" s="171">
        <f ca="1">IF(BC$9&gt;Periodo,0,SUMIFS(INDIRECT("'BD OCyG'!$"&amp;BD$10&amp;":$"&amp;BD$10),'BD OCyG'!$B:$B,BB$9,'BD OCyG'!$AE:$AE,$H24,'BD OCyG'!$AD:$AD,$H$11,'BD OCyG'!$AF:$AF,"No")*Resumen!$F$8-AY24-AS24-AM24-AG24-AA24)</f>
        <v>0</v>
      </c>
      <c r="BF24" s="171">
        <f ca="1">BD24+IF(Resumen!$F$8=0,0,BE24/Resumen!$F$8)</f>
        <v>0</v>
      </c>
      <c r="BG24" s="171">
        <f ca="1">BD24+IF(Resumen!$L$7=0,0,BE24/Resumen!$L$7)</f>
        <v>0</v>
      </c>
      <c r="BH24" s="170">
        <f ca="1">IF(BI$9&gt;Periodo,0,IF(BI$9&gt;Periodo,0,(SUMIFS(INDIRECT("'BD OCyG'!$"&amp;BI$10&amp;":"&amp;BI$10),'BD OCyG'!$B:$B,BH$9,'BD OCyG'!$AE:$AE,$H24,'BD OCyG'!$AD:$AD,$H$11)*BJ$9-SUMIFS(INDIRECT("'BD OCyG'!$"&amp;BC$10&amp;":"&amp;BC$10),'BD OCyG'!$B:$B,BH$9,'BD OCyG'!$AE:$AE,$H24,'BD OCyG'!$AD:$AD,$H$11)*BD$9)/BH$10))</f>
        <v>0</v>
      </c>
      <c r="BI24" s="170">
        <f t="shared" ca="1" si="14"/>
        <v>0</v>
      </c>
      <c r="BJ24" s="171">
        <f ca="1">IF(BI$9&gt;Periodo,0,SUMIFS(INDIRECT("'BD OCyG'!$"&amp;BJ$10&amp;":$"&amp;BJ$10),'BD OCyG'!$B:$B,BH$9,'BD OCyG'!$AE:$AE,$H24,'BD OCyG'!$AD:$AD,$H$11,'BD OCyG'!$AF:$AF,"Si")-BD24-AX24-AR24-AL24-AF24-Z24)</f>
        <v>0</v>
      </c>
      <c r="BK24" s="171">
        <f ca="1">IF(BI$9&gt;Periodo,0,SUMIFS(INDIRECT("'BD OCyG'!$"&amp;BJ$10&amp;":$"&amp;BJ$10),'BD OCyG'!$B:$B,BH$9,'BD OCyG'!$AE:$AE,$H24,'BD OCyG'!$AD:$AD,$H$11,'BD OCyG'!$AF:$AF,"No")*Resumen!$F$8-BE24-AY24-AS24-AM24-AG24-AA24)</f>
        <v>0</v>
      </c>
      <c r="BL24" s="171">
        <f ca="1">BJ24+IF(Resumen!$F$8=0,0,BK24/Resumen!$F$8)</f>
        <v>0</v>
      </c>
      <c r="BM24" s="171">
        <f ca="1">BJ24+IF(Resumen!$M$7=0,0,BK24/Resumen!$M$7)</f>
        <v>0</v>
      </c>
      <c r="BN24" s="170">
        <f ca="1">IF(BO$9&gt;Periodo,0,IF(BO$9&gt;Periodo,0,(SUMIFS(INDIRECT("'BD OCyG'!$"&amp;BO$10&amp;":"&amp;BO$10),'BD OCyG'!$B:$B,BN$9,'BD OCyG'!$AE:$AE,$H24,'BD OCyG'!$AD:$AD,$H$11)*BP$9-SUMIFS(INDIRECT("'BD OCyG'!$"&amp;BI$10&amp;":"&amp;BI$10),'BD OCyG'!$B:$B,BN$9,'BD OCyG'!$AE:$AE,$H24,'BD OCyG'!$AD:$AD,$H$11)*BJ$9)/BN$10))</f>
        <v>0</v>
      </c>
      <c r="BO24" s="170">
        <f t="shared" ca="1" si="15"/>
        <v>0</v>
      </c>
      <c r="BP24" s="171">
        <f ca="1">IF(BO$9&gt;Periodo,0,SUMIFS(INDIRECT("'BD OCyG'!$"&amp;BP$10&amp;":$"&amp;BP$10),'BD OCyG'!$B:$B,BN$9,'BD OCyG'!$AE:$AE,$H24,'BD OCyG'!$AD:$AD,$H$11,'BD OCyG'!$AF:$AF,"Si")-BJ24-BD24-AX24-AR24-AL24-AF24-Z24)</f>
        <v>0</v>
      </c>
      <c r="BQ24" s="171">
        <f ca="1">IF(BO$9&gt;Periodo,0,SUMIFS(INDIRECT("'BD OCyG'!$"&amp;BP$10&amp;":$"&amp;BP$10),'BD OCyG'!$B:$B,BN$9,'BD OCyG'!$AE:$AE,$H24,'BD OCyG'!$AD:$AD,$H$11,'BD OCyG'!$AF:$AF,"No")*Resumen!$F$9-BK24-BE24-AY24-AS24-AM24-AG24-AA24)</f>
        <v>0</v>
      </c>
      <c r="BR24" s="171">
        <f ca="1">BP24+IF(Resumen!$F$8=0,0,BQ24/Resumen!$F$8)</f>
        <v>0</v>
      </c>
      <c r="BS24" s="171">
        <f ca="1">BP24+IF(Resumen!$N$7=0,0,BQ24/Resumen!$N$7)</f>
        <v>0</v>
      </c>
      <c r="BT24" s="170">
        <f ca="1">IF(BU$9&gt;Periodo,0,IF(BU$9&gt;Periodo,0,(SUMIFS(INDIRECT("'BD OCyG'!$"&amp;BU$10&amp;":"&amp;BU$10),'BD OCyG'!$B:$B,BT$9,'BD OCyG'!$AE:$AE,$H24,'BD OCyG'!$AD:$AD,$H$11)*BV$9-SUMIFS(INDIRECT("'BD OCyG'!$"&amp;BO$10&amp;":"&amp;BO$10),'BD OCyG'!$B:$B,BT$9,'BD OCyG'!$AE:$AE,$H24,'BD OCyG'!$AD:$AD,$H$11)*BP$9)/BT$10))</f>
        <v>0</v>
      </c>
      <c r="BU24" s="170">
        <f t="shared" ca="1" si="16"/>
        <v>0</v>
      </c>
      <c r="BV24" s="171">
        <f ca="1">IF(BU$9&gt;Periodo,0,SUMIFS(INDIRECT("'BD OCyG'!$"&amp;BV$10&amp;":$"&amp;BV$10),'BD OCyG'!$B:$B,BT$9,'BD OCyG'!$AE:$AE,$H24,'BD OCyG'!$AD:$AD,$H$11,'BD OCyG'!$AF:$AF,"Si")-BP24-BJ24-BD24-AX24-AR24-AL24-AF24-Z24)</f>
        <v>0</v>
      </c>
      <c r="BW24" s="171">
        <f ca="1">IF(BU$9&gt;Periodo,0,SUMIFS(INDIRECT("'BD OCyG'!$"&amp;BV$10&amp;":$"&amp;BV$10),'BD OCyG'!$B:$B,BT$9,'BD OCyG'!$AE:$AE,$H24,'BD OCyG'!$AD:$AD,$H$11,'BD OCyG'!$AF:$AF,"No")*Resumen!$F$8-BQ24-BK24-BE24-AY24-AS24-AM24-AG24-AA24)</f>
        <v>0</v>
      </c>
      <c r="BX24" s="171">
        <f ca="1">BV24+IF(Resumen!$F$8=0,0,BW24/Resumen!$F$8)</f>
        <v>0</v>
      </c>
      <c r="BY24" s="171">
        <f ca="1">BV24+IF(Resumen!$O$7=0,0,BW24/Resumen!$O$7)</f>
        <v>0</v>
      </c>
      <c r="BZ24" s="170">
        <f ca="1">IF(CA$9&gt;Periodo,0,IF(CA$9&gt;Periodo,0,(SUMIFS(INDIRECT("'BD OCyG'!$"&amp;CA$10&amp;":"&amp;CA$10),'BD OCyG'!$B:$B,BZ$9,'BD OCyG'!$AE:$AE,$H24,'BD OCyG'!$AD:$AD,$H$11)*CB$9-SUMIFS(INDIRECT("'BD OCyG'!$"&amp;BU$10&amp;":"&amp;BU$10),'BD OCyG'!$B:$B,BZ$9,'BD OCyG'!$AE:$AE,$H24,'BD OCyG'!$AD:$AD,$H$11)*BV$9)/BZ$10))</f>
        <v>0</v>
      </c>
      <c r="CA24" s="170">
        <f t="shared" ca="1" si="17"/>
        <v>0</v>
      </c>
      <c r="CB24" s="171">
        <f ca="1">IF(CA$9&gt;Periodo,0,SUMIFS(INDIRECT("'BD OCyG'!$"&amp;CB$10&amp;":$"&amp;CB$10),'BD OCyG'!$B:$B,BZ$9,'BD OCyG'!$AE:$AE,$H24,'BD OCyG'!$AD:$AD,$H$11,'BD OCyG'!$AF:$AF,"Si")-BV24-BP24-BJ24-BD24-AX24-AR24-AL24-AF24-Z24)</f>
        <v>0</v>
      </c>
      <c r="CC24" s="171">
        <f ca="1">IF(CA$9&gt;Periodo,0,SUMIFS(INDIRECT("'BD OCyG'!$"&amp;CB$10&amp;":$"&amp;CB$10),'BD OCyG'!$B:$B,BZ$9,'BD OCyG'!$AE:$AE,$H24,'BD OCyG'!$AD:$AD,$H$11,'BD OCyG'!$AF:$AF,"No")*Resumen!$F$8-BW24-BQ24-BK24-BE24-AY24-AS24-AM24-AG24-AA24)</f>
        <v>0</v>
      </c>
      <c r="CD24" s="171">
        <f ca="1">CB24+IF(Resumen!$F$8=0,0,CC24/Resumen!$F$8)</f>
        <v>0</v>
      </c>
      <c r="CE24" s="171">
        <f ca="1">CB24+IF(Resumen!$P$7=0,0,CC24/Resumen!$P$7)</f>
        <v>0</v>
      </c>
      <c r="CF24" s="170">
        <f ca="1">IF(CG$9&gt;Periodo,0,IF(CG$9&gt;Periodo,0,(SUMIFS(INDIRECT("'BD OCyG'!$"&amp;CG$10&amp;":"&amp;CG$10),'BD OCyG'!$B:$B,CF$9,'BD OCyG'!$AE:$AE,$H24,'BD OCyG'!$AD:$AD,$H$11)*CH$9-SUMIFS(INDIRECT("'BD OCyG'!$"&amp;CA$10&amp;":"&amp;CA$10),'BD OCyG'!$B:$B,CF$9,'BD OCyG'!$AE:$AE,$H24,'BD OCyG'!$AD:$AD,$H$11)*CB$9)/CF$10))</f>
        <v>0</v>
      </c>
      <c r="CG24" s="170">
        <f t="shared" ca="1" si="18"/>
        <v>0</v>
      </c>
      <c r="CH24" s="171">
        <f ca="1">IF(CG$9&gt;Periodo,0,SUMIFS(INDIRECT("'BD OCyG'!$"&amp;CH$10&amp;":$"&amp;CH$10),'BD OCyG'!$B:$B,CF$9,'BD OCyG'!$AE:$AE,$H24,'BD OCyG'!$AD:$AD,$H$11,'BD OCyG'!$AF:$AF,"Si")-CB24-BV24-BP24-BJ24-BD24-AX24-AR24-AL24-AF24-Z24)</f>
        <v>0</v>
      </c>
      <c r="CI24" s="171">
        <f ca="1">IF(CG$9&gt;Periodo,0,SUMIFS(INDIRECT("'BD OCyG'!$"&amp;CH$10&amp;":$"&amp;CH$10),'BD OCyG'!$B:$B,CF$9,'BD OCyG'!$AE:$AE,$H24,'BD OCyG'!$AD:$AD,$H$11,'BD OCyG'!$AF:$AF,"No")*Resumen!$F$8-CC24-BW24-BQ24-BK24-BE24-AY24-AS24-AM24-AG24-AA24)</f>
        <v>0</v>
      </c>
      <c r="CJ24" s="171">
        <f ca="1">CH24+IF(Resumen!$F$8=0,0,CI24/Resumen!$F$8)</f>
        <v>0</v>
      </c>
      <c r="CK24" s="171">
        <f ca="1">CH24+IF(Resumen!$Q$7=0,0,CI24/Resumen!$Q$7)</f>
        <v>0</v>
      </c>
      <c r="CL24" s="170">
        <f ca="1">IF(CM$9&gt;Periodo,0,IF(CM$9&gt;Periodo,0,(SUMIFS(INDIRECT("'BD OCyG'!$"&amp;CM$10&amp;":"&amp;CM$10),'BD OCyG'!$B:$B,CL$9,'BD OCyG'!$AE:$AE,$H24,'BD OCyG'!$AD:$AD,$H$11)*CN$9-SUMIFS(INDIRECT("'BD OCyG'!$"&amp;CG$10&amp;":"&amp;CG$10),'BD OCyG'!$B:$B,CL$9,'BD OCyG'!$AE:$AE,$H24,'BD OCyG'!$AD:$AD,$H$11)*CH$9)/CL$10))</f>
        <v>0</v>
      </c>
      <c r="CM24" s="170">
        <f t="shared" ca="1" si="19"/>
        <v>0</v>
      </c>
      <c r="CN24" s="171">
        <f ca="1">IF(CM$9&gt;Periodo,0,SUMIFS(INDIRECT("'BD OCyG'!$"&amp;CN$10&amp;":$"&amp;CN$10),'BD OCyG'!$B:$B,CL$9,'BD OCyG'!$AE:$AE,$H24,'BD OCyG'!$AD:$AD,$H$11,'BD OCyG'!$AF:$AF,"Si")-CH24-CB24-BV24-BP24-BJ24-BD24-AX24-AR24-AL24-AF24-Z24)</f>
        <v>0</v>
      </c>
      <c r="CO24" s="171">
        <f ca="1">IF(CM$9&gt;Periodo,0,SUMIFS(INDIRECT("'BD OCyG'!$"&amp;CN$10&amp;":$"&amp;CN$10),'BD OCyG'!$B:$B,CL$9,'BD OCyG'!$AE:$AE,$H24,'BD OCyG'!$AD:$AD,$H$11,'BD OCyG'!$AF:$AF,"No")*Resumen!$F$8-CI24-CC24-BW24-BQ24-BK24-BE24-AY24-AS24-AM24-AG24-AA24)</f>
        <v>0</v>
      </c>
      <c r="CP24" s="171">
        <f ca="1">CN24+IF(Resumen!$F$8=0,0,CO24/Resumen!$F$8)</f>
        <v>0</v>
      </c>
      <c r="CQ24" s="171">
        <f ca="1">CN24+IF(Resumen!$R$7=0,0,CO24/Resumen!$R$7)</f>
        <v>0</v>
      </c>
      <c r="CR24" s="139">
        <f t="shared" ca="1" si="20"/>
        <v>0</v>
      </c>
      <c r="CS24" s="139">
        <f t="shared" ca="1" si="21"/>
        <v>0</v>
      </c>
      <c r="CT24" s="139">
        <f t="shared" ca="1" si="22"/>
        <v>0</v>
      </c>
      <c r="CU24" s="139">
        <f t="shared" ca="1" si="4"/>
        <v>0</v>
      </c>
      <c r="CV24" s="140">
        <f t="shared" ca="1" si="4"/>
        <v>0</v>
      </c>
      <c r="CW24" s="140">
        <f t="shared" ca="1" si="4"/>
        <v>0</v>
      </c>
      <c r="CX24" s="170">
        <f>SUMIFS('BD OCyG'!$AB:$AB,'BD OCyG'!$B:$B,CX$11,'BD OCyG'!$AE:$AE,$H24,'BD OCyG'!$AD:$AD,$H$11)</f>
        <v>0</v>
      </c>
      <c r="CY24" s="170">
        <f t="shared" si="5"/>
        <v>0</v>
      </c>
      <c r="CZ24" s="171">
        <f>SUMIFS('BD OCyG'!$AC:$AC,'BD OCyG'!$B:$B,CX$11,'BD OCyG'!$AE:$AE,$H24,'BD OCyG'!$AD:$AD,$H$11,'BD OCyG'!$AF:$AF,"Si")</f>
        <v>0</v>
      </c>
      <c r="DA24" s="171">
        <f>SUMIFS('BD OCyG'!$AC:$AC,'BD OCyG'!$B:$B,CX$11,'BD OCyG'!$AE:$AE,$H24,'BD OCyG'!$AD:$AD,$H$11,'BD OCyG'!$AF:$AF,"No")*Resumen!$F$8</f>
        <v>0</v>
      </c>
      <c r="DB24" s="171">
        <f>CZ24+IF(Resumen!$F$8=0,0,DA24/Resumen!$F$8)</f>
        <v>0</v>
      </c>
      <c r="DC24" s="171">
        <f>CZ24+IF(Resumen!$F$8=0,0,DA24/Resumen!$F$8)</f>
        <v>0</v>
      </c>
      <c r="DD24" s="170">
        <f>SUMIFS('BD OCyG'!$AB:$AB,'BD OCyG'!$B:$B,DD$11,'BD OCyG'!$AE:$AE,$H24,'BD OCyG'!$AD:$AD,$H$11)</f>
        <v>0</v>
      </c>
      <c r="DE24" s="170">
        <f t="shared" si="6"/>
        <v>0</v>
      </c>
      <c r="DF24" s="171">
        <f>SUMIFS('BD OCyG'!$AC:$AC,'BD OCyG'!$B:$B,DD$11,'BD OCyG'!$AE:$AE,$H24,'BD OCyG'!$AD:$AD,$H$11,'BD OCyG'!$AF:$AF,"Si")</f>
        <v>0</v>
      </c>
      <c r="DG24" s="171">
        <f>SUMIFS('BD OCyG'!$AC:$AC,'BD OCyG'!$B:$B,DD$11,'BD OCyG'!$AE:$AE,$H24,'BD OCyG'!$AD:$AD,$H$11,'BD OCyG'!$AF:$AF,"No")*Resumen!$F$8</f>
        <v>0</v>
      </c>
      <c r="DH24" s="171">
        <f>DF24+IF(Resumen!$F$8=0,0,DG24/Resumen!$F$8)</f>
        <v>0</v>
      </c>
      <c r="DI24" s="171">
        <f>DF24+IF(Resumen!$F$8=0,0,DG24/Resumen!$F$8)</f>
        <v>0</v>
      </c>
      <c r="DJ24" s="140">
        <f t="shared" ca="1" si="23"/>
        <v>0</v>
      </c>
      <c r="DK24" s="140">
        <f t="shared" ca="1" si="7"/>
        <v>0</v>
      </c>
      <c r="DL24" s="140">
        <f t="shared" ca="1" si="7"/>
        <v>0</v>
      </c>
    </row>
    <row r="25" spans="2:116" s="169" customFormat="1" ht="15" customHeight="1" x14ac:dyDescent="0.2">
      <c r="B25" s="170">
        <f>SUMIFS('BD OCyG'!$AB:$AB,'BD OCyG'!$B:$B,B$11,'BD OCyG'!$AE:$AE,$H25,'BD OCyG'!$AD:$AD,$H$11)</f>
        <v>0</v>
      </c>
      <c r="C25" s="170">
        <f t="shared" si="0"/>
        <v>0</v>
      </c>
      <c r="D25" s="171">
        <f>SUMIFS('BD OCyG'!$AC:$AC,'BD OCyG'!$B:$B,B$11,'BD OCyG'!$AE:$AE,$H25,'BD OCyG'!$AD:$AD,$H$11,'BD OCyG'!$AF:$AF,"Si")</f>
        <v>0</v>
      </c>
      <c r="E25" s="171">
        <f>SUMIFS('BD OCyG'!$AC:$AC,'BD OCyG'!$B:$B,B$11,'BD OCyG'!$AE:$AE,$H25,'BD OCyG'!$AD:$AD,$H$11,'BD OCyG'!$AF:$AF,"No")*Resumen!$F$9</f>
        <v>0</v>
      </c>
      <c r="F25" s="171">
        <f>D25+IF(Resumen!$F$9=0,0,E25/Resumen!$F$9)</f>
        <v>0</v>
      </c>
      <c r="G25" s="171">
        <f>D25+IF(Resumen!$F$7=0,0,E25/Resumen!$F$7)</f>
        <v>0</v>
      </c>
      <c r="H25" s="172"/>
      <c r="I25" s="139">
        <f>SUMIFS('BD OCyG'!$AB:$AB,'BD OCyG'!$B:$B,I$11,'BD OCyG'!$AE:$AE,$H25,'BD OCyG'!$AD:$AD,$H$11)</f>
        <v>0</v>
      </c>
      <c r="J25" s="139">
        <f t="shared" si="1"/>
        <v>0</v>
      </c>
      <c r="K25" s="139">
        <f>SUMIFS('BD OCyG'!$AC:$AC,'BD OCyG'!$B:$B,I$11,'BD OCyG'!$AE:$AE,$H25,'BD OCyG'!$AD:$AD,$H$11,'BD OCyG'!$AF:$AF,"Si")</f>
        <v>0</v>
      </c>
      <c r="L25" s="139">
        <f>SUMIFS('BD OCyG'!$AC:$AC,'BD OCyG'!$B:$B,I$11,'BD OCyG'!$AE:$AE,$H25,'BD OCyG'!$AD:$AD,$H$11,'BD OCyG'!$AF:$AF,"No")*Resumen!$F$8</f>
        <v>0</v>
      </c>
      <c r="M25" s="171">
        <f>K25+IF(Resumen!$F$8=0,0,L25/Resumen!$F$8)</f>
        <v>0</v>
      </c>
      <c r="N25" s="139">
        <f>SUMIFS('BD OCyG'!$AB:$AB,'BD OCyG'!$B:$B,N$11,'BD OCyG'!$AE:$AE,$H25,'BD OCyG'!$AD:$AD,$H$11)</f>
        <v>0</v>
      </c>
      <c r="O25" s="139">
        <f t="shared" si="2"/>
        <v>0</v>
      </c>
      <c r="P25" s="139">
        <f>SUMIFS('BD OCyG'!$AC:$AC,'BD OCyG'!$B:$B,N$11,'BD OCyG'!$AE:$AE,$H25,'BD OCyG'!$AD:$AD,$H$11,'BD OCyG'!$AF:$AF,"Si")</f>
        <v>0</v>
      </c>
      <c r="Q25" s="139">
        <f>SUMIFS('BD OCyG'!$AC:$AC,'BD OCyG'!$B:$B,N$11,'BD OCyG'!$AE:$AE,$H25,'BD OCyG'!$AD:$AD,$H$11,'BD OCyG'!$AF:$AF,"No")*Resumen!$F$8</f>
        <v>0</v>
      </c>
      <c r="R25" s="171">
        <f>P25+IF(Resumen!$F$8=0,0,Q25/Resumen!$F$8)</f>
        <v>0</v>
      </c>
      <c r="S25" s="139">
        <f ca="1">IFERROR(SUMIFS(INDIRECT("'BD OCyG'!$"&amp;T$10&amp;":"&amp;T$10),'BD OCyG'!$B:$B,N$11,'BD OCyG'!$AE:$AE,$H25,'BD OCyG'!$AD:$AD,$H$11),)</f>
        <v>0</v>
      </c>
      <c r="T25" s="139">
        <f t="shared" ca="1" si="3"/>
        <v>0</v>
      </c>
      <c r="U25" s="139">
        <f ca="1">IFERROR(SUMIFS(INDIRECT("'BD OCyG'!$"&amp;U$10&amp;":$"&amp;U$10),'BD OCyG'!$B:$B,N$11,'BD OCyG'!$AE:$AE,$H25,'BD OCyG'!$AD:$AD,$H$11,'BD OCyG'!$AF:$AF,"Si"),)</f>
        <v>0</v>
      </c>
      <c r="V25" s="139">
        <f ca="1">IFERROR(SUMIFS(INDIRECT("'BD OCyG'!$"&amp;U$10&amp;":$"&amp;U$10),'BD OCyG'!$B:$B,N$11,'BD OCyG'!$AE:$AE,$H25,'BD OCyG'!$AD:$AD,$H$11,'BD OCyG'!$AF:$AF,"No")*Resumen!$F$8,)</f>
        <v>0</v>
      </c>
      <c r="W25" s="171">
        <f ca="1">U25+IF(Resumen!$F$8=0,0,V25/Resumen!$F$8)</f>
        <v>0</v>
      </c>
      <c r="X25" s="170">
        <f ca="1">SUMIFS(INDIRECT("'BD OCyG'!$"&amp;Y$10&amp;":"&amp;Y$10),'BD OCyG'!$B:$B,X$9,'BD OCyG'!$AE:$AE,$H25,'BD OCyG'!$AD:$AD,$H$11)</f>
        <v>0</v>
      </c>
      <c r="Y25" s="170">
        <f t="shared" ca="1" si="8"/>
        <v>0</v>
      </c>
      <c r="Z25" s="171">
        <f ca="1">SUMIFS(INDIRECT("'BD OCyG'!$"&amp;Z$10&amp;":$"&amp;Z$10),'BD OCyG'!$B:$B,X$9,'BD OCyG'!$AE:$AE,$H25,'BD OCyG'!$AD:$AD,$H$11,'BD OCyG'!$AF:$AF,"Si")</f>
        <v>0</v>
      </c>
      <c r="AA25" s="171">
        <f ca="1">SUMIFS(INDIRECT("'BD OCyG'!$"&amp;Z$10&amp;":$"&amp;Z$10),'BD OCyG'!$B:$B,X$9,'BD OCyG'!$AE:$AE,$H25,'BD OCyG'!$AD:$AD,$H$11,'BD OCyG'!$AF:$AF,"No")*Resumen!$F$8</f>
        <v>0</v>
      </c>
      <c r="AB25" s="171">
        <f ca="1">Z25+IF(Resumen!$F$8=0,0,AA25/Resumen!$F$8)</f>
        <v>0</v>
      </c>
      <c r="AC25" s="171">
        <f ca="1">Z25+IF(Resumen!$G$7=0,0,AA25/Resumen!$G$7)</f>
        <v>0</v>
      </c>
      <c r="AD25" s="170">
        <f ca="1">IF(AE$9&gt;Periodo,0,(SUMIFS(INDIRECT("'BD OCyG'!$"&amp;AE$10&amp;":"&amp;AE$10),'BD OCyG'!$B:$B,AD$9,'BD OCyG'!$AE:$AE,$H25,'BD OCyG'!$AD:$AD,$H$11)*AF$9-X25*X$10)/AD$10)</f>
        <v>0</v>
      </c>
      <c r="AE25" s="170">
        <f t="shared" ca="1" si="9"/>
        <v>0</v>
      </c>
      <c r="AF25" s="171">
        <f ca="1">IF(AE$9&gt;Periodo,0,IF(AE$9&gt;Periodo,0,SUMIFS(INDIRECT("'BD OCyG'!$"&amp;AF$10&amp;":$"&amp;AF$10),'BD OCyG'!$B:$B,AD$9,'BD OCyG'!$AE:$AE,$H25,'BD OCyG'!$AD:$AD,$H$11,'BD OCyG'!$AF:$AF,"Si")-Z25))</f>
        <v>0</v>
      </c>
      <c r="AG25" s="171">
        <f ca="1">IF(AE$9&gt;Periodo,0,IF(AE$9&gt;Periodo,0,SUMIFS(INDIRECT("'BD OCyG'!$"&amp;AF$10&amp;":$"&amp;AF$10),'BD OCyG'!$B:$B,AD$9,'BD OCyG'!$AE:$AE,$H25,'BD OCyG'!$AD:$AD,$H$11,'BD OCyG'!$AF:$AF,"No")*Resumen!$F$8-AA25))</f>
        <v>0</v>
      </c>
      <c r="AH25" s="171">
        <f ca="1">AF25+IF(Resumen!$F$8=0,0,AG25/Resumen!$F$8)</f>
        <v>0</v>
      </c>
      <c r="AI25" s="171">
        <f ca="1">AF25+IF(Resumen!$H$7=0,0,AG25/Resumen!$H$7)</f>
        <v>0</v>
      </c>
      <c r="AJ25" s="170">
        <f ca="1">IF(AK$9&gt;Periodo,0,IF(AK$9&gt;Periodo,0,(SUMIFS(INDIRECT("'BD OCyG'!$"&amp;AK$10&amp;":"&amp;AK$10),'BD OCyG'!$B:$B,AJ$9,'BD OCyG'!$AE:$AE,$H25,'BD OCyG'!$AD:$AD,$H$11)*AL$9-SUMIFS(INDIRECT("'BD OCyG'!$"&amp;AE$10&amp;":"&amp;AE$10),'BD OCyG'!$B:$B,AJ$9,'BD OCyG'!$AE:$AE,$H25,'BD OCyG'!$AD:$AD,$H$11)*AF$9)/AJ$10))</f>
        <v>0</v>
      </c>
      <c r="AK25" s="170">
        <f t="shared" ca="1" si="10"/>
        <v>0</v>
      </c>
      <c r="AL25" s="171">
        <f ca="1">IF(AK$9&gt;Periodo,0,SUMIFS(INDIRECT("'BD OCyG'!$"&amp;AL$10&amp;":$"&amp;AL$10),'BD OCyG'!$B:$B,AJ$9,'BD OCyG'!$AE:$AE,$H25,'BD OCyG'!$AD:$AD,$H$11,'BD OCyG'!$AF:$AF,"Si")-AF25-Z25)</f>
        <v>0</v>
      </c>
      <c r="AM25" s="171">
        <f ca="1">IF(AK$9&gt;Periodo,0,SUMIFS(INDIRECT("'BD OCyG'!$"&amp;AL$10&amp;":$"&amp;AL$10),'BD OCyG'!$B:$B,AJ$9,'BD OCyG'!$AE:$AE,$H25,'BD OCyG'!$AD:$AD,$H$11,'BD OCyG'!$AF:$AF,"No")*Resumen!$F$8-AG25-AA25)</f>
        <v>0</v>
      </c>
      <c r="AN25" s="171">
        <f ca="1">AL25+IF(Resumen!$F$8=0,0,AM25/Resumen!$F$8)</f>
        <v>0</v>
      </c>
      <c r="AO25" s="171">
        <f ca="1">AL25+IF(Resumen!$I$7=0,0,AM25/Resumen!$I$7)</f>
        <v>0</v>
      </c>
      <c r="AP25" s="170">
        <f ca="1">IF(AQ$9&gt;Periodo,0,IF(AQ$9&gt;Periodo,0,(SUMIFS(INDIRECT("'BD OCyG'!$"&amp;AQ$10&amp;":"&amp;AQ$10),'BD OCyG'!$B:$B,AP$9,'BD OCyG'!$AE:$AE,$H25,'BD OCyG'!$AD:$AD,$H$11)*AR$9-SUMIFS(INDIRECT("'BD OCyG'!$"&amp;AK$10&amp;":"&amp;AK$10),'BD OCyG'!$B:$B,AP$9,'BD OCyG'!$AE:$AE,$H25,'BD OCyG'!$AD:$AD,$H$11)*AL$9)/AP$10))</f>
        <v>0</v>
      </c>
      <c r="AQ25" s="170">
        <f t="shared" ca="1" si="11"/>
        <v>0</v>
      </c>
      <c r="AR25" s="171">
        <f ca="1">IF(AQ$9&gt;Periodo,0,SUMIFS(INDIRECT("'BD OCyG'!$"&amp;AR$10&amp;":$"&amp;AR$10),'BD OCyG'!$B:$B,AP$9,'BD OCyG'!$AE:$AE,$H25,'BD OCyG'!$AD:$AD,$H$11,'BD OCyG'!$AF:$AF,"Si")-AL25-AF25-Z25)</f>
        <v>0</v>
      </c>
      <c r="AS25" s="171">
        <f ca="1">IF(AQ$9&gt;Periodo,0,SUMIFS(INDIRECT("'BD OCyG'!$"&amp;AR$10&amp;":$"&amp;AR$10),'BD OCyG'!$B:$B,AP$9,'BD OCyG'!$AE:$AE,$H25,'BD OCyG'!$AD:$AD,$H$11,'BD OCyG'!$AF:$AF,"No")*Resumen!$F$8-AM25-AG25-AA25)</f>
        <v>0</v>
      </c>
      <c r="AT25" s="171">
        <f ca="1">AR25+IF(Resumen!$F$8=0,0,AS25/Resumen!$F$8)</f>
        <v>0</v>
      </c>
      <c r="AU25" s="171">
        <f ca="1">AR25+IF(Resumen!$J$7=0,0,AS25/Resumen!$J$7)</f>
        <v>0</v>
      </c>
      <c r="AV25" s="170">
        <f ca="1">IF(AW$9&gt;Periodo,0,IF(AW$9&gt;Periodo,0,(SUMIFS(INDIRECT("'BD OCyG'!$"&amp;AW$10&amp;":"&amp;AW$10),'BD OCyG'!$B:$B,AV$9,'BD OCyG'!$AE:$AE,$H25,'BD OCyG'!$AD:$AD,$H$11)*AX$9-SUMIFS(INDIRECT("'BD OCyG'!$"&amp;AQ$10&amp;":"&amp;AQ$10),'BD OCyG'!$B:$B,AV$9,'BD OCyG'!$AE:$AE,$H25,'BD OCyG'!$AD:$AD,$H$11)*AR$9)/AV$10))</f>
        <v>0</v>
      </c>
      <c r="AW25" s="170">
        <f t="shared" ca="1" si="12"/>
        <v>0</v>
      </c>
      <c r="AX25" s="171">
        <f ca="1">IF(AW$9&gt;Periodo,0,SUMIFS(INDIRECT("'BD OCyG'!$"&amp;AX$10&amp;":$"&amp;AX$10),'BD OCyG'!$B:$B,AV$9,'BD OCyG'!$AE:$AE,$H25,'BD OCyG'!$AD:$AD,$H$11,'BD OCyG'!$AF:$AF,"Si")-AR25-AL25-AF25-Z25)</f>
        <v>0</v>
      </c>
      <c r="AY25" s="171">
        <f ca="1">IF(AW$9&gt;Periodo,0,SUMIFS(INDIRECT("'BD OCyG'!$"&amp;AX$10&amp;":$"&amp;AX$10),'BD OCyG'!$B:$B,AV$9,'BD OCyG'!$AE:$AE,$H25,'BD OCyG'!$AD:$AD,$H$11,'BD OCyG'!$AF:$AF,"No")*Resumen!$F$8-AS25-AM25-AG25-AA25)</f>
        <v>0</v>
      </c>
      <c r="AZ25" s="171">
        <f ca="1">AX25+IF(Resumen!$F$8=0,0,AY25/Resumen!$F$8)</f>
        <v>0</v>
      </c>
      <c r="BA25" s="171">
        <f ca="1">AX25+IF(Resumen!$K$7=0,0,AY25/Resumen!$K$7)</f>
        <v>0</v>
      </c>
      <c r="BB25" s="170">
        <f ca="1">IF(BC$9&gt;Periodo,0,IF(BC$9&gt;Periodo,0,(SUMIFS(INDIRECT("'BD OCyG'!$"&amp;BC$10&amp;":"&amp;BC$10),'BD OCyG'!$B:$B,BB$9,'BD OCyG'!$AE:$AE,$H25,'BD OCyG'!$AD:$AD,$H$11)*BD$9-SUMIFS(INDIRECT("'BD OCyG'!$"&amp;AW$10&amp;":"&amp;AW$10),'BD OCyG'!$B:$B,BB$9,'BD OCyG'!$AE:$AE,$H25,'BD OCyG'!$AD:$AD,$H$11)*AX$9)/BB$10))</f>
        <v>0</v>
      </c>
      <c r="BC25" s="170">
        <f t="shared" ca="1" si="13"/>
        <v>0</v>
      </c>
      <c r="BD25" s="171">
        <f ca="1">IF(BC$9&gt;Periodo,0,SUMIFS(INDIRECT("'BD OCyG'!$"&amp;BD$10&amp;":$"&amp;BD$10),'BD OCyG'!$B:$B,BB$9,'BD OCyG'!$AE:$AE,$H25,'BD OCyG'!$AD:$AD,$H$11,'BD OCyG'!$AF:$AF,"Si")-AX25-AR25-AL25-AF25-Z25)</f>
        <v>0</v>
      </c>
      <c r="BE25" s="171">
        <f ca="1">IF(BC$9&gt;Periodo,0,SUMIFS(INDIRECT("'BD OCyG'!$"&amp;BD$10&amp;":$"&amp;BD$10),'BD OCyG'!$B:$B,BB$9,'BD OCyG'!$AE:$AE,$H25,'BD OCyG'!$AD:$AD,$H$11,'BD OCyG'!$AF:$AF,"No")*Resumen!$F$8-AY25-AS25-AM25-AG25-AA25)</f>
        <v>0</v>
      </c>
      <c r="BF25" s="171">
        <f ca="1">BD25+IF(Resumen!$F$8=0,0,BE25/Resumen!$F$8)</f>
        <v>0</v>
      </c>
      <c r="BG25" s="171">
        <f ca="1">BD25+IF(Resumen!$L$7=0,0,BE25/Resumen!$L$7)</f>
        <v>0</v>
      </c>
      <c r="BH25" s="170">
        <f ca="1">IF(BI$9&gt;Periodo,0,IF(BI$9&gt;Periodo,0,(SUMIFS(INDIRECT("'BD OCyG'!$"&amp;BI$10&amp;":"&amp;BI$10),'BD OCyG'!$B:$B,BH$9,'BD OCyG'!$AE:$AE,$H25,'BD OCyG'!$AD:$AD,$H$11)*BJ$9-SUMIFS(INDIRECT("'BD OCyG'!$"&amp;BC$10&amp;":"&amp;BC$10),'BD OCyG'!$B:$B,BH$9,'BD OCyG'!$AE:$AE,$H25,'BD OCyG'!$AD:$AD,$H$11)*BD$9)/BH$10))</f>
        <v>0</v>
      </c>
      <c r="BI25" s="170">
        <f t="shared" ca="1" si="14"/>
        <v>0</v>
      </c>
      <c r="BJ25" s="171">
        <f ca="1">IF(BI$9&gt;Periodo,0,SUMIFS(INDIRECT("'BD OCyG'!$"&amp;BJ$10&amp;":$"&amp;BJ$10),'BD OCyG'!$B:$B,BH$9,'BD OCyG'!$AE:$AE,$H25,'BD OCyG'!$AD:$AD,$H$11,'BD OCyG'!$AF:$AF,"Si")-BD25-AX25-AR25-AL25-AF25-Z25)</f>
        <v>0</v>
      </c>
      <c r="BK25" s="171">
        <f ca="1">IF(BI$9&gt;Periodo,0,SUMIFS(INDIRECT("'BD OCyG'!$"&amp;BJ$10&amp;":$"&amp;BJ$10),'BD OCyG'!$B:$B,BH$9,'BD OCyG'!$AE:$AE,$H25,'BD OCyG'!$AD:$AD,$H$11,'BD OCyG'!$AF:$AF,"No")*Resumen!$F$8-BE25-AY25-AS25-AM25-AG25-AA25)</f>
        <v>0</v>
      </c>
      <c r="BL25" s="171">
        <f ca="1">BJ25+IF(Resumen!$F$8=0,0,BK25/Resumen!$F$8)</f>
        <v>0</v>
      </c>
      <c r="BM25" s="171">
        <f ca="1">BJ25+IF(Resumen!$M$7=0,0,BK25/Resumen!$M$7)</f>
        <v>0</v>
      </c>
      <c r="BN25" s="170">
        <f ca="1">IF(BO$9&gt;Periodo,0,IF(BO$9&gt;Periodo,0,(SUMIFS(INDIRECT("'BD OCyG'!$"&amp;BO$10&amp;":"&amp;BO$10),'BD OCyG'!$B:$B,BN$9,'BD OCyG'!$AE:$AE,$H25,'BD OCyG'!$AD:$AD,$H$11)*BP$9-SUMIFS(INDIRECT("'BD OCyG'!$"&amp;BI$10&amp;":"&amp;BI$10),'BD OCyG'!$B:$B,BN$9,'BD OCyG'!$AE:$AE,$H25,'BD OCyG'!$AD:$AD,$H$11)*BJ$9)/BN$10))</f>
        <v>0</v>
      </c>
      <c r="BO25" s="170">
        <f t="shared" ca="1" si="15"/>
        <v>0</v>
      </c>
      <c r="BP25" s="171">
        <f ca="1">IF(BO$9&gt;Periodo,0,SUMIFS(INDIRECT("'BD OCyG'!$"&amp;BP$10&amp;":$"&amp;BP$10),'BD OCyG'!$B:$B,BN$9,'BD OCyG'!$AE:$AE,$H25,'BD OCyG'!$AD:$AD,$H$11,'BD OCyG'!$AF:$AF,"Si")-BJ25-BD25-AX25-AR25-AL25-AF25-Z25)</f>
        <v>0</v>
      </c>
      <c r="BQ25" s="171">
        <f ca="1">IF(BO$9&gt;Periodo,0,SUMIFS(INDIRECT("'BD OCyG'!$"&amp;BP$10&amp;":$"&amp;BP$10),'BD OCyG'!$B:$B,BN$9,'BD OCyG'!$AE:$AE,$H25,'BD OCyG'!$AD:$AD,$H$11,'BD OCyG'!$AF:$AF,"No")*Resumen!$F$9-BK25-BE25-AY25-AS25-AM25-AG25-AA25)</f>
        <v>0</v>
      </c>
      <c r="BR25" s="171">
        <f ca="1">BP25+IF(Resumen!$F$8=0,0,BQ25/Resumen!$F$8)</f>
        <v>0</v>
      </c>
      <c r="BS25" s="171">
        <f ca="1">BP25+IF(Resumen!$N$7=0,0,BQ25/Resumen!$N$7)</f>
        <v>0</v>
      </c>
      <c r="BT25" s="170">
        <f ca="1">IF(BU$9&gt;Periodo,0,IF(BU$9&gt;Periodo,0,(SUMIFS(INDIRECT("'BD OCyG'!$"&amp;BU$10&amp;":"&amp;BU$10),'BD OCyG'!$B:$B,BT$9,'BD OCyG'!$AE:$AE,$H25,'BD OCyG'!$AD:$AD,$H$11)*BV$9-SUMIFS(INDIRECT("'BD OCyG'!$"&amp;BO$10&amp;":"&amp;BO$10),'BD OCyG'!$B:$B,BT$9,'BD OCyG'!$AE:$AE,$H25,'BD OCyG'!$AD:$AD,$H$11)*BP$9)/BT$10))</f>
        <v>0</v>
      </c>
      <c r="BU25" s="170">
        <f t="shared" ca="1" si="16"/>
        <v>0</v>
      </c>
      <c r="BV25" s="171">
        <f ca="1">IF(BU$9&gt;Periodo,0,SUMIFS(INDIRECT("'BD OCyG'!$"&amp;BV$10&amp;":$"&amp;BV$10),'BD OCyG'!$B:$B,BT$9,'BD OCyG'!$AE:$AE,$H25,'BD OCyG'!$AD:$AD,$H$11,'BD OCyG'!$AF:$AF,"Si")-BP25-BJ25-BD25-AX25-AR25-AL25-AF25-Z25)</f>
        <v>0</v>
      </c>
      <c r="BW25" s="171">
        <f ca="1">IF(BU$9&gt;Periodo,0,SUMIFS(INDIRECT("'BD OCyG'!$"&amp;BV$10&amp;":$"&amp;BV$10),'BD OCyG'!$B:$B,BT$9,'BD OCyG'!$AE:$AE,$H25,'BD OCyG'!$AD:$AD,$H$11,'BD OCyG'!$AF:$AF,"No")*Resumen!$F$8-BQ25-BK25-BE25-AY25-AS25-AM25-AG25-AA25)</f>
        <v>0</v>
      </c>
      <c r="BX25" s="171">
        <f ca="1">BV25+IF(Resumen!$F$8=0,0,BW25/Resumen!$F$8)</f>
        <v>0</v>
      </c>
      <c r="BY25" s="171">
        <f ca="1">BV25+IF(Resumen!$O$7=0,0,BW25/Resumen!$O$7)</f>
        <v>0</v>
      </c>
      <c r="BZ25" s="170">
        <f ca="1">IF(CA$9&gt;Periodo,0,IF(CA$9&gt;Periodo,0,(SUMIFS(INDIRECT("'BD OCyG'!$"&amp;CA$10&amp;":"&amp;CA$10),'BD OCyG'!$B:$B,BZ$9,'BD OCyG'!$AE:$AE,$H25,'BD OCyG'!$AD:$AD,$H$11)*CB$9-SUMIFS(INDIRECT("'BD OCyG'!$"&amp;BU$10&amp;":"&amp;BU$10),'BD OCyG'!$B:$B,BZ$9,'BD OCyG'!$AE:$AE,$H25,'BD OCyG'!$AD:$AD,$H$11)*BV$9)/BZ$10))</f>
        <v>0</v>
      </c>
      <c r="CA25" s="170">
        <f t="shared" ca="1" si="17"/>
        <v>0</v>
      </c>
      <c r="CB25" s="171">
        <f ca="1">IF(CA$9&gt;Periodo,0,SUMIFS(INDIRECT("'BD OCyG'!$"&amp;CB$10&amp;":$"&amp;CB$10),'BD OCyG'!$B:$B,BZ$9,'BD OCyG'!$AE:$AE,$H25,'BD OCyG'!$AD:$AD,$H$11,'BD OCyG'!$AF:$AF,"Si")-BV25-BP25-BJ25-BD25-AX25-AR25-AL25-AF25-Z25)</f>
        <v>0</v>
      </c>
      <c r="CC25" s="171">
        <f ca="1">IF(CA$9&gt;Periodo,0,SUMIFS(INDIRECT("'BD OCyG'!$"&amp;CB$10&amp;":$"&amp;CB$10),'BD OCyG'!$B:$B,BZ$9,'BD OCyG'!$AE:$AE,$H25,'BD OCyG'!$AD:$AD,$H$11,'BD OCyG'!$AF:$AF,"No")*Resumen!$F$8-BW25-BQ25-BK25-BE25-AY25-AS25-AM25-AG25-AA25)</f>
        <v>0</v>
      </c>
      <c r="CD25" s="171">
        <f ca="1">CB25+IF(Resumen!$F$8=0,0,CC25/Resumen!$F$8)</f>
        <v>0</v>
      </c>
      <c r="CE25" s="171">
        <f ca="1">CB25+IF(Resumen!$P$7=0,0,CC25/Resumen!$P$7)</f>
        <v>0</v>
      </c>
      <c r="CF25" s="170">
        <f ca="1">IF(CG$9&gt;Periodo,0,IF(CG$9&gt;Periodo,0,(SUMIFS(INDIRECT("'BD OCyG'!$"&amp;CG$10&amp;":"&amp;CG$10),'BD OCyG'!$B:$B,CF$9,'BD OCyG'!$AE:$AE,$H25,'BD OCyG'!$AD:$AD,$H$11)*CH$9-SUMIFS(INDIRECT("'BD OCyG'!$"&amp;CA$10&amp;":"&amp;CA$10),'BD OCyG'!$B:$B,CF$9,'BD OCyG'!$AE:$AE,$H25,'BD OCyG'!$AD:$AD,$H$11)*CB$9)/CF$10))</f>
        <v>0</v>
      </c>
      <c r="CG25" s="170">
        <f t="shared" ca="1" si="18"/>
        <v>0</v>
      </c>
      <c r="CH25" s="171">
        <f ca="1">IF(CG$9&gt;Periodo,0,SUMIFS(INDIRECT("'BD OCyG'!$"&amp;CH$10&amp;":$"&amp;CH$10),'BD OCyG'!$B:$B,CF$9,'BD OCyG'!$AE:$AE,$H25,'BD OCyG'!$AD:$AD,$H$11,'BD OCyG'!$AF:$AF,"Si")-CB25-BV25-BP25-BJ25-BD25-AX25-AR25-AL25-AF25-Z25)</f>
        <v>0</v>
      </c>
      <c r="CI25" s="171">
        <f ca="1">IF(CG$9&gt;Periodo,0,SUMIFS(INDIRECT("'BD OCyG'!$"&amp;CH$10&amp;":$"&amp;CH$10),'BD OCyG'!$B:$B,CF$9,'BD OCyG'!$AE:$AE,$H25,'BD OCyG'!$AD:$AD,$H$11,'BD OCyG'!$AF:$AF,"No")*Resumen!$F$8-CC25-BW25-BQ25-BK25-BE25-AY25-AS25-AM25-AG25-AA25)</f>
        <v>0</v>
      </c>
      <c r="CJ25" s="171">
        <f ca="1">CH25+IF(Resumen!$F$8=0,0,CI25/Resumen!$F$8)</f>
        <v>0</v>
      </c>
      <c r="CK25" s="171">
        <f ca="1">CH25+IF(Resumen!$Q$7=0,0,CI25/Resumen!$Q$7)</f>
        <v>0</v>
      </c>
      <c r="CL25" s="170">
        <f ca="1">IF(CM$9&gt;Periodo,0,IF(CM$9&gt;Periodo,0,(SUMIFS(INDIRECT("'BD OCyG'!$"&amp;CM$10&amp;":"&amp;CM$10),'BD OCyG'!$B:$B,CL$9,'BD OCyG'!$AE:$AE,$H25,'BD OCyG'!$AD:$AD,$H$11)*CN$9-SUMIFS(INDIRECT("'BD OCyG'!$"&amp;CG$10&amp;":"&amp;CG$10),'BD OCyG'!$B:$B,CL$9,'BD OCyG'!$AE:$AE,$H25,'BD OCyG'!$AD:$AD,$H$11)*CH$9)/CL$10))</f>
        <v>0</v>
      </c>
      <c r="CM25" s="170">
        <f t="shared" ca="1" si="19"/>
        <v>0</v>
      </c>
      <c r="CN25" s="171">
        <f ca="1">IF(CM$9&gt;Periodo,0,SUMIFS(INDIRECT("'BD OCyG'!$"&amp;CN$10&amp;":$"&amp;CN$10),'BD OCyG'!$B:$B,CL$9,'BD OCyG'!$AE:$AE,$H25,'BD OCyG'!$AD:$AD,$H$11,'BD OCyG'!$AF:$AF,"Si")-CH25-CB25-BV25-BP25-BJ25-BD25-AX25-AR25-AL25-AF25-Z25)</f>
        <v>0</v>
      </c>
      <c r="CO25" s="171">
        <f ca="1">IF(CM$9&gt;Periodo,0,SUMIFS(INDIRECT("'BD OCyG'!$"&amp;CN$10&amp;":$"&amp;CN$10),'BD OCyG'!$B:$B,CL$9,'BD OCyG'!$AE:$AE,$H25,'BD OCyG'!$AD:$AD,$H$11,'BD OCyG'!$AF:$AF,"No")*Resumen!$F$8-CI25-CC25-BW25-BQ25-BK25-BE25-AY25-AS25-AM25-AG25-AA25)</f>
        <v>0</v>
      </c>
      <c r="CP25" s="171">
        <f ca="1">CN25+IF(Resumen!$F$8=0,0,CO25/Resumen!$F$8)</f>
        <v>0</v>
      </c>
      <c r="CQ25" s="171">
        <f ca="1">CN25+IF(Resumen!$R$7=0,0,CO25/Resumen!$R$7)</f>
        <v>0</v>
      </c>
      <c r="CR25" s="139">
        <f t="shared" ca="1" si="20"/>
        <v>0</v>
      </c>
      <c r="CS25" s="139">
        <f t="shared" ca="1" si="21"/>
        <v>0</v>
      </c>
      <c r="CT25" s="139">
        <f t="shared" ca="1" si="22"/>
        <v>0</v>
      </c>
      <c r="CU25" s="139">
        <f t="shared" ca="1" si="4"/>
        <v>0</v>
      </c>
      <c r="CV25" s="140">
        <f t="shared" ca="1" si="4"/>
        <v>0</v>
      </c>
      <c r="CW25" s="140">
        <f t="shared" ca="1" si="4"/>
        <v>0</v>
      </c>
      <c r="CX25" s="170">
        <f>SUMIFS('BD OCyG'!$AB:$AB,'BD OCyG'!$B:$B,CX$11,'BD OCyG'!$AE:$AE,$H25,'BD OCyG'!$AD:$AD,$H$11)</f>
        <v>0</v>
      </c>
      <c r="CY25" s="170">
        <f t="shared" si="5"/>
        <v>0</v>
      </c>
      <c r="CZ25" s="171">
        <f>SUMIFS('BD OCyG'!$AC:$AC,'BD OCyG'!$B:$B,CX$11,'BD OCyG'!$AE:$AE,$H25,'BD OCyG'!$AD:$AD,$H$11,'BD OCyG'!$AF:$AF,"Si")</f>
        <v>0</v>
      </c>
      <c r="DA25" s="171">
        <f>SUMIFS('BD OCyG'!$AC:$AC,'BD OCyG'!$B:$B,CX$11,'BD OCyG'!$AE:$AE,$H25,'BD OCyG'!$AD:$AD,$H$11,'BD OCyG'!$AF:$AF,"No")*Resumen!$F$8</f>
        <v>0</v>
      </c>
      <c r="DB25" s="171">
        <f>CZ25+IF(Resumen!$F$8=0,0,DA25/Resumen!$F$8)</f>
        <v>0</v>
      </c>
      <c r="DC25" s="171">
        <f>CZ25+IF(Resumen!$F$8=0,0,DA25/Resumen!$F$8)</f>
        <v>0</v>
      </c>
      <c r="DD25" s="170">
        <f>SUMIFS('BD OCyG'!$AB:$AB,'BD OCyG'!$B:$B,DD$11,'BD OCyG'!$AE:$AE,$H25,'BD OCyG'!$AD:$AD,$H$11)</f>
        <v>0</v>
      </c>
      <c r="DE25" s="170">
        <f t="shared" si="6"/>
        <v>0</v>
      </c>
      <c r="DF25" s="171">
        <f>SUMIFS('BD OCyG'!$AC:$AC,'BD OCyG'!$B:$B,DD$11,'BD OCyG'!$AE:$AE,$H25,'BD OCyG'!$AD:$AD,$H$11,'BD OCyG'!$AF:$AF,"Si")</f>
        <v>0</v>
      </c>
      <c r="DG25" s="171">
        <f>SUMIFS('BD OCyG'!$AC:$AC,'BD OCyG'!$B:$B,DD$11,'BD OCyG'!$AE:$AE,$H25,'BD OCyG'!$AD:$AD,$H$11,'BD OCyG'!$AF:$AF,"No")*Resumen!$F$8</f>
        <v>0</v>
      </c>
      <c r="DH25" s="171">
        <f>DF25+IF(Resumen!$F$8=0,0,DG25/Resumen!$F$8)</f>
        <v>0</v>
      </c>
      <c r="DI25" s="171">
        <f>DF25+IF(Resumen!$F$8=0,0,DG25/Resumen!$F$8)</f>
        <v>0</v>
      </c>
      <c r="DJ25" s="140">
        <f t="shared" ca="1" si="23"/>
        <v>0</v>
      </c>
      <c r="DK25" s="140">
        <f t="shared" ca="1" si="7"/>
        <v>0</v>
      </c>
      <c r="DL25" s="140">
        <f t="shared" ca="1" si="7"/>
        <v>0</v>
      </c>
    </row>
    <row r="26" spans="2:116" s="169" customFormat="1" ht="15" customHeight="1" x14ac:dyDescent="0.2">
      <c r="B26" s="170">
        <f>SUMIFS('BD OCyG'!$AB:$AB,'BD OCyG'!$B:$B,B$11,'BD OCyG'!$AE:$AE,$H26,'BD OCyG'!$AD:$AD,$H$11)</f>
        <v>0</v>
      </c>
      <c r="C26" s="170">
        <f t="shared" si="0"/>
        <v>0</v>
      </c>
      <c r="D26" s="171">
        <f>SUMIFS('BD OCyG'!$AC:$AC,'BD OCyG'!$B:$B,B$11,'BD OCyG'!$AE:$AE,$H26,'BD OCyG'!$AD:$AD,$H$11,'BD OCyG'!$AF:$AF,"Si")</f>
        <v>0</v>
      </c>
      <c r="E26" s="171">
        <f>SUMIFS('BD OCyG'!$AC:$AC,'BD OCyG'!$B:$B,B$11,'BD OCyG'!$AE:$AE,$H26,'BD OCyG'!$AD:$AD,$H$11,'BD OCyG'!$AF:$AF,"No")*Resumen!$F$9</f>
        <v>0</v>
      </c>
      <c r="F26" s="171">
        <f>D26+IF(Resumen!$F$9=0,0,E26/Resumen!$F$9)</f>
        <v>0</v>
      </c>
      <c r="G26" s="171">
        <f>D26+IF(Resumen!$F$7=0,0,E26/Resumen!$F$7)</f>
        <v>0</v>
      </c>
      <c r="H26" s="172"/>
      <c r="I26" s="139">
        <f>SUMIFS('BD OCyG'!$AB:$AB,'BD OCyG'!$B:$B,I$11,'BD OCyG'!$AE:$AE,$H26,'BD OCyG'!$AD:$AD,$H$11)</f>
        <v>0</v>
      </c>
      <c r="J26" s="139">
        <f t="shared" si="1"/>
        <v>0</v>
      </c>
      <c r="K26" s="139">
        <f>SUMIFS('BD OCyG'!$AC:$AC,'BD OCyG'!$B:$B,I$11,'BD OCyG'!$AE:$AE,$H26,'BD OCyG'!$AD:$AD,$H$11,'BD OCyG'!$AF:$AF,"Si")</f>
        <v>0</v>
      </c>
      <c r="L26" s="139">
        <f>SUMIFS('BD OCyG'!$AC:$AC,'BD OCyG'!$B:$B,I$11,'BD OCyG'!$AE:$AE,$H26,'BD OCyG'!$AD:$AD,$H$11,'BD OCyG'!$AF:$AF,"No")*Resumen!$F$8</f>
        <v>0</v>
      </c>
      <c r="M26" s="171">
        <f>K26+IF(Resumen!$F$8=0,0,L26/Resumen!$F$8)</f>
        <v>0</v>
      </c>
      <c r="N26" s="139">
        <f>SUMIFS('BD OCyG'!$AB:$AB,'BD OCyG'!$B:$B,N$11,'BD OCyG'!$AE:$AE,$H26,'BD OCyG'!$AD:$AD,$H$11)</f>
        <v>0</v>
      </c>
      <c r="O26" s="139">
        <f t="shared" si="2"/>
        <v>0</v>
      </c>
      <c r="P26" s="139">
        <f>SUMIFS('BD OCyG'!$AC:$AC,'BD OCyG'!$B:$B,N$11,'BD OCyG'!$AE:$AE,$H26,'BD OCyG'!$AD:$AD,$H$11,'BD OCyG'!$AF:$AF,"Si")</f>
        <v>0</v>
      </c>
      <c r="Q26" s="139">
        <f>SUMIFS('BD OCyG'!$AC:$AC,'BD OCyG'!$B:$B,N$11,'BD OCyG'!$AE:$AE,$H26,'BD OCyG'!$AD:$AD,$H$11,'BD OCyG'!$AF:$AF,"No")*Resumen!$F$8</f>
        <v>0</v>
      </c>
      <c r="R26" s="171">
        <f>P26+IF(Resumen!$F$8=0,0,Q26/Resumen!$F$8)</f>
        <v>0</v>
      </c>
      <c r="S26" s="139">
        <f ca="1">IFERROR(SUMIFS(INDIRECT("'BD OCyG'!$"&amp;T$10&amp;":"&amp;T$10),'BD OCyG'!$B:$B,N$11,'BD OCyG'!$AE:$AE,$H26,'BD OCyG'!$AD:$AD,$H$11),)</f>
        <v>0</v>
      </c>
      <c r="T26" s="139">
        <f t="shared" ca="1" si="3"/>
        <v>0</v>
      </c>
      <c r="U26" s="139">
        <f ca="1">IFERROR(SUMIFS(INDIRECT("'BD OCyG'!$"&amp;U$10&amp;":$"&amp;U$10),'BD OCyG'!$B:$B,N$11,'BD OCyG'!$AE:$AE,$H26,'BD OCyG'!$AD:$AD,$H$11,'BD OCyG'!$AF:$AF,"Si"),)</f>
        <v>0</v>
      </c>
      <c r="V26" s="139">
        <f ca="1">IFERROR(SUMIFS(INDIRECT("'BD OCyG'!$"&amp;U$10&amp;":$"&amp;U$10),'BD OCyG'!$B:$B,N$11,'BD OCyG'!$AE:$AE,$H26,'BD OCyG'!$AD:$AD,$H$11,'BD OCyG'!$AF:$AF,"No")*Resumen!$F$8,)</f>
        <v>0</v>
      </c>
      <c r="W26" s="171">
        <f ca="1">U26+IF(Resumen!$F$8=0,0,V26/Resumen!$F$8)</f>
        <v>0</v>
      </c>
      <c r="X26" s="170">
        <f ca="1">SUMIFS(INDIRECT("'BD OCyG'!$"&amp;Y$10&amp;":"&amp;Y$10),'BD OCyG'!$B:$B,X$9,'BD OCyG'!$AE:$AE,$H26,'BD OCyG'!$AD:$AD,$H$11)</f>
        <v>0</v>
      </c>
      <c r="Y26" s="170">
        <f t="shared" ca="1" si="8"/>
        <v>0</v>
      </c>
      <c r="Z26" s="171">
        <f ca="1">SUMIFS(INDIRECT("'BD OCyG'!$"&amp;Z$10&amp;":$"&amp;Z$10),'BD OCyG'!$B:$B,X$9,'BD OCyG'!$AE:$AE,$H26,'BD OCyG'!$AD:$AD,$H$11,'BD OCyG'!$AF:$AF,"Si")</f>
        <v>0</v>
      </c>
      <c r="AA26" s="171">
        <f ca="1">SUMIFS(INDIRECT("'BD OCyG'!$"&amp;Z$10&amp;":$"&amp;Z$10),'BD OCyG'!$B:$B,X$9,'BD OCyG'!$AE:$AE,$H26,'BD OCyG'!$AD:$AD,$H$11,'BD OCyG'!$AF:$AF,"No")*Resumen!$F$8</f>
        <v>0</v>
      </c>
      <c r="AB26" s="171">
        <f ca="1">Z26+IF(Resumen!$F$8=0,0,AA26/Resumen!$F$8)</f>
        <v>0</v>
      </c>
      <c r="AC26" s="171">
        <f ca="1">Z26+IF(Resumen!$G$7=0,0,AA26/Resumen!$G$7)</f>
        <v>0</v>
      </c>
      <c r="AD26" s="170">
        <f ca="1">IF(AE$9&gt;Periodo,0,(SUMIFS(INDIRECT("'BD OCyG'!$"&amp;AE$10&amp;":"&amp;AE$10),'BD OCyG'!$B:$B,AD$9,'BD OCyG'!$AE:$AE,$H26,'BD OCyG'!$AD:$AD,$H$11)*AF$9-X26*X$10)/AD$10)</f>
        <v>0</v>
      </c>
      <c r="AE26" s="170">
        <f t="shared" ca="1" si="9"/>
        <v>0</v>
      </c>
      <c r="AF26" s="171">
        <f ca="1">IF(AE$9&gt;Periodo,0,IF(AE$9&gt;Periodo,0,SUMIFS(INDIRECT("'BD OCyG'!$"&amp;AF$10&amp;":$"&amp;AF$10),'BD OCyG'!$B:$B,AD$9,'BD OCyG'!$AE:$AE,$H26,'BD OCyG'!$AD:$AD,$H$11,'BD OCyG'!$AF:$AF,"Si")-Z26))</f>
        <v>0</v>
      </c>
      <c r="AG26" s="171">
        <f ca="1">IF(AE$9&gt;Periodo,0,IF(AE$9&gt;Periodo,0,SUMIFS(INDIRECT("'BD OCyG'!$"&amp;AF$10&amp;":$"&amp;AF$10),'BD OCyG'!$B:$B,AD$9,'BD OCyG'!$AE:$AE,$H26,'BD OCyG'!$AD:$AD,$H$11,'BD OCyG'!$AF:$AF,"No")*Resumen!$F$8-AA26))</f>
        <v>0</v>
      </c>
      <c r="AH26" s="171">
        <f ca="1">AF26+IF(Resumen!$F$8=0,0,AG26/Resumen!$F$8)</f>
        <v>0</v>
      </c>
      <c r="AI26" s="171">
        <f ca="1">AF26+IF(Resumen!$H$7=0,0,AG26/Resumen!$H$7)</f>
        <v>0</v>
      </c>
      <c r="AJ26" s="170">
        <f ca="1">IF(AK$9&gt;Periodo,0,IF(AK$9&gt;Periodo,0,(SUMIFS(INDIRECT("'BD OCyG'!$"&amp;AK$10&amp;":"&amp;AK$10),'BD OCyG'!$B:$B,AJ$9,'BD OCyG'!$AE:$AE,$H26,'BD OCyG'!$AD:$AD,$H$11)*AL$9-SUMIFS(INDIRECT("'BD OCyG'!$"&amp;AE$10&amp;":"&amp;AE$10),'BD OCyG'!$B:$B,AJ$9,'BD OCyG'!$AE:$AE,$H26,'BD OCyG'!$AD:$AD,$H$11)*AF$9)/AJ$10))</f>
        <v>0</v>
      </c>
      <c r="AK26" s="170">
        <f t="shared" ca="1" si="10"/>
        <v>0</v>
      </c>
      <c r="AL26" s="171">
        <f ca="1">IF(AK$9&gt;Periodo,0,SUMIFS(INDIRECT("'BD OCyG'!$"&amp;AL$10&amp;":$"&amp;AL$10),'BD OCyG'!$B:$B,AJ$9,'BD OCyG'!$AE:$AE,$H26,'BD OCyG'!$AD:$AD,$H$11,'BD OCyG'!$AF:$AF,"Si")-AF26-Z26)</f>
        <v>0</v>
      </c>
      <c r="AM26" s="171">
        <f ca="1">IF(AK$9&gt;Periodo,0,SUMIFS(INDIRECT("'BD OCyG'!$"&amp;AL$10&amp;":$"&amp;AL$10),'BD OCyG'!$B:$B,AJ$9,'BD OCyG'!$AE:$AE,$H26,'BD OCyG'!$AD:$AD,$H$11,'BD OCyG'!$AF:$AF,"No")*Resumen!$F$8-AG26-AA26)</f>
        <v>0</v>
      </c>
      <c r="AN26" s="171">
        <f ca="1">AL26+IF(Resumen!$F$8=0,0,AM26/Resumen!$F$8)</f>
        <v>0</v>
      </c>
      <c r="AO26" s="171">
        <f ca="1">AL26+IF(Resumen!$I$7=0,0,AM26/Resumen!$I$7)</f>
        <v>0</v>
      </c>
      <c r="AP26" s="170">
        <f ca="1">IF(AQ$9&gt;Periodo,0,IF(AQ$9&gt;Periodo,0,(SUMIFS(INDIRECT("'BD OCyG'!$"&amp;AQ$10&amp;":"&amp;AQ$10),'BD OCyG'!$B:$B,AP$9,'BD OCyG'!$AE:$AE,$H26,'BD OCyG'!$AD:$AD,$H$11)*AR$9-SUMIFS(INDIRECT("'BD OCyG'!$"&amp;AK$10&amp;":"&amp;AK$10),'BD OCyG'!$B:$B,AP$9,'BD OCyG'!$AE:$AE,$H26,'BD OCyG'!$AD:$AD,$H$11)*AL$9)/AP$10))</f>
        <v>0</v>
      </c>
      <c r="AQ26" s="170">
        <f t="shared" ca="1" si="11"/>
        <v>0</v>
      </c>
      <c r="AR26" s="171">
        <f ca="1">IF(AQ$9&gt;Periodo,0,SUMIFS(INDIRECT("'BD OCyG'!$"&amp;AR$10&amp;":$"&amp;AR$10),'BD OCyG'!$B:$B,AP$9,'BD OCyG'!$AE:$AE,$H26,'BD OCyG'!$AD:$AD,$H$11,'BD OCyG'!$AF:$AF,"Si")-AL26-AF26-Z26)</f>
        <v>0</v>
      </c>
      <c r="AS26" s="171">
        <f ca="1">IF(AQ$9&gt;Periodo,0,SUMIFS(INDIRECT("'BD OCyG'!$"&amp;AR$10&amp;":$"&amp;AR$10),'BD OCyG'!$B:$B,AP$9,'BD OCyG'!$AE:$AE,$H26,'BD OCyG'!$AD:$AD,$H$11,'BD OCyG'!$AF:$AF,"No")*Resumen!$F$8-AM26-AG26-AA26)</f>
        <v>0</v>
      </c>
      <c r="AT26" s="171">
        <f ca="1">AR26+IF(Resumen!$F$8=0,0,AS26/Resumen!$F$8)</f>
        <v>0</v>
      </c>
      <c r="AU26" s="171">
        <f ca="1">AR26+IF(Resumen!$J$7=0,0,AS26/Resumen!$J$7)</f>
        <v>0</v>
      </c>
      <c r="AV26" s="170">
        <f ca="1">IF(AW$9&gt;Periodo,0,IF(AW$9&gt;Periodo,0,(SUMIFS(INDIRECT("'BD OCyG'!$"&amp;AW$10&amp;":"&amp;AW$10),'BD OCyG'!$B:$B,AV$9,'BD OCyG'!$AE:$AE,$H26,'BD OCyG'!$AD:$AD,$H$11)*AX$9-SUMIFS(INDIRECT("'BD OCyG'!$"&amp;AQ$10&amp;":"&amp;AQ$10),'BD OCyG'!$B:$B,AV$9,'BD OCyG'!$AE:$AE,$H26,'BD OCyG'!$AD:$AD,$H$11)*AR$9)/AV$10))</f>
        <v>0</v>
      </c>
      <c r="AW26" s="170">
        <f t="shared" ca="1" si="12"/>
        <v>0</v>
      </c>
      <c r="AX26" s="171">
        <f ca="1">IF(AW$9&gt;Periodo,0,SUMIFS(INDIRECT("'BD OCyG'!$"&amp;AX$10&amp;":$"&amp;AX$10),'BD OCyG'!$B:$B,AV$9,'BD OCyG'!$AE:$AE,$H26,'BD OCyG'!$AD:$AD,$H$11,'BD OCyG'!$AF:$AF,"Si")-AR26-AL26-AF26-Z26)</f>
        <v>0</v>
      </c>
      <c r="AY26" s="171">
        <f ca="1">IF(AW$9&gt;Periodo,0,SUMIFS(INDIRECT("'BD OCyG'!$"&amp;AX$10&amp;":$"&amp;AX$10),'BD OCyG'!$B:$B,AV$9,'BD OCyG'!$AE:$AE,$H26,'BD OCyG'!$AD:$AD,$H$11,'BD OCyG'!$AF:$AF,"No")*Resumen!$F$8-AS26-AM26-AG26-AA26)</f>
        <v>0</v>
      </c>
      <c r="AZ26" s="171">
        <f ca="1">AX26+IF(Resumen!$F$8=0,0,AY26/Resumen!$F$8)</f>
        <v>0</v>
      </c>
      <c r="BA26" s="171">
        <f ca="1">AX26+IF(Resumen!$K$7=0,0,AY26/Resumen!$K$7)</f>
        <v>0</v>
      </c>
      <c r="BB26" s="170">
        <f ca="1">IF(BC$9&gt;Periodo,0,IF(BC$9&gt;Periodo,0,(SUMIFS(INDIRECT("'BD OCyG'!$"&amp;BC$10&amp;":"&amp;BC$10),'BD OCyG'!$B:$B,BB$9,'BD OCyG'!$AE:$AE,$H26,'BD OCyG'!$AD:$AD,$H$11)*BD$9-SUMIFS(INDIRECT("'BD OCyG'!$"&amp;AW$10&amp;":"&amp;AW$10),'BD OCyG'!$B:$B,BB$9,'BD OCyG'!$AE:$AE,$H26,'BD OCyG'!$AD:$AD,$H$11)*AX$9)/BB$10))</f>
        <v>0</v>
      </c>
      <c r="BC26" s="170">
        <f t="shared" ca="1" si="13"/>
        <v>0</v>
      </c>
      <c r="BD26" s="171">
        <f ca="1">IF(BC$9&gt;Periodo,0,SUMIFS(INDIRECT("'BD OCyG'!$"&amp;BD$10&amp;":$"&amp;BD$10),'BD OCyG'!$B:$B,BB$9,'BD OCyG'!$AE:$AE,$H26,'BD OCyG'!$AD:$AD,$H$11,'BD OCyG'!$AF:$AF,"Si")-AX26-AR26-AL26-AF26-Z26)</f>
        <v>0</v>
      </c>
      <c r="BE26" s="171">
        <f ca="1">IF(BC$9&gt;Periodo,0,SUMIFS(INDIRECT("'BD OCyG'!$"&amp;BD$10&amp;":$"&amp;BD$10),'BD OCyG'!$B:$B,BB$9,'BD OCyG'!$AE:$AE,$H26,'BD OCyG'!$AD:$AD,$H$11,'BD OCyG'!$AF:$AF,"No")*Resumen!$F$8-AY26-AS26-AM26-AG26-AA26)</f>
        <v>0</v>
      </c>
      <c r="BF26" s="171">
        <f ca="1">BD26+IF(Resumen!$F$8=0,0,BE26/Resumen!$F$8)</f>
        <v>0</v>
      </c>
      <c r="BG26" s="171">
        <f ca="1">BD26+IF(Resumen!$L$7=0,0,BE26/Resumen!$L$7)</f>
        <v>0</v>
      </c>
      <c r="BH26" s="170">
        <f ca="1">IF(BI$9&gt;Periodo,0,IF(BI$9&gt;Periodo,0,(SUMIFS(INDIRECT("'BD OCyG'!$"&amp;BI$10&amp;":"&amp;BI$10),'BD OCyG'!$B:$B,BH$9,'BD OCyG'!$AE:$AE,$H26,'BD OCyG'!$AD:$AD,$H$11)*BJ$9-SUMIFS(INDIRECT("'BD OCyG'!$"&amp;BC$10&amp;":"&amp;BC$10),'BD OCyG'!$B:$B,BH$9,'BD OCyG'!$AE:$AE,$H26,'BD OCyG'!$AD:$AD,$H$11)*BD$9)/BH$10))</f>
        <v>0</v>
      </c>
      <c r="BI26" s="170">
        <f t="shared" ca="1" si="14"/>
        <v>0</v>
      </c>
      <c r="BJ26" s="171">
        <f ca="1">IF(BI$9&gt;Periodo,0,SUMIFS(INDIRECT("'BD OCyG'!$"&amp;BJ$10&amp;":$"&amp;BJ$10),'BD OCyG'!$B:$B,BH$9,'BD OCyG'!$AE:$AE,$H26,'BD OCyG'!$AD:$AD,$H$11,'BD OCyG'!$AF:$AF,"Si")-BD26-AX26-AR26-AL26-AF26-Z26)</f>
        <v>0</v>
      </c>
      <c r="BK26" s="171">
        <f ca="1">IF(BI$9&gt;Periodo,0,SUMIFS(INDIRECT("'BD OCyG'!$"&amp;BJ$10&amp;":$"&amp;BJ$10),'BD OCyG'!$B:$B,BH$9,'BD OCyG'!$AE:$AE,$H26,'BD OCyG'!$AD:$AD,$H$11,'BD OCyG'!$AF:$AF,"No")*Resumen!$F$8-BE26-AY26-AS26-AM26-AG26-AA26)</f>
        <v>0</v>
      </c>
      <c r="BL26" s="171">
        <f ca="1">BJ26+IF(Resumen!$F$8=0,0,BK26/Resumen!$F$8)</f>
        <v>0</v>
      </c>
      <c r="BM26" s="171">
        <f ca="1">BJ26+IF(Resumen!$M$7=0,0,BK26/Resumen!$M$7)</f>
        <v>0</v>
      </c>
      <c r="BN26" s="170">
        <f ca="1">IF(BO$9&gt;Periodo,0,IF(BO$9&gt;Periodo,0,(SUMIFS(INDIRECT("'BD OCyG'!$"&amp;BO$10&amp;":"&amp;BO$10),'BD OCyG'!$B:$B,BN$9,'BD OCyG'!$AE:$AE,$H26,'BD OCyG'!$AD:$AD,$H$11)*BP$9-SUMIFS(INDIRECT("'BD OCyG'!$"&amp;BI$10&amp;":"&amp;BI$10),'BD OCyG'!$B:$B,BN$9,'BD OCyG'!$AE:$AE,$H26,'BD OCyG'!$AD:$AD,$H$11)*BJ$9)/BN$10))</f>
        <v>0</v>
      </c>
      <c r="BO26" s="170">
        <f t="shared" ca="1" si="15"/>
        <v>0</v>
      </c>
      <c r="BP26" s="171">
        <f ca="1">IF(BO$9&gt;Periodo,0,SUMIFS(INDIRECT("'BD OCyG'!$"&amp;BP$10&amp;":$"&amp;BP$10),'BD OCyG'!$B:$B,BN$9,'BD OCyG'!$AE:$AE,$H26,'BD OCyG'!$AD:$AD,$H$11,'BD OCyG'!$AF:$AF,"Si")-BJ26-BD26-AX26-AR26-AL26-AF26-Z26)</f>
        <v>0</v>
      </c>
      <c r="BQ26" s="171">
        <f ca="1">IF(BO$9&gt;Periodo,0,SUMIFS(INDIRECT("'BD OCyG'!$"&amp;BP$10&amp;":$"&amp;BP$10),'BD OCyG'!$B:$B,BN$9,'BD OCyG'!$AE:$AE,$H26,'BD OCyG'!$AD:$AD,$H$11,'BD OCyG'!$AF:$AF,"No")*Resumen!$F$9-BK26-BE26-AY26-AS26-AM26-AG26-AA26)</f>
        <v>0</v>
      </c>
      <c r="BR26" s="171">
        <f ca="1">BP26+IF(Resumen!$F$8=0,0,BQ26/Resumen!$F$8)</f>
        <v>0</v>
      </c>
      <c r="BS26" s="171">
        <f ca="1">BP26+IF(Resumen!$N$7=0,0,BQ26/Resumen!$N$7)</f>
        <v>0</v>
      </c>
      <c r="BT26" s="170">
        <f ca="1">IF(BU$9&gt;Periodo,0,IF(BU$9&gt;Periodo,0,(SUMIFS(INDIRECT("'BD OCyG'!$"&amp;BU$10&amp;":"&amp;BU$10),'BD OCyG'!$B:$B,BT$9,'BD OCyG'!$AE:$AE,$H26,'BD OCyG'!$AD:$AD,$H$11)*BV$9-SUMIFS(INDIRECT("'BD OCyG'!$"&amp;BO$10&amp;":"&amp;BO$10),'BD OCyG'!$B:$B,BT$9,'BD OCyG'!$AE:$AE,$H26,'BD OCyG'!$AD:$AD,$H$11)*BP$9)/BT$10))</f>
        <v>0</v>
      </c>
      <c r="BU26" s="170">
        <f t="shared" ca="1" si="16"/>
        <v>0</v>
      </c>
      <c r="BV26" s="171">
        <f ca="1">IF(BU$9&gt;Periodo,0,SUMIFS(INDIRECT("'BD OCyG'!$"&amp;BV$10&amp;":$"&amp;BV$10),'BD OCyG'!$B:$B,BT$9,'BD OCyG'!$AE:$AE,$H26,'BD OCyG'!$AD:$AD,$H$11,'BD OCyG'!$AF:$AF,"Si")-BP26-BJ26-BD26-AX26-AR26-AL26-AF26-Z26)</f>
        <v>0</v>
      </c>
      <c r="BW26" s="171">
        <f ca="1">IF(BU$9&gt;Periodo,0,SUMIFS(INDIRECT("'BD OCyG'!$"&amp;BV$10&amp;":$"&amp;BV$10),'BD OCyG'!$B:$B,BT$9,'BD OCyG'!$AE:$AE,$H26,'BD OCyG'!$AD:$AD,$H$11,'BD OCyG'!$AF:$AF,"No")*Resumen!$F$8-BQ26-BK26-BE26-AY26-AS26-AM26-AG26-AA26)</f>
        <v>0</v>
      </c>
      <c r="BX26" s="171">
        <f ca="1">BV26+IF(Resumen!$F$8=0,0,BW26/Resumen!$F$8)</f>
        <v>0</v>
      </c>
      <c r="BY26" s="171">
        <f ca="1">BV26+IF(Resumen!$O$7=0,0,BW26/Resumen!$O$7)</f>
        <v>0</v>
      </c>
      <c r="BZ26" s="170">
        <f ca="1">IF(CA$9&gt;Periodo,0,IF(CA$9&gt;Periodo,0,(SUMIFS(INDIRECT("'BD OCyG'!$"&amp;CA$10&amp;":"&amp;CA$10),'BD OCyG'!$B:$B,BZ$9,'BD OCyG'!$AE:$AE,$H26,'BD OCyG'!$AD:$AD,$H$11)*CB$9-SUMIFS(INDIRECT("'BD OCyG'!$"&amp;BU$10&amp;":"&amp;BU$10),'BD OCyG'!$B:$B,BZ$9,'BD OCyG'!$AE:$AE,$H26,'BD OCyG'!$AD:$AD,$H$11)*BV$9)/BZ$10))</f>
        <v>0</v>
      </c>
      <c r="CA26" s="170">
        <f t="shared" ca="1" si="17"/>
        <v>0</v>
      </c>
      <c r="CB26" s="171">
        <f ca="1">IF(CA$9&gt;Periodo,0,SUMIFS(INDIRECT("'BD OCyG'!$"&amp;CB$10&amp;":$"&amp;CB$10),'BD OCyG'!$B:$B,BZ$9,'BD OCyG'!$AE:$AE,$H26,'BD OCyG'!$AD:$AD,$H$11,'BD OCyG'!$AF:$AF,"Si")-BV26-BP26-BJ26-BD26-AX26-AR26-AL26-AF26-Z26)</f>
        <v>0</v>
      </c>
      <c r="CC26" s="171">
        <f ca="1">IF(CA$9&gt;Periodo,0,SUMIFS(INDIRECT("'BD OCyG'!$"&amp;CB$10&amp;":$"&amp;CB$10),'BD OCyG'!$B:$B,BZ$9,'BD OCyG'!$AE:$AE,$H26,'BD OCyG'!$AD:$AD,$H$11,'BD OCyG'!$AF:$AF,"No")*Resumen!$F$8-BW26-BQ26-BK26-BE26-AY26-AS26-AM26-AG26-AA26)</f>
        <v>0</v>
      </c>
      <c r="CD26" s="171">
        <f ca="1">CB26+IF(Resumen!$F$8=0,0,CC26/Resumen!$F$8)</f>
        <v>0</v>
      </c>
      <c r="CE26" s="171">
        <f ca="1">CB26+IF(Resumen!$P$7=0,0,CC26/Resumen!$P$7)</f>
        <v>0</v>
      </c>
      <c r="CF26" s="170">
        <f ca="1">IF(CG$9&gt;Periodo,0,IF(CG$9&gt;Periodo,0,(SUMIFS(INDIRECT("'BD OCyG'!$"&amp;CG$10&amp;":"&amp;CG$10),'BD OCyG'!$B:$B,CF$9,'BD OCyG'!$AE:$AE,$H26,'BD OCyG'!$AD:$AD,$H$11)*CH$9-SUMIFS(INDIRECT("'BD OCyG'!$"&amp;CA$10&amp;":"&amp;CA$10),'BD OCyG'!$B:$B,CF$9,'BD OCyG'!$AE:$AE,$H26,'BD OCyG'!$AD:$AD,$H$11)*CB$9)/CF$10))</f>
        <v>0</v>
      </c>
      <c r="CG26" s="170">
        <f t="shared" ca="1" si="18"/>
        <v>0</v>
      </c>
      <c r="CH26" s="171">
        <f ca="1">IF(CG$9&gt;Periodo,0,SUMIFS(INDIRECT("'BD OCyG'!$"&amp;CH$10&amp;":$"&amp;CH$10),'BD OCyG'!$B:$B,CF$9,'BD OCyG'!$AE:$AE,$H26,'BD OCyG'!$AD:$AD,$H$11,'BD OCyG'!$AF:$AF,"Si")-CB26-BV26-BP26-BJ26-BD26-AX26-AR26-AL26-AF26-Z26)</f>
        <v>0</v>
      </c>
      <c r="CI26" s="171">
        <f ca="1">IF(CG$9&gt;Periodo,0,SUMIFS(INDIRECT("'BD OCyG'!$"&amp;CH$10&amp;":$"&amp;CH$10),'BD OCyG'!$B:$B,CF$9,'BD OCyG'!$AE:$AE,$H26,'BD OCyG'!$AD:$AD,$H$11,'BD OCyG'!$AF:$AF,"No")*Resumen!$F$8-CC26-BW26-BQ26-BK26-BE26-AY26-AS26-AM26-AG26-AA26)</f>
        <v>0</v>
      </c>
      <c r="CJ26" s="171">
        <f ca="1">CH26+IF(Resumen!$F$8=0,0,CI26/Resumen!$F$8)</f>
        <v>0</v>
      </c>
      <c r="CK26" s="171">
        <f ca="1">CH26+IF(Resumen!$Q$7=0,0,CI26/Resumen!$Q$7)</f>
        <v>0</v>
      </c>
      <c r="CL26" s="170">
        <f ca="1">IF(CM$9&gt;Periodo,0,IF(CM$9&gt;Periodo,0,(SUMIFS(INDIRECT("'BD OCyG'!$"&amp;CM$10&amp;":"&amp;CM$10),'BD OCyG'!$B:$B,CL$9,'BD OCyG'!$AE:$AE,$H26,'BD OCyG'!$AD:$AD,$H$11)*CN$9-SUMIFS(INDIRECT("'BD OCyG'!$"&amp;CG$10&amp;":"&amp;CG$10),'BD OCyG'!$B:$B,CL$9,'BD OCyG'!$AE:$AE,$H26,'BD OCyG'!$AD:$AD,$H$11)*CH$9)/CL$10))</f>
        <v>0</v>
      </c>
      <c r="CM26" s="170">
        <f t="shared" ca="1" si="19"/>
        <v>0</v>
      </c>
      <c r="CN26" s="171">
        <f ca="1">IF(CM$9&gt;Periodo,0,SUMIFS(INDIRECT("'BD OCyG'!$"&amp;CN$10&amp;":$"&amp;CN$10),'BD OCyG'!$B:$B,CL$9,'BD OCyG'!$AE:$AE,$H26,'BD OCyG'!$AD:$AD,$H$11,'BD OCyG'!$AF:$AF,"Si")-CH26-CB26-BV26-BP26-BJ26-BD26-AX26-AR26-AL26-AF26-Z26)</f>
        <v>0</v>
      </c>
      <c r="CO26" s="171">
        <f ca="1">IF(CM$9&gt;Periodo,0,SUMIFS(INDIRECT("'BD OCyG'!$"&amp;CN$10&amp;":$"&amp;CN$10),'BD OCyG'!$B:$B,CL$9,'BD OCyG'!$AE:$AE,$H26,'BD OCyG'!$AD:$AD,$H$11,'BD OCyG'!$AF:$AF,"No")*Resumen!$F$8-CI26-CC26-BW26-BQ26-BK26-BE26-AY26-AS26-AM26-AG26-AA26)</f>
        <v>0</v>
      </c>
      <c r="CP26" s="171">
        <f ca="1">CN26+IF(Resumen!$F$8=0,0,CO26/Resumen!$F$8)</f>
        <v>0</v>
      </c>
      <c r="CQ26" s="171">
        <f ca="1">CN26+IF(Resumen!$R$7=0,0,CO26/Resumen!$R$7)</f>
        <v>0</v>
      </c>
      <c r="CR26" s="139">
        <f t="shared" ca="1" si="20"/>
        <v>0</v>
      </c>
      <c r="CS26" s="139">
        <f t="shared" ca="1" si="21"/>
        <v>0</v>
      </c>
      <c r="CT26" s="139">
        <f t="shared" ca="1" si="22"/>
        <v>0</v>
      </c>
      <c r="CU26" s="139">
        <f t="shared" ca="1" si="4"/>
        <v>0</v>
      </c>
      <c r="CV26" s="140">
        <f t="shared" ca="1" si="4"/>
        <v>0</v>
      </c>
      <c r="CW26" s="140">
        <f t="shared" ca="1" si="4"/>
        <v>0</v>
      </c>
      <c r="CX26" s="170">
        <f>SUMIFS('BD OCyG'!$AB:$AB,'BD OCyG'!$B:$B,CX$11,'BD OCyG'!$AE:$AE,$H26,'BD OCyG'!$AD:$AD,$H$11)</f>
        <v>0</v>
      </c>
      <c r="CY26" s="170">
        <f t="shared" si="5"/>
        <v>0</v>
      </c>
      <c r="CZ26" s="171">
        <f>SUMIFS('BD OCyG'!$AC:$AC,'BD OCyG'!$B:$B,CX$11,'BD OCyG'!$AE:$AE,$H26,'BD OCyG'!$AD:$AD,$H$11,'BD OCyG'!$AF:$AF,"Si")</f>
        <v>0</v>
      </c>
      <c r="DA26" s="171">
        <f>SUMIFS('BD OCyG'!$AC:$AC,'BD OCyG'!$B:$B,CX$11,'BD OCyG'!$AE:$AE,$H26,'BD OCyG'!$AD:$AD,$H$11,'BD OCyG'!$AF:$AF,"No")*Resumen!$F$8</f>
        <v>0</v>
      </c>
      <c r="DB26" s="171">
        <f>CZ26+IF(Resumen!$F$8=0,0,DA26/Resumen!$F$8)</f>
        <v>0</v>
      </c>
      <c r="DC26" s="171">
        <f>CZ26+IF(Resumen!$F$8=0,0,DA26/Resumen!$F$8)</f>
        <v>0</v>
      </c>
      <c r="DD26" s="170">
        <f>SUMIFS('BD OCyG'!$AB:$AB,'BD OCyG'!$B:$B,DD$11,'BD OCyG'!$AE:$AE,$H26,'BD OCyG'!$AD:$AD,$H$11)</f>
        <v>0</v>
      </c>
      <c r="DE26" s="170">
        <f t="shared" si="6"/>
        <v>0</v>
      </c>
      <c r="DF26" s="171">
        <f>SUMIFS('BD OCyG'!$AC:$AC,'BD OCyG'!$B:$B,DD$11,'BD OCyG'!$AE:$AE,$H26,'BD OCyG'!$AD:$AD,$H$11,'BD OCyG'!$AF:$AF,"Si")</f>
        <v>0</v>
      </c>
      <c r="DG26" s="171">
        <f>SUMIFS('BD OCyG'!$AC:$AC,'BD OCyG'!$B:$B,DD$11,'BD OCyG'!$AE:$AE,$H26,'BD OCyG'!$AD:$AD,$H$11,'BD OCyG'!$AF:$AF,"No")*Resumen!$F$8</f>
        <v>0</v>
      </c>
      <c r="DH26" s="171">
        <f>DF26+IF(Resumen!$F$8=0,0,DG26/Resumen!$F$8)</f>
        <v>0</v>
      </c>
      <c r="DI26" s="171">
        <f>DF26+IF(Resumen!$F$8=0,0,DG26/Resumen!$F$8)</f>
        <v>0</v>
      </c>
      <c r="DJ26" s="140">
        <f t="shared" ca="1" si="23"/>
        <v>0</v>
      </c>
      <c r="DK26" s="140">
        <f t="shared" ca="1" si="7"/>
        <v>0</v>
      </c>
      <c r="DL26" s="140">
        <f t="shared" ca="1" si="7"/>
        <v>0</v>
      </c>
    </row>
    <row r="27" spans="2:116" s="169" customFormat="1" ht="15" customHeight="1" x14ac:dyDescent="0.2">
      <c r="B27" s="170">
        <f>SUMIFS('BD OCyG'!$AB:$AB,'BD OCyG'!$B:$B,B$11,'BD OCyG'!$AE:$AE,$H27,'BD OCyG'!$AD:$AD,$H$11)</f>
        <v>0</v>
      </c>
      <c r="C27" s="170">
        <f t="shared" si="0"/>
        <v>0</v>
      </c>
      <c r="D27" s="171">
        <f>SUMIFS('BD OCyG'!$AC:$AC,'BD OCyG'!$B:$B,B$11,'BD OCyG'!$AE:$AE,$H27,'BD OCyG'!$AD:$AD,$H$11,'BD OCyG'!$AF:$AF,"Si")</f>
        <v>0</v>
      </c>
      <c r="E27" s="171">
        <f>SUMIFS('BD OCyG'!$AC:$AC,'BD OCyG'!$B:$B,B$11,'BD OCyG'!$AE:$AE,$H27,'BD OCyG'!$AD:$AD,$H$11,'BD OCyG'!$AF:$AF,"No")*Resumen!$F$9</f>
        <v>0</v>
      </c>
      <c r="F27" s="171">
        <f>D27+IF(Resumen!$F$9=0,0,E27/Resumen!$F$9)</f>
        <v>0</v>
      </c>
      <c r="G27" s="171">
        <f>D27+IF(Resumen!$F$7=0,0,E27/Resumen!$F$7)</f>
        <v>0</v>
      </c>
      <c r="H27" s="172"/>
      <c r="I27" s="139">
        <f>SUMIFS('BD OCyG'!$AB:$AB,'BD OCyG'!$B:$B,I$11,'BD OCyG'!$AE:$AE,$H27,'BD OCyG'!$AD:$AD,$H$11)</f>
        <v>0</v>
      </c>
      <c r="J27" s="139">
        <f t="shared" si="1"/>
        <v>0</v>
      </c>
      <c r="K27" s="139">
        <f>SUMIFS('BD OCyG'!$AC:$AC,'BD OCyG'!$B:$B,I$11,'BD OCyG'!$AE:$AE,$H27,'BD OCyG'!$AD:$AD,$H$11,'BD OCyG'!$AF:$AF,"Si")</f>
        <v>0</v>
      </c>
      <c r="L27" s="139">
        <f>SUMIFS('BD OCyG'!$AC:$AC,'BD OCyG'!$B:$B,I$11,'BD OCyG'!$AE:$AE,$H27,'BD OCyG'!$AD:$AD,$H$11,'BD OCyG'!$AF:$AF,"No")*Resumen!$F$8</f>
        <v>0</v>
      </c>
      <c r="M27" s="171">
        <f>K27+IF(Resumen!$F$8=0,0,L27/Resumen!$F$8)</f>
        <v>0</v>
      </c>
      <c r="N27" s="139">
        <f>SUMIFS('BD OCyG'!$AB:$AB,'BD OCyG'!$B:$B,N$11,'BD OCyG'!$AE:$AE,$H27,'BD OCyG'!$AD:$AD,$H$11)</f>
        <v>0</v>
      </c>
      <c r="O27" s="139">
        <f t="shared" si="2"/>
        <v>0</v>
      </c>
      <c r="P27" s="139">
        <f>SUMIFS('BD OCyG'!$AC:$AC,'BD OCyG'!$B:$B,N$11,'BD OCyG'!$AE:$AE,$H27,'BD OCyG'!$AD:$AD,$H$11,'BD OCyG'!$AF:$AF,"Si")</f>
        <v>0</v>
      </c>
      <c r="Q27" s="139">
        <f>SUMIFS('BD OCyG'!$AC:$AC,'BD OCyG'!$B:$B,N$11,'BD OCyG'!$AE:$AE,$H27,'BD OCyG'!$AD:$AD,$H$11,'BD OCyG'!$AF:$AF,"No")*Resumen!$F$8</f>
        <v>0</v>
      </c>
      <c r="R27" s="171">
        <f>P27+IF(Resumen!$F$8=0,0,Q27/Resumen!$F$8)</f>
        <v>0</v>
      </c>
      <c r="S27" s="139">
        <f ca="1">IFERROR(SUMIFS(INDIRECT("'BD OCyG'!$"&amp;T$10&amp;":"&amp;T$10),'BD OCyG'!$B:$B,N$11,'BD OCyG'!$AE:$AE,$H27,'BD OCyG'!$AD:$AD,$H$11),)</f>
        <v>0</v>
      </c>
      <c r="T27" s="139">
        <f t="shared" ca="1" si="3"/>
        <v>0</v>
      </c>
      <c r="U27" s="139">
        <f ca="1">IFERROR(SUMIFS(INDIRECT("'BD OCyG'!$"&amp;U$10&amp;":$"&amp;U$10),'BD OCyG'!$B:$B,N$11,'BD OCyG'!$AE:$AE,$H27,'BD OCyG'!$AD:$AD,$H$11,'BD OCyG'!$AF:$AF,"Si"),)</f>
        <v>0</v>
      </c>
      <c r="V27" s="139">
        <f ca="1">IFERROR(SUMIFS(INDIRECT("'BD OCyG'!$"&amp;U$10&amp;":$"&amp;U$10),'BD OCyG'!$B:$B,N$11,'BD OCyG'!$AE:$AE,$H27,'BD OCyG'!$AD:$AD,$H$11,'BD OCyG'!$AF:$AF,"No")*Resumen!$F$8,)</f>
        <v>0</v>
      </c>
      <c r="W27" s="171">
        <f ca="1">U27+IF(Resumen!$F$8=0,0,V27/Resumen!$F$8)</f>
        <v>0</v>
      </c>
      <c r="X27" s="170">
        <f ca="1">SUMIFS(INDIRECT("'BD OCyG'!$"&amp;Y$10&amp;":"&amp;Y$10),'BD OCyG'!$B:$B,X$9,'BD OCyG'!$AE:$AE,$H27,'BD OCyG'!$AD:$AD,$H$11)</f>
        <v>0</v>
      </c>
      <c r="Y27" s="170">
        <f t="shared" ca="1" si="8"/>
        <v>0</v>
      </c>
      <c r="Z27" s="171">
        <f ca="1">SUMIFS(INDIRECT("'BD OCyG'!$"&amp;Z$10&amp;":$"&amp;Z$10),'BD OCyG'!$B:$B,X$9,'BD OCyG'!$AE:$AE,$H27,'BD OCyG'!$AD:$AD,$H$11,'BD OCyG'!$AF:$AF,"Si")</f>
        <v>0</v>
      </c>
      <c r="AA27" s="171">
        <f ca="1">SUMIFS(INDIRECT("'BD OCyG'!$"&amp;Z$10&amp;":$"&amp;Z$10),'BD OCyG'!$B:$B,X$9,'BD OCyG'!$AE:$AE,$H27,'BD OCyG'!$AD:$AD,$H$11,'BD OCyG'!$AF:$AF,"No")*Resumen!$F$8</f>
        <v>0</v>
      </c>
      <c r="AB27" s="171">
        <f ca="1">Z27+IF(Resumen!$F$8=0,0,AA27/Resumen!$F$8)</f>
        <v>0</v>
      </c>
      <c r="AC27" s="171">
        <f ca="1">Z27+IF(Resumen!$G$7=0,0,AA27/Resumen!$G$7)</f>
        <v>0</v>
      </c>
      <c r="AD27" s="170">
        <f ca="1">IF(AE$9&gt;Periodo,0,(SUMIFS(INDIRECT("'BD OCyG'!$"&amp;AE$10&amp;":"&amp;AE$10),'BD OCyG'!$B:$B,AD$9,'BD OCyG'!$AE:$AE,$H27,'BD OCyG'!$AD:$AD,$H$11)*AF$9-X27*X$10)/AD$10)</f>
        <v>0</v>
      </c>
      <c r="AE27" s="170">
        <f t="shared" ca="1" si="9"/>
        <v>0</v>
      </c>
      <c r="AF27" s="171">
        <f ca="1">IF(AE$9&gt;Periodo,0,IF(AE$9&gt;Periodo,0,SUMIFS(INDIRECT("'BD OCyG'!$"&amp;AF$10&amp;":$"&amp;AF$10),'BD OCyG'!$B:$B,AD$9,'BD OCyG'!$AE:$AE,$H27,'BD OCyG'!$AD:$AD,$H$11,'BD OCyG'!$AF:$AF,"Si")-Z27))</f>
        <v>0</v>
      </c>
      <c r="AG27" s="171">
        <f ca="1">IF(AE$9&gt;Periodo,0,IF(AE$9&gt;Periodo,0,SUMIFS(INDIRECT("'BD OCyG'!$"&amp;AF$10&amp;":$"&amp;AF$10),'BD OCyG'!$B:$B,AD$9,'BD OCyG'!$AE:$AE,$H27,'BD OCyG'!$AD:$AD,$H$11,'BD OCyG'!$AF:$AF,"No")*Resumen!$F$8-AA27))</f>
        <v>0</v>
      </c>
      <c r="AH27" s="171">
        <f ca="1">AF27+IF(Resumen!$F$8=0,0,AG27/Resumen!$F$8)</f>
        <v>0</v>
      </c>
      <c r="AI27" s="171">
        <f ca="1">AF27+IF(Resumen!$H$7=0,0,AG27/Resumen!$H$7)</f>
        <v>0</v>
      </c>
      <c r="AJ27" s="170">
        <f ca="1">IF(AK$9&gt;Periodo,0,IF(AK$9&gt;Periodo,0,(SUMIFS(INDIRECT("'BD OCyG'!$"&amp;AK$10&amp;":"&amp;AK$10),'BD OCyG'!$B:$B,AJ$9,'BD OCyG'!$AE:$AE,$H27,'BD OCyG'!$AD:$AD,$H$11)*AL$9-SUMIFS(INDIRECT("'BD OCyG'!$"&amp;AE$10&amp;":"&amp;AE$10),'BD OCyG'!$B:$B,AJ$9,'BD OCyG'!$AE:$AE,$H27,'BD OCyG'!$AD:$AD,$H$11)*AF$9)/AJ$10))</f>
        <v>0</v>
      </c>
      <c r="AK27" s="170">
        <f t="shared" ca="1" si="10"/>
        <v>0</v>
      </c>
      <c r="AL27" s="171">
        <f ca="1">IF(AK$9&gt;Periodo,0,SUMIFS(INDIRECT("'BD OCyG'!$"&amp;AL$10&amp;":$"&amp;AL$10),'BD OCyG'!$B:$B,AJ$9,'BD OCyG'!$AE:$AE,$H27,'BD OCyG'!$AD:$AD,$H$11,'BD OCyG'!$AF:$AF,"Si")-AF27-Z27)</f>
        <v>0</v>
      </c>
      <c r="AM27" s="171">
        <f ca="1">IF(AK$9&gt;Periodo,0,SUMIFS(INDIRECT("'BD OCyG'!$"&amp;AL$10&amp;":$"&amp;AL$10),'BD OCyG'!$B:$B,AJ$9,'BD OCyG'!$AE:$AE,$H27,'BD OCyG'!$AD:$AD,$H$11,'BD OCyG'!$AF:$AF,"No")*Resumen!$F$8-AG27-AA27)</f>
        <v>0</v>
      </c>
      <c r="AN27" s="171">
        <f ca="1">AL27+IF(Resumen!$F$8=0,0,AM27/Resumen!$F$8)</f>
        <v>0</v>
      </c>
      <c r="AO27" s="171">
        <f ca="1">AL27+IF(Resumen!$I$7=0,0,AM27/Resumen!$I$7)</f>
        <v>0</v>
      </c>
      <c r="AP27" s="170">
        <f ca="1">IF(AQ$9&gt;Periodo,0,IF(AQ$9&gt;Periodo,0,(SUMIFS(INDIRECT("'BD OCyG'!$"&amp;AQ$10&amp;":"&amp;AQ$10),'BD OCyG'!$B:$B,AP$9,'BD OCyG'!$AE:$AE,$H27,'BD OCyG'!$AD:$AD,$H$11)*AR$9-SUMIFS(INDIRECT("'BD OCyG'!$"&amp;AK$10&amp;":"&amp;AK$10),'BD OCyG'!$B:$B,AP$9,'BD OCyG'!$AE:$AE,$H27,'BD OCyG'!$AD:$AD,$H$11)*AL$9)/AP$10))</f>
        <v>0</v>
      </c>
      <c r="AQ27" s="170">
        <f t="shared" ca="1" si="11"/>
        <v>0</v>
      </c>
      <c r="AR27" s="171">
        <f ca="1">IF(AQ$9&gt;Periodo,0,SUMIFS(INDIRECT("'BD OCyG'!$"&amp;AR$10&amp;":$"&amp;AR$10),'BD OCyG'!$B:$B,AP$9,'BD OCyG'!$AE:$AE,$H27,'BD OCyG'!$AD:$AD,$H$11,'BD OCyG'!$AF:$AF,"Si")-AL27-AF27-Z27)</f>
        <v>0</v>
      </c>
      <c r="AS27" s="171">
        <f ca="1">IF(AQ$9&gt;Periodo,0,SUMIFS(INDIRECT("'BD OCyG'!$"&amp;AR$10&amp;":$"&amp;AR$10),'BD OCyG'!$B:$B,AP$9,'BD OCyG'!$AE:$AE,$H27,'BD OCyG'!$AD:$AD,$H$11,'BD OCyG'!$AF:$AF,"No")*Resumen!$F$8-AM27-AG27-AA27)</f>
        <v>0</v>
      </c>
      <c r="AT27" s="171">
        <f ca="1">AR27+IF(Resumen!$F$8=0,0,AS27/Resumen!$F$8)</f>
        <v>0</v>
      </c>
      <c r="AU27" s="171">
        <f ca="1">AR27+IF(Resumen!$J$7=0,0,AS27/Resumen!$J$7)</f>
        <v>0</v>
      </c>
      <c r="AV27" s="170">
        <f ca="1">IF(AW$9&gt;Periodo,0,IF(AW$9&gt;Periodo,0,(SUMIFS(INDIRECT("'BD OCyG'!$"&amp;AW$10&amp;":"&amp;AW$10),'BD OCyG'!$B:$B,AV$9,'BD OCyG'!$AE:$AE,$H27,'BD OCyG'!$AD:$AD,$H$11)*AX$9-SUMIFS(INDIRECT("'BD OCyG'!$"&amp;AQ$10&amp;":"&amp;AQ$10),'BD OCyG'!$B:$B,AV$9,'BD OCyG'!$AE:$AE,$H27,'BD OCyG'!$AD:$AD,$H$11)*AR$9)/AV$10))</f>
        <v>0</v>
      </c>
      <c r="AW27" s="170">
        <f t="shared" ca="1" si="12"/>
        <v>0</v>
      </c>
      <c r="AX27" s="171">
        <f ca="1">IF(AW$9&gt;Periodo,0,SUMIFS(INDIRECT("'BD OCyG'!$"&amp;AX$10&amp;":$"&amp;AX$10),'BD OCyG'!$B:$B,AV$9,'BD OCyG'!$AE:$AE,$H27,'BD OCyG'!$AD:$AD,$H$11,'BD OCyG'!$AF:$AF,"Si")-AR27-AL27-AF27-Z27)</f>
        <v>0</v>
      </c>
      <c r="AY27" s="171">
        <f ca="1">IF(AW$9&gt;Periodo,0,SUMIFS(INDIRECT("'BD OCyG'!$"&amp;AX$10&amp;":$"&amp;AX$10),'BD OCyG'!$B:$B,AV$9,'BD OCyG'!$AE:$AE,$H27,'BD OCyG'!$AD:$AD,$H$11,'BD OCyG'!$AF:$AF,"No")*Resumen!$F$8-AS27-AM27-AG27-AA27)</f>
        <v>0</v>
      </c>
      <c r="AZ27" s="171">
        <f ca="1">AX27+IF(Resumen!$F$8=0,0,AY27/Resumen!$F$8)</f>
        <v>0</v>
      </c>
      <c r="BA27" s="171">
        <f ca="1">AX27+IF(Resumen!$K$7=0,0,AY27/Resumen!$K$7)</f>
        <v>0</v>
      </c>
      <c r="BB27" s="170">
        <f ca="1">IF(BC$9&gt;Periodo,0,IF(BC$9&gt;Periodo,0,(SUMIFS(INDIRECT("'BD OCyG'!$"&amp;BC$10&amp;":"&amp;BC$10),'BD OCyG'!$B:$B,BB$9,'BD OCyG'!$AE:$AE,$H27,'BD OCyG'!$AD:$AD,$H$11)*BD$9-SUMIFS(INDIRECT("'BD OCyG'!$"&amp;AW$10&amp;":"&amp;AW$10),'BD OCyG'!$B:$B,BB$9,'BD OCyG'!$AE:$AE,$H27,'BD OCyG'!$AD:$AD,$H$11)*AX$9)/BB$10))</f>
        <v>0</v>
      </c>
      <c r="BC27" s="170">
        <f t="shared" ca="1" si="13"/>
        <v>0</v>
      </c>
      <c r="BD27" s="171">
        <f ca="1">IF(BC$9&gt;Periodo,0,SUMIFS(INDIRECT("'BD OCyG'!$"&amp;BD$10&amp;":$"&amp;BD$10),'BD OCyG'!$B:$B,BB$9,'BD OCyG'!$AE:$AE,$H27,'BD OCyG'!$AD:$AD,$H$11,'BD OCyG'!$AF:$AF,"Si")-AX27-AR27-AL27-AF27-Z27)</f>
        <v>0</v>
      </c>
      <c r="BE27" s="171">
        <f ca="1">IF(BC$9&gt;Periodo,0,SUMIFS(INDIRECT("'BD OCyG'!$"&amp;BD$10&amp;":$"&amp;BD$10),'BD OCyG'!$B:$B,BB$9,'BD OCyG'!$AE:$AE,$H27,'BD OCyG'!$AD:$AD,$H$11,'BD OCyG'!$AF:$AF,"No")*Resumen!$F$8-AY27-AS27-AM27-AG27-AA27)</f>
        <v>0</v>
      </c>
      <c r="BF27" s="171">
        <f ca="1">BD27+IF(Resumen!$F$8=0,0,BE27/Resumen!$F$8)</f>
        <v>0</v>
      </c>
      <c r="BG27" s="171">
        <f ca="1">BD27+IF(Resumen!$L$7=0,0,BE27/Resumen!$L$7)</f>
        <v>0</v>
      </c>
      <c r="BH27" s="170">
        <f ca="1">IF(BI$9&gt;Periodo,0,IF(BI$9&gt;Periodo,0,(SUMIFS(INDIRECT("'BD OCyG'!$"&amp;BI$10&amp;":"&amp;BI$10),'BD OCyG'!$B:$B,BH$9,'BD OCyG'!$AE:$AE,$H27,'BD OCyG'!$AD:$AD,$H$11)*BJ$9-SUMIFS(INDIRECT("'BD OCyG'!$"&amp;BC$10&amp;":"&amp;BC$10),'BD OCyG'!$B:$B,BH$9,'BD OCyG'!$AE:$AE,$H27,'BD OCyG'!$AD:$AD,$H$11)*BD$9)/BH$10))</f>
        <v>0</v>
      </c>
      <c r="BI27" s="170">
        <f t="shared" ca="1" si="14"/>
        <v>0</v>
      </c>
      <c r="BJ27" s="171">
        <f ca="1">IF(BI$9&gt;Periodo,0,SUMIFS(INDIRECT("'BD OCyG'!$"&amp;BJ$10&amp;":$"&amp;BJ$10),'BD OCyG'!$B:$B,BH$9,'BD OCyG'!$AE:$AE,$H27,'BD OCyG'!$AD:$AD,$H$11,'BD OCyG'!$AF:$AF,"Si")-BD27-AX27-AR27-AL27-AF27-Z27)</f>
        <v>0</v>
      </c>
      <c r="BK27" s="171">
        <f ca="1">IF(BI$9&gt;Periodo,0,SUMIFS(INDIRECT("'BD OCyG'!$"&amp;BJ$10&amp;":$"&amp;BJ$10),'BD OCyG'!$B:$B,BH$9,'BD OCyG'!$AE:$AE,$H27,'BD OCyG'!$AD:$AD,$H$11,'BD OCyG'!$AF:$AF,"No")*Resumen!$F$8-BE27-AY27-AS27-AM27-AG27-AA27)</f>
        <v>0</v>
      </c>
      <c r="BL27" s="171">
        <f ca="1">BJ27+IF(Resumen!$F$8=0,0,BK27/Resumen!$F$8)</f>
        <v>0</v>
      </c>
      <c r="BM27" s="171">
        <f ca="1">BJ27+IF(Resumen!$M$7=0,0,BK27/Resumen!$M$7)</f>
        <v>0</v>
      </c>
      <c r="BN27" s="170">
        <f ca="1">IF(BO$9&gt;Periodo,0,IF(BO$9&gt;Periodo,0,(SUMIFS(INDIRECT("'BD OCyG'!$"&amp;BO$10&amp;":"&amp;BO$10),'BD OCyG'!$B:$B,BN$9,'BD OCyG'!$AE:$AE,$H27,'BD OCyG'!$AD:$AD,$H$11)*BP$9-SUMIFS(INDIRECT("'BD OCyG'!$"&amp;BI$10&amp;":"&amp;BI$10),'BD OCyG'!$B:$B,BN$9,'BD OCyG'!$AE:$AE,$H27,'BD OCyG'!$AD:$AD,$H$11)*BJ$9)/BN$10))</f>
        <v>0</v>
      </c>
      <c r="BO27" s="170">
        <f t="shared" ca="1" si="15"/>
        <v>0</v>
      </c>
      <c r="BP27" s="171">
        <f ca="1">IF(BO$9&gt;Periodo,0,SUMIFS(INDIRECT("'BD OCyG'!$"&amp;BP$10&amp;":$"&amp;BP$10),'BD OCyG'!$B:$B,BN$9,'BD OCyG'!$AE:$AE,$H27,'BD OCyG'!$AD:$AD,$H$11,'BD OCyG'!$AF:$AF,"Si")-BJ27-BD27-AX27-AR27-AL27-AF27-Z27)</f>
        <v>0</v>
      </c>
      <c r="BQ27" s="171">
        <f ca="1">IF(BO$9&gt;Periodo,0,SUMIFS(INDIRECT("'BD OCyG'!$"&amp;BP$10&amp;":$"&amp;BP$10),'BD OCyG'!$B:$B,BN$9,'BD OCyG'!$AE:$AE,$H27,'BD OCyG'!$AD:$AD,$H$11,'BD OCyG'!$AF:$AF,"No")*Resumen!$F$9-BK27-BE27-AY27-AS27-AM27-AG27-AA27)</f>
        <v>0</v>
      </c>
      <c r="BR27" s="171">
        <f ca="1">BP27+IF(Resumen!$F$8=0,0,BQ27/Resumen!$F$8)</f>
        <v>0</v>
      </c>
      <c r="BS27" s="171">
        <f ca="1">BP27+IF(Resumen!$N$7=0,0,BQ27/Resumen!$N$7)</f>
        <v>0</v>
      </c>
      <c r="BT27" s="170">
        <f ca="1">IF(BU$9&gt;Periodo,0,IF(BU$9&gt;Periodo,0,(SUMIFS(INDIRECT("'BD OCyG'!$"&amp;BU$10&amp;":"&amp;BU$10),'BD OCyG'!$B:$B,BT$9,'BD OCyG'!$AE:$AE,$H27,'BD OCyG'!$AD:$AD,$H$11)*BV$9-SUMIFS(INDIRECT("'BD OCyG'!$"&amp;BO$10&amp;":"&amp;BO$10),'BD OCyG'!$B:$B,BT$9,'BD OCyG'!$AE:$AE,$H27,'BD OCyG'!$AD:$AD,$H$11)*BP$9)/BT$10))</f>
        <v>0</v>
      </c>
      <c r="BU27" s="170">
        <f t="shared" ca="1" si="16"/>
        <v>0</v>
      </c>
      <c r="BV27" s="171">
        <f ca="1">IF(BU$9&gt;Periodo,0,SUMIFS(INDIRECT("'BD OCyG'!$"&amp;BV$10&amp;":$"&amp;BV$10),'BD OCyG'!$B:$B,BT$9,'BD OCyG'!$AE:$AE,$H27,'BD OCyG'!$AD:$AD,$H$11,'BD OCyG'!$AF:$AF,"Si")-BP27-BJ27-BD27-AX27-AR27-AL27-AF27-Z27)</f>
        <v>0</v>
      </c>
      <c r="BW27" s="171">
        <f ca="1">IF(BU$9&gt;Periodo,0,SUMIFS(INDIRECT("'BD OCyG'!$"&amp;BV$10&amp;":$"&amp;BV$10),'BD OCyG'!$B:$B,BT$9,'BD OCyG'!$AE:$AE,$H27,'BD OCyG'!$AD:$AD,$H$11,'BD OCyG'!$AF:$AF,"No")*Resumen!$F$8-BQ27-BK27-BE27-AY27-AS27-AM27-AG27-AA27)</f>
        <v>0</v>
      </c>
      <c r="BX27" s="171">
        <f ca="1">BV27+IF(Resumen!$F$8=0,0,BW27/Resumen!$F$8)</f>
        <v>0</v>
      </c>
      <c r="BY27" s="171">
        <f ca="1">BV27+IF(Resumen!$O$7=0,0,BW27/Resumen!$O$7)</f>
        <v>0</v>
      </c>
      <c r="BZ27" s="170">
        <f ca="1">IF(CA$9&gt;Periodo,0,IF(CA$9&gt;Periodo,0,(SUMIFS(INDIRECT("'BD OCyG'!$"&amp;CA$10&amp;":"&amp;CA$10),'BD OCyG'!$B:$B,BZ$9,'BD OCyG'!$AE:$AE,$H27,'BD OCyG'!$AD:$AD,$H$11)*CB$9-SUMIFS(INDIRECT("'BD OCyG'!$"&amp;BU$10&amp;":"&amp;BU$10),'BD OCyG'!$B:$B,BZ$9,'BD OCyG'!$AE:$AE,$H27,'BD OCyG'!$AD:$AD,$H$11)*BV$9)/BZ$10))</f>
        <v>0</v>
      </c>
      <c r="CA27" s="170">
        <f t="shared" ca="1" si="17"/>
        <v>0</v>
      </c>
      <c r="CB27" s="171">
        <f ca="1">IF(CA$9&gt;Periodo,0,SUMIFS(INDIRECT("'BD OCyG'!$"&amp;CB$10&amp;":$"&amp;CB$10),'BD OCyG'!$B:$B,BZ$9,'BD OCyG'!$AE:$AE,$H27,'BD OCyG'!$AD:$AD,$H$11,'BD OCyG'!$AF:$AF,"Si")-BV27-BP27-BJ27-BD27-AX27-AR27-AL27-AF27-Z27)</f>
        <v>0</v>
      </c>
      <c r="CC27" s="171">
        <f ca="1">IF(CA$9&gt;Periodo,0,SUMIFS(INDIRECT("'BD OCyG'!$"&amp;CB$10&amp;":$"&amp;CB$10),'BD OCyG'!$B:$B,BZ$9,'BD OCyG'!$AE:$AE,$H27,'BD OCyG'!$AD:$AD,$H$11,'BD OCyG'!$AF:$AF,"No")*Resumen!$F$8-BW27-BQ27-BK27-BE27-AY27-AS27-AM27-AG27-AA27)</f>
        <v>0</v>
      </c>
      <c r="CD27" s="171">
        <f ca="1">CB27+IF(Resumen!$F$8=0,0,CC27/Resumen!$F$8)</f>
        <v>0</v>
      </c>
      <c r="CE27" s="171">
        <f ca="1">CB27+IF(Resumen!$P$7=0,0,CC27/Resumen!$P$7)</f>
        <v>0</v>
      </c>
      <c r="CF27" s="170">
        <f ca="1">IF(CG$9&gt;Periodo,0,IF(CG$9&gt;Periodo,0,(SUMIFS(INDIRECT("'BD OCyG'!$"&amp;CG$10&amp;":"&amp;CG$10),'BD OCyG'!$B:$B,CF$9,'BD OCyG'!$AE:$AE,$H27,'BD OCyG'!$AD:$AD,$H$11)*CH$9-SUMIFS(INDIRECT("'BD OCyG'!$"&amp;CA$10&amp;":"&amp;CA$10),'BD OCyG'!$B:$B,CF$9,'BD OCyG'!$AE:$AE,$H27,'BD OCyG'!$AD:$AD,$H$11)*CB$9)/CF$10))</f>
        <v>0</v>
      </c>
      <c r="CG27" s="170">
        <f t="shared" ca="1" si="18"/>
        <v>0</v>
      </c>
      <c r="CH27" s="171">
        <f ca="1">IF(CG$9&gt;Periodo,0,SUMIFS(INDIRECT("'BD OCyG'!$"&amp;CH$10&amp;":$"&amp;CH$10),'BD OCyG'!$B:$B,CF$9,'BD OCyG'!$AE:$AE,$H27,'BD OCyG'!$AD:$AD,$H$11,'BD OCyG'!$AF:$AF,"Si")-CB27-BV27-BP27-BJ27-BD27-AX27-AR27-AL27-AF27-Z27)</f>
        <v>0</v>
      </c>
      <c r="CI27" s="171">
        <f ca="1">IF(CG$9&gt;Periodo,0,SUMIFS(INDIRECT("'BD OCyG'!$"&amp;CH$10&amp;":$"&amp;CH$10),'BD OCyG'!$B:$B,CF$9,'BD OCyG'!$AE:$AE,$H27,'BD OCyG'!$AD:$AD,$H$11,'BD OCyG'!$AF:$AF,"No")*Resumen!$F$8-CC27-BW27-BQ27-BK27-BE27-AY27-AS27-AM27-AG27-AA27)</f>
        <v>0</v>
      </c>
      <c r="CJ27" s="171">
        <f ca="1">CH27+IF(Resumen!$F$8=0,0,CI27/Resumen!$F$8)</f>
        <v>0</v>
      </c>
      <c r="CK27" s="171">
        <f ca="1">CH27+IF(Resumen!$Q$7=0,0,CI27/Resumen!$Q$7)</f>
        <v>0</v>
      </c>
      <c r="CL27" s="170">
        <f ca="1">IF(CM$9&gt;Periodo,0,IF(CM$9&gt;Periodo,0,(SUMIFS(INDIRECT("'BD OCyG'!$"&amp;CM$10&amp;":"&amp;CM$10),'BD OCyG'!$B:$B,CL$9,'BD OCyG'!$AE:$AE,$H27,'BD OCyG'!$AD:$AD,$H$11)*CN$9-SUMIFS(INDIRECT("'BD OCyG'!$"&amp;CG$10&amp;":"&amp;CG$10),'BD OCyG'!$B:$B,CL$9,'BD OCyG'!$AE:$AE,$H27,'BD OCyG'!$AD:$AD,$H$11)*CH$9)/CL$10))</f>
        <v>0</v>
      </c>
      <c r="CM27" s="170">
        <f t="shared" ca="1" si="19"/>
        <v>0</v>
      </c>
      <c r="CN27" s="171">
        <f ca="1">IF(CM$9&gt;Periodo,0,SUMIFS(INDIRECT("'BD OCyG'!$"&amp;CN$10&amp;":$"&amp;CN$10),'BD OCyG'!$B:$B,CL$9,'BD OCyG'!$AE:$AE,$H27,'BD OCyG'!$AD:$AD,$H$11,'BD OCyG'!$AF:$AF,"Si")-CH27-CB27-BV27-BP27-BJ27-BD27-AX27-AR27-AL27-AF27-Z27)</f>
        <v>0</v>
      </c>
      <c r="CO27" s="171">
        <f ca="1">IF(CM$9&gt;Periodo,0,SUMIFS(INDIRECT("'BD OCyG'!$"&amp;CN$10&amp;":$"&amp;CN$10),'BD OCyG'!$B:$B,CL$9,'BD OCyG'!$AE:$AE,$H27,'BD OCyG'!$AD:$AD,$H$11,'BD OCyG'!$AF:$AF,"No")*Resumen!$F$8-CI27-CC27-BW27-BQ27-BK27-BE27-AY27-AS27-AM27-AG27-AA27)</f>
        <v>0</v>
      </c>
      <c r="CP27" s="171">
        <f ca="1">CN27+IF(Resumen!$F$8=0,0,CO27/Resumen!$F$8)</f>
        <v>0</v>
      </c>
      <c r="CQ27" s="171">
        <f ca="1">CN27+IF(Resumen!$R$7=0,0,CO27/Resumen!$R$7)</f>
        <v>0</v>
      </c>
      <c r="CR27" s="139">
        <f t="shared" ca="1" si="20"/>
        <v>0</v>
      </c>
      <c r="CS27" s="139">
        <f t="shared" ca="1" si="21"/>
        <v>0</v>
      </c>
      <c r="CT27" s="139">
        <f t="shared" ca="1" si="22"/>
        <v>0</v>
      </c>
      <c r="CU27" s="139">
        <f t="shared" ca="1" si="4"/>
        <v>0</v>
      </c>
      <c r="CV27" s="140">
        <f t="shared" ca="1" si="4"/>
        <v>0</v>
      </c>
      <c r="CW27" s="140">
        <f t="shared" ca="1" si="4"/>
        <v>0</v>
      </c>
      <c r="CX27" s="170">
        <f>SUMIFS('BD OCyG'!$AB:$AB,'BD OCyG'!$B:$B,CX$11,'BD OCyG'!$AE:$AE,$H27,'BD OCyG'!$AD:$AD,$H$11)</f>
        <v>0</v>
      </c>
      <c r="CY27" s="170">
        <f t="shared" si="5"/>
        <v>0</v>
      </c>
      <c r="CZ27" s="171">
        <f>SUMIFS('BD OCyG'!$AC:$AC,'BD OCyG'!$B:$B,CX$11,'BD OCyG'!$AE:$AE,$H27,'BD OCyG'!$AD:$AD,$H$11,'BD OCyG'!$AF:$AF,"Si")</f>
        <v>0</v>
      </c>
      <c r="DA27" s="171">
        <f>SUMIFS('BD OCyG'!$AC:$AC,'BD OCyG'!$B:$B,CX$11,'BD OCyG'!$AE:$AE,$H27,'BD OCyG'!$AD:$AD,$H$11,'BD OCyG'!$AF:$AF,"No")*Resumen!$F$8</f>
        <v>0</v>
      </c>
      <c r="DB27" s="171">
        <f>CZ27+IF(Resumen!$F$8=0,0,DA27/Resumen!$F$8)</f>
        <v>0</v>
      </c>
      <c r="DC27" s="171">
        <f>CZ27+IF(Resumen!$F$8=0,0,DA27/Resumen!$F$8)</f>
        <v>0</v>
      </c>
      <c r="DD27" s="170">
        <f>SUMIFS('BD OCyG'!$AB:$AB,'BD OCyG'!$B:$B,DD$11,'BD OCyG'!$AE:$AE,$H27,'BD OCyG'!$AD:$AD,$H$11)</f>
        <v>0</v>
      </c>
      <c r="DE27" s="170">
        <f t="shared" si="6"/>
        <v>0</v>
      </c>
      <c r="DF27" s="171">
        <f>SUMIFS('BD OCyG'!$AC:$AC,'BD OCyG'!$B:$B,DD$11,'BD OCyG'!$AE:$AE,$H27,'BD OCyG'!$AD:$AD,$H$11,'BD OCyG'!$AF:$AF,"Si")</f>
        <v>0</v>
      </c>
      <c r="DG27" s="171">
        <f>SUMIFS('BD OCyG'!$AC:$AC,'BD OCyG'!$B:$B,DD$11,'BD OCyG'!$AE:$AE,$H27,'BD OCyG'!$AD:$AD,$H$11,'BD OCyG'!$AF:$AF,"No")*Resumen!$F$8</f>
        <v>0</v>
      </c>
      <c r="DH27" s="171">
        <f>DF27+IF(Resumen!$F$8=0,0,DG27/Resumen!$F$8)</f>
        <v>0</v>
      </c>
      <c r="DI27" s="171">
        <f>DF27+IF(Resumen!$F$8=0,0,DG27/Resumen!$F$8)</f>
        <v>0</v>
      </c>
      <c r="DJ27" s="140">
        <f t="shared" ca="1" si="23"/>
        <v>0</v>
      </c>
      <c r="DK27" s="140">
        <f t="shared" ca="1" si="7"/>
        <v>0</v>
      </c>
      <c r="DL27" s="140">
        <f t="shared" ca="1" si="7"/>
        <v>0</v>
      </c>
    </row>
    <row r="28" spans="2:116" s="169" customFormat="1" ht="15" customHeight="1" x14ac:dyDescent="0.2">
      <c r="B28" s="170">
        <f>SUMIFS('BD OCyG'!$AB:$AB,'BD OCyG'!$B:$B,B$11,'BD OCyG'!$AE:$AE,$H28,'BD OCyG'!$AD:$AD,$H$11)</f>
        <v>0</v>
      </c>
      <c r="C28" s="170">
        <f t="shared" si="0"/>
        <v>0</v>
      </c>
      <c r="D28" s="171">
        <f>SUMIFS('BD OCyG'!$AC:$AC,'BD OCyG'!$B:$B,B$11,'BD OCyG'!$AE:$AE,$H28,'BD OCyG'!$AD:$AD,$H$11,'BD OCyG'!$AF:$AF,"Si")</f>
        <v>0</v>
      </c>
      <c r="E28" s="171">
        <f>SUMIFS('BD OCyG'!$AC:$AC,'BD OCyG'!$B:$B,B$11,'BD OCyG'!$AE:$AE,$H28,'BD OCyG'!$AD:$AD,$H$11,'BD OCyG'!$AF:$AF,"No")*Resumen!$F$9</f>
        <v>0</v>
      </c>
      <c r="F28" s="171">
        <f>D28+IF(Resumen!$F$9=0,0,E28/Resumen!$F$9)</f>
        <v>0</v>
      </c>
      <c r="G28" s="171">
        <f>D28+IF(Resumen!$F$7=0,0,E28/Resumen!$F$7)</f>
        <v>0</v>
      </c>
      <c r="H28" s="172"/>
      <c r="I28" s="139">
        <f>SUMIFS('BD OCyG'!$AB:$AB,'BD OCyG'!$B:$B,I$11,'BD OCyG'!$AE:$AE,$H28,'BD OCyG'!$AD:$AD,$H$11)</f>
        <v>0</v>
      </c>
      <c r="J28" s="139">
        <f t="shared" si="1"/>
        <v>0</v>
      </c>
      <c r="K28" s="139">
        <f>SUMIFS('BD OCyG'!$AC:$AC,'BD OCyG'!$B:$B,I$11,'BD OCyG'!$AE:$AE,$H28,'BD OCyG'!$AD:$AD,$H$11,'BD OCyG'!$AF:$AF,"Si")</f>
        <v>0</v>
      </c>
      <c r="L28" s="139">
        <f>SUMIFS('BD OCyG'!$AC:$AC,'BD OCyG'!$B:$B,I$11,'BD OCyG'!$AE:$AE,$H28,'BD OCyG'!$AD:$AD,$H$11,'BD OCyG'!$AF:$AF,"No")*Resumen!$F$8</f>
        <v>0</v>
      </c>
      <c r="M28" s="171">
        <f>K28+IF(Resumen!$F$8=0,0,L28/Resumen!$F$8)</f>
        <v>0</v>
      </c>
      <c r="N28" s="139">
        <f>SUMIFS('BD OCyG'!$AB:$AB,'BD OCyG'!$B:$B,N$11,'BD OCyG'!$AE:$AE,$H28,'BD OCyG'!$AD:$AD,$H$11)</f>
        <v>0</v>
      </c>
      <c r="O28" s="139">
        <f t="shared" si="2"/>
        <v>0</v>
      </c>
      <c r="P28" s="139">
        <f>SUMIFS('BD OCyG'!$AC:$AC,'BD OCyG'!$B:$B,N$11,'BD OCyG'!$AE:$AE,$H28,'BD OCyG'!$AD:$AD,$H$11,'BD OCyG'!$AF:$AF,"Si")</f>
        <v>0</v>
      </c>
      <c r="Q28" s="139">
        <f>SUMIFS('BD OCyG'!$AC:$AC,'BD OCyG'!$B:$B,N$11,'BD OCyG'!$AE:$AE,$H28,'BD OCyG'!$AD:$AD,$H$11,'BD OCyG'!$AF:$AF,"No")*Resumen!$F$8</f>
        <v>0</v>
      </c>
      <c r="R28" s="171">
        <f>P28+IF(Resumen!$F$8=0,0,Q28/Resumen!$F$8)</f>
        <v>0</v>
      </c>
      <c r="S28" s="139">
        <f ca="1">IFERROR(SUMIFS(INDIRECT("'BD OCyG'!$"&amp;T$10&amp;":"&amp;T$10),'BD OCyG'!$B:$B,N$11,'BD OCyG'!$AE:$AE,$H28,'BD OCyG'!$AD:$AD,$H$11),)</f>
        <v>0</v>
      </c>
      <c r="T28" s="139">
        <f t="shared" ca="1" si="3"/>
        <v>0</v>
      </c>
      <c r="U28" s="139">
        <f ca="1">IFERROR(SUMIFS(INDIRECT("'BD OCyG'!$"&amp;U$10&amp;":$"&amp;U$10),'BD OCyG'!$B:$B,N$11,'BD OCyG'!$AE:$AE,$H28,'BD OCyG'!$AD:$AD,$H$11,'BD OCyG'!$AF:$AF,"Si"),)</f>
        <v>0</v>
      </c>
      <c r="V28" s="139">
        <f ca="1">IFERROR(SUMIFS(INDIRECT("'BD OCyG'!$"&amp;U$10&amp;":$"&amp;U$10),'BD OCyG'!$B:$B,N$11,'BD OCyG'!$AE:$AE,$H28,'BD OCyG'!$AD:$AD,$H$11,'BD OCyG'!$AF:$AF,"No")*Resumen!$F$8,)</f>
        <v>0</v>
      </c>
      <c r="W28" s="171">
        <f ca="1">U28+IF(Resumen!$F$8=0,0,V28/Resumen!$F$8)</f>
        <v>0</v>
      </c>
      <c r="X28" s="170">
        <f ca="1">SUMIFS(INDIRECT("'BD OCyG'!$"&amp;Y$10&amp;":"&amp;Y$10),'BD OCyG'!$B:$B,X$9,'BD OCyG'!$AE:$AE,$H28,'BD OCyG'!$AD:$AD,$H$11)</f>
        <v>0</v>
      </c>
      <c r="Y28" s="170">
        <f t="shared" ca="1" si="8"/>
        <v>0</v>
      </c>
      <c r="Z28" s="171">
        <f ca="1">SUMIFS(INDIRECT("'BD OCyG'!$"&amp;Z$10&amp;":$"&amp;Z$10),'BD OCyG'!$B:$B,X$9,'BD OCyG'!$AE:$AE,$H28,'BD OCyG'!$AD:$AD,$H$11,'BD OCyG'!$AF:$AF,"Si")</f>
        <v>0</v>
      </c>
      <c r="AA28" s="171">
        <f ca="1">SUMIFS(INDIRECT("'BD OCyG'!$"&amp;Z$10&amp;":$"&amp;Z$10),'BD OCyG'!$B:$B,X$9,'BD OCyG'!$AE:$AE,$H28,'BD OCyG'!$AD:$AD,$H$11,'BD OCyG'!$AF:$AF,"No")*Resumen!$F$8</f>
        <v>0</v>
      </c>
      <c r="AB28" s="171">
        <f ca="1">Z28+IF(Resumen!$F$8=0,0,AA28/Resumen!$F$8)</f>
        <v>0</v>
      </c>
      <c r="AC28" s="171">
        <f ca="1">Z28+IF(Resumen!$G$7=0,0,AA28/Resumen!$G$7)</f>
        <v>0</v>
      </c>
      <c r="AD28" s="170">
        <f ca="1">IF(AE$9&gt;Periodo,0,(SUMIFS(INDIRECT("'BD OCyG'!$"&amp;AE$10&amp;":"&amp;AE$10),'BD OCyG'!$B:$B,AD$9,'BD OCyG'!$AE:$AE,$H28,'BD OCyG'!$AD:$AD,$H$11)*AF$9-X28*X$10)/AD$10)</f>
        <v>0</v>
      </c>
      <c r="AE28" s="170">
        <f t="shared" ca="1" si="9"/>
        <v>0</v>
      </c>
      <c r="AF28" s="171">
        <f ca="1">IF(AE$9&gt;Periodo,0,IF(AE$9&gt;Periodo,0,SUMIFS(INDIRECT("'BD OCyG'!$"&amp;AF$10&amp;":$"&amp;AF$10),'BD OCyG'!$B:$B,AD$9,'BD OCyG'!$AE:$AE,$H28,'BD OCyG'!$AD:$AD,$H$11,'BD OCyG'!$AF:$AF,"Si")-Z28))</f>
        <v>0</v>
      </c>
      <c r="AG28" s="171">
        <f ca="1">IF(AE$9&gt;Periodo,0,IF(AE$9&gt;Periodo,0,SUMIFS(INDIRECT("'BD OCyG'!$"&amp;AF$10&amp;":$"&amp;AF$10),'BD OCyG'!$B:$B,AD$9,'BD OCyG'!$AE:$AE,$H28,'BD OCyG'!$AD:$AD,$H$11,'BD OCyG'!$AF:$AF,"No")*Resumen!$F$8-AA28))</f>
        <v>0</v>
      </c>
      <c r="AH28" s="171">
        <f ca="1">AF28+IF(Resumen!$F$8=0,0,AG28/Resumen!$F$8)</f>
        <v>0</v>
      </c>
      <c r="AI28" s="171">
        <f ca="1">AF28+IF(Resumen!$H$7=0,0,AG28/Resumen!$H$7)</f>
        <v>0</v>
      </c>
      <c r="AJ28" s="170">
        <f ca="1">IF(AK$9&gt;Periodo,0,IF(AK$9&gt;Periodo,0,(SUMIFS(INDIRECT("'BD OCyG'!$"&amp;AK$10&amp;":"&amp;AK$10),'BD OCyG'!$B:$B,AJ$9,'BD OCyG'!$AE:$AE,$H28,'BD OCyG'!$AD:$AD,$H$11)*AL$9-SUMIFS(INDIRECT("'BD OCyG'!$"&amp;AE$10&amp;":"&amp;AE$10),'BD OCyG'!$B:$B,AJ$9,'BD OCyG'!$AE:$AE,$H28,'BD OCyG'!$AD:$AD,$H$11)*AF$9)/AJ$10))</f>
        <v>0</v>
      </c>
      <c r="AK28" s="170">
        <f t="shared" ca="1" si="10"/>
        <v>0</v>
      </c>
      <c r="AL28" s="171">
        <f ca="1">IF(AK$9&gt;Periodo,0,SUMIFS(INDIRECT("'BD OCyG'!$"&amp;AL$10&amp;":$"&amp;AL$10),'BD OCyG'!$B:$B,AJ$9,'BD OCyG'!$AE:$AE,$H28,'BD OCyG'!$AD:$AD,$H$11,'BD OCyG'!$AF:$AF,"Si")-AF28-Z28)</f>
        <v>0</v>
      </c>
      <c r="AM28" s="171">
        <f ca="1">IF(AK$9&gt;Periodo,0,SUMIFS(INDIRECT("'BD OCyG'!$"&amp;AL$10&amp;":$"&amp;AL$10),'BD OCyG'!$B:$B,AJ$9,'BD OCyG'!$AE:$AE,$H28,'BD OCyG'!$AD:$AD,$H$11,'BD OCyG'!$AF:$AF,"No")*Resumen!$F$8-AG28-AA28)</f>
        <v>0</v>
      </c>
      <c r="AN28" s="171">
        <f ca="1">AL28+IF(Resumen!$F$8=0,0,AM28/Resumen!$F$8)</f>
        <v>0</v>
      </c>
      <c r="AO28" s="171">
        <f ca="1">AL28+IF(Resumen!$I$7=0,0,AM28/Resumen!$I$7)</f>
        <v>0</v>
      </c>
      <c r="AP28" s="170">
        <f ca="1">IF(AQ$9&gt;Periodo,0,IF(AQ$9&gt;Periodo,0,(SUMIFS(INDIRECT("'BD OCyG'!$"&amp;AQ$10&amp;":"&amp;AQ$10),'BD OCyG'!$B:$B,AP$9,'BD OCyG'!$AE:$AE,$H28,'BD OCyG'!$AD:$AD,$H$11)*AR$9-SUMIFS(INDIRECT("'BD OCyG'!$"&amp;AK$10&amp;":"&amp;AK$10),'BD OCyG'!$B:$B,AP$9,'BD OCyG'!$AE:$AE,$H28,'BD OCyG'!$AD:$AD,$H$11)*AL$9)/AP$10))</f>
        <v>0</v>
      </c>
      <c r="AQ28" s="170">
        <f t="shared" ca="1" si="11"/>
        <v>0</v>
      </c>
      <c r="AR28" s="171">
        <f ca="1">IF(AQ$9&gt;Periodo,0,SUMIFS(INDIRECT("'BD OCyG'!$"&amp;AR$10&amp;":$"&amp;AR$10),'BD OCyG'!$B:$B,AP$9,'BD OCyG'!$AE:$AE,$H28,'BD OCyG'!$AD:$AD,$H$11,'BD OCyG'!$AF:$AF,"Si")-AL28-AF28-Z28)</f>
        <v>0</v>
      </c>
      <c r="AS28" s="171">
        <f ca="1">IF(AQ$9&gt;Periodo,0,SUMIFS(INDIRECT("'BD OCyG'!$"&amp;AR$10&amp;":$"&amp;AR$10),'BD OCyG'!$B:$B,AP$9,'BD OCyG'!$AE:$AE,$H28,'BD OCyG'!$AD:$AD,$H$11,'BD OCyG'!$AF:$AF,"No")*Resumen!$F$8-AM28-AG28-AA28)</f>
        <v>0</v>
      </c>
      <c r="AT28" s="171">
        <f ca="1">AR28+IF(Resumen!$F$8=0,0,AS28/Resumen!$F$8)</f>
        <v>0</v>
      </c>
      <c r="AU28" s="171">
        <f ca="1">AR28+IF(Resumen!$J$7=0,0,AS28/Resumen!$J$7)</f>
        <v>0</v>
      </c>
      <c r="AV28" s="170">
        <f ca="1">IF(AW$9&gt;Periodo,0,IF(AW$9&gt;Periodo,0,(SUMIFS(INDIRECT("'BD OCyG'!$"&amp;AW$10&amp;":"&amp;AW$10),'BD OCyG'!$B:$B,AV$9,'BD OCyG'!$AE:$AE,$H28,'BD OCyG'!$AD:$AD,$H$11)*AX$9-SUMIFS(INDIRECT("'BD OCyG'!$"&amp;AQ$10&amp;":"&amp;AQ$10),'BD OCyG'!$B:$B,AV$9,'BD OCyG'!$AE:$AE,$H28,'BD OCyG'!$AD:$AD,$H$11)*AR$9)/AV$10))</f>
        <v>0</v>
      </c>
      <c r="AW28" s="170">
        <f t="shared" ca="1" si="12"/>
        <v>0</v>
      </c>
      <c r="AX28" s="171">
        <f ca="1">IF(AW$9&gt;Periodo,0,SUMIFS(INDIRECT("'BD OCyG'!$"&amp;AX$10&amp;":$"&amp;AX$10),'BD OCyG'!$B:$B,AV$9,'BD OCyG'!$AE:$AE,$H28,'BD OCyG'!$AD:$AD,$H$11,'BD OCyG'!$AF:$AF,"Si")-AR28-AL28-AF28-Z28)</f>
        <v>0</v>
      </c>
      <c r="AY28" s="171">
        <f ca="1">IF(AW$9&gt;Periodo,0,SUMIFS(INDIRECT("'BD OCyG'!$"&amp;AX$10&amp;":$"&amp;AX$10),'BD OCyG'!$B:$B,AV$9,'BD OCyG'!$AE:$AE,$H28,'BD OCyG'!$AD:$AD,$H$11,'BD OCyG'!$AF:$AF,"No")*Resumen!$F$8-AS28-AM28-AG28-AA28)</f>
        <v>0</v>
      </c>
      <c r="AZ28" s="171">
        <f ca="1">AX28+IF(Resumen!$F$8=0,0,AY28/Resumen!$F$8)</f>
        <v>0</v>
      </c>
      <c r="BA28" s="171">
        <f ca="1">AX28+IF(Resumen!$K$7=0,0,AY28/Resumen!$K$7)</f>
        <v>0</v>
      </c>
      <c r="BB28" s="170">
        <f ca="1">IF(BC$9&gt;Periodo,0,IF(BC$9&gt;Periodo,0,(SUMIFS(INDIRECT("'BD OCyG'!$"&amp;BC$10&amp;":"&amp;BC$10),'BD OCyG'!$B:$B,BB$9,'BD OCyG'!$AE:$AE,$H28,'BD OCyG'!$AD:$AD,$H$11)*BD$9-SUMIFS(INDIRECT("'BD OCyG'!$"&amp;AW$10&amp;":"&amp;AW$10),'BD OCyG'!$B:$B,BB$9,'BD OCyG'!$AE:$AE,$H28,'BD OCyG'!$AD:$AD,$H$11)*AX$9)/BB$10))</f>
        <v>0</v>
      </c>
      <c r="BC28" s="170">
        <f t="shared" ca="1" si="13"/>
        <v>0</v>
      </c>
      <c r="BD28" s="171">
        <f ca="1">IF(BC$9&gt;Periodo,0,SUMIFS(INDIRECT("'BD OCyG'!$"&amp;BD$10&amp;":$"&amp;BD$10),'BD OCyG'!$B:$B,BB$9,'BD OCyG'!$AE:$AE,$H28,'BD OCyG'!$AD:$AD,$H$11,'BD OCyG'!$AF:$AF,"Si")-AX28-AR28-AL28-AF28-Z28)</f>
        <v>0</v>
      </c>
      <c r="BE28" s="171">
        <f ca="1">IF(BC$9&gt;Periodo,0,SUMIFS(INDIRECT("'BD OCyG'!$"&amp;BD$10&amp;":$"&amp;BD$10),'BD OCyG'!$B:$B,BB$9,'BD OCyG'!$AE:$AE,$H28,'BD OCyG'!$AD:$AD,$H$11,'BD OCyG'!$AF:$AF,"No")*Resumen!$F$8-AY28-AS28-AM28-AG28-AA28)</f>
        <v>0</v>
      </c>
      <c r="BF28" s="171">
        <f ca="1">BD28+IF(Resumen!$F$8=0,0,BE28/Resumen!$F$8)</f>
        <v>0</v>
      </c>
      <c r="BG28" s="171">
        <f ca="1">BD28+IF(Resumen!$L$7=0,0,BE28/Resumen!$L$7)</f>
        <v>0</v>
      </c>
      <c r="BH28" s="170">
        <f ca="1">IF(BI$9&gt;Periodo,0,IF(BI$9&gt;Periodo,0,(SUMIFS(INDIRECT("'BD OCyG'!$"&amp;BI$10&amp;":"&amp;BI$10),'BD OCyG'!$B:$B,BH$9,'BD OCyG'!$AE:$AE,$H28,'BD OCyG'!$AD:$AD,$H$11)*BJ$9-SUMIFS(INDIRECT("'BD OCyG'!$"&amp;BC$10&amp;":"&amp;BC$10),'BD OCyG'!$B:$B,BH$9,'BD OCyG'!$AE:$AE,$H28,'BD OCyG'!$AD:$AD,$H$11)*BD$9)/BH$10))</f>
        <v>0</v>
      </c>
      <c r="BI28" s="170">
        <f t="shared" ca="1" si="14"/>
        <v>0</v>
      </c>
      <c r="BJ28" s="171">
        <f ca="1">IF(BI$9&gt;Periodo,0,SUMIFS(INDIRECT("'BD OCyG'!$"&amp;BJ$10&amp;":$"&amp;BJ$10),'BD OCyG'!$B:$B,BH$9,'BD OCyG'!$AE:$AE,$H28,'BD OCyG'!$AD:$AD,$H$11,'BD OCyG'!$AF:$AF,"Si")-BD28-AX28-AR28-AL28-AF28-Z28)</f>
        <v>0</v>
      </c>
      <c r="BK28" s="171">
        <f ca="1">IF(BI$9&gt;Periodo,0,SUMIFS(INDIRECT("'BD OCyG'!$"&amp;BJ$10&amp;":$"&amp;BJ$10),'BD OCyG'!$B:$B,BH$9,'BD OCyG'!$AE:$AE,$H28,'BD OCyG'!$AD:$AD,$H$11,'BD OCyG'!$AF:$AF,"No")*Resumen!$F$8-BE28-AY28-AS28-AM28-AG28-AA28)</f>
        <v>0</v>
      </c>
      <c r="BL28" s="171">
        <f ca="1">BJ28+IF(Resumen!$F$8=0,0,BK28/Resumen!$F$8)</f>
        <v>0</v>
      </c>
      <c r="BM28" s="171">
        <f ca="1">BJ28+IF(Resumen!$M$7=0,0,BK28/Resumen!$M$7)</f>
        <v>0</v>
      </c>
      <c r="BN28" s="170">
        <f ca="1">IF(BO$9&gt;Periodo,0,IF(BO$9&gt;Periodo,0,(SUMIFS(INDIRECT("'BD OCyG'!$"&amp;BO$10&amp;":"&amp;BO$10),'BD OCyG'!$B:$B,BN$9,'BD OCyG'!$AE:$AE,$H28,'BD OCyG'!$AD:$AD,$H$11)*BP$9-SUMIFS(INDIRECT("'BD OCyG'!$"&amp;BI$10&amp;":"&amp;BI$10),'BD OCyG'!$B:$B,BN$9,'BD OCyG'!$AE:$AE,$H28,'BD OCyG'!$AD:$AD,$H$11)*BJ$9)/BN$10))</f>
        <v>0</v>
      </c>
      <c r="BO28" s="170">
        <f t="shared" ca="1" si="15"/>
        <v>0</v>
      </c>
      <c r="BP28" s="171">
        <f ca="1">IF(BO$9&gt;Periodo,0,SUMIFS(INDIRECT("'BD OCyG'!$"&amp;BP$10&amp;":$"&amp;BP$10),'BD OCyG'!$B:$B,BN$9,'BD OCyG'!$AE:$AE,$H28,'BD OCyG'!$AD:$AD,$H$11,'BD OCyG'!$AF:$AF,"Si")-BJ28-BD28-AX28-AR28-AL28-AF28-Z28)</f>
        <v>0</v>
      </c>
      <c r="BQ28" s="171">
        <f ca="1">IF(BO$9&gt;Periodo,0,SUMIFS(INDIRECT("'BD OCyG'!$"&amp;BP$10&amp;":$"&amp;BP$10),'BD OCyG'!$B:$B,BN$9,'BD OCyG'!$AE:$AE,$H28,'BD OCyG'!$AD:$AD,$H$11,'BD OCyG'!$AF:$AF,"No")*Resumen!$F$9-BK28-BE28-AY28-AS28-AM28-AG28-AA28)</f>
        <v>0</v>
      </c>
      <c r="BR28" s="171">
        <f ca="1">BP28+IF(Resumen!$F$8=0,0,BQ28/Resumen!$F$8)</f>
        <v>0</v>
      </c>
      <c r="BS28" s="171">
        <f ca="1">BP28+IF(Resumen!$N$7=0,0,BQ28/Resumen!$N$7)</f>
        <v>0</v>
      </c>
      <c r="BT28" s="170">
        <f ca="1">IF(BU$9&gt;Periodo,0,IF(BU$9&gt;Periodo,0,(SUMIFS(INDIRECT("'BD OCyG'!$"&amp;BU$10&amp;":"&amp;BU$10),'BD OCyG'!$B:$B,BT$9,'BD OCyG'!$AE:$AE,$H28,'BD OCyG'!$AD:$AD,$H$11)*BV$9-SUMIFS(INDIRECT("'BD OCyG'!$"&amp;BO$10&amp;":"&amp;BO$10),'BD OCyG'!$B:$B,BT$9,'BD OCyG'!$AE:$AE,$H28,'BD OCyG'!$AD:$AD,$H$11)*BP$9)/BT$10))</f>
        <v>0</v>
      </c>
      <c r="BU28" s="170">
        <f t="shared" ca="1" si="16"/>
        <v>0</v>
      </c>
      <c r="BV28" s="171">
        <f ca="1">IF(BU$9&gt;Periodo,0,SUMIFS(INDIRECT("'BD OCyG'!$"&amp;BV$10&amp;":$"&amp;BV$10),'BD OCyG'!$B:$B,BT$9,'BD OCyG'!$AE:$AE,$H28,'BD OCyG'!$AD:$AD,$H$11,'BD OCyG'!$AF:$AF,"Si")-BP28-BJ28-BD28-AX28-AR28-AL28-AF28-Z28)</f>
        <v>0</v>
      </c>
      <c r="BW28" s="171">
        <f ca="1">IF(BU$9&gt;Periodo,0,SUMIFS(INDIRECT("'BD OCyG'!$"&amp;BV$10&amp;":$"&amp;BV$10),'BD OCyG'!$B:$B,BT$9,'BD OCyG'!$AE:$AE,$H28,'BD OCyG'!$AD:$AD,$H$11,'BD OCyG'!$AF:$AF,"No")*Resumen!$F$8-BQ28-BK28-BE28-AY28-AS28-AM28-AG28-AA28)</f>
        <v>0</v>
      </c>
      <c r="BX28" s="171">
        <f ca="1">BV28+IF(Resumen!$F$8=0,0,BW28/Resumen!$F$8)</f>
        <v>0</v>
      </c>
      <c r="BY28" s="171">
        <f ca="1">BV28+IF(Resumen!$O$7=0,0,BW28/Resumen!$O$7)</f>
        <v>0</v>
      </c>
      <c r="BZ28" s="170">
        <f ca="1">IF(CA$9&gt;Periodo,0,IF(CA$9&gt;Periodo,0,(SUMIFS(INDIRECT("'BD OCyG'!$"&amp;CA$10&amp;":"&amp;CA$10),'BD OCyG'!$B:$B,BZ$9,'BD OCyG'!$AE:$AE,$H28,'BD OCyG'!$AD:$AD,$H$11)*CB$9-SUMIFS(INDIRECT("'BD OCyG'!$"&amp;BU$10&amp;":"&amp;BU$10),'BD OCyG'!$B:$B,BZ$9,'BD OCyG'!$AE:$AE,$H28,'BD OCyG'!$AD:$AD,$H$11)*BV$9)/BZ$10))</f>
        <v>0</v>
      </c>
      <c r="CA28" s="170">
        <f t="shared" ca="1" si="17"/>
        <v>0</v>
      </c>
      <c r="CB28" s="171">
        <f ca="1">IF(CA$9&gt;Periodo,0,SUMIFS(INDIRECT("'BD OCyG'!$"&amp;CB$10&amp;":$"&amp;CB$10),'BD OCyG'!$B:$B,BZ$9,'BD OCyG'!$AE:$AE,$H28,'BD OCyG'!$AD:$AD,$H$11,'BD OCyG'!$AF:$AF,"Si")-BV28-BP28-BJ28-BD28-AX28-AR28-AL28-AF28-Z28)</f>
        <v>0</v>
      </c>
      <c r="CC28" s="171">
        <f ca="1">IF(CA$9&gt;Periodo,0,SUMIFS(INDIRECT("'BD OCyG'!$"&amp;CB$10&amp;":$"&amp;CB$10),'BD OCyG'!$B:$B,BZ$9,'BD OCyG'!$AE:$AE,$H28,'BD OCyG'!$AD:$AD,$H$11,'BD OCyG'!$AF:$AF,"No")*Resumen!$F$8-BW28-BQ28-BK28-BE28-AY28-AS28-AM28-AG28-AA28)</f>
        <v>0</v>
      </c>
      <c r="CD28" s="171">
        <f ca="1">CB28+IF(Resumen!$F$8=0,0,CC28/Resumen!$F$8)</f>
        <v>0</v>
      </c>
      <c r="CE28" s="171">
        <f ca="1">CB28+IF(Resumen!$P$7=0,0,CC28/Resumen!$P$7)</f>
        <v>0</v>
      </c>
      <c r="CF28" s="170">
        <f ca="1">IF(CG$9&gt;Periodo,0,IF(CG$9&gt;Periodo,0,(SUMIFS(INDIRECT("'BD OCyG'!$"&amp;CG$10&amp;":"&amp;CG$10),'BD OCyG'!$B:$B,CF$9,'BD OCyG'!$AE:$AE,$H28,'BD OCyG'!$AD:$AD,$H$11)*CH$9-SUMIFS(INDIRECT("'BD OCyG'!$"&amp;CA$10&amp;":"&amp;CA$10),'BD OCyG'!$B:$B,CF$9,'BD OCyG'!$AE:$AE,$H28,'BD OCyG'!$AD:$AD,$H$11)*CB$9)/CF$10))</f>
        <v>0</v>
      </c>
      <c r="CG28" s="170">
        <f t="shared" ca="1" si="18"/>
        <v>0</v>
      </c>
      <c r="CH28" s="171">
        <f ca="1">IF(CG$9&gt;Periodo,0,SUMIFS(INDIRECT("'BD OCyG'!$"&amp;CH$10&amp;":$"&amp;CH$10),'BD OCyG'!$B:$B,CF$9,'BD OCyG'!$AE:$AE,$H28,'BD OCyG'!$AD:$AD,$H$11,'BD OCyG'!$AF:$AF,"Si")-CB28-BV28-BP28-BJ28-BD28-AX28-AR28-AL28-AF28-Z28)</f>
        <v>0</v>
      </c>
      <c r="CI28" s="171">
        <f ca="1">IF(CG$9&gt;Periodo,0,SUMIFS(INDIRECT("'BD OCyG'!$"&amp;CH$10&amp;":$"&amp;CH$10),'BD OCyG'!$B:$B,CF$9,'BD OCyG'!$AE:$AE,$H28,'BD OCyG'!$AD:$AD,$H$11,'BD OCyG'!$AF:$AF,"No")*Resumen!$F$8-CC28-BW28-BQ28-BK28-BE28-AY28-AS28-AM28-AG28-AA28)</f>
        <v>0</v>
      </c>
      <c r="CJ28" s="171">
        <f ca="1">CH28+IF(Resumen!$F$8=0,0,CI28/Resumen!$F$8)</f>
        <v>0</v>
      </c>
      <c r="CK28" s="171">
        <f ca="1">CH28+IF(Resumen!$Q$7=0,0,CI28/Resumen!$Q$7)</f>
        <v>0</v>
      </c>
      <c r="CL28" s="170">
        <f ca="1">IF(CM$9&gt;Periodo,0,IF(CM$9&gt;Periodo,0,(SUMIFS(INDIRECT("'BD OCyG'!$"&amp;CM$10&amp;":"&amp;CM$10),'BD OCyG'!$B:$B,CL$9,'BD OCyG'!$AE:$AE,$H28,'BD OCyG'!$AD:$AD,$H$11)*CN$9-SUMIFS(INDIRECT("'BD OCyG'!$"&amp;CG$10&amp;":"&amp;CG$10),'BD OCyG'!$B:$B,CL$9,'BD OCyG'!$AE:$AE,$H28,'BD OCyG'!$AD:$AD,$H$11)*CH$9)/CL$10))</f>
        <v>0</v>
      </c>
      <c r="CM28" s="170">
        <f t="shared" ca="1" si="19"/>
        <v>0</v>
      </c>
      <c r="CN28" s="171">
        <f ca="1">IF(CM$9&gt;Periodo,0,SUMIFS(INDIRECT("'BD OCyG'!$"&amp;CN$10&amp;":$"&amp;CN$10),'BD OCyG'!$B:$B,CL$9,'BD OCyG'!$AE:$AE,$H28,'BD OCyG'!$AD:$AD,$H$11,'BD OCyG'!$AF:$AF,"Si")-CH28-CB28-BV28-BP28-BJ28-BD28-AX28-AR28-AL28-AF28-Z28)</f>
        <v>0</v>
      </c>
      <c r="CO28" s="171">
        <f ca="1">IF(CM$9&gt;Periodo,0,SUMIFS(INDIRECT("'BD OCyG'!$"&amp;CN$10&amp;":$"&amp;CN$10),'BD OCyG'!$B:$B,CL$9,'BD OCyG'!$AE:$AE,$H28,'BD OCyG'!$AD:$AD,$H$11,'BD OCyG'!$AF:$AF,"No")*Resumen!$F$8-CI28-CC28-BW28-BQ28-BK28-BE28-AY28-AS28-AM28-AG28-AA28)</f>
        <v>0</v>
      </c>
      <c r="CP28" s="171">
        <f ca="1">CN28+IF(Resumen!$F$8=0,0,CO28/Resumen!$F$8)</f>
        <v>0</v>
      </c>
      <c r="CQ28" s="171">
        <f ca="1">CN28+IF(Resumen!$R$7=0,0,CO28/Resumen!$R$7)</f>
        <v>0</v>
      </c>
      <c r="CR28" s="139">
        <f t="shared" ca="1" si="20"/>
        <v>0</v>
      </c>
      <c r="CS28" s="139">
        <f t="shared" ca="1" si="21"/>
        <v>0</v>
      </c>
      <c r="CT28" s="139">
        <f t="shared" ca="1" si="22"/>
        <v>0</v>
      </c>
      <c r="CU28" s="139">
        <f t="shared" ca="1" si="4"/>
        <v>0</v>
      </c>
      <c r="CV28" s="140">
        <f t="shared" ca="1" si="4"/>
        <v>0</v>
      </c>
      <c r="CW28" s="140">
        <f t="shared" ca="1" si="4"/>
        <v>0</v>
      </c>
      <c r="CX28" s="170">
        <f>SUMIFS('BD OCyG'!$AB:$AB,'BD OCyG'!$B:$B,CX$11,'BD OCyG'!$AE:$AE,$H28,'BD OCyG'!$AD:$AD,$H$11)</f>
        <v>0</v>
      </c>
      <c r="CY28" s="170">
        <f t="shared" si="5"/>
        <v>0</v>
      </c>
      <c r="CZ28" s="171">
        <f>SUMIFS('BD OCyG'!$AC:$AC,'BD OCyG'!$B:$B,CX$11,'BD OCyG'!$AE:$AE,$H28,'BD OCyG'!$AD:$AD,$H$11,'BD OCyG'!$AF:$AF,"Si")</f>
        <v>0</v>
      </c>
      <c r="DA28" s="171">
        <f>SUMIFS('BD OCyG'!$AC:$AC,'BD OCyG'!$B:$B,CX$11,'BD OCyG'!$AE:$AE,$H28,'BD OCyG'!$AD:$AD,$H$11,'BD OCyG'!$AF:$AF,"No")*Resumen!$F$8</f>
        <v>0</v>
      </c>
      <c r="DB28" s="171">
        <f>CZ28+IF(Resumen!$F$8=0,0,DA28/Resumen!$F$8)</f>
        <v>0</v>
      </c>
      <c r="DC28" s="171">
        <f>CZ28+IF(Resumen!$F$8=0,0,DA28/Resumen!$F$8)</f>
        <v>0</v>
      </c>
      <c r="DD28" s="170">
        <f>SUMIFS('BD OCyG'!$AB:$AB,'BD OCyG'!$B:$B,DD$11,'BD OCyG'!$AE:$AE,$H28,'BD OCyG'!$AD:$AD,$H$11)</f>
        <v>0</v>
      </c>
      <c r="DE28" s="170">
        <f t="shared" si="6"/>
        <v>0</v>
      </c>
      <c r="DF28" s="171">
        <f>SUMIFS('BD OCyG'!$AC:$AC,'BD OCyG'!$B:$B,DD$11,'BD OCyG'!$AE:$AE,$H28,'BD OCyG'!$AD:$AD,$H$11,'BD OCyG'!$AF:$AF,"Si")</f>
        <v>0</v>
      </c>
      <c r="DG28" s="171">
        <f>SUMIFS('BD OCyG'!$AC:$AC,'BD OCyG'!$B:$B,DD$11,'BD OCyG'!$AE:$AE,$H28,'BD OCyG'!$AD:$AD,$H$11,'BD OCyG'!$AF:$AF,"No")*Resumen!$F$8</f>
        <v>0</v>
      </c>
      <c r="DH28" s="171">
        <f>DF28+IF(Resumen!$F$8=0,0,DG28/Resumen!$F$8)</f>
        <v>0</v>
      </c>
      <c r="DI28" s="171">
        <f>DF28+IF(Resumen!$F$8=0,0,DG28/Resumen!$F$8)</f>
        <v>0</v>
      </c>
      <c r="DJ28" s="140">
        <f t="shared" ca="1" si="23"/>
        <v>0</v>
      </c>
      <c r="DK28" s="140">
        <f t="shared" ca="1" si="7"/>
        <v>0</v>
      </c>
      <c r="DL28" s="140">
        <f t="shared" ca="1" si="7"/>
        <v>0</v>
      </c>
    </row>
    <row r="29" spans="2:116" s="169" customFormat="1" ht="15" customHeight="1" x14ac:dyDescent="0.2">
      <c r="B29" s="170">
        <f>SUMIFS('BD OCyG'!$AB:$AB,'BD OCyG'!$B:$B,B$11,'BD OCyG'!$AE:$AE,$H29,'BD OCyG'!$AD:$AD,$H$11)</f>
        <v>0</v>
      </c>
      <c r="C29" s="170">
        <f t="shared" si="0"/>
        <v>0</v>
      </c>
      <c r="D29" s="171">
        <f>SUMIFS('BD OCyG'!$AC:$AC,'BD OCyG'!$B:$B,B$11,'BD OCyG'!$AE:$AE,$H29,'BD OCyG'!$AD:$AD,$H$11,'BD OCyG'!$AF:$AF,"Si")</f>
        <v>0</v>
      </c>
      <c r="E29" s="171">
        <f>SUMIFS('BD OCyG'!$AC:$AC,'BD OCyG'!$B:$B,B$11,'BD OCyG'!$AE:$AE,$H29,'BD OCyG'!$AD:$AD,$H$11,'BD OCyG'!$AF:$AF,"No")*Resumen!$F$9</f>
        <v>0</v>
      </c>
      <c r="F29" s="171">
        <f>D29+IF(Resumen!$F$9=0,0,E29/Resumen!$F$9)</f>
        <v>0</v>
      </c>
      <c r="G29" s="171">
        <f>D29+IF(Resumen!$F$7=0,0,E29/Resumen!$F$7)</f>
        <v>0</v>
      </c>
      <c r="H29" s="172"/>
      <c r="I29" s="139">
        <f>SUMIFS('BD OCyG'!$AB:$AB,'BD OCyG'!$B:$B,I$11,'BD OCyG'!$AE:$AE,$H29,'BD OCyG'!$AD:$AD,$H$11)</f>
        <v>0</v>
      </c>
      <c r="J29" s="139">
        <f t="shared" si="1"/>
        <v>0</v>
      </c>
      <c r="K29" s="139">
        <f>SUMIFS('BD OCyG'!$AC:$AC,'BD OCyG'!$B:$B,I$11,'BD OCyG'!$AE:$AE,$H29,'BD OCyG'!$AD:$AD,$H$11,'BD OCyG'!$AF:$AF,"Si")</f>
        <v>0</v>
      </c>
      <c r="L29" s="139">
        <f>SUMIFS('BD OCyG'!$AC:$AC,'BD OCyG'!$B:$B,I$11,'BD OCyG'!$AE:$AE,$H29,'BD OCyG'!$AD:$AD,$H$11,'BD OCyG'!$AF:$AF,"No")*Resumen!$F$8</f>
        <v>0</v>
      </c>
      <c r="M29" s="171">
        <f>K29+IF(Resumen!$F$8=0,0,L29/Resumen!$F$8)</f>
        <v>0</v>
      </c>
      <c r="N29" s="139">
        <f>SUMIFS('BD OCyG'!$AB:$AB,'BD OCyG'!$B:$B,N$11,'BD OCyG'!$AE:$AE,$H29,'BD OCyG'!$AD:$AD,$H$11)</f>
        <v>0</v>
      </c>
      <c r="O29" s="139">
        <f t="shared" si="2"/>
        <v>0</v>
      </c>
      <c r="P29" s="139">
        <f>SUMIFS('BD OCyG'!$AC:$AC,'BD OCyG'!$B:$B,N$11,'BD OCyG'!$AE:$AE,$H29,'BD OCyG'!$AD:$AD,$H$11,'BD OCyG'!$AF:$AF,"Si")</f>
        <v>0</v>
      </c>
      <c r="Q29" s="139">
        <f>SUMIFS('BD OCyG'!$AC:$AC,'BD OCyG'!$B:$B,N$11,'BD OCyG'!$AE:$AE,$H29,'BD OCyG'!$AD:$AD,$H$11,'BD OCyG'!$AF:$AF,"No")*Resumen!$F$8</f>
        <v>0</v>
      </c>
      <c r="R29" s="171">
        <f>P29+IF(Resumen!$F$8=0,0,Q29/Resumen!$F$8)</f>
        <v>0</v>
      </c>
      <c r="S29" s="139">
        <f ca="1">IFERROR(SUMIFS(INDIRECT("'BD OCyG'!$"&amp;T$10&amp;":"&amp;T$10),'BD OCyG'!$B:$B,N$11,'BD OCyG'!$AE:$AE,$H29,'BD OCyG'!$AD:$AD,$H$11),)</f>
        <v>0</v>
      </c>
      <c r="T29" s="139">
        <f t="shared" ca="1" si="3"/>
        <v>0</v>
      </c>
      <c r="U29" s="139">
        <f ca="1">IFERROR(SUMIFS(INDIRECT("'BD OCyG'!$"&amp;U$10&amp;":$"&amp;U$10),'BD OCyG'!$B:$B,N$11,'BD OCyG'!$AE:$AE,$H29,'BD OCyG'!$AD:$AD,$H$11,'BD OCyG'!$AF:$AF,"Si"),)</f>
        <v>0</v>
      </c>
      <c r="V29" s="139">
        <f ca="1">IFERROR(SUMIFS(INDIRECT("'BD OCyG'!$"&amp;U$10&amp;":$"&amp;U$10),'BD OCyG'!$B:$B,N$11,'BD OCyG'!$AE:$AE,$H29,'BD OCyG'!$AD:$AD,$H$11,'BD OCyG'!$AF:$AF,"No")*Resumen!$F$8,)</f>
        <v>0</v>
      </c>
      <c r="W29" s="171">
        <f ca="1">U29+IF(Resumen!$F$8=0,0,V29/Resumen!$F$8)</f>
        <v>0</v>
      </c>
      <c r="X29" s="170">
        <f ca="1">SUMIFS(INDIRECT("'BD OCyG'!$"&amp;Y$10&amp;":"&amp;Y$10),'BD OCyG'!$B:$B,X$9,'BD OCyG'!$AE:$AE,$H29,'BD OCyG'!$AD:$AD,$H$11)</f>
        <v>0</v>
      </c>
      <c r="Y29" s="170">
        <f t="shared" ca="1" si="8"/>
        <v>0</v>
      </c>
      <c r="Z29" s="171">
        <f ca="1">SUMIFS(INDIRECT("'BD OCyG'!$"&amp;Z$10&amp;":$"&amp;Z$10),'BD OCyG'!$B:$B,X$9,'BD OCyG'!$AE:$AE,$H29,'BD OCyG'!$AD:$AD,$H$11,'BD OCyG'!$AF:$AF,"Si")</f>
        <v>0</v>
      </c>
      <c r="AA29" s="171">
        <f ca="1">SUMIFS(INDIRECT("'BD OCyG'!$"&amp;Z$10&amp;":$"&amp;Z$10),'BD OCyG'!$B:$B,X$9,'BD OCyG'!$AE:$AE,$H29,'BD OCyG'!$AD:$AD,$H$11,'BD OCyG'!$AF:$AF,"No")*Resumen!$F$8</f>
        <v>0</v>
      </c>
      <c r="AB29" s="171">
        <f ca="1">Z29+IF(Resumen!$F$8=0,0,AA29/Resumen!$F$8)</f>
        <v>0</v>
      </c>
      <c r="AC29" s="171">
        <f ca="1">Z29+IF(Resumen!$G$7=0,0,AA29/Resumen!$G$7)</f>
        <v>0</v>
      </c>
      <c r="AD29" s="170">
        <f ca="1">IF(AE$9&gt;Periodo,0,(SUMIFS(INDIRECT("'BD OCyG'!$"&amp;AE$10&amp;":"&amp;AE$10),'BD OCyG'!$B:$B,AD$9,'BD OCyG'!$AE:$AE,$H29,'BD OCyG'!$AD:$AD,$H$11)*AF$9-X29*X$10)/AD$10)</f>
        <v>0</v>
      </c>
      <c r="AE29" s="170">
        <f t="shared" ca="1" si="9"/>
        <v>0</v>
      </c>
      <c r="AF29" s="171">
        <f ca="1">IF(AE$9&gt;Periodo,0,IF(AE$9&gt;Periodo,0,SUMIFS(INDIRECT("'BD OCyG'!$"&amp;AF$10&amp;":$"&amp;AF$10),'BD OCyG'!$B:$B,AD$9,'BD OCyG'!$AE:$AE,$H29,'BD OCyG'!$AD:$AD,$H$11,'BD OCyG'!$AF:$AF,"Si")-Z29))</f>
        <v>0</v>
      </c>
      <c r="AG29" s="171">
        <f ca="1">IF(AE$9&gt;Periodo,0,IF(AE$9&gt;Periodo,0,SUMIFS(INDIRECT("'BD OCyG'!$"&amp;AF$10&amp;":$"&amp;AF$10),'BD OCyG'!$B:$B,AD$9,'BD OCyG'!$AE:$AE,$H29,'BD OCyG'!$AD:$AD,$H$11,'BD OCyG'!$AF:$AF,"No")*Resumen!$F$8-AA29))</f>
        <v>0</v>
      </c>
      <c r="AH29" s="171">
        <f ca="1">AF29+IF(Resumen!$F$8=0,0,AG29/Resumen!$F$8)</f>
        <v>0</v>
      </c>
      <c r="AI29" s="171">
        <f ca="1">AF29+IF(Resumen!$H$7=0,0,AG29/Resumen!$H$7)</f>
        <v>0</v>
      </c>
      <c r="AJ29" s="170">
        <f ca="1">IF(AK$9&gt;Periodo,0,IF(AK$9&gt;Periodo,0,(SUMIFS(INDIRECT("'BD OCyG'!$"&amp;AK$10&amp;":"&amp;AK$10),'BD OCyG'!$B:$B,AJ$9,'BD OCyG'!$AE:$AE,$H29,'BD OCyG'!$AD:$AD,$H$11)*AL$9-SUMIFS(INDIRECT("'BD OCyG'!$"&amp;AE$10&amp;":"&amp;AE$10),'BD OCyG'!$B:$B,AJ$9,'BD OCyG'!$AE:$AE,$H29,'BD OCyG'!$AD:$AD,$H$11)*AF$9)/AJ$10))</f>
        <v>0</v>
      </c>
      <c r="AK29" s="170">
        <f t="shared" ca="1" si="10"/>
        <v>0</v>
      </c>
      <c r="AL29" s="171">
        <f ca="1">IF(AK$9&gt;Periodo,0,SUMIFS(INDIRECT("'BD OCyG'!$"&amp;AL$10&amp;":$"&amp;AL$10),'BD OCyG'!$B:$B,AJ$9,'BD OCyG'!$AE:$AE,$H29,'BD OCyG'!$AD:$AD,$H$11,'BD OCyG'!$AF:$AF,"Si")-AF29-Z29)</f>
        <v>0</v>
      </c>
      <c r="AM29" s="171">
        <f ca="1">IF(AK$9&gt;Periodo,0,SUMIFS(INDIRECT("'BD OCyG'!$"&amp;AL$10&amp;":$"&amp;AL$10),'BD OCyG'!$B:$B,AJ$9,'BD OCyG'!$AE:$AE,$H29,'BD OCyG'!$AD:$AD,$H$11,'BD OCyG'!$AF:$AF,"No")*Resumen!$F$8-AG29-AA29)</f>
        <v>0</v>
      </c>
      <c r="AN29" s="171">
        <f ca="1">AL29+IF(Resumen!$F$8=0,0,AM29/Resumen!$F$8)</f>
        <v>0</v>
      </c>
      <c r="AO29" s="171">
        <f ca="1">AL29+IF(Resumen!$I$7=0,0,AM29/Resumen!$I$7)</f>
        <v>0</v>
      </c>
      <c r="AP29" s="170">
        <f ca="1">IF(AQ$9&gt;Periodo,0,IF(AQ$9&gt;Periodo,0,(SUMIFS(INDIRECT("'BD OCyG'!$"&amp;AQ$10&amp;":"&amp;AQ$10),'BD OCyG'!$B:$B,AP$9,'BD OCyG'!$AE:$AE,$H29,'BD OCyG'!$AD:$AD,$H$11)*AR$9-SUMIFS(INDIRECT("'BD OCyG'!$"&amp;AK$10&amp;":"&amp;AK$10),'BD OCyG'!$B:$B,AP$9,'BD OCyG'!$AE:$AE,$H29,'BD OCyG'!$AD:$AD,$H$11)*AL$9)/AP$10))</f>
        <v>0</v>
      </c>
      <c r="AQ29" s="170">
        <f t="shared" ca="1" si="11"/>
        <v>0</v>
      </c>
      <c r="AR29" s="171">
        <f ca="1">IF(AQ$9&gt;Periodo,0,SUMIFS(INDIRECT("'BD OCyG'!$"&amp;AR$10&amp;":$"&amp;AR$10),'BD OCyG'!$B:$B,AP$9,'BD OCyG'!$AE:$AE,$H29,'BD OCyG'!$AD:$AD,$H$11,'BD OCyG'!$AF:$AF,"Si")-AL29-AF29-Z29)</f>
        <v>0</v>
      </c>
      <c r="AS29" s="171">
        <f ca="1">IF(AQ$9&gt;Periodo,0,SUMIFS(INDIRECT("'BD OCyG'!$"&amp;AR$10&amp;":$"&amp;AR$10),'BD OCyG'!$B:$B,AP$9,'BD OCyG'!$AE:$AE,$H29,'BD OCyG'!$AD:$AD,$H$11,'BD OCyG'!$AF:$AF,"No")*Resumen!$F$8-AM29-AG29-AA29)</f>
        <v>0</v>
      </c>
      <c r="AT29" s="171">
        <f ca="1">AR29+IF(Resumen!$F$8=0,0,AS29/Resumen!$F$8)</f>
        <v>0</v>
      </c>
      <c r="AU29" s="171">
        <f ca="1">AR29+IF(Resumen!$J$7=0,0,AS29/Resumen!$J$7)</f>
        <v>0</v>
      </c>
      <c r="AV29" s="170">
        <f ca="1">IF(AW$9&gt;Periodo,0,IF(AW$9&gt;Periodo,0,(SUMIFS(INDIRECT("'BD OCyG'!$"&amp;AW$10&amp;":"&amp;AW$10),'BD OCyG'!$B:$B,AV$9,'BD OCyG'!$AE:$AE,$H29,'BD OCyG'!$AD:$AD,$H$11)*AX$9-SUMIFS(INDIRECT("'BD OCyG'!$"&amp;AQ$10&amp;":"&amp;AQ$10),'BD OCyG'!$B:$B,AV$9,'BD OCyG'!$AE:$AE,$H29,'BD OCyG'!$AD:$AD,$H$11)*AR$9)/AV$10))</f>
        <v>0</v>
      </c>
      <c r="AW29" s="170">
        <f t="shared" ca="1" si="12"/>
        <v>0</v>
      </c>
      <c r="AX29" s="171">
        <f ca="1">IF(AW$9&gt;Periodo,0,SUMIFS(INDIRECT("'BD OCyG'!$"&amp;AX$10&amp;":$"&amp;AX$10),'BD OCyG'!$B:$B,AV$9,'BD OCyG'!$AE:$AE,$H29,'BD OCyG'!$AD:$AD,$H$11,'BD OCyG'!$AF:$AF,"Si")-AR29-AL29-AF29-Z29)</f>
        <v>0</v>
      </c>
      <c r="AY29" s="171">
        <f ca="1">IF(AW$9&gt;Periodo,0,SUMIFS(INDIRECT("'BD OCyG'!$"&amp;AX$10&amp;":$"&amp;AX$10),'BD OCyG'!$B:$B,AV$9,'BD OCyG'!$AE:$AE,$H29,'BD OCyG'!$AD:$AD,$H$11,'BD OCyG'!$AF:$AF,"No")*Resumen!$F$8-AS29-AM29-AG29-AA29)</f>
        <v>0</v>
      </c>
      <c r="AZ29" s="171">
        <f ca="1">AX29+IF(Resumen!$F$8=0,0,AY29/Resumen!$F$8)</f>
        <v>0</v>
      </c>
      <c r="BA29" s="171">
        <f ca="1">AX29+IF(Resumen!$K$7=0,0,AY29/Resumen!$K$7)</f>
        <v>0</v>
      </c>
      <c r="BB29" s="170">
        <f ca="1">IF(BC$9&gt;Periodo,0,IF(BC$9&gt;Periodo,0,(SUMIFS(INDIRECT("'BD OCyG'!$"&amp;BC$10&amp;":"&amp;BC$10),'BD OCyG'!$B:$B,BB$9,'BD OCyG'!$AE:$AE,$H29,'BD OCyG'!$AD:$AD,$H$11)*BD$9-SUMIFS(INDIRECT("'BD OCyG'!$"&amp;AW$10&amp;":"&amp;AW$10),'BD OCyG'!$B:$B,BB$9,'BD OCyG'!$AE:$AE,$H29,'BD OCyG'!$AD:$AD,$H$11)*AX$9)/BB$10))</f>
        <v>0</v>
      </c>
      <c r="BC29" s="170">
        <f t="shared" ca="1" si="13"/>
        <v>0</v>
      </c>
      <c r="BD29" s="171">
        <f ca="1">IF(BC$9&gt;Periodo,0,SUMIFS(INDIRECT("'BD OCyG'!$"&amp;BD$10&amp;":$"&amp;BD$10),'BD OCyG'!$B:$B,BB$9,'BD OCyG'!$AE:$AE,$H29,'BD OCyG'!$AD:$AD,$H$11,'BD OCyG'!$AF:$AF,"Si")-AX29-AR29-AL29-AF29-Z29)</f>
        <v>0</v>
      </c>
      <c r="BE29" s="171">
        <f ca="1">IF(BC$9&gt;Periodo,0,SUMIFS(INDIRECT("'BD OCyG'!$"&amp;BD$10&amp;":$"&amp;BD$10),'BD OCyG'!$B:$B,BB$9,'BD OCyG'!$AE:$AE,$H29,'BD OCyG'!$AD:$AD,$H$11,'BD OCyG'!$AF:$AF,"No")*Resumen!$F$8-AY29-AS29-AM29-AG29-AA29)</f>
        <v>0</v>
      </c>
      <c r="BF29" s="171">
        <f ca="1">BD29+IF(Resumen!$F$8=0,0,BE29/Resumen!$F$8)</f>
        <v>0</v>
      </c>
      <c r="BG29" s="171">
        <f ca="1">BD29+IF(Resumen!$L$7=0,0,BE29/Resumen!$L$7)</f>
        <v>0</v>
      </c>
      <c r="BH29" s="170">
        <f ca="1">IF(BI$9&gt;Periodo,0,IF(BI$9&gt;Periodo,0,(SUMIFS(INDIRECT("'BD OCyG'!$"&amp;BI$10&amp;":"&amp;BI$10),'BD OCyG'!$B:$B,BH$9,'BD OCyG'!$AE:$AE,$H29,'BD OCyG'!$AD:$AD,$H$11)*BJ$9-SUMIFS(INDIRECT("'BD OCyG'!$"&amp;BC$10&amp;":"&amp;BC$10),'BD OCyG'!$B:$B,BH$9,'BD OCyG'!$AE:$AE,$H29,'BD OCyG'!$AD:$AD,$H$11)*BD$9)/BH$10))</f>
        <v>0</v>
      </c>
      <c r="BI29" s="170">
        <f t="shared" ca="1" si="14"/>
        <v>0</v>
      </c>
      <c r="BJ29" s="171">
        <f ca="1">IF(BI$9&gt;Periodo,0,SUMIFS(INDIRECT("'BD OCyG'!$"&amp;BJ$10&amp;":$"&amp;BJ$10),'BD OCyG'!$B:$B,BH$9,'BD OCyG'!$AE:$AE,$H29,'BD OCyG'!$AD:$AD,$H$11,'BD OCyG'!$AF:$AF,"Si")-BD29-AX29-AR29-AL29-AF29-Z29)</f>
        <v>0</v>
      </c>
      <c r="BK29" s="171">
        <f ca="1">IF(BI$9&gt;Periodo,0,SUMIFS(INDIRECT("'BD OCyG'!$"&amp;BJ$10&amp;":$"&amp;BJ$10),'BD OCyG'!$B:$B,BH$9,'BD OCyG'!$AE:$AE,$H29,'BD OCyG'!$AD:$AD,$H$11,'BD OCyG'!$AF:$AF,"No")*Resumen!$F$8-BE29-AY29-AS29-AM29-AG29-AA29)</f>
        <v>0</v>
      </c>
      <c r="BL29" s="171">
        <f ca="1">BJ29+IF(Resumen!$F$8=0,0,BK29/Resumen!$F$8)</f>
        <v>0</v>
      </c>
      <c r="BM29" s="171">
        <f ca="1">BJ29+IF(Resumen!$M$7=0,0,BK29/Resumen!$M$7)</f>
        <v>0</v>
      </c>
      <c r="BN29" s="170">
        <f ca="1">IF(BO$9&gt;Periodo,0,IF(BO$9&gt;Periodo,0,(SUMIFS(INDIRECT("'BD OCyG'!$"&amp;BO$10&amp;":"&amp;BO$10),'BD OCyG'!$B:$B,BN$9,'BD OCyG'!$AE:$AE,$H29,'BD OCyG'!$AD:$AD,$H$11)*BP$9-SUMIFS(INDIRECT("'BD OCyG'!$"&amp;BI$10&amp;":"&amp;BI$10),'BD OCyG'!$B:$B,BN$9,'BD OCyG'!$AE:$AE,$H29,'BD OCyG'!$AD:$AD,$H$11)*BJ$9)/BN$10))</f>
        <v>0</v>
      </c>
      <c r="BO29" s="170">
        <f t="shared" ca="1" si="15"/>
        <v>0</v>
      </c>
      <c r="BP29" s="171">
        <f ca="1">IF(BO$9&gt;Periodo,0,SUMIFS(INDIRECT("'BD OCyG'!$"&amp;BP$10&amp;":$"&amp;BP$10),'BD OCyG'!$B:$B,BN$9,'BD OCyG'!$AE:$AE,$H29,'BD OCyG'!$AD:$AD,$H$11,'BD OCyG'!$AF:$AF,"Si")-BJ29-BD29-AX29-AR29-AL29-AF29-Z29)</f>
        <v>0</v>
      </c>
      <c r="BQ29" s="171">
        <f ca="1">IF(BO$9&gt;Periodo,0,SUMIFS(INDIRECT("'BD OCyG'!$"&amp;BP$10&amp;":$"&amp;BP$10),'BD OCyG'!$B:$B,BN$9,'BD OCyG'!$AE:$AE,$H29,'BD OCyG'!$AD:$AD,$H$11,'BD OCyG'!$AF:$AF,"No")*Resumen!$F$9-BK29-BE29-AY29-AS29-AM29-AG29-AA29)</f>
        <v>0</v>
      </c>
      <c r="BR29" s="171">
        <f ca="1">BP29+IF(Resumen!$F$8=0,0,BQ29/Resumen!$F$8)</f>
        <v>0</v>
      </c>
      <c r="BS29" s="171">
        <f ca="1">BP29+IF(Resumen!$N$7=0,0,BQ29/Resumen!$N$7)</f>
        <v>0</v>
      </c>
      <c r="BT29" s="170">
        <f ca="1">IF(BU$9&gt;Periodo,0,IF(BU$9&gt;Periodo,0,(SUMIFS(INDIRECT("'BD OCyG'!$"&amp;BU$10&amp;":"&amp;BU$10),'BD OCyG'!$B:$B,BT$9,'BD OCyG'!$AE:$AE,$H29,'BD OCyG'!$AD:$AD,$H$11)*BV$9-SUMIFS(INDIRECT("'BD OCyG'!$"&amp;BO$10&amp;":"&amp;BO$10),'BD OCyG'!$B:$B,BT$9,'BD OCyG'!$AE:$AE,$H29,'BD OCyG'!$AD:$AD,$H$11)*BP$9)/BT$10))</f>
        <v>0</v>
      </c>
      <c r="BU29" s="170">
        <f t="shared" ca="1" si="16"/>
        <v>0</v>
      </c>
      <c r="BV29" s="171">
        <f ca="1">IF(BU$9&gt;Periodo,0,SUMIFS(INDIRECT("'BD OCyG'!$"&amp;BV$10&amp;":$"&amp;BV$10),'BD OCyG'!$B:$B,BT$9,'BD OCyG'!$AE:$AE,$H29,'BD OCyG'!$AD:$AD,$H$11,'BD OCyG'!$AF:$AF,"Si")-BP29-BJ29-BD29-AX29-AR29-AL29-AF29-Z29)</f>
        <v>0</v>
      </c>
      <c r="BW29" s="171">
        <f ca="1">IF(BU$9&gt;Periodo,0,SUMIFS(INDIRECT("'BD OCyG'!$"&amp;BV$10&amp;":$"&amp;BV$10),'BD OCyG'!$B:$B,BT$9,'BD OCyG'!$AE:$AE,$H29,'BD OCyG'!$AD:$AD,$H$11,'BD OCyG'!$AF:$AF,"No")*Resumen!$F$8-BQ29-BK29-BE29-AY29-AS29-AM29-AG29-AA29)</f>
        <v>0</v>
      </c>
      <c r="BX29" s="171">
        <f ca="1">BV29+IF(Resumen!$F$8=0,0,BW29/Resumen!$F$8)</f>
        <v>0</v>
      </c>
      <c r="BY29" s="171">
        <f ca="1">BV29+IF(Resumen!$O$7=0,0,BW29/Resumen!$O$7)</f>
        <v>0</v>
      </c>
      <c r="BZ29" s="170">
        <f ca="1">IF(CA$9&gt;Periodo,0,IF(CA$9&gt;Periodo,0,(SUMIFS(INDIRECT("'BD OCyG'!$"&amp;CA$10&amp;":"&amp;CA$10),'BD OCyG'!$B:$B,BZ$9,'BD OCyG'!$AE:$AE,$H29,'BD OCyG'!$AD:$AD,$H$11)*CB$9-SUMIFS(INDIRECT("'BD OCyG'!$"&amp;BU$10&amp;":"&amp;BU$10),'BD OCyG'!$B:$B,BZ$9,'BD OCyG'!$AE:$AE,$H29,'BD OCyG'!$AD:$AD,$H$11)*BV$9)/BZ$10))</f>
        <v>0</v>
      </c>
      <c r="CA29" s="170">
        <f t="shared" ca="1" si="17"/>
        <v>0</v>
      </c>
      <c r="CB29" s="171">
        <f ca="1">IF(CA$9&gt;Periodo,0,SUMIFS(INDIRECT("'BD OCyG'!$"&amp;CB$10&amp;":$"&amp;CB$10),'BD OCyG'!$B:$B,BZ$9,'BD OCyG'!$AE:$AE,$H29,'BD OCyG'!$AD:$AD,$H$11,'BD OCyG'!$AF:$AF,"Si")-BV29-BP29-BJ29-BD29-AX29-AR29-AL29-AF29-Z29)</f>
        <v>0</v>
      </c>
      <c r="CC29" s="171">
        <f ca="1">IF(CA$9&gt;Periodo,0,SUMIFS(INDIRECT("'BD OCyG'!$"&amp;CB$10&amp;":$"&amp;CB$10),'BD OCyG'!$B:$B,BZ$9,'BD OCyG'!$AE:$AE,$H29,'BD OCyG'!$AD:$AD,$H$11,'BD OCyG'!$AF:$AF,"No")*Resumen!$F$8-BW29-BQ29-BK29-BE29-AY29-AS29-AM29-AG29-AA29)</f>
        <v>0</v>
      </c>
      <c r="CD29" s="171">
        <f ca="1">CB29+IF(Resumen!$F$8=0,0,CC29/Resumen!$F$8)</f>
        <v>0</v>
      </c>
      <c r="CE29" s="171">
        <f ca="1">CB29+IF(Resumen!$P$7=0,0,CC29/Resumen!$P$7)</f>
        <v>0</v>
      </c>
      <c r="CF29" s="170">
        <f ca="1">IF(CG$9&gt;Periodo,0,IF(CG$9&gt;Periodo,0,(SUMIFS(INDIRECT("'BD OCyG'!$"&amp;CG$10&amp;":"&amp;CG$10),'BD OCyG'!$B:$B,CF$9,'BD OCyG'!$AE:$AE,$H29,'BD OCyG'!$AD:$AD,$H$11)*CH$9-SUMIFS(INDIRECT("'BD OCyG'!$"&amp;CA$10&amp;":"&amp;CA$10),'BD OCyG'!$B:$B,CF$9,'BD OCyG'!$AE:$AE,$H29,'BD OCyG'!$AD:$AD,$H$11)*CB$9)/CF$10))</f>
        <v>0</v>
      </c>
      <c r="CG29" s="170">
        <f t="shared" ca="1" si="18"/>
        <v>0</v>
      </c>
      <c r="CH29" s="171">
        <f ca="1">IF(CG$9&gt;Periodo,0,SUMIFS(INDIRECT("'BD OCyG'!$"&amp;CH$10&amp;":$"&amp;CH$10),'BD OCyG'!$B:$B,CF$9,'BD OCyG'!$AE:$AE,$H29,'BD OCyG'!$AD:$AD,$H$11,'BD OCyG'!$AF:$AF,"Si")-CB29-BV29-BP29-BJ29-BD29-AX29-AR29-AL29-AF29-Z29)</f>
        <v>0</v>
      </c>
      <c r="CI29" s="171">
        <f ca="1">IF(CG$9&gt;Periodo,0,SUMIFS(INDIRECT("'BD OCyG'!$"&amp;CH$10&amp;":$"&amp;CH$10),'BD OCyG'!$B:$B,CF$9,'BD OCyG'!$AE:$AE,$H29,'BD OCyG'!$AD:$AD,$H$11,'BD OCyG'!$AF:$AF,"No")*Resumen!$F$8-CC29-BW29-BQ29-BK29-BE29-AY29-AS29-AM29-AG29-AA29)</f>
        <v>0</v>
      </c>
      <c r="CJ29" s="171">
        <f ca="1">CH29+IF(Resumen!$F$8=0,0,CI29/Resumen!$F$8)</f>
        <v>0</v>
      </c>
      <c r="CK29" s="171">
        <f ca="1">CH29+IF(Resumen!$Q$7=0,0,CI29/Resumen!$Q$7)</f>
        <v>0</v>
      </c>
      <c r="CL29" s="170">
        <f ca="1">IF(CM$9&gt;Periodo,0,IF(CM$9&gt;Periodo,0,(SUMIFS(INDIRECT("'BD OCyG'!$"&amp;CM$10&amp;":"&amp;CM$10),'BD OCyG'!$B:$B,CL$9,'BD OCyG'!$AE:$AE,$H29,'BD OCyG'!$AD:$AD,$H$11)*CN$9-SUMIFS(INDIRECT("'BD OCyG'!$"&amp;CG$10&amp;":"&amp;CG$10),'BD OCyG'!$B:$B,CL$9,'BD OCyG'!$AE:$AE,$H29,'BD OCyG'!$AD:$AD,$H$11)*CH$9)/CL$10))</f>
        <v>0</v>
      </c>
      <c r="CM29" s="170">
        <f t="shared" ca="1" si="19"/>
        <v>0</v>
      </c>
      <c r="CN29" s="171">
        <f ca="1">IF(CM$9&gt;Periodo,0,SUMIFS(INDIRECT("'BD OCyG'!$"&amp;CN$10&amp;":$"&amp;CN$10),'BD OCyG'!$B:$B,CL$9,'BD OCyG'!$AE:$AE,$H29,'BD OCyG'!$AD:$AD,$H$11,'BD OCyG'!$AF:$AF,"Si")-CH29-CB29-BV29-BP29-BJ29-BD29-AX29-AR29-AL29-AF29-Z29)</f>
        <v>0</v>
      </c>
      <c r="CO29" s="171">
        <f ca="1">IF(CM$9&gt;Periodo,0,SUMIFS(INDIRECT("'BD OCyG'!$"&amp;CN$10&amp;":$"&amp;CN$10),'BD OCyG'!$B:$B,CL$9,'BD OCyG'!$AE:$AE,$H29,'BD OCyG'!$AD:$AD,$H$11,'BD OCyG'!$AF:$AF,"No")*Resumen!$F$8-CI29-CC29-BW29-BQ29-BK29-BE29-AY29-AS29-AM29-AG29-AA29)</f>
        <v>0</v>
      </c>
      <c r="CP29" s="171">
        <f ca="1">CN29+IF(Resumen!$F$8=0,0,CO29/Resumen!$F$8)</f>
        <v>0</v>
      </c>
      <c r="CQ29" s="171">
        <f ca="1">CN29+IF(Resumen!$R$7=0,0,CO29/Resumen!$R$7)</f>
        <v>0</v>
      </c>
      <c r="CR29" s="139">
        <f t="shared" ca="1" si="20"/>
        <v>0</v>
      </c>
      <c r="CS29" s="139">
        <f t="shared" ca="1" si="21"/>
        <v>0</v>
      </c>
      <c r="CT29" s="139">
        <f t="shared" ca="1" si="22"/>
        <v>0</v>
      </c>
      <c r="CU29" s="139">
        <f t="shared" ca="1" si="4"/>
        <v>0</v>
      </c>
      <c r="CV29" s="140">
        <f t="shared" ca="1" si="4"/>
        <v>0</v>
      </c>
      <c r="CW29" s="140">
        <f t="shared" ca="1" si="4"/>
        <v>0</v>
      </c>
      <c r="CX29" s="170">
        <f>SUMIFS('BD OCyG'!$AB:$AB,'BD OCyG'!$B:$B,CX$11,'BD OCyG'!$AE:$AE,$H29,'BD OCyG'!$AD:$AD,$H$11)</f>
        <v>0</v>
      </c>
      <c r="CY29" s="170">
        <f t="shared" si="5"/>
        <v>0</v>
      </c>
      <c r="CZ29" s="171">
        <f>SUMIFS('BD OCyG'!$AC:$AC,'BD OCyG'!$B:$B,CX$11,'BD OCyG'!$AE:$AE,$H29,'BD OCyG'!$AD:$AD,$H$11,'BD OCyG'!$AF:$AF,"Si")</f>
        <v>0</v>
      </c>
      <c r="DA29" s="171">
        <f>SUMIFS('BD OCyG'!$AC:$AC,'BD OCyG'!$B:$B,CX$11,'BD OCyG'!$AE:$AE,$H29,'BD OCyG'!$AD:$AD,$H$11,'BD OCyG'!$AF:$AF,"No")*Resumen!$F$8</f>
        <v>0</v>
      </c>
      <c r="DB29" s="171">
        <f>CZ29+IF(Resumen!$F$8=0,0,DA29/Resumen!$F$8)</f>
        <v>0</v>
      </c>
      <c r="DC29" s="171">
        <f>CZ29+IF(Resumen!$F$8=0,0,DA29/Resumen!$F$8)</f>
        <v>0</v>
      </c>
      <c r="DD29" s="170">
        <f>SUMIFS('BD OCyG'!$AB:$AB,'BD OCyG'!$B:$B,DD$11,'BD OCyG'!$AE:$AE,$H29,'BD OCyG'!$AD:$AD,$H$11)</f>
        <v>0</v>
      </c>
      <c r="DE29" s="170">
        <f t="shared" si="6"/>
        <v>0</v>
      </c>
      <c r="DF29" s="171">
        <f>SUMIFS('BD OCyG'!$AC:$AC,'BD OCyG'!$B:$B,DD$11,'BD OCyG'!$AE:$AE,$H29,'BD OCyG'!$AD:$AD,$H$11,'BD OCyG'!$AF:$AF,"Si")</f>
        <v>0</v>
      </c>
      <c r="DG29" s="171">
        <f>SUMIFS('BD OCyG'!$AC:$AC,'BD OCyG'!$B:$B,DD$11,'BD OCyG'!$AE:$AE,$H29,'BD OCyG'!$AD:$AD,$H$11,'BD OCyG'!$AF:$AF,"No")*Resumen!$F$8</f>
        <v>0</v>
      </c>
      <c r="DH29" s="171">
        <f>DF29+IF(Resumen!$F$8=0,0,DG29/Resumen!$F$8)</f>
        <v>0</v>
      </c>
      <c r="DI29" s="171">
        <f>DF29+IF(Resumen!$F$8=0,0,DG29/Resumen!$F$8)</f>
        <v>0</v>
      </c>
      <c r="DJ29" s="140">
        <f t="shared" ca="1" si="23"/>
        <v>0</v>
      </c>
      <c r="DK29" s="140">
        <f t="shared" ca="1" si="23"/>
        <v>0</v>
      </c>
      <c r="DL29" s="140">
        <f t="shared" ca="1" si="23"/>
        <v>0</v>
      </c>
    </row>
    <row r="30" spans="2:116" s="169" customFormat="1" ht="15" customHeight="1" x14ac:dyDescent="0.2">
      <c r="B30" s="170">
        <f>SUMIFS('BD OCyG'!$AB:$AB,'BD OCyG'!$B:$B,B$11,'BD OCyG'!$AE:$AE,$H30,'BD OCyG'!$AD:$AD,$H$11)</f>
        <v>0</v>
      </c>
      <c r="C30" s="170">
        <f t="shared" si="0"/>
        <v>0</v>
      </c>
      <c r="D30" s="171">
        <f>SUMIFS('BD OCyG'!$AC:$AC,'BD OCyG'!$B:$B,B$11,'BD OCyG'!$AE:$AE,$H30,'BD OCyG'!$AD:$AD,$H$11,'BD OCyG'!$AF:$AF,"Si")</f>
        <v>0</v>
      </c>
      <c r="E30" s="171">
        <f>SUMIFS('BD OCyG'!$AC:$AC,'BD OCyG'!$B:$B,B$11,'BD OCyG'!$AE:$AE,$H30,'BD OCyG'!$AD:$AD,$H$11,'BD OCyG'!$AF:$AF,"No")*Resumen!$F$9</f>
        <v>0</v>
      </c>
      <c r="F30" s="171">
        <f>D30+IF(Resumen!$F$9=0,0,E30/Resumen!$F$9)</f>
        <v>0</v>
      </c>
      <c r="G30" s="171">
        <f>D30+IF(Resumen!$F$7=0,0,E30/Resumen!$F$7)</f>
        <v>0</v>
      </c>
      <c r="H30" s="172"/>
      <c r="I30" s="139">
        <f>SUMIFS('BD OCyG'!$AB:$AB,'BD OCyG'!$B:$B,I$11,'BD OCyG'!$AE:$AE,$H30,'BD OCyG'!$AD:$AD,$H$11)</f>
        <v>0</v>
      </c>
      <c r="J30" s="139">
        <f t="shared" si="1"/>
        <v>0</v>
      </c>
      <c r="K30" s="139">
        <f>SUMIFS('BD OCyG'!$AC:$AC,'BD OCyG'!$B:$B,I$11,'BD OCyG'!$AE:$AE,$H30,'BD OCyG'!$AD:$AD,$H$11,'BD OCyG'!$AF:$AF,"Si")</f>
        <v>0</v>
      </c>
      <c r="L30" s="139">
        <f>SUMIFS('BD OCyG'!$AC:$AC,'BD OCyG'!$B:$B,I$11,'BD OCyG'!$AE:$AE,$H30,'BD OCyG'!$AD:$AD,$H$11,'BD OCyG'!$AF:$AF,"No")*Resumen!$F$8</f>
        <v>0</v>
      </c>
      <c r="M30" s="171">
        <f>K30+IF(Resumen!$F$8=0,0,L30/Resumen!$F$8)</f>
        <v>0</v>
      </c>
      <c r="N30" s="139">
        <f>SUMIFS('BD OCyG'!$AB:$AB,'BD OCyG'!$B:$B,N$11,'BD OCyG'!$AE:$AE,$H30,'BD OCyG'!$AD:$AD,$H$11)</f>
        <v>0</v>
      </c>
      <c r="O30" s="139">
        <f t="shared" si="2"/>
        <v>0</v>
      </c>
      <c r="P30" s="139">
        <f>SUMIFS('BD OCyG'!$AC:$AC,'BD OCyG'!$B:$B,N$11,'BD OCyG'!$AE:$AE,$H30,'BD OCyG'!$AD:$AD,$H$11,'BD OCyG'!$AF:$AF,"Si")</f>
        <v>0</v>
      </c>
      <c r="Q30" s="139">
        <f>SUMIFS('BD OCyG'!$AC:$AC,'BD OCyG'!$B:$B,N$11,'BD OCyG'!$AE:$AE,$H30,'BD OCyG'!$AD:$AD,$H$11,'BD OCyG'!$AF:$AF,"No")*Resumen!$F$8</f>
        <v>0</v>
      </c>
      <c r="R30" s="171">
        <f>P30+IF(Resumen!$F$8=0,0,Q30/Resumen!$F$8)</f>
        <v>0</v>
      </c>
      <c r="S30" s="139">
        <f ca="1">IFERROR(SUMIFS(INDIRECT("'BD OCyG'!$"&amp;T$10&amp;":"&amp;T$10),'BD OCyG'!$B:$B,N$11,'BD OCyG'!$AE:$AE,$H30,'BD OCyG'!$AD:$AD,$H$11),)</f>
        <v>0</v>
      </c>
      <c r="T30" s="139">
        <f t="shared" ca="1" si="3"/>
        <v>0</v>
      </c>
      <c r="U30" s="139">
        <f ca="1">IFERROR(SUMIFS(INDIRECT("'BD OCyG'!$"&amp;U$10&amp;":$"&amp;U$10),'BD OCyG'!$B:$B,N$11,'BD OCyG'!$AE:$AE,$H30,'BD OCyG'!$AD:$AD,$H$11,'BD OCyG'!$AF:$AF,"Si"),)</f>
        <v>0</v>
      </c>
      <c r="V30" s="139">
        <f ca="1">IFERROR(SUMIFS(INDIRECT("'BD OCyG'!$"&amp;U$10&amp;":$"&amp;U$10),'BD OCyG'!$B:$B,N$11,'BD OCyG'!$AE:$AE,$H30,'BD OCyG'!$AD:$AD,$H$11,'BD OCyG'!$AF:$AF,"No")*Resumen!$F$8,)</f>
        <v>0</v>
      </c>
      <c r="W30" s="171">
        <f ca="1">U30+IF(Resumen!$F$8=0,0,V30/Resumen!$F$8)</f>
        <v>0</v>
      </c>
      <c r="X30" s="170">
        <f ca="1">SUMIFS(INDIRECT("'BD OCyG'!$"&amp;Y$10&amp;":"&amp;Y$10),'BD OCyG'!$B:$B,X$9,'BD OCyG'!$AE:$AE,$H30,'BD OCyG'!$AD:$AD,$H$11)</f>
        <v>0</v>
      </c>
      <c r="Y30" s="170">
        <f t="shared" ca="1" si="8"/>
        <v>0</v>
      </c>
      <c r="Z30" s="171">
        <f ca="1">SUMIFS(INDIRECT("'BD OCyG'!$"&amp;Z$10&amp;":$"&amp;Z$10),'BD OCyG'!$B:$B,X$9,'BD OCyG'!$AE:$AE,$H30,'BD OCyG'!$AD:$AD,$H$11,'BD OCyG'!$AF:$AF,"Si")</f>
        <v>0</v>
      </c>
      <c r="AA30" s="171">
        <f ca="1">SUMIFS(INDIRECT("'BD OCyG'!$"&amp;Z$10&amp;":$"&amp;Z$10),'BD OCyG'!$B:$B,X$9,'BD OCyG'!$AE:$AE,$H30,'BD OCyG'!$AD:$AD,$H$11,'BD OCyG'!$AF:$AF,"No")*Resumen!$F$8</f>
        <v>0</v>
      </c>
      <c r="AB30" s="171">
        <f ca="1">Z30+IF(Resumen!$F$8=0,0,AA30/Resumen!$F$8)</f>
        <v>0</v>
      </c>
      <c r="AC30" s="171">
        <f ca="1">Z30+IF(Resumen!$G$7=0,0,AA30/Resumen!$G$7)</f>
        <v>0</v>
      </c>
      <c r="AD30" s="170">
        <f ca="1">IF(AE$9&gt;Periodo,0,(SUMIFS(INDIRECT("'BD OCyG'!$"&amp;AE$10&amp;":"&amp;AE$10),'BD OCyG'!$B:$B,AD$9,'BD OCyG'!$AE:$AE,$H30,'BD OCyG'!$AD:$AD,$H$11)*AF$9-X30*X$10)/AD$10)</f>
        <v>0</v>
      </c>
      <c r="AE30" s="170">
        <f t="shared" ca="1" si="9"/>
        <v>0</v>
      </c>
      <c r="AF30" s="171">
        <f ca="1">IF(AE$9&gt;Periodo,0,IF(AE$9&gt;Periodo,0,SUMIFS(INDIRECT("'BD OCyG'!$"&amp;AF$10&amp;":$"&amp;AF$10),'BD OCyG'!$B:$B,AD$9,'BD OCyG'!$AE:$AE,$H30,'BD OCyG'!$AD:$AD,$H$11,'BD OCyG'!$AF:$AF,"Si")-Z30))</f>
        <v>0</v>
      </c>
      <c r="AG30" s="171">
        <f ca="1">IF(AE$9&gt;Periodo,0,IF(AE$9&gt;Periodo,0,SUMIFS(INDIRECT("'BD OCyG'!$"&amp;AF$10&amp;":$"&amp;AF$10),'BD OCyG'!$B:$B,AD$9,'BD OCyG'!$AE:$AE,$H30,'BD OCyG'!$AD:$AD,$H$11,'BD OCyG'!$AF:$AF,"No")*Resumen!$F$8-AA30))</f>
        <v>0</v>
      </c>
      <c r="AH30" s="171">
        <f ca="1">AF30+IF(Resumen!$F$8=0,0,AG30/Resumen!$F$8)</f>
        <v>0</v>
      </c>
      <c r="AI30" s="171">
        <f ca="1">AF30+IF(Resumen!$H$7=0,0,AG30/Resumen!$H$7)</f>
        <v>0</v>
      </c>
      <c r="AJ30" s="170">
        <f ca="1">IF(AK$9&gt;Periodo,0,IF(AK$9&gt;Periodo,0,(SUMIFS(INDIRECT("'BD OCyG'!$"&amp;AK$10&amp;":"&amp;AK$10),'BD OCyG'!$B:$B,AJ$9,'BD OCyG'!$AE:$AE,$H30,'BD OCyG'!$AD:$AD,$H$11)*AL$9-SUMIFS(INDIRECT("'BD OCyG'!$"&amp;AE$10&amp;":"&amp;AE$10),'BD OCyG'!$B:$B,AJ$9,'BD OCyG'!$AE:$AE,$H30,'BD OCyG'!$AD:$AD,$H$11)*AF$9)/AJ$10))</f>
        <v>0</v>
      </c>
      <c r="AK30" s="170">
        <f t="shared" ca="1" si="10"/>
        <v>0</v>
      </c>
      <c r="AL30" s="171">
        <f ca="1">IF(AK$9&gt;Periodo,0,SUMIFS(INDIRECT("'BD OCyG'!$"&amp;AL$10&amp;":$"&amp;AL$10),'BD OCyG'!$B:$B,AJ$9,'BD OCyG'!$AE:$AE,$H30,'BD OCyG'!$AD:$AD,$H$11,'BD OCyG'!$AF:$AF,"Si")-AF30-Z30)</f>
        <v>0</v>
      </c>
      <c r="AM30" s="171">
        <f ca="1">IF(AK$9&gt;Periodo,0,SUMIFS(INDIRECT("'BD OCyG'!$"&amp;AL$10&amp;":$"&amp;AL$10),'BD OCyG'!$B:$B,AJ$9,'BD OCyG'!$AE:$AE,$H30,'BD OCyG'!$AD:$AD,$H$11,'BD OCyG'!$AF:$AF,"No")*Resumen!$F$8-AG30-AA30)</f>
        <v>0</v>
      </c>
      <c r="AN30" s="171">
        <f ca="1">AL30+IF(Resumen!$F$8=0,0,AM30/Resumen!$F$8)</f>
        <v>0</v>
      </c>
      <c r="AO30" s="171">
        <f ca="1">AL30+IF(Resumen!$I$7=0,0,AM30/Resumen!$I$7)</f>
        <v>0</v>
      </c>
      <c r="AP30" s="170">
        <f ca="1">IF(AQ$9&gt;Periodo,0,IF(AQ$9&gt;Periodo,0,(SUMIFS(INDIRECT("'BD OCyG'!$"&amp;AQ$10&amp;":"&amp;AQ$10),'BD OCyG'!$B:$B,AP$9,'BD OCyG'!$AE:$AE,$H30,'BD OCyG'!$AD:$AD,$H$11)*AR$9-SUMIFS(INDIRECT("'BD OCyG'!$"&amp;AK$10&amp;":"&amp;AK$10),'BD OCyG'!$B:$B,AP$9,'BD OCyG'!$AE:$AE,$H30,'BD OCyG'!$AD:$AD,$H$11)*AL$9)/AP$10))</f>
        <v>0</v>
      </c>
      <c r="AQ30" s="170">
        <f t="shared" ca="1" si="11"/>
        <v>0</v>
      </c>
      <c r="AR30" s="171">
        <f ca="1">IF(AQ$9&gt;Periodo,0,SUMIFS(INDIRECT("'BD OCyG'!$"&amp;AR$10&amp;":$"&amp;AR$10),'BD OCyG'!$B:$B,AP$9,'BD OCyG'!$AE:$AE,$H30,'BD OCyG'!$AD:$AD,$H$11,'BD OCyG'!$AF:$AF,"Si")-AL30-AF30-Z30)</f>
        <v>0</v>
      </c>
      <c r="AS30" s="171">
        <f ca="1">IF(AQ$9&gt;Periodo,0,SUMIFS(INDIRECT("'BD OCyG'!$"&amp;AR$10&amp;":$"&amp;AR$10),'BD OCyG'!$B:$B,AP$9,'BD OCyG'!$AE:$AE,$H30,'BD OCyG'!$AD:$AD,$H$11,'BD OCyG'!$AF:$AF,"No")*Resumen!$F$8-AM30-AG30-AA30)</f>
        <v>0</v>
      </c>
      <c r="AT30" s="171">
        <f ca="1">AR30+IF(Resumen!$F$8=0,0,AS30/Resumen!$F$8)</f>
        <v>0</v>
      </c>
      <c r="AU30" s="171">
        <f ca="1">AR30+IF(Resumen!$J$7=0,0,AS30/Resumen!$J$7)</f>
        <v>0</v>
      </c>
      <c r="AV30" s="170">
        <f ca="1">IF(AW$9&gt;Periodo,0,IF(AW$9&gt;Periodo,0,(SUMIFS(INDIRECT("'BD OCyG'!$"&amp;AW$10&amp;":"&amp;AW$10),'BD OCyG'!$B:$B,AV$9,'BD OCyG'!$AE:$AE,$H30,'BD OCyG'!$AD:$AD,$H$11)*AX$9-SUMIFS(INDIRECT("'BD OCyG'!$"&amp;AQ$10&amp;":"&amp;AQ$10),'BD OCyG'!$B:$B,AV$9,'BD OCyG'!$AE:$AE,$H30,'BD OCyG'!$AD:$AD,$H$11)*AR$9)/AV$10))</f>
        <v>0</v>
      </c>
      <c r="AW30" s="170">
        <f t="shared" ca="1" si="12"/>
        <v>0</v>
      </c>
      <c r="AX30" s="171">
        <f ca="1">IF(AW$9&gt;Periodo,0,SUMIFS(INDIRECT("'BD OCyG'!$"&amp;AX$10&amp;":$"&amp;AX$10),'BD OCyG'!$B:$B,AV$9,'BD OCyG'!$AE:$AE,$H30,'BD OCyG'!$AD:$AD,$H$11,'BD OCyG'!$AF:$AF,"Si")-AR30-AL30-AF30-Z30)</f>
        <v>0</v>
      </c>
      <c r="AY30" s="171">
        <f ca="1">IF(AW$9&gt;Periodo,0,SUMIFS(INDIRECT("'BD OCyG'!$"&amp;AX$10&amp;":$"&amp;AX$10),'BD OCyG'!$B:$B,AV$9,'BD OCyG'!$AE:$AE,$H30,'BD OCyG'!$AD:$AD,$H$11,'BD OCyG'!$AF:$AF,"No")*Resumen!$F$8-AS30-AM30-AG30-AA30)</f>
        <v>0</v>
      </c>
      <c r="AZ30" s="171">
        <f ca="1">AX30+IF(Resumen!$F$8=0,0,AY30/Resumen!$F$8)</f>
        <v>0</v>
      </c>
      <c r="BA30" s="171">
        <f ca="1">AX30+IF(Resumen!$K$7=0,0,AY30/Resumen!$K$7)</f>
        <v>0</v>
      </c>
      <c r="BB30" s="170">
        <f ca="1">IF(BC$9&gt;Periodo,0,IF(BC$9&gt;Periodo,0,(SUMIFS(INDIRECT("'BD OCyG'!$"&amp;BC$10&amp;":"&amp;BC$10),'BD OCyG'!$B:$B,BB$9,'BD OCyG'!$AE:$AE,$H30,'BD OCyG'!$AD:$AD,$H$11)*BD$9-SUMIFS(INDIRECT("'BD OCyG'!$"&amp;AW$10&amp;":"&amp;AW$10),'BD OCyG'!$B:$B,BB$9,'BD OCyG'!$AE:$AE,$H30,'BD OCyG'!$AD:$AD,$H$11)*AX$9)/BB$10))</f>
        <v>0</v>
      </c>
      <c r="BC30" s="170">
        <f t="shared" ca="1" si="13"/>
        <v>0</v>
      </c>
      <c r="BD30" s="171">
        <f ca="1">IF(BC$9&gt;Periodo,0,SUMIFS(INDIRECT("'BD OCyG'!$"&amp;BD$10&amp;":$"&amp;BD$10),'BD OCyG'!$B:$B,BB$9,'BD OCyG'!$AE:$AE,$H30,'BD OCyG'!$AD:$AD,$H$11,'BD OCyG'!$AF:$AF,"Si")-AX30-AR30-AL30-AF30-Z30)</f>
        <v>0</v>
      </c>
      <c r="BE30" s="171">
        <f ca="1">IF(BC$9&gt;Periodo,0,SUMIFS(INDIRECT("'BD OCyG'!$"&amp;BD$10&amp;":$"&amp;BD$10),'BD OCyG'!$B:$B,BB$9,'BD OCyG'!$AE:$AE,$H30,'BD OCyG'!$AD:$AD,$H$11,'BD OCyG'!$AF:$AF,"No")*Resumen!$F$8-AY30-AS30-AM30-AG30-AA30)</f>
        <v>0</v>
      </c>
      <c r="BF30" s="171">
        <f ca="1">BD30+IF(Resumen!$F$8=0,0,BE30/Resumen!$F$8)</f>
        <v>0</v>
      </c>
      <c r="BG30" s="171">
        <f ca="1">BD30+IF(Resumen!$L$7=0,0,BE30/Resumen!$L$7)</f>
        <v>0</v>
      </c>
      <c r="BH30" s="170">
        <f ca="1">IF(BI$9&gt;Periodo,0,IF(BI$9&gt;Periodo,0,(SUMIFS(INDIRECT("'BD OCyG'!$"&amp;BI$10&amp;":"&amp;BI$10),'BD OCyG'!$B:$B,BH$9,'BD OCyG'!$AE:$AE,$H30,'BD OCyG'!$AD:$AD,$H$11)*BJ$9-SUMIFS(INDIRECT("'BD OCyG'!$"&amp;BC$10&amp;":"&amp;BC$10),'BD OCyG'!$B:$B,BH$9,'BD OCyG'!$AE:$AE,$H30,'BD OCyG'!$AD:$AD,$H$11)*BD$9)/BH$10))</f>
        <v>0</v>
      </c>
      <c r="BI30" s="170">
        <f t="shared" ca="1" si="14"/>
        <v>0</v>
      </c>
      <c r="BJ30" s="171">
        <f ca="1">IF(BI$9&gt;Periodo,0,SUMIFS(INDIRECT("'BD OCyG'!$"&amp;BJ$10&amp;":$"&amp;BJ$10),'BD OCyG'!$B:$B,BH$9,'BD OCyG'!$AE:$AE,$H30,'BD OCyG'!$AD:$AD,$H$11,'BD OCyG'!$AF:$AF,"Si")-BD30-AX30-AR30-AL30-AF30-Z30)</f>
        <v>0</v>
      </c>
      <c r="BK30" s="171">
        <f ca="1">IF(BI$9&gt;Periodo,0,SUMIFS(INDIRECT("'BD OCyG'!$"&amp;BJ$10&amp;":$"&amp;BJ$10),'BD OCyG'!$B:$B,BH$9,'BD OCyG'!$AE:$AE,$H30,'BD OCyG'!$AD:$AD,$H$11,'BD OCyG'!$AF:$AF,"No")*Resumen!$F$8-BE30-AY30-AS30-AM30-AG30-AA30)</f>
        <v>0</v>
      </c>
      <c r="BL30" s="171">
        <f ca="1">BJ30+IF(Resumen!$F$8=0,0,BK30/Resumen!$F$8)</f>
        <v>0</v>
      </c>
      <c r="BM30" s="171">
        <f ca="1">BJ30+IF(Resumen!$M$7=0,0,BK30/Resumen!$M$7)</f>
        <v>0</v>
      </c>
      <c r="BN30" s="170">
        <f ca="1">IF(BO$9&gt;Periodo,0,IF(BO$9&gt;Periodo,0,(SUMIFS(INDIRECT("'BD OCyG'!$"&amp;BO$10&amp;":"&amp;BO$10),'BD OCyG'!$B:$B,BN$9,'BD OCyG'!$AE:$AE,$H30,'BD OCyG'!$AD:$AD,$H$11)*BP$9-SUMIFS(INDIRECT("'BD OCyG'!$"&amp;BI$10&amp;":"&amp;BI$10),'BD OCyG'!$B:$B,BN$9,'BD OCyG'!$AE:$AE,$H30,'BD OCyG'!$AD:$AD,$H$11)*BJ$9)/BN$10))</f>
        <v>0</v>
      </c>
      <c r="BO30" s="170">
        <f t="shared" ca="1" si="15"/>
        <v>0</v>
      </c>
      <c r="BP30" s="171">
        <f ca="1">IF(BO$9&gt;Periodo,0,SUMIFS(INDIRECT("'BD OCyG'!$"&amp;BP$10&amp;":$"&amp;BP$10),'BD OCyG'!$B:$B,BN$9,'BD OCyG'!$AE:$AE,$H30,'BD OCyG'!$AD:$AD,$H$11,'BD OCyG'!$AF:$AF,"Si")-BJ30-BD30-AX30-AR30-AL30-AF30-Z30)</f>
        <v>0</v>
      </c>
      <c r="BQ30" s="171">
        <f ca="1">IF(BO$9&gt;Periodo,0,SUMIFS(INDIRECT("'BD OCyG'!$"&amp;BP$10&amp;":$"&amp;BP$10),'BD OCyG'!$B:$B,BN$9,'BD OCyG'!$AE:$AE,$H30,'BD OCyG'!$AD:$AD,$H$11,'BD OCyG'!$AF:$AF,"No")*Resumen!$F$9-BK30-BE30-AY30-AS30-AM30-AG30-AA30)</f>
        <v>0</v>
      </c>
      <c r="BR30" s="171">
        <f ca="1">BP30+IF(Resumen!$F$8=0,0,BQ30/Resumen!$F$8)</f>
        <v>0</v>
      </c>
      <c r="BS30" s="171">
        <f ca="1">BP30+IF(Resumen!$N$7=0,0,BQ30/Resumen!$N$7)</f>
        <v>0</v>
      </c>
      <c r="BT30" s="170">
        <f ca="1">IF(BU$9&gt;Periodo,0,IF(BU$9&gt;Periodo,0,(SUMIFS(INDIRECT("'BD OCyG'!$"&amp;BU$10&amp;":"&amp;BU$10),'BD OCyG'!$B:$B,BT$9,'BD OCyG'!$AE:$AE,$H30,'BD OCyG'!$AD:$AD,$H$11)*BV$9-SUMIFS(INDIRECT("'BD OCyG'!$"&amp;BO$10&amp;":"&amp;BO$10),'BD OCyG'!$B:$B,BT$9,'BD OCyG'!$AE:$AE,$H30,'BD OCyG'!$AD:$AD,$H$11)*BP$9)/BT$10))</f>
        <v>0</v>
      </c>
      <c r="BU30" s="170">
        <f t="shared" ca="1" si="16"/>
        <v>0</v>
      </c>
      <c r="BV30" s="171">
        <f ca="1">IF(BU$9&gt;Periodo,0,SUMIFS(INDIRECT("'BD OCyG'!$"&amp;BV$10&amp;":$"&amp;BV$10),'BD OCyG'!$B:$B,BT$9,'BD OCyG'!$AE:$AE,$H30,'BD OCyG'!$AD:$AD,$H$11,'BD OCyG'!$AF:$AF,"Si")-BP30-BJ30-BD30-AX30-AR30-AL30-AF30-Z30)</f>
        <v>0</v>
      </c>
      <c r="BW30" s="171">
        <f ca="1">IF(BU$9&gt;Periodo,0,SUMIFS(INDIRECT("'BD OCyG'!$"&amp;BV$10&amp;":$"&amp;BV$10),'BD OCyG'!$B:$B,BT$9,'BD OCyG'!$AE:$AE,$H30,'BD OCyG'!$AD:$AD,$H$11,'BD OCyG'!$AF:$AF,"No")*Resumen!$F$8-BQ30-BK30-BE30-AY30-AS30-AM30-AG30-AA30)</f>
        <v>0</v>
      </c>
      <c r="BX30" s="171">
        <f ca="1">BV30+IF(Resumen!$F$8=0,0,BW30/Resumen!$F$8)</f>
        <v>0</v>
      </c>
      <c r="BY30" s="171">
        <f ca="1">BV30+IF(Resumen!$O$7=0,0,BW30/Resumen!$O$7)</f>
        <v>0</v>
      </c>
      <c r="BZ30" s="170">
        <f ca="1">IF(CA$9&gt;Periodo,0,IF(CA$9&gt;Periodo,0,(SUMIFS(INDIRECT("'BD OCyG'!$"&amp;CA$10&amp;":"&amp;CA$10),'BD OCyG'!$B:$B,BZ$9,'BD OCyG'!$AE:$AE,$H30,'BD OCyG'!$AD:$AD,$H$11)*CB$9-SUMIFS(INDIRECT("'BD OCyG'!$"&amp;BU$10&amp;":"&amp;BU$10),'BD OCyG'!$B:$B,BZ$9,'BD OCyG'!$AE:$AE,$H30,'BD OCyG'!$AD:$AD,$H$11)*BV$9)/BZ$10))</f>
        <v>0</v>
      </c>
      <c r="CA30" s="170">
        <f t="shared" ca="1" si="17"/>
        <v>0</v>
      </c>
      <c r="CB30" s="171">
        <f ca="1">IF(CA$9&gt;Periodo,0,SUMIFS(INDIRECT("'BD OCyG'!$"&amp;CB$10&amp;":$"&amp;CB$10),'BD OCyG'!$B:$B,BZ$9,'BD OCyG'!$AE:$AE,$H30,'BD OCyG'!$AD:$AD,$H$11,'BD OCyG'!$AF:$AF,"Si")-BV30-BP30-BJ30-BD30-AX30-AR30-AL30-AF30-Z30)</f>
        <v>0</v>
      </c>
      <c r="CC30" s="171">
        <f ca="1">IF(CA$9&gt;Periodo,0,SUMIFS(INDIRECT("'BD OCyG'!$"&amp;CB$10&amp;":$"&amp;CB$10),'BD OCyG'!$B:$B,BZ$9,'BD OCyG'!$AE:$AE,$H30,'BD OCyG'!$AD:$AD,$H$11,'BD OCyG'!$AF:$AF,"No")*Resumen!$F$8-BW30-BQ30-BK30-BE30-AY30-AS30-AM30-AG30-AA30)</f>
        <v>0</v>
      </c>
      <c r="CD30" s="171">
        <f ca="1">CB30+IF(Resumen!$F$8=0,0,CC30/Resumen!$F$8)</f>
        <v>0</v>
      </c>
      <c r="CE30" s="171">
        <f ca="1">CB30+IF(Resumen!$P$7=0,0,CC30/Resumen!$P$7)</f>
        <v>0</v>
      </c>
      <c r="CF30" s="170">
        <f ca="1">IF(CG$9&gt;Periodo,0,IF(CG$9&gt;Periodo,0,(SUMIFS(INDIRECT("'BD OCyG'!$"&amp;CG$10&amp;":"&amp;CG$10),'BD OCyG'!$B:$B,CF$9,'BD OCyG'!$AE:$AE,$H30,'BD OCyG'!$AD:$AD,$H$11)*CH$9-SUMIFS(INDIRECT("'BD OCyG'!$"&amp;CA$10&amp;":"&amp;CA$10),'BD OCyG'!$B:$B,CF$9,'BD OCyG'!$AE:$AE,$H30,'BD OCyG'!$AD:$AD,$H$11)*CB$9)/CF$10))</f>
        <v>0</v>
      </c>
      <c r="CG30" s="170">
        <f t="shared" ca="1" si="18"/>
        <v>0</v>
      </c>
      <c r="CH30" s="171">
        <f ca="1">IF(CG$9&gt;Periodo,0,SUMIFS(INDIRECT("'BD OCyG'!$"&amp;CH$10&amp;":$"&amp;CH$10),'BD OCyG'!$B:$B,CF$9,'BD OCyG'!$AE:$AE,$H30,'BD OCyG'!$AD:$AD,$H$11,'BD OCyG'!$AF:$AF,"Si")-CB30-BV30-BP30-BJ30-BD30-AX30-AR30-AL30-AF30-Z30)</f>
        <v>0</v>
      </c>
      <c r="CI30" s="171">
        <f ca="1">IF(CG$9&gt;Periodo,0,SUMIFS(INDIRECT("'BD OCyG'!$"&amp;CH$10&amp;":$"&amp;CH$10),'BD OCyG'!$B:$B,CF$9,'BD OCyG'!$AE:$AE,$H30,'BD OCyG'!$AD:$AD,$H$11,'BD OCyG'!$AF:$AF,"No")*Resumen!$F$8-CC30-BW30-BQ30-BK30-BE30-AY30-AS30-AM30-AG30-AA30)</f>
        <v>0</v>
      </c>
      <c r="CJ30" s="171">
        <f ca="1">CH30+IF(Resumen!$F$8=0,0,CI30/Resumen!$F$8)</f>
        <v>0</v>
      </c>
      <c r="CK30" s="171">
        <f ca="1">CH30+IF(Resumen!$Q$7=0,0,CI30/Resumen!$Q$7)</f>
        <v>0</v>
      </c>
      <c r="CL30" s="170">
        <f ca="1">IF(CM$9&gt;Periodo,0,IF(CM$9&gt;Periodo,0,(SUMIFS(INDIRECT("'BD OCyG'!$"&amp;CM$10&amp;":"&amp;CM$10),'BD OCyG'!$B:$B,CL$9,'BD OCyG'!$AE:$AE,$H30,'BD OCyG'!$AD:$AD,$H$11)*CN$9-SUMIFS(INDIRECT("'BD OCyG'!$"&amp;CG$10&amp;":"&amp;CG$10),'BD OCyG'!$B:$B,CL$9,'BD OCyG'!$AE:$AE,$H30,'BD OCyG'!$AD:$AD,$H$11)*CH$9)/CL$10))</f>
        <v>0</v>
      </c>
      <c r="CM30" s="170">
        <f t="shared" ca="1" si="19"/>
        <v>0</v>
      </c>
      <c r="CN30" s="171">
        <f ca="1">IF(CM$9&gt;Periodo,0,SUMIFS(INDIRECT("'BD OCyG'!$"&amp;CN$10&amp;":$"&amp;CN$10),'BD OCyG'!$B:$B,CL$9,'BD OCyG'!$AE:$AE,$H30,'BD OCyG'!$AD:$AD,$H$11,'BD OCyG'!$AF:$AF,"Si")-CH30-CB30-BV30-BP30-BJ30-BD30-AX30-AR30-AL30-AF30-Z30)</f>
        <v>0</v>
      </c>
      <c r="CO30" s="171">
        <f ca="1">IF(CM$9&gt;Periodo,0,SUMIFS(INDIRECT("'BD OCyG'!$"&amp;CN$10&amp;":$"&amp;CN$10),'BD OCyG'!$B:$B,CL$9,'BD OCyG'!$AE:$AE,$H30,'BD OCyG'!$AD:$AD,$H$11,'BD OCyG'!$AF:$AF,"No")*Resumen!$F$8-CI30-CC30-BW30-BQ30-BK30-BE30-AY30-AS30-AM30-AG30-AA30)</f>
        <v>0</v>
      </c>
      <c r="CP30" s="171">
        <f ca="1">CN30+IF(Resumen!$F$8=0,0,CO30/Resumen!$F$8)</f>
        <v>0</v>
      </c>
      <c r="CQ30" s="171">
        <f ca="1">CN30+IF(Resumen!$R$7=0,0,CO30/Resumen!$R$7)</f>
        <v>0</v>
      </c>
      <c r="CR30" s="139">
        <f t="shared" ca="1" si="20"/>
        <v>0</v>
      </c>
      <c r="CS30" s="139">
        <f t="shared" ca="1" si="21"/>
        <v>0</v>
      </c>
      <c r="CT30" s="139">
        <f t="shared" ca="1" si="22"/>
        <v>0</v>
      </c>
      <c r="CU30" s="139">
        <f t="shared" ca="1" si="4"/>
        <v>0</v>
      </c>
      <c r="CV30" s="140">
        <f t="shared" ca="1" si="4"/>
        <v>0</v>
      </c>
      <c r="CW30" s="140">
        <f t="shared" ca="1" si="4"/>
        <v>0</v>
      </c>
      <c r="CX30" s="170">
        <f>SUMIFS('BD OCyG'!$AB:$AB,'BD OCyG'!$B:$B,CX$11,'BD OCyG'!$AE:$AE,$H30,'BD OCyG'!$AD:$AD,$H$11)</f>
        <v>0</v>
      </c>
      <c r="CY30" s="170">
        <f t="shared" si="5"/>
        <v>0</v>
      </c>
      <c r="CZ30" s="171">
        <f>SUMIFS('BD OCyG'!$AC:$AC,'BD OCyG'!$B:$B,CX$11,'BD OCyG'!$AE:$AE,$H30,'BD OCyG'!$AD:$AD,$H$11,'BD OCyG'!$AF:$AF,"Si")</f>
        <v>0</v>
      </c>
      <c r="DA30" s="171">
        <f>SUMIFS('BD OCyG'!$AC:$AC,'BD OCyG'!$B:$B,CX$11,'BD OCyG'!$AE:$AE,$H30,'BD OCyG'!$AD:$AD,$H$11,'BD OCyG'!$AF:$AF,"No")*Resumen!$F$8</f>
        <v>0</v>
      </c>
      <c r="DB30" s="171">
        <f>CZ30+IF(Resumen!$F$8=0,0,DA30/Resumen!$F$8)</f>
        <v>0</v>
      </c>
      <c r="DC30" s="171">
        <f>CZ30+IF(Resumen!$F$8=0,0,DA30/Resumen!$F$8)</f>
        <v>0</v>
      </c>
      <c r="DD30" s="170">
        <f>SUMIFS('BD OCyG'!$AB:$AB,'BD OCyG'!$B:$B,DD$11,'BD OCyG'!$AE:$AE,$H30,'BD OCyG'!$AD:$AD,$H$11)</f>
        <v>0</v>
      </c>
      <c r="DE30" s="170">
        <f t="shared" si="6"/>
        <v>0</v>
      </c>
      <c r="DF30" s="171">
        <f>SUMIFS('BD OCyG'!$AC:$AC,'BD OCyG'!$B:$B,DD$11,'BD OCyG'!$AE:$AE,$H30,'BD OCyG'!$AD:$AD,$H$11,'BD OCyG'!$AF:$AF,"Si")</f>
        <v>0</v>
      </c>
      <c r="DG30" s="171">
        <f>SUMIFS('BD OCyG'!$AC:$AC,'BD OCyG'!$B:$B,DD$11,'BD OCyG'!$AE:$AE,$H30,'BD OCyG'!$AD:$AD,$H$11,'BD OCyG'!$AF:$AF,"No")*Resumen!$F$8</f>
        <v>0</v>
      </c>
      <c r="DH30" s="171">
        <f>DF30+IF(Resumen!$F$8=0,0,DG30/Resumen!$F$8)</f>
        <v>0</v>
      </c>
      <c r="DI30" s="171">
        <f>DF30+IF(Resumen!$F$8=0,0,DG30/Resumen!$F$8)</f>
        <v>0</v>
      </c>
      <c r="DJ30" s="140">
        <f t="shared" ca="1" si="23"/>
        <v>0</v>
      </c>
      <c r="DK30" s="140">
        <f t="shared" ca="1" si="23"/>
        <v>0</v>
      </c>
      <c r="DL30" s="140">
        <f t="shared" ca="1" si="23"/>
        <v>0</v>
      </c>
    </row>
    <row r="31" spans="2:116" s="169" customFormat="1" ht="15" customHeight="1" x14ac:dyDescent="0.2">
      <c r="B31" s="170">
        <f>SUMIFS('BD OCyG'!$AB:$AB,'BD OCyG'!$B:$B,B$11,'BD OCyG'!$AE:$AE,$H31,'BD OCyG'!$AD:$AD,$H$11)</f>
        <v>0</v>
      </c>
      <c r="C31" s="170">
        <f t="shared" si="0"/>
        <v>0</v>
      </c>
      <c r="D31" s="171">
        <f>SUMIFS('BD OCyG'!$AC:$AC,'BD OCyG'!$B:$B,B$11,'BD OCyG'!$AE:$AE,$H31,'BD OCyG'!$AD:$AD,$H$11,'BD OCyG'!$AF:$AF,"Si")</f>
        <v>0</v>
      </c>
      <c r="E31" s="171">
        <f>SUMIFS('BD OCyG'!$AC:$AC,'BD OCyG'!$B:$B,B$11,'BD OCyG'!$AE:$AE,$H31,'BD OCyG'!$AD:$AD,$H$11,'BD OCyG'!$AF:$AF,"No")*Resumen!$F$9</f>
        <v>0</v>
      </c>
      <c r="F31" s="171">
        <f>D31+IF(Resumen!$F$9=0,0,E31/Resumen!$F$9)</f>
        <v>0</v>
      </c>
      <c r="G31" s="171">
        <f>D31+IF(Resumen!$F$7=0,0,E31/Resumen!$F$7)</f>
        <v>0</v>
      </c>
      <c r="H31" s="172"/>
      <c r="I31" s="139">
        <f>SUMIFS('BD OCyG'!$AB:$AB,'BD OCyG'!$B:$B,I$11,'BD OCyG'!$AE:$AE,$H31,'BD OCyG'!$AD:$AD,$H$11)</f>
        <v>0</v>
      </c>
      <c r="J31" s="139">
        <f t="shared" si="1"/>
        <v>0</v>
      </c>
      <c r="K31" s="139">
        <f>SUMIFS('BD OCyG'!$AC:$AC,'BD OCyG'!$B:$B,I$11,'BD OCyG'!$AE:$AE,$H31,'BD OCyG'!$AD:$AD,$H$11,'BD OCyG'!$AF:$AF,"Si")</f>
        <v>0</v>
      </c>
      <c r="L31" s="139">
        <f>SUMIFS('BD OCyG'!$AC:$AC,'BD OCyG'!$B:$B,I$11,'BD OCyG'!$AE:$AE,$H31,'BD OCyG'!$AD:$AD,$H$11,'BD OCyG'!$AF:$AF,"No")*Resumen!$F$8</f>
        <v>0</v>
      </c>
      <c r="M31" s="171">
        <f>K31+IF(Resumen!$F$8=0,0,L31/Resumen!$F$8)</f>
        <v>0</v>
      </c>
      <c r="N31" s="139">
        <f>SUMIFS('BD OCyG'!$AB:$AB,'BD OCyG'!$B:$B,N$11,'BD OCyG'!$AE:$AE,$H31,'BD OCyG'!$AD:$AD,$H$11)</f>
        <v>0</v>
      </c>
      <c r="O31" s="139">
        <f t="shared" si="2"/>
        <v>0</v>
      </c>
      <c r="P31" s="139">
        <f>SUMIFS('BD OCyG'!$AC:$AC,'BD OCyG'!$B:$B,N$11,'BD OCyG'!$AE:$AE,$H31,'BD OCyG'!$AD:$AD,$H$11,'BD OCyG'!$AF:$AF,"Si")</f>
        <v>0</v>
      </c>
      <c r="Q31" s="139">
        <f>SUMIFS('BD OCyG'!$AC:$AC,'BD OCyG'!$B:$B,N$11,'BD OCyG'!$AE:$AE,$H31,'BD OCyG'!$AD:$AD,$H$11,'BD OCyG'!$AF:$AF,"No")*Resumen!$F$8</f>
        <v>0</v>
      </c>
      <c r="R31" s="171">
        <f>P31+IF(Resumen!$F$8=0,0,Q31/Resumen!$F$8)</f>
        <v>0</v>
      </c>
      <c r="S31" s="139">
        <f ca="1">IFERROR(SUMIFS(INDIRECT("'BD OCyG'!$"&amp;T$10&amp;":"&amp;T$10),'BD OCyG'!$B:$B,N$11,'BD OCyG'!$AE:$AE,$H31,'BD OCyG'!$AD:$AD,$H$11),)</f>
        <v>0</v>
      </c>
      <c r="T31" s="139">
        <f t="shared" ca="1" si="3"/>
        <v>0</v>
      </c>
      <c r="U31" s="139">
        <f ca="1">IFERROR(SUMIFS(INDIRECT("'BD OCyG'!$"&amp;U$10&amp;":$"&amp;U$10),'BD OCyG'!$B:$B,N$11,'BD OCyG'!$AE:$AE,$H31,'BD OCyG'!$AD:$AD,$H$11,'BD OCyG'!$AF:$AF,"Si"),)</f>
        <v>0</v>
      </c>
      <c r="V31" s="139">
        <f ca="1">IFERROR(SUMIFS(INDIRECT("'BD OCyG'!$"&amp;U$10&amp;":$"&amp;U$10),'BD OCyG'!$B:$B,N$11,'BD OCyG'!$AE:$AE,$H31,'BD OCyG'!$AD:$AD,$H$11,'BD OCyG'!$AF:$AF,"No")*Resumen!$F$8,)</f>
        <v>0</v>
      </c>
      <c r="W31" s="171">
        <f ca="1">U31+IF(Resumen!$F$8=0,0,V31/Resumen!$F$8)</f>
        <v>0</v>
      </c>
      <c r="X31" s="170">
        <f ca="1">SUMIFS(INDIRECT("'BD OCyG'!$"&amp;Y$10&amp;":"&amp;Y$10),'BD OCyG'!$B:$B,X$9,'BD OCyG'!$AE:$AE,$H31,'BD OCyG'!$AD:$AD,$H$11)</f>
        <v>0</v>
      </c>
      <c r="Y31" s="170">
        <f t="shared" ca="1" si="8"/>
        <v>0</v>
      </c>
      <c r="Z31" s="171">
        <f ca="1">SUMIFS(INDIRECT("'BD OCyG'!$"&amp;Z$10&amp;":$"&amp;Z$10),'BD OCyG'!$B:$B,X$9,'BD OCyG'!$AE:$AE,$H31,'BD OCyG'!$AD:$AD,$H$11,'BD OCyG'!$AF:$AF,"Si")</f>
        <v>0</v>
      </c>
      <c r="AA31" s="171">
        <f ca="1">SUMIFS(INDIRECT("'BD OCyG'!$"&amp;Z$10&amp;":$"&amp;Z$10),'BD OCyG'!$B:$B,X$9,'BD OCyG'!$AE:$AE,$H31,'BD OCyG'!$AD:$AD,$H$11,'BD OCyG'!$AF:$AF,"No")*Resumen!$F$8</f>
        <v>0</v>
      </c>
      <c r="AB31" s="171">
        <f ca="1">Z31+IF(Resumen!$F$8=0,0,AA31/Resumen!$F$8)</f>
        <v>0</v>
      </c>
      <c r="AC31" s="171">
        <f ca="1">Z31+IF(Resumen!$G$7=0,0,AA31/Resumen!$G$7)</f>
        <v>0</v>
      </c>
      <c r="AD31" s="170">
        <f ca="1">IF(AE$9&gt;Periodo,0,(SUMIFS(INDIRECT("'BD OCyG'!$"&amp;AE$10&amp;":"&amp;AE$10),'BD OCyG'!$B:$B,AD$9,'BD OCyG'!$AE:$AE,$H31,'BD OCyG'!$AD:$AD,$H$11)*AF$9-X31*X$10)/AD$10)</f>
        <v>0</v>
      </c>
      <c r="AE31" s="170">
        <f t="shared" ca="1" si="9"/>
        <v>0</v>
      </c>
      <c r="AF31" s="171">
        <f ca="1">IF(AE$9&gt;Periodo,0,IF(AE$9&gt;Periodo,0,SUMIFS(INDIRECT("'BD OCyG'!$"&amp;AF$10&amp;":$"&amp;AF$10),'BD OCyG'!$B:$B,AD$9,'BD OCyG'!$AE:$AE,$H31,'BD OCyG'!$AD:$AD,$H$11,'BD OCyG'!$AF:$AF,"Si")-Z31))</f>
        <v>0</v>
      </c>
      <c r="AG31" s="171">
        <f ca="1">IF(AE$9&gt;Periodo,0,IF(AE$9&gt;Periodo,0,SUMIFS(INDIRECT("'BD OCyG'!$"&amp;AF$10&amp;":$"&amp;AF$10),'BD OCyG'!$B:$B,AD$9,'BD OCyG'!$AE:$AE,$H31,'BD OCyG'!$AD:$AD,$H$11,'BD OCyG'!$AF:$AF,"No")*Resumen!$F$8-AA31))</f>
        <v>0</v>
      </c>
      <c r="AH31" s="171">
        <f ca="1">AF31+IF(Resumen!$F$8=0,0,AG31/Resumen!$F$8)</f>
        <v>0</v>
      </c>
      <c r="AI31" s="171">
        <f ca="1">AF31+IF(Resumen!$H$7=0,0,AG31/Resumen!$H$7)</f>
        <v>0</v>
      </c>
      <c r="AJ31" s="170">
        <f ca="1">IF(AK$9&gt;Periodo,0,IF(AK$9&gt;Periodo,0,(SUMIFS(INDIRECT("'BD OCyG'!$"&amp;AK$10&amp;":"&amp;AK$10),'BD OCyG'!$B:$B,AJ$9,'BD OCyG'!$AE:$AE,$H31,'BD OCyG'!$AD:$AD,$H$11)*AL$9-SUMIFS(INDIRECT("'BD OCyG'!$"&amp;AE$10&amp;":"&amp;AE$10),'BD OCyG'!$B:$B,AJ$9,'BD OCyG'!$AE:$AE,$H31,'BD OCyG'!$AD:$AD,$H$11)*AF$9)/AJ$10))</f>
        <v>0</v>
      </c>
      <c r="AK31" s="170">
        <f t="shared" ca="1" si="10"/>
        <v>0</v>
      </c>
      <c r="AL31" s="171">
        <f ca="1">IF(AK$9&gt;Periodo,0,SUMIFS(INDIRECT("'BD OCyG'!$"&amp;AL$10&amp;":$"&amp;AL$10),'BD OCyG'!$B:$B,AJ$9,'BD OCyG'!$AE:$AE,$H31,'BD OCyG'!$AD:$AD,$H$11,'BD OCyG'!$AF:$AF,"Si")-AF31-Z31)</f>
        <v>0</v>
      </c>
      <c r="AM31" s="171">
        <f ca="1">IF(AK$9&gt;Periodo,0,SUMIFS(INDIRECT("'BD OCyG'!$"&amp;AL$10&amp;":$"&amp;AL$10),'BD OCyG'!$B:$B,AJ$9,'BD OCyG'!$AE:$AE,$H31,'BD OCyG'!$AD:$AD,$H$11,'BD OCyG'!$AF:$AF,"No")*Resumen!$F$8-AG31-AA31)</f>
        <v>0</v>
      </c>
      <c r="AN31" s="171">
        <f ca="1">AL31+IF(Resumen!$F$8=0,0,AM31/Resumen!$F$8)</f>
        <v>0</v>
      </c>
      <c r="AO31" s="171">
        <f ca="1">AL31+IF(Resumen!$I$7=0,0,AM31/Resumen!$I$7)</f>
        <v>0</v>
      </c>
      <c r="AP31" s="170">
        <f ca="1">IF(AQ$9&gt;Periodo,0,IF(AQ$9&gt;Periodo,0,(SUMIFS(INDIRECT("'BD OCyG'!$"&amp;AQ$10&amp;":"&amp;AQ$10),'BD OCyG'!$B:$B,AP$9,'BD OCyG'!$AE:$AE,$H31,'BD OCyG'!$AD:$AD,$H$11)*AR$9-SUMIFS(INDIRECT("'BD OCyG'!$"&amp;AK$10&amp;":"&amp;AK$10),'BD OCyG'!$B:$B,AP$9,'BD OCyG'!$AE:$AE,$H31,'BD OCyG'!$AD:$AD,$H$11)*AL$9)/AP$10))</f>
        <v>0</v>
      </c>
      <c r="AQ31" s="170">
        <f t="shared" ca="1" si="11"/>
        <v>0</v>
      </c>
      <c r="AR31" s="171">
        <f ca="1">IF(AQ$9&gt;Periodo,0,SUMIFS(INDIRECT("'BD OCyG'!$"&amp;AR$10&amp;":$"&amp;AR$10),'BD OCyG'!$B:$B,AP$9,'BD OCyG'!$AE:$AE,$H31,'BD OCyG'!$AD:$AD,$H$11,'BD OCyG'!$AF:$AF,"Si")-AL31-AF31-Z31)</f>
        <v>0</v>
      </c>
      <c r="AS31" s="171">
        <f ca="1">IF(AQ$9&gt;Periodo,0,SUMIFS(INDIRECT("'BD OCyG'!$"&amp;AR$10&amp;":$"&amp;AR$10),'BD OCyG'!$B:$B,AP$9,'BD OCyG'!$AE:$AE,$H31,'BD OCyG'!$AD:$AD,$H$11,'BD OCyG'!$AF:$AF,"No")*Resumen!$F$8-AM31-AG31-AA31)</f>
        <v>0</v>
      </c>
      <c r="AT31" s="171">
        <f ca="1">AR31+IF(Resumen!$F$8=0,0,AS31/Resumen!$F$8)</f>
        <v>0</v>
      </c>
      <c r="AU31" s="171">
        <f ca="1">AR31+IF(Resumen!$J$7=0,0,AS31/Resumen!$J$7)</f>
        <v>0</v>
      </c>
      <c r="AV31" s="170">
        <f ca="1">IF(AW$9&gt;Periodo,0,IF(AW$9&gt;Periodo,0,(SUMIFS(INDIRECT("'BD OCyG'!$"&amp;AW$10&amp;":"&amp;AW$10),'BD OCyG'!$B:$B,AV$9,'BD OCyG'!$AE:$AE,$H31,'BD OCyG'!$AD:$AD,$H$11)*AX$9-SUMIFS(INDIRECT("'BD OCyG'!$"&amp;AQ$10&amp;":"&amp;AQ$10),'BD OCyG'!$B:$B,AV$9,'BD OCyG'!$AE:$AE,$H31,'BD OCyG'!$AD:$AD,$H$11)*AR$9)/AV$10))</f>
        <v>0</v>
      </c>
      <c r="AW31" s="170">
        <f t="shared" ca="1" si="12"/>
        <v>0</v>
      </c>
      <c r="AX31" s="171">
        <f ca="1">IF(AW$9&gt;Periodo,0,SUMIFS(INDIRECT("'BD OCyG'!$"&amp;AX$10&amp;":$"&amp;AX$10),'BD OCyG'!$B:$B,AV$9,'BD OCyG'!$AE:$AE,$H31,'BD OCyG'!$AD:$AD,$H$11,'BD OCyG'!$AF:$AF,"Si")-AR31-AL31-AF31-Z31)</f>
        <v>0</v>
      </c>
      <c r="AY31" s="171">
        <f ca="1">IF(AW$9&gt;Periodo,0,SUMIFS(INDIRECT("'BD OCyG'!$"&amp;AX$10&amp;":$"&amp;AX$10),'BD OCyG'!$B:$B,AV$9,'BD OCyG'!$AE:$AE,$H31,'BD OCyG'!$AD:$AD,$H$11,'BD OCyG'!$AF:$AF,"No")*Resumen!$F$8-AS31-AM31-AG31-AA31)</f>
        <v>0</v>
      </c>
      <c r="AZ31" s="171">
        <f ca="1">AX31+IF(Resumen!$F$8=0,0,AY31/Resumen!$F$8)</f>
        <v>0</v>
      </c>
      <c r="BA31" s="171">
        <f ca="1">AX31+IF(Resumen!$K$7=0,0,AY31/Resumen!$K$7)</f>
        <v>0</v>
      </c>
      <c r="BB31" s="170">
        <f ca="1">IF(BC$9&gt;Periodo,0,IF(BC$9&gt;Periodo,0,(SUMIFS(INDIRECT("'BD OCyG'!$"&amp;BC$10&amp;":"&amp;BC$10),'BD OCyG'!$B:$B,BB$9,'BD OCyG'!$AE:$AE,$H31,'BD OCyG'!$AD:$AD,$H$11)*BD$9-SUMIFS(INDIRECT("'BD OCyG'!$"&amp;AW$10&amp;":"&amp;AW$10),'BD OCyG'!$B:$B,BB$9,'BD OCyG'!$AE:$AE,$H31,'BD OCyG'!$AD:$AD,$H$11)*AX$9)/BB$10))</f>
        <v>0</v>
      </c>
      <c r="BC31" s="170">
        <f t="shared" ca="1" si="13"/>
        <v>0</v>
      </c>
      <c r="BD31" s="171">
        <f ca="1">IF(BC$9&gt;Periodo,0,SUMIFS(INDIRECT("'BD OCyG'!$"&amp;BD$10&amp;":$"&amp;BD$10),'BD OCyG'!$B:$B,BB$9,'BD OCyG'!$AE:$AE,$H31,'BD OCyG'!$AD:$AD,$H$11,'BD OCyG'!$AF:$AF,"Si")-AX31-AR31-AL31-AF31-Z31)</f>
        <v>0</v>
      </c>
      <c r="BE31" s="171">
        <f ca="1">IF(BC$9&gt;Periodo,0,SUMIFS(INDIRECT("'BD OCyG'!$"&amp;BD$10&amp;":$"&amp;BD$10),'BD OCyG'!$B:$B,BB$9,'BD OCyG'!$AE:$AE,$H31,'BD OCyG'!$AD:$AD,$H$11,'BD OCyG'!$AF:$AF,"No")*Resumen!$F$8-AY31-AS31-AM31-AG31-AA31)</f>
        <v>0</v>
      </c>
      <c r="BF31" s="171">
        <f ca="1">BD31+IF(Resumen!$F$8=0,0,BE31/Resumen!$F$8)</f>
        <v>0</v>
      </c>
      <c r="BG31" s="171">
        <f ca="1">BD31+IF(Resumen!$L$7=0,0,BE31/Resumen!$L$7)</f>
        <v>0</v>
      </c>
      <c r="BH31" s="170">
        <f ca="1">IF(BI$9&gt;Periodo,0,IF(BI$9&gt;Periodo,0,(SUMIFS(INDIRECT("'BD OCyG'!$"&amp;BI$10&amp;":"&amp;BI$10),'BD OCyG'!$B:$B,BH$9,'BD OCyG'!$AE:$AE,$H31,'BD OCyG'!$AD:$AD,$H$11)*BJ$9-SUMIFS(INDIRECT("'BD OCyG'!$"&amp;BC$10&amp;":"&amp;BC$10),'BD OCyG'!$B:$B,BH$9,'BD OCyG'!$AE:$AE,$H31,'BD OCyG'!$AD:$AD,$H$11)*BD$9)/BH$10))</f>
        <v>0</v>
      </c>
      <c r="BI31" s="170">
        <f t="shared" ca="1" si="14"/>
        <v>0</v>
      </c>
      <c r="BJ31" s="171">
        <f ca="1">IF(BI$9&gt;Periodo,0,SUMIFS(INDIRECT("'BD OCyG'!$"&amp;BJ$10&amp;":$"&amp;BJ$10),'BD OCyG'!$B:$B,BH$9,'BD OCyG'!$AE:$AE,$H31,'BD OCyG'!$AD:$AD,$H$11,'BD OCyG'!$AF:$AF,"Si")-BD31-AX31-AR31-AL31-AF31-Z31)</f>
        <v>0</v>
      </c>
      <c r="BK31" s="171">
        <f ca="1">IF(BI$9&gt;Periodo,0,SUMIFS(INDIRECT("'BD OCyG'!$"&amp;BJ$10&amp;":$"&amp;BJ$10),'BD OCyG'!$B:$B,BH$9,'BD OCyG'!$AE:$AE,$H31,'BD OCyG'!$AD:$AD,$H$11,'BD OCyG'!$AF:$AF,"No")*Resumen!$F$8-BE31-AY31-AS31-AM31-AG31-AA31)</f>
        <v>0</v>
      </c>
      <c r="BL31" s="171">
        <f ca="1">BJ31+IF(Resumen!$F$8=0,0,BK31/Resumen!$F$8)</f>
        <v>0</v>
      </c>
      <c r="BM31" s="171">
        <f ca="1">BJ31+IF(Resumen!$M$7=0,0,BK31/Resumen!$M$7)</f>
        <v>0</v>
      </c>
      <c r="BN31" s="170">
        <f ca="1">IF(BO$9&gt;Periodo,0,IF(BO$9&gt;Periodo,0,(SUMIFS(INDIRECT("'BD OCyG'!$"&amp;BO$10&amp;":"&amp;BO$10),'BD OCyG'!$B:$B,BN$9,'BD OCyG'!$AE:$AE,$H31,'BD OCyG'!$AD:$AD,$H$11)*BP$9-SUMIFS(INDIRECT("'BD OCyG'!$"&amp;BI$10&amp;":"&amp;BI$10),'BD OCyG'!$B:$B,BN$9,'BD OCyG'!$AE:$AE,$H31,'BD OCyG'!$AD:$AD,$H$11)*BJ$9)/BN$10))</f>
        <v>0</v>
      </c>
      <c r="BO31" s="170">
        <f t="shared" ca="1" si="15"/>
        <v>0</v>
      </c>
      <c r="BP31" s="171">
        <f ca="1">IF(BO$9&gt;Periodo,0,SUMIFS(INDIRECT("'BD OCyG'!$"&amp;BP$10&amp;":$"&amp;BP$10),'BD OCyG'!$B:$B,BN$9,'BD OCyG'!$AE:$AE,$H31,'BD OCyG'!$AD:$AD,$H$11,'BD OCyG'!$AF:$AF,"Si")-BJ31-BD31-AX31-AR31-AL31-AF31-Z31)</f>
        <v>0</v>
      </c>
      <c r="BQ31" s="171">
        <f ca="1">IF(BO$9&gt;Periodo,0,SUMIFS(INDIRECT("'BD OCyG'!$"&amp;BP$10&amp;":$"&amp;BP$10),'BD OCyG'!$B:$B,BN$9,'BD OCyG'!$AE:$AE,$H31,'BD OCyG'!$AD:$AD,$H$11,'BD OCyG'!$AF:$AF,"No")*Resumen!$F$9-BK31-BE31-AY31-AS31-AM31-AG31-AA31)</f>
        <v>0</v>
      </c>
      <c r="BR31" s="171">
        <f ca="1">BP31+IF(Resumen!$F$8=0,0,BQ31/Resumen!$F$8)</f>
        <v>0</v>
      </c>
      <c r="BS31" s="171">
        <f ca="1">BP31+IF(Resumen!$N$7=0,0,BQ31/Resumen!$N$7)</f>
        <v>0</v>
      </c>
      <c r="BT31" s="170">
        <f ca="1">IF(BU$9&gt;Periodo,0,IF(BU$9&gt;Periodo,0,(SUMIFS(INDIRECT("'BD OCyG'!$"&amp;BU$10&amp;":"&amp;BU$10),'BD OCyG'!$B:$B,BT$9,'BD OCyG'!$AE:$AE,$H31,'BD OCyG'!$AD:$AD,$H$11)*BV$9-SUMIFS(INDIRECT("'BD OCyG'!$"&amp;BO$10&amp;":"&amp;BO$10),'BD OCyG'!$B:$B,BT$9,'BD OCyG'!$AE:$AE,$H31,'BD OCyG'!$AD:$AD,$H$11)*BP$9)/BT$10))</f>
        <v>0</v>
      </c>
      <c r="BU31" s="170">
        <f t="shared" ca="1" si="16"/>
        <v>0</v>
      </c>
      <c r="BV31" s="171">
        <f ca="1">IF(BU$9&gt;Periodo,0,SUMIFS(INDIRECT("'BD OCyG'!$"&amp;BV$10&amp;":$"&amp;BV$10),'BD OCyG'!$B:$B,BT$9,'BD OCyG'!$AE:$AE,$H31,'BD OCyG'!$AD:$AD,$H$11,'BD OCyG'!$AF:$AF,"Si")-BP31-BJ31-BD31-AX31-AR31-AL31-AF31-Z31)</f>
        <v>0</v>
      </c>
      <c r="BW31" s="171">
        <f ca="1">IF(BU$9&gt;Periodo,0,SUMIFS(INDIRECT("'BD OCyG'!$"&amp;BV$10&amp;":$"&amp;BV$10),'BD OCyG'!$B:$B,BT$9,'BD OCyG'!$AE:$AE,$H31,'BD OCyG'!$AD:$AD,$H$11,'BD OCyG'!$AF:$AF,"No")*Resumen!$F$8-BQ31-BK31-BE31-AY31-AS31-AM31-AG31-AA31)</f>
        <v>0</v>
      </c>
      <c r="BX31" s="171">
        <f ca="1">BV31+IF(Resumen!$F$8=0,0,BW31/Resumen!$F$8)</f>
        <v>0</v>
      </c>
      <c r="BY31" s="171">
        <f ca="1">BV31+IF(Resumen!$O$7=0,0,BW31/Resumen!$O$7)</f>
        <v>0</v>
      </c>
      <c r="BZ31" s="170">
        <f ca="1">IF(CA$9&gt;Periodo,0,IF(CA$9&gt;Periodo,0,(SUMIFS(INDIRECT("'BD OCyG'!$"&amp;CA$10&amp;":"&amp;CA$10),'BD OCyG'!$B:$B,BZ$9,'BD OCyG'!$AE:$AE,$H31,'BD OCyG'!$AD:$AD,$H$11)*CB$9-SUMIFS(INDIRECT("'BD OCyG'!$"&amp;BU$10&amp;":"&amp;BU$10),'BD OCyG'!$B:$B,BZ$9,'BD OCyG'!$AE:$AE,$H31,'BD OCyG'!$AD:$AD,$H$11)*BV$9)/BZ$10))</f>
        <v>0</v>
      </c>
      <c r="CA31" s="170">
        <f t="shared" ca="1" si="17"/>
        <v>0</v>
      </c>
      <c r="CB31" s="171">
        <f ca="1">IF(CA$9&gt;Periodo,0,SUMIFS(INDIRECT("'BD OCyG'!$"&amp;CB$10&amp;":$"&amp;CB$10),'BD OCyG'!$B:$B,BZ$9,'BD OCyG'!$AE:$AE,$H31,'BD OCyG'!$AD:$AD,$H$11,'BD OCyG'!$AF:$AF,"Si")-BV31-BP31-BJ31-BD31-AX31-AR31-AL31-AF31-Z31)</f>
        <v>0</v>
      </c>
      <c r="CC31" s="171">
        <f ca="1">IF(CA$9&gt;Periodo,0,SUMIFS(INDIRECT("'BD OCyG'!$"&amp;CB$10&amp;":$"&amp;CB$10),'BD OCyG'!$B:$B,BZ$9,'BD OCyG'!$AE:$AE,$H31,'BD OCyG'!$AD:$AD,$H$11,'BD OCyG'!$AF:$AF,"No")*Resumen!$F$8-BW31-BQ31-BK31-BE31-AY31-AS31-AM31-AG31-AA31)</f>
        <v>0</v>
      </c>
      <c r="CD31" s="171">
        <f ca="1">CB31+IF(Resumen!$F$8=0,0,CC31/Resumen!$F$8)</f>
        <v>0</v>
      </c>
      <c r="CE31" s="171">
        <f ca="1">CB31+IF(Resumen!$P$7=0,0,CC31/Resumen!$P$7)</f>
        <v>0</v>
      </c>
      <c r="CF31" s="170">
        <f ca="1">IF(CG$9&gt;Periodo,0,IF(CG$9&gt;Periodo,0,(SUMIFS(INDIRECT("'BD OCyG'!$"&amp;CG$10&amp;":"&amp;CG$10),'BD OCyG'!$B:$B,CF$9,'BD OCyG'!$AE:$AE,$H31,'BD OCyG'!$AD:$AD,$H$11)*CH$9-SUMIFS(INDIRECT("'BD OCyG'!$"&amp;CA$10&amp;":"&amp;CA$10),'BD OCyG'!$B:$B,CF$9,'BD OCyG'!$AE:$AE,$H31,'BD OCyG'!$AD:$AD,$H$11)*CB$9)/CF$10))</f>
        <v>0</v>
      </c>
      <c r="CG31" s="170">
        <f t="shared" ca="1" si="18"/>
        <v>0</v>
      </c>
      <c r="CH31" s="171">
        <f ca="1">IF(CG$9&gt;Periodo,0,SUMIFS(INDIRECT("'BD OCyG'!$"&amp;CH$10&amp;":$"&amp;CH$10),'BD OCyG'!$B:$B,CF$9,'BD OCyG'!$AE:$AE,$H31,'BD OCyG'!$AD:$AD,$H$11,'BD OCyG'!$AF:$AF,"Si")-CB31-BV31-BP31-BJ31-BD31-AX31-AR31-AL31-AF31-Z31)</f>
        <v>0</v>
      </c>
      <c r="CI31" s="171">
        <f ca="1">IF(CG$9&gt;Periodo,0,SUMIFS(INDIRECT("'BD OCyG'!$"&amp;CH$10&amp;":$"&amp;CH$10),'BD OCyG'!$B:$B,CF$9,'BD OCyG'!$AE:$AE,$H31,'BD OCyG'!$AD:$AD,$H$11,'BD OCyG'!$AF:$AF,"No")*Resumen!$F$8-CC31-BW31-BQ31-BK31-BE31-AY31-AS31-AM31-AG31-AA31)</f>
        <v>0</v>
      </c>
      <c r="CJ31" s="171">
        <f ca="1">CH31+IF(Resumen!$F$8=0,0,CI31/Resumen!$F$8)</f>
        <v>0</v>
      </c>
      <c r="CK31" s="171">
        <f ca="1">CH31+IF(Resumen!$Q$7=0,0,CI31/Resumen!$Q$7)</f>
        <v>0</v>
      </c>
      <c r="CL31" s="170">
        <f ca="1">IF(CM$9&gt;Periodo,0,IF(CM$9&gt;Periodo,0,(SUMIFS(INDIRECT("'BD OCyG'!$"&amp;CM$10&amp;":"&amp;CM$10),'BD OCyG'!$B:$B,CL$9,'BD OCyG'!$AE:$AE,$H31,'BD OCyG'!$AD:$AD,$H$11)*CN$9-SUMIFS(INDIRECT("'BD OCyG'!$"&amp;CG$10&amp;":"&amp;CG$10),'BD OCyG'!$B:$B,CL$9,'BD OCyG'!$AE:$AE,$H31,'BD OCyG'!$AD:$AD,$H$11)*CH$9)/CL$10))</f>
        <v>0</v>
      </c>
      <c r="CM31" s="170">
        <f t="shared" ca="1" si="19"/>
        <v>0</v>
      </c>
      <c r="CN31" s="171">
        <f ca="1">IF(CM$9&gt;Periodo,0,SUMIFS(INDIRECT("'BD OCyG'!$"&amp;CN$10&amp;":$"&amp;CN$10),'BD OCyG'!$B:$B,CL$9,'BD OCyG'!$AE:$AE,$H31,'BD OCyG'!$AD:$AD,$H$11,'BD OCyG'!$AF:$AF,"Si")-CH31-CB31-BV31-BP31-BJ31-BD31-AX31-AR31-AL31-AF31-Z31)</f>
        <v>0</v>
      </c>
      <c r="CO31" s="171">
        <f ca="1">IF(CM$9&gt;Periodo,0,SUMIFS(INDIRECT("'BD OCyG'!$"&amp;CN$10&amp;":$"&amp;CN$10),'BD OCyG'!$B:$B,CL$9,'BD OCyG'!$AE:$AE,$H31,'BD OCyG'!$AD:$AD,$H$11,'BD OCyG'!$AF:$AF,"No")*Resumen!$F$8-CI31-CC31-BW31-BQ31-BK31-BE31-AY31-AS31-AM31-AG31-AA31)</f>
        <v>0</v>
      </c>
      <c r="CP31" s="171">
        <f ca="1">CN31+IF(Resumen!$F$8=0,0,CO31/Resumen!$F$8)</f>
        <v>0</v>
      </c>
      <c r="CQ31" s="171">
        <f ca="1">CN31+IF(Resumen!$R$7=0,0,CO31/Resumen!$R$7)</f>
        <v>0</v>
      </c>
      <c r="CR31" s="139">
        <f t="shared" ca="1" si="20"/>
        <v>0</v>
      </c>
      <c r="CS31" s="139">
        <f t="shared" ca="1" si="21"/>
        <v>0</v>
      </c>
      <c r="CT31" s="139">
        <f t="shared" ca="1" si="22"/>
        <v>0</v>
      </c>
      <c r="CU31" s="139">
        <f t="shared" ca="1" si="4"/>
        <v>0</v>
      </c>
      <c r="CV31" s="140">
        <f t="shared" ca="1" si="4"/>
        <v>0</v>
      </c>
      <c r="CW31" s="140">
        <f t="shared" ca="1" si="4"/>
        <v>0</v>
      </c>
      <c r="CX31" s="170">
        <f>SUMIFS('BD OCyG'!$AB:$AB,'BD OCyG'!$B:$B,CX$11,'BD OCyG'!$AE:$AE,$H31,'BD OCyG'!$AD:$AD,$H$11)</f>
        <v>0</v>
      </c>
      <c r="CY31" s="170">
        <f t="shared" si="5"/>
        <v>0</v>
      </c>
      <c r="CZ31" s="171">
        <f>SUMIFS('BD OCyG'!$AC:$AC,'BD OCyG'!$B:$B,CX$11,'BD OCyG'!$AE:$AE,$H31,'BD OCyG'!$AD:$AD,$H$11,'BD OCyG'!$AF:$AF,"Si")</f>
        <v>0</v>
      </c>
      <c r="DA31" s="171">
        <f>SUMIFS('BD OCyG'!$AC:$AC,'BD OCyG'!$B:$B,CX$11,'BD OCyG'!$AE:$AE,$H31,'BD OCyG'!$AD:$AD,$H$11,'BD OCyG'!$AF:$AF,"No")*Resumen!$F$8</f>
        <v>0</v>
      </c>
      <c r="DB31" s="171">
        <f>CZ31+IF(Resumen!$F$8=0,0,DA31/Resumen!$F$8)</f>
        <v>0</v>
      </c>
      <c r="DC31" s="171">
        <f>CZ31+IF(Resumen!$F$8=0,0,DA31/Resumen!$F$8)</f>
        <v>0</v>
      </c>
      <c r="DD31" s="170">
        <f>SUMIFS('BD OCyG'!$AB:$AB,'BD OCyG'!$B:$B,DD$11,'BD OCyG'!$AE:$AE,$H31,'BD OCyG'!$AD:$AD,$H$11)</f>
        <v>0</v>
      </c>
      <c r="DE31" s="170">
        <f t="shared" si="6"/>
        <v>0</v>
      </c>
      <c r="DF31" s="171">
        <f>SUMIFS('BD OCyG'!$AC:$AC,'BD OCyG'!$B:$B,DD$11,'BD OCyG'!$AE:$AE,$H31,'BD OCyG'!$AD:$AD,$H$11,'BD OCyG'!$AF:$AF,"Si")</f>
        <v>0</v>
      </c>
      <c r="DG31" s="171">
        <f>SUMIFS('BD OCyG'!$AC:$AC,'BD OCyG'!$B:$B,DD$11,'BD OCyG'!$AE:$AE,$H31,'BD OCyG'!$AD:$AD,$H$11,'BD OCyG'!$AF:$AF,"No")*Resumen!$F$8</f>
        <v>0</v>
      </c>
      <c r="DH31" s="171">
        <f>DF31+IF(Resumen!$F$8=0,0,DG31/Resumen!$F$8)</f>
        <v>0</v>
      </c>
      <c r="DI31" s="171">
        <f>DF31+IF(Resumen!$F$8=0,0,DG31/Resumen!$F$8)</f>
        <v>0</v>
      </c>
      <c r="DJ31" s="140">
        <f t="shared" ca="1" si="23"/>
        <v>0</v>
      </c>
      <c r="DK31" s="140">
        <f t="shared" ca="1" si="23"/>
        <v>0</v>
      </c>
      <c r="DL31" s="140">
        <f t="shared" ca="1" si="23"/>
        <v>0</v>
      </c>
    </row>
    <row r="32" spans="2:116" s="169" customFormat="1" ht="15" customHeight="1" x14ac:dyDescent="0.2">
      <c r="B32" s="170">
        <f>SUMIFS('BD OCyG'!$AB:$AB,'BD OCyG'!$B:$B,B$11,'BD OCyG'!$AE:$AE,$H32,'BD OCyG'!$AD:$AD,$H$11)</f>
        <v>0</v>
      </c>
      <c r="C32" s="170">
        <f t="shared" si="0"/>
        <v>0</v>
      </c>
      <c r="D32" s="171">
        <f>SUMIFS('BD OCyG'!$AC:$AC,'BD OCyG'!$B:$B,B$11,'BD OCyG'!$AE:$AE,$H32,'BD OCyG'!$AD:$AD,$H$11,'BD OCyG'!$AF:$AF,"Si")</f>
        <v>0</v>
      </c>
      <c r="E32" s="171">
        <f>SUMIFS('BD OCyG'!$AC:$AC,'BD OCyG'!$B:$B,B$11,'BD OCyG'!$AE:$AE,$H32,'BD OCyG'!$AD:$AD,$H$11,'BD OCyG'!$AF:$AF,"No")*Resumen!$F$9</f>
        <v>0</v>
      </c>
      <c r="F32" s="171">
        <f>D32+IF(Resumen!$F$9=0,0,E32/Resumen!$F$9)</f>
        <v>0</v>
      </c>
      <c r="G32" s="171">
        <f>D32+IF(Resumen!$F$7=0,0,E32/Resumen!$F$7)</f>
        <v>0</v>
      </c>
      <c r="H32" s="172"/>
      <c r="I32" s="139">
        <f>SUMIFS('BD OCyG'!$AB:$AB,'BD OCyG'!$B:$B,I$11,'BD OCyG'!$AE:$AE,$H32,'BD OCyG'!$AD:$AD,$H$11)</f>
        <v>0</v>
      </c>
      <c r="J32" s="139">
        <f t="shared" si="1"/>
        <v>0</v>
      </c>
      <c r="K32" s="139">
        <f>SUMIFS('BD OCyG'!$AC:$AC,'BD OCyG'!$B:$B,I$11,'BD OCyG'!$AE:$AE,$H32,'BD OCyG'!$AD:$AD,$H$11,'BD OCyG'!$AF:$AF,"Si")</f>
        <v>0</v>
      </c>
      <c r="L32" s="139">
        <f>SUMIFS('BD OCyG'!$AC:$AC,'BD OCyG'!$B:$B,I$11,'BD OCyG'!$AE:$AE,$H32,'BD OCyG'!$AD:$AD,$H$11,'BD OCyG'!$AF:$AF,"No")*Resumen!$F$8</f>
        <v>0</v>
      </c>
      <c r="M32" s="171">
        <f>K32+IF(Resumen!$F$8=0,0,L32/Resumen!$F$8)</f>
        <v>0</v>
      </c>
      <c r="N32" s="139">
        <f>SUMIFS('BD OCyG'!$AB:$AB,'BD OCyG'!$B:$B,N$11,'BD OCyG'!$AE:$AE,$H32,'BD OCyG'!$AD:$AD,$H$11)</f>
        <v>0</v>
      </c>
      <c r="O32" s="139">
        <f t="shared" si="2"/>
        <v>0</v>
      </c>
      <c r="P32" s="139">
        <f>SUMIFS('BD OCyG'!$AC:$AC,'BD OCyG'!$B:$B,N$11,'BD OCyG'!$AE:$AE,$H32,'BD OCyG'!$AD:$AD,$H$11,'BD OCyG'!$AF:$AF,"Si")</f>
        <v>0</v>
      </c>
      <c r="Q32" s="139">
        <f>SUMIFS('BD OCyG'!$AC:$AC,'BD OCyG'!$B:$B,N$11,'BD OCyG'!$AE:$AE,$H32,'BD OCyG'!$AD:$AD,$H$11,'BD OCyG'!$AF:$AF,"No")*Resumen!$F$8</f>
        <v>0</v>
      </c>
      <c r="R32" s="171">
        <f>P32+IF(Resumen!$F$8=0,0,Q32/Resumen!$F$8)</f>
        <v>0</v>
      </c>
      <c r="S32" s="139">
        <f ca="1">IFERROR(SUMIFS(INDIRECT("'BD OCyG'!$"&amp;T$10&amp;":"&amp;T$10),'BD OCyG'!$B:$B,N$11,'BD OCyG'!$AE:$AE,$H32,'BD OCyG'!$AD:$AD,$H$11),)</f>
        <v>0</v>
      </c>
      <c r="T32" s="139">
        <f t="shared" ca="1" si="3"/>
        <v>0</v>
      </c>
      <c r="U32" s="139">
        <f ca="1">IFERROR(SUMIFS(INDIRECT("'BD OCyG'!$"&amp;U$10&amp;":$"&amp;U$10),'BD OCyG'!$B:$B,N$11,'BD OCyG'!$AE:$AE,$H32,'BD OCyG'!$AD:$AD,$H$11,'BD OCyG'!$AF:$AF,"Si"),)</f>
        <v>0</v>
      </c>
      <c r="V32" s="139">
        <f ca="1">IFERROR(SUMIFS(INDIRECT("'BD OCyG'!$"&amp;U$10&amp;":$"&amp;U$10),'BD OCyG'!$B:$B,N$11,'BD OCyG'!$AE:$AE,$H32,'BD OCyG'!$AD:$AD,$H$11,'BD OCyG'!$AF:$AF,"No")*Resumen!$F$8,)</f>
        <v>0</v>
      </c>
      <c r="W32" s="171">
        <f ca="1">U32+IF(Resumen!$F$8=0,0,V32/Resumen!$F$8)</f>
        <v>0</v>
      </c>
      <c r="X32" s="170">
        <f ca="1">SUMIFS(INDIRECT("'BD OCyG'!$"&amp;Y$10&amp;":"&amp;Y$10),'BD OCyG'!$B:$B,X$9,'BD OCyG'!$AE:$AE,$H32,'BD OCyG'!$AD:$AD,$H$11)</f>
        <v>0</v>
      </c>
      <c r="Y32" s="170">
        <f t="shared" ca="1" si="8"/>
        <v>0</v>
      </c>
      <c r="Z32" s="171">
        <f ca="1">SUMIFS(INDIRECT("'BD OCyG'!$"&amp;Z$10&amp;":$"&amp;Z$10),'BD OCyG'!$B:$B,X$9,'BD OCyG'!$AE:$AE,$H32,'BD OCyG'!$AD:$AD,$H$11,'BD OCyG'!$AF:$AF,"Si")</f>
        <v>0</v>
      </c>
      <c r="AA32" s="171">
        <f ca="1">SUMIFS(INDIRECT("'BD OCyG'!$"&amp;Z$10&amp;":$"&amp;Z$10),'BD OCyG'!$B:$B,X$9,'BD OCyG'!$AE:$AE,$H32,'BD OCyG'!$AD:$AD,$H$11,'BD OCyG'!$AF:$AF,"No")*Resumen!$F$8</f>
        <v>0</v>
      </c>
      <c r="AB32" s="171">
        <f ca="1">Z32+IF(Resumen!$F$8=0,0,AA32/Resumen!$F$8)</f>
        <v>0</v>
      </c>
      <c r="AC32" s="171">
        <f ca="1">Z32+IF(Resumen!$G$7=0,0,AA32/Resumen!$G$7)</f>
        <v>0</v>
      </c>
      <c r="AD32" s="170">
        <f ca="1">IF(AE$9&gt;Periodo,0,(SUMIFS(INDIRECT("'BD OCyG'!$"&amp;AE$10&amp;":"&amp;AE$10),'BD OCyG'!$B:$B,AD$9,'BD OCyG'!$AE:$AE,$H32,'BD OCyG'!$AD:$AD,$H$11)*AF$9-X32*X$10)/AD$10)</f>
        <v>0</v>
      </c>
      <c r="AE32" s="170">
        <f t="shared" ca="1" si="9"/>
        <v>0</v>
      </c>
      <c r="AF32" s="171">
        <f ca="1">IF(AE$9&gt;Periodo,0,IF(AE$9&gt;Periodo,0,SUMIFS(INDIRECT("'BD OCyG'!$"&amp;AF$10&amp;":$"&amp;AF$10),'BD OCyG'!$B:$B,AD$9,'BD OCyG'!$AE:$AE,$H32,'BD OCyG'!$AD:$AD,$H$11,'BD OCyG'!$AF:$AF,"Si")-Z32))</f>
        <v>0</v>
      </c>
      <c r="AG32" s="171">
        <f ca="1">IF(AE$9&gt;Periodo,0,IF(AE$9&gt;Periodo,0,SUMIFS(INDIRECT("'BD OCyG'!$"&amp;AF$10&amp;":$"&amp;AF$10),'BD OCyG'!$B:$B,AD$9,'BD OCyG'!$AE:$AE,$H32,'BD OCyG'!$AD:$AD,$H$11,'BD OCyG'!$AF:$AF,"No")*Resumen!$F$8-AA32))</f>
        <v>0</v>
      </c>
      <c r="AH32" s="171">
        <f ca="1">AF32+IF(Resumen!$F$8=0,0,AG32/Resumen!$F$8)</f>
        <v>0</v>
      </c>
      <c r="AI32" s="171">
        <f ca="1">AF32+IF(Resumen!$H$7=0,0,AG32/Resumen!$H$7)</f>
        <v>0</v>
      </c>
      <c r="AJ32" s="170">
        <f ca="1">IF(AK$9&gt;Periodo,0,IF(AK$9&gt;Periodo,0,(SUMIFS(INDIRECT("'BD OCyG'!$"&amp;AK$10&amp;":"&amp;AK$10),'BD OCyG'!$B:$B,AJ$9,'BD OCyG'!$AE:$AE,$H32,'BD OCyG'!$AD:$AD,$H$11)*AL$9-SUMIFS(INDIRECT("'BD OCyG'!$"&amp;AE$10&amp;":"&amp;AE$10),'BD OCyG'!$B:$B,AJ$9,'BD OCyG'!$AE:$AE,$H32,'BD OCyG'!$AD:$AD,$H$11)*AF$9)/AJ$10))</f>
        <v>0</v>
      </c>
      <c r="AK32" s="170">
        <f t="shared" ca="1" si="10"/>
        <v>0</v>
      </c>
      <c r="AL32" s="171">
        <f ca="1">IF(AK$9&gt;Periodo,0,SUMIFS(INDIRECT("'BD OCyG'!$"&amp;AL$10&amp;":$"&amp;AL$10),'BD OCyG'!$B:$B,AJ$9,'BD OCyG'!$AE:$AE,$H32,'BD OCyG'!$AD:$AD,$H$11,'BD OCyG'!$AF:$AF,"Si")-AF32-Z32)</f>
        <v>0</v>
      </c>
      <c r="AM32" s="171">
        <f ca="1">IF(AK$9&gt;Periodo,0,SUMIFS(INDIRECT("'BD OCyG'!$"&amp;AL$10&amp;":$"&amp;AL$10),'BD OCyG'!$B:$B,AJ$9,'BD OCyG'!$AE:$AE,$H32,'BD OCyG'!$AD:$AD,$H$11,'BD OCyG'!$AF:$AF,"No")*Resumen!$F$8-AG32-AA32)</f>
        <v>0</v>
      </c>
      <c r="AN32" s="171">
        <f ca="1">AL32+IF(Resumen!$F$8=0,0,AM32/Resumen!$F$8)</f>
        <v>0</v>
      </c>
      <c r="AO32" s="171">
        <f ca="1">AL32+IF(Resumen!$I$7=0,0,AM32/Resumen!$I$7)</f>
        <v>0</v>
      </c>
      <c r="AP32" s="170">
        <f ca="1">IF(AQ$9&gt;Periodo,0,IF(AQ$9&gt;Periodo,0,(SUMIFS(INDIRECT("'BD OCyG'!$"&amp;AQ$10&amp;":"&amp;AQ$10),'BD OCyG'!$B:$B,AP$9,'BD OCyG'!$AE:$AE,$H32,'BD OCyG'!$AD:$AD,$H$11)*AR$9-SUMIFS(INDIRECT("'BD OCyG'!$"&amp;AK$10&amp;":"&amp;AK$10),'BD OCyG'!$B:$B,AP$9,'BD OCyG'!$AE:$AE,$H32,'BD OCyG'!$AD:$AD,$H$11)*AL$9)/AP$10))</f>
        <v>0</v>
      </c>
      <c r="AQ32" s="170">
        <f t="shared" ca="1" si="11"/>
        <v>0</v>
      </c>
      <c r="AR32" s="171">
        <f ca="1">IF(AQ$9&gt;Periodo,0,SUMIFS(INDIRECT("'BD OCyG'!$"&amp;AR$10&amp;":$"&amp;AR$10),'BD OCyG'!$B:$B,AP$9,'BD OCyG'!$AE:$AE,$H32,'BD OCyG'!$AD:$AD,$H$11,'BD OCyG'!$AF:$AF,"Si")-AL32-AF32-Z32)</f>
        <v>0</v>
      </c>
      <c r="AS32" s="171">
        <f ca="1">IF(AQ$9&gt;Periodo,0,SUMIFS(INDIRECT("'BD OCyG'!$"&amp;AR$10&amp;":$"&amp;AR$10),'BD OCyG'!$B:$B,AP$9,'BD OCyG'!$AE:$AE,$H32,'BD OCyG'!$AD:$AD,$H$11,'BD OCyG'!$AF:$AF,"No")*Resumen!$F$8-AM32-AG32-AA32)</f>
        <v>0</v>
      </c>
      <c r="AT32" s="171">
        <f ca="1">AR32+IF(Resumen!$F$8=0,0,AS32/Resumen!$F$8)</f>
        <v>0</v>
      </c>
      <c r="AU32" s="171">
        <f ca="1">AR32+IF(Resumen!$J$7=0,0,AS32/Resumen!$J$7)</f>
        <v>0</v>
      </c>
      <c r="AV32" s="170">
        <f ca="1">IF(AW$9&gt;Periodo,0,IF(AW$9&gt;Periodo,0,(SUMIFS(INDIRECT("'BD OCyG'!$"&amp;AW$10&amp;":"&amp;AW$10),'BD OCyG'!$B:$B,AV$9,'BD OCyG'!$AE:$AE,$H32,'BD OCyG'!$AD:$AD,$H$11)*AX$9-SUMIFS(INDIRECT("'BD OCyG'!$"&amp;AQ$10&amp;":"&amp;AQ$10),'BD OCyG'!$B:$B,AV$9,'BD OCyG'!$AE:$AE,$H32,'BD OCyG'!$AD:$AD,$H$11)*AR$9)/AV$10))</f>
        <v>0</v>
      </c>
      <c r="AW32" s="170">
        <f t="shared" ca="1" si="12"/>
        <v>0</v>
      </c>
      <c r="AX32" s="171">
        <f ca="1">IF(AW$9&gt;Periodo,0,SUMIFS(INDIRECT("'BD OCyG'!$"&amp;AX$10&amp;":$"&amp;AX$10),'BD OCyG'!$B:$B,AV$9,'BD OCyG'!$AE:$AE,$H32,'BD OCyG'!$AD:$AD,$H$11,'BD OCyG'!$AF:$AF,"Si")-AR32-AL32-AF32-Z32)</f>
        <v>0</v>
      </c>
      <c r="AY32" s="171">
        <f ca="1">IF(AW$9&gt;Periodo,0,SUMIFS(INDIRECT("'BD OCyG'!$"&amp;AX$10&amp;":$"&amp;AX$10),'BD OCyG'!$B:$B,AV$9,'BD OCyG'!$AE:$AE,$H32,'BD OCyG'!$AD:$AD,$H$11,'BD OCyG'!$AF:$AF,"No")*Resumen!$F$8-AS32-AM32-AG32-AA32)</f>
        <v>0</v>
      </c>
      <c r="AZ32" s="171">
        <f ca="1">AX32+IF(Resumen!$F$8=0,0,AY32/Resumen!$F$8)</f>
        <v>0</v>
      </c>
      <c r="BA32" s="171">
        <f ca="1">AX32+IF(Resumen!$K$7=0,0,AY32/Resumen!$K$7)</f>
        <v>0</v>
      </c>
      <c r="BB32" s="170">
        <f ca="1">IF(BC$9&gt;Periodo,0,IF(BC$9&gt;Periodo,0,(SUMIFS(INDIRECT("'BD OCyG'!$"&amp;BC$10&amp;":"&amp;BC$10),'BD OCyG'!$B:$B,BB$9,'BD OCyG'!$AE:$AE,$H32,'BD OCyG'!$AD:$AD,$H$11)*BD$9-SUMIFS(INDIRECT("'BD OCyG'!$"&amp;AW$10&amp;":"&amp;AW$10),'BD OCyG'!$B:$B,BB$9,'BD OCyG'!$AE:$AE,$H32,'BD OCyG'!$AD:$AD,$H$11)*AX$9)/BB$10))</f>
        <v>0</v>
      </c>
      <c r="BC32" s="170">
        <f t="shared" ca="1" si="13"/>
        <v>0</v>
      </c>
      <c r="BD32" s="171">
        <f ca="1">IF(BC$9&gt;Periodo,0,SUMIFS(INDIRECT("'BD OCyG'!$"&amp;BD$10&amp;":$"&amp;BD$10),'BD OCyG'!$B:$B,BB$9,'BD OCyG'!$AE:$AE,$H32,'BD OCyG'!$AD:$AD,$H$11,'BD OCyG'!$AF:$AF,"Si")-AX32-AR32-AL32-AF32-Z32)</f>
        <v>0</v>
      </c>
      <c r="BE32" s="171">
        <f ca="1">IF(BC$9&gt;Periodo,0,SUMIFS(INDIRECT("'BD OCyG'!$"&amp;BD$10&amp;":$"&amp;BD$10),'BD OCyG'!$B:$B,BB$9,'BD OCyG'!$AE:$AE,$H32,'BD OCyG'!$AD:$AD,$H$11,'BD OCyG'!$AF:$AF,"No")*Resumen!$F$8-AY32-AS32-AM32-AG32-AA32)</f>
        <v>0</v>
      </c>
      <c r="BF32" s="171">
        <f ca="1">BD32+IF(Resumen!$F$8=0,0,BE32/Resumen!$F$8)</f>
        <v>0</v>
      </c>
      <c r="BG32" s="171">
        <f ca="1">BD32+IF(Resumen!$L$7=0,0,BE32/Resumen!$L$7)</f>
        <v>0</v>
      </c>
      <c r="BH32" s="170">
        <f ca="1">IF(BI$9&gt;Periodo,0,IF(BI$9&gt;Periodo,0,(SUMIFS(INDIRECT("'BD OCyG'!$"&amp;BI$10&amp;":"&amp;BI$10),'BD OCyG'!$B:$B,BH$9,'BD OCyG'!$AE:$AE,$H32,'BD OCyG'!$AD:$AD,$H$11)*BJ$9-SUMIFS(INDIRECT("'BD OCyG'!$"&amp;BC$10&amp;":"&amp;BC$10),'BD OCyG'!$B:$B,BH$9,'BD OCyG'!$AE:$AE,$H32,'BD OCyG'!$AD:$AD,$H$11)*BD$9)/BH$10))</f>
        <v>0</v>
      </c>
      <c r="BI32" s="170">
        <f t="shared" ca="1" si="14"/>
        <v>0</v>
      </c>
      <c r="BJ32" s="171">
        <f ca="1">IF(BI$9&gt;Periodo,0,SUMIFS(INDIRECT("'BD OCyG'!$"&amp;BJ$10&amp;":$"&amp;BJ$10),'BD OCyG'!$B:$B,BH$9,'BD OCyG'!$AE:$AE,$H32,'BD OCyG'!$AD:$AD,$H$11,'BD OCyG'!$AF:$AF,"Si")-BD32-AX32-AR32-AL32-AF32-Z32)</f>
        <v>0</v>
      </c>
      <c r="BK32" s="171">
        <f ca="1">IF(BI$9&gt;Periodo,0,SUMIFS(INDIRECT("'BD OCyG'!$"&amp;BJ$10&amp;":$"&amp;BJ$10),'BD OCyG'!$B:$B,BH$9,'BD OCyG'!$AE:$AE,$H32,'BD OCyG'!$AD:$AD,$H$11,'BD OCyG'!$AF:$AF,"No")*Resumen!$F$8-BE32-AY32-AS32-AM32-AG32-AA32)</f>
        <v>0</v>
      </c>
      <c r="BL32" s="171">
        <f ca="1">BJ32+IF(Resumen!$F$8=0,0,BK32/Resumen!$F$8)</f>
        <v>0</v>
      </c>
      <c r="BM32" s="171">
        <f ca="1">BJ32+IF(Resumen!$M$7=0,0,BK32/Resumen!$M$7)</f>
        <v>0</v>
      </c>
      <c r="BN32" s="170">
        <f ca="1">IF(BO$9&gt;Periodo,0,IF(BO$9&gt;Periodo,0,(SUMIFS(INDIRECT("'BD OCyG'!$"&amp;BO$10&amp;":"&amp;BO$10),'BD OCyG'!$B:$B,BN$9,'BD OCyG'!$AE:$AE,$H32,'BD OCyG'!$AD:$AD,$H$11)*BP$9-SUMIFS(INDIRECT("'BD OCyG'!$"&amp;BI$10&amp;":"&amp;BI$10),'BD OCyG'!$B:$B,BN$9,'BD OCyG'!$AE:$AE,$H32,'BD OCyG'!$AD:$AD,$H$11)*BJ$9)/BN$10))</f>
        <v>0</v>
      </c>
      <c r="BO32" s="170">
        <f t="shared" ca="1" si="15"/>
        <v>0</v>
      </c>
      <c r="BP32" s="171">
        <f ca="1">IF(BO$9&gt;Periodo,0,SUMIFS(INDIRECT("'BD OCyG'!$"&amp;BP$10&amp;":$"&amp;BP$10),'BD OCyG'!$B:$B,BN$9,'BD OCyG'!$AE:$AE,$H32,'BD OCyG'!$AD:$AD,$H$11,'BD OCyG'!$AF:$AF,"Si")-BJ32-BD32-AX32-AR32-AL32-AF32-Z32)</f>
        <v>0</v>
      </c>
      <c r="BQ32" s="171">
        <f ca="1">IF(BO$9&gt;Periodo,0,SUMIFS(INDIRECT("'BD OCyG'!$"&amp;BP$10&amp;":$"&amp;BP$10),'BD OCyG'!$B:$B,BN$9,'BD OCyG'!$AE:$AE,$H32,'BD OCyG'!$AD:$AD,$H$11,'BD OCyG'!$AF:$AF,"No")*Resumen!$F$9-BK32-BE32-AY32-AS32-AM32-AG32-AA32)</f>
        <v>0</v>
      </c>
      <c r="BR32" s="171">
        <f ca="1">BP32+IF(Resumen!$F$8=0,0,BQ32/Resumen!$F$8)</f>
        <v>0</v>
      </c>
      <c r="BS32" s="171">
        <f ca="1">BP32+IF(Resumen!$N$7=0,0,BQ32/Resumen!$N$7)</f>
        <v>0</v>
      </c>
      <c r="BT32" s="170">
        <f ca="1">IF(BU$9&gt;Periodo,0,IF(BU$9&gt;Periodo,0,(SUMIFS(INDIRECT("'BD OCyG'!$"&amp;BU$10&amp;":"&amp;BU$10),'BD OCyG'!$B:$B,BT$9,'BD OCyG'!$AE:$AE,$H32,'BD OCyG'!$AD:$AD,$H$11)*BV$9-SUMIFS(INDIRECT("'BD OCyG'!$"&amp;BO$10&amp;":"&amp;BO$10),'BD OCyG'!$B:$B,BT$9,'BD OCyG'!$AE:$AE,$H32,'BD OCyG'!$AD:$AD,$H$11)*BP$9)/BT$10))</f>
        <v>0</v>
      </c>
      <c r="BU32" s="170">
        <f t="shared" ca="1" si="16"/>
        <v>0</v>
      </c>
      <c r="BV32" s="171">
        <f ca="1">IF(BU$9&gt;Periodo,0,SUMIFS(INDIRECT("'BD OCyG'!$"&amp;BV$10&amp;":$"&amp;BV$10),'BD OCyG'!$B:$B,BT$9,'BD OCyG'!$AE:$AE,$H32,'BD OCyG'!$AD:$AD,$H$11,'BD OCyG'!$AF:$AF,"Si")-BP32-BJ32-BD32-AX32-AR32-AL32-AF32-Z32)</f>
        <v>0</v>
      </c>
      <c r="BW32" s="171">
        <f ca="1">IF(BU$9&gt;Periodo,0,SUMIFS(INDIRECT("'BD OCyG'!$"&amp;BV$10&amp;":$"&amp;BV$10),'BD OCyG'!$B:$B,BT$9,'BD OCyG'!$AE:$AE,$H32,'BD OCyG'!$AD:$AD,$H$11,'BD OCyG'!$AF:$AF,"No")*Resumen!$F$8-BQ32-BK32-BE32-AY32-AS32-AM32-AG32-AA32)</f>
        <v>0</v>
      </c>
      <c r="BX32" s="171">
        <f ca="1">BV32+IF(Resumen!$F$8=0,0,BW32/Resumen!$F$8)</f>
        <v>0</v>
      </c>
      <c r="BY32" s="171">
        <f ca="1">BV32+IF(Resumen!$O$7=0,0,BW32/Resumen!$O$7)</f>
        <v>0</v>
      </c>
      <c r="BZ32" s="170">
        <f ca="1">IF(CA$9&gt;Periodo,0,IF(CA$9&gt;Periodo,0,(SUMIFS(INDIRECT("'BD OCyG'!$"&amp;CA$10&amp;":"&amp;CA$10),'BD OCyG'!$B:$B,BZ$9,'BD OCyG'!$AE:$AE,$H32,'BD OCyG'!$AD:$AD,$H$11)*CB$9-SUMIFS(INDIRECT("'BD OCyG'!$"&amp;BU$10&amp;":"&amp;BU$10),'BD OCyG'!$B:$B,BZ$9,'BD OCyG'!$AE:$AE,$H32,'BD OCyG'!$AD:$AD,$H$11)*BV$9)/BZ$10))</f>
        <v>0</v>
      </c>
      <c r="CA32" s="170">
        <f t="shared" ca="1" si="17"/>
        <v>0</v>
      </c>
      <c r="CB32" s="171">
        <f ca="1">IF(CA$9&gt;Periodo,0,SUMIFS(INDIRECT("'BD OCyG'!$"&amp;CB$10&amp;":$"&amp;CB$10),'BD OCyG'!$B:$B,BZ$9,'BD OCyG'!$AE:$AE,$H32,'BD OCyG'!$AD:$AD,$H$11,'BD OCyG'!$AF:$AF,"Si")-BV32-BP32-BJ32-BD32-AX32-AR32-AL32-AF32-Z32)</f>
        <v>0</v>
      </c>
      <c r="CC32" s="171">
        <f ca="1">IF(CA$9&gt;Periodo,0,SUMIFS(INDIRECT("'BD OCyG'!$"&amp;CB$10&amp;":$"&amp;CB$10),'BD OCyG'!$B:$B,BZ$9,'BD OCyG'!$AE:$AE,$H32,'BD OCyG'!$AD:$AD,$H$11,'BD OCyG'!$AF:$AF,"No")*Resumen!$F$8-BW32-BQ32-BK32-BE32-AY32-AS32-AM32-AG32-AA32)</f>
        <v>0</v>
      </c>
      <c r="CD32" s="171">
        <f ca="1">CB32+IF(Resumen!$F$8=0,0,CC32/Resumen!$F$8)</f>
        <v>0</v>
      </c>
      <c r="CE32" s="171">
        <f ca="1">CB32+IF(Resumen!$P$7=0,0,CC32/Resumen!$P$7)</f>
        <v>0</v>
      </c>
      <c r="CF32" s="170">
        <f ca="1">IF(CG$9&gt;Periodo,0,IF(CG$9&gt;Periodo,0,(SUMIFS(INDIRECT("'BD OCyG'!$"&amp;CG$10&amp;":"&amp;CG$10),'BD OCyG'!$B:$B,CF$9,'BD OCyG'!$AE:$AE,$H32,'BD OCyG'!$AD:$AD,$H$11)*CH$9-SUMIFS(INDIRECT("'BD OCyG'!$"&amp;CA$10&amp;":"&amp;CA$10),'BD OCyG'!$B:$B,CF$9,'BD OCyG'!$AE:$AE,$H32,'BD OCyG'!$AD:$AD,$H$11)*CB$9)/CF$10))</f>
        <v>0</v>
      </c>
      <c r="CG32" s="170">
        <f t="shared" ca="1" si="18"/>
        <v>0</v>
      </c>
      <c r="CH32" s="171">
        <f ca="1">IF(CG$9&gt;Periodo,0,SUMIFS(INDIRECT("'BD OCyG'!$"&amp;CH$10&amp;":$"&amp;CH$10),'BD OCyG'!$B:$B,CF$9,'BD OCyG'!$AE:$AE,$H32,'BD OCyG'!$AD:$AD,$H$11,'BD OCyG'!$AF:$AF,"Si")-CB32-BV32-BP32-BJ32-BD32-AX32-AR32-AL32-AF32-Z32)</f>
        <v>0</v>
      </c>
      <c r="CI32" s="171">
        <f ca="1">IF(CG$9&gt;Periodo,0,SUMIFS(INDIRECT("'BD OCyG'!$"&amp;CH$10&amp;":$"&amp;CH$10),'BD OCyG'!$B:$B,CF$9,'BD OCyG'!$AE:$AE,$H32,'BD OCyG'!$AD:$AD,$H$11,'BD OCyG'!$AF:$AF,"No")*Resumen!$F$8-CC32-BW32-BQ32-BK32-BE32-AY32-AS32-AM32-AG32-AA32)</f>
        <v>0</v>
      </c>
      <c r="CJ32" s="171">
        <f ca="1">CH32+IF(Resumen!$F$8=0,0,CI32/Resumen!$F$8)</f>
        <v>0</v>
      </c>
      <c r="CK32" s="171">
        <f ca="1">CH32+IF(Resumen!$Q$7=0,0,CI32/Resumen!$Q$7)</f>
        <v>0</v>
      </c>
      <c r="CL32" s="170">
        <f ca="1">IF(CM$9&gt;Periodo,0,IF(CM$9&gt;Periodo,0,(SUMIFS(INDIRECT("'BD OCyG'!$"&amp;CM$10&amp;":"&amp;CM$10),'BD OCyG'!$B:$B,CL$9,'BD OCyG'!$AE:$AE,$H32,'BD OCyG'!$AD:$AD,$H$11)*CN$9-SUMIFS(INDIRECT("'BD OCyG'!$"&amp;CG$10&amp;":"&amp;CG$10),'BD OCyG'!$B:$B,CL$9,'BD OCyG'!$AE:$AE,$H32,'BD OCyG'!$AD:$AD,$H$11)*CH$9)/CL$10))</f>
        <v>0</v>
      </c>
      <c r="CM32" s="170">
        <f t="shared" ca="1" si="19"/>
        <v>0</v>
      </c>
      <c r="CN32" s="171">
        <f ca="1">IF(CM$9&gt;Periodo,0,SUMIFS(INDIRECT("'BD OCyG'!$"&amp;CN$10&amp;":$"&amp;CN$10),'BD OCyG'!$B:$B,CL$9,'BD OCyG'!$AE:$AE,$H32,'BD OCyG'!$AD:$AD,$H$11,'BD OCyG'!$AF:$AF,"Si")-CH32-CB32-BV32-BP32-BJ32-BD32-AX32-AR32-AL32-AF32-Z32)</f>
        <v>0</v>
      </c>
      <c r="CO32" s="171">
        <f ca="1">IF(CM$9&gt;Periodo,0,SUMIFS(INDIRECT("'BD OCyG'!$"&amp;CN$10&amp;":$"&amp;CN$10),'BD OCyG'!$B:$B,CL$9,'BD OCyG'!$AE:$AE,$H32,'BD OCyG'!$AD:$AD,$H$11,'BD OCyG'!$AF:$AF,"No")*Resumen!$F$8-CI32-CC32-BW32-BQ32-BK32-BE32-AY32-AS32-AM32-AG32-AA32)</f>
        <v>0</v>
      </c>
      <c r="CP32" s="171">
        <f ca="1">CN32+IF(Resumen!$F$8=0,0,CO32/Resumen!$F$8)</f>
        <v>0</v>
      </c>
      <c r="CQ32" s="171">
        <f ca="1">CN32+IF(Resumen!$R$7=0,0,CO32/Resumen!$R$7)</f>
        <v>0</v>
      </c>
      <c r="CR32" s="139">
        <f t="shared" ca="1" si="20"/>
        <v>0</v>
      </c>
      <c r="CS32" s="139">
        <f t="shared" ca="1" si="21"/>
        <v>0</v>
      </c>
      <c r="CT32" s="139">
        <f t="shared" ca="1" si="22"/>
        <v>0</v>
      </c>
      <c r="CU32" s="139">
        <f t="shared" ca="1" si="4"/>
        <v>0</v>
      </c>
      <c r="CV32" s="140">
        <f t="shared" ca="1" si="4"/>
        <v>0</v>
      </c>
      <c r="CW32" s="140">
        <f t="shared" ca="1" si="4"/>
        <v>0</v>
      </c>
      <c r="CX32" s="170">
        <f>SUMIFS('BD OCyG'!$AB:$AB,'BD OCyG'!$B:$B,CX$11,'BD OCyG'!$AE:$AE,$H32,'BD OCyG'!$AD:$AD,$H$11)</f>
        <v>0</v>
      </c>
      <c r="CY32" s="170">
        <f t="shared" si="5"/>
        <v>0</v>
      </c>
      <c r="CZ32" s="171">
        <f>SUMIFS('BD OCyG'!$AC:$AC,'BD OCyG'!$B:$B,CX$11,'BD OCyG'!$AE:$AE,$H32,'BD OCyG'!$AD:$AD,$H$11,'BD OCyG'!$AF:$AF,"Si")</f>
        <v>0</v>
      </c>
      <c r="DA32" s="171">
        <f>SUMIFS('BD OCyG'!$AC:$AC,'BD OCyG'!$B:$B,CX$11,'BD OCyG'!$AE:$AE,$H32,'BD OCyG'!$AD:$AD,$H$11,'BD OCyG'!$AF:$AF,"No")*Resumen!$F$8</f>
        <v>0</v>
      </c>
      <c r="DB32" s="171">
        <f>CZ32+IF(Resumen!$F$8=0,0,DA32/Resumen!$F$8)</f>
        <v>0</v>
      </c>
      <c r="DC32" s="171">
        <f>CZ32+IF(Resumen!$F$8=0,0,DA32/Resumen!$F$8)</f>
        <v>0</v>
      </c>
      <c r="DD32" s="170">
        <f>SUMIFS('BD OCyG'!$AB:$AB,'BD OCyG'!$B:$B,DD$11,'BD OCyG'!$AE:$AE,$H32,'BD OCyG'!$AD:$AD,$H$11)</f>
        <v>0</v>
      </c>
      <c r="DE32" s="170">
        <f t="shared" si="6"/>
        <v>0</v>
      </c>
      <c r="DF32" s="171">
        <f>SUMIFS('BD OCyG'!$AC:$AC,'BD OCyG'!$B:$B,DD$11,'BD OCyG'!$AE:$AE,$H32,'BD OCyG'!$AD:$AD,$H$11,'BD OCyG'!$AF:$AF,"Si")</f>
        <v>0</v>
      </c>
      <c r="DG32" s="171">
        <f>SUMIFS('BD OCyG'!$AC:$AC,'BD OCyG'!$B:$B,DD$11,'BD OCyG'!$AE:$AE,$H32,'BD OCyG'!$AD:$AD,$H$11,'BD OCyG'!$AF:$AF,"No")*Resumen!$F$8</f>
        <v>0</v>
      </c>
      <c r="DH32" s="171">
        <f>DF32+IF(Resumen!$F$8=0,0,DG32/Resumen!$F$8)</f>
        <v>0</v>
      </c>
      <c r="DI32" s="171">
        <f>DF32+IF(Resumen!$F$8=0,0,DG32/Resumen!$F$8)</f>
        <v>0</v>
      </c>
      <c r="DJ32" s="140">
        <f t="shared" ca="1" si="23"/>
        <v>0</v>
      </c>
      <c r="DK32" s="140">
        <f t="shared" ca="1" si="23"/>
        <v>0</v>
      </c>
      <c r="DL32" s="140">
        <f t="shared" ca="1" si="23"/>
        <v>0</v>
      </c>
    </row>
    <row r="33" spans="2:116" s="169" customFormat="1" ht="15" customHeight="1" x14ac:dyDescent="0.2">
      <c r="B33" s="170">
        <f>SUMIFS('BD OCyG'!$AB:$AB,'BD OCyG'!$B:$B,B$11,'BD OCyG'!$AE:$AE,$H33,'BD OCyG'!$AD:$AD,$H$11)</f>
        <v>0</v>
      </c>
      <c r="C33" s="170">
        <f t="shared" si="0"/>
        <v>0</v>
      </c>
      <c r="D33" s="171">
        <f>SUMIFS('BD OCyG'!$AC:$AC,'BD OCyG'!$B:$B,B$11,'BD OCyG'!$AE:$AE,$H33,'BD OCyG'!$AD:$AD,$H$11,'BD OCyG'!$AF:$AF,"Si")</f>
        <v>0</v>
      </c>
      <c r="E33" s="171">
        <f>SUMIFS('BD OCyG'!$AC:$AC,'BD OCyG'!$B:$B,B$11,'BD OCyG'!$AE:$AE,$H33,'BD OCyG'!$AD:$AD,$H$11,'BD OCyG'!$AF:$AF,"No")*Resumen!$F$9</f>
        <v>0</v>
      </c>
      <c r="F33" s="171">
        <f>D33+IF(Resumen!$F$9=0,0,E33/Resumen!$F$9)</f>
        <v>0</v>
      </c>
      <c r="G33" s="171">
        <f>D33+IF(Resumen!$F$7=0,0,E33/Resumen!$F$7)</f>
        <v>0</v>
      </c>
      <c r="H33" s="172"/>
      <c r="I33" s="139">
        <f>SUMIFS('BD OCyG'!$AB:$AB,'BD OCyG'!$B:$B,I$11,'BD OCyG'!$AE:$AE,$H33,'BD OCyG'!$AD:$AD,$H$11)</f>
        <v>0</v>
      </c>
      <c r="J33" s="139">
        <f t="shared" si="1"/>
        <v>0</v>
      </c>
      <c r="K33" s="139">
        <f>SUMIFS('BD OCyG'!$AC:$AC,'BD OCyG'!$B:$B,I$11,'BD OCyG'!$AE:$AE,$H33,'BD OCyG'!$AD:$AD,$H$11,'BD OCyG'!$AF:$AF,"Si")</f>
        <v>0</v>
      </c>
      <c r="L33" s="139">
        <f>SUMIFS('BD OCyG'!$AC:$AC,'BD OCyG'!$B:$B,I$11,'BD OCyG'!$AE:$AE,$H33,'BD OCyG'!$AD:$AD,$H$11,'BD OCyG'!$AF:$AF,"No")*Resumen!$F$8</f>
        <v>0</v>
      </c>
      <c r="M33" s="171">
        <f>K33+IF(Resumen!$F$8=0,0,L33/Resumen!$F$8)</f>
        <v>0</v>
      </c>
      <c r="N33" s="139">
        <f>SUMIFS('BD OCyG'!$AB:$AB,'BD OCyG'!$B:$B,N$11,'BD OCyG'!$AE:$AE,$H33,'BD OCyG'!$AD:$AD,$H$11)</f>
        <v>0</v>
      </c>
      <c r="O33" s="139">
        <f t="shared" si="2"/>
        <v>0</v>
      </c>
      <c r="P33" s="139">
        <f>SUMIFS('BD OCyG'!$AC:$AC,'BD OCyG'!$B:$B,N$11,'BD OCyG'!$AE:$AE,$H33,'BD OCyG'!$AD:$AD,$H$11,'BD OCyG'!$AF:$AF,"Si")</f>
        <v>0</v>
      </c>
      <c r="Q33" s="139">
        <f>SUMIFS('BD OCyG'!$AC:$AC,'BD OCyG'!$B:$B,N$11,'BD OCyG'!$AE:$AE,$H33,'BD OCyG'!$AD:$AD,$H$11,'BD OCyG'!$AF:$AF,"No")*Resumen!$F$8</f>
        <v>0</v>
      </c>
      <c r="R33" s="171">
        <f>P33+IF(Resumen!$F$8=0,0,Q33/Resumen!$F$8)</f>
        <v>0</v>
      </c>
      <c r="S33" s="139">
        <f ca="1">IFERROR(SUMIFS(INDIRECT("'BD OCyG'!$"&amp;T$10&amp;":"&amp;T$10),'BD OCyG'!$B:$B,N$11,'BD OCyG'!$AE:$AE,$H33,'BD OCyG'!$AD:$AD,$H$11),)</f>
        <v>0</v>
      </c>
      <c r="T33" s="139">
        <f t="shared" ca="1" si="3"/>
        <v>0</v>
      </c>
      <c r="U33" s="139">
        <f ca="1">IFERROR(SUMIFS(INDIRECT("'BD OCyG'!$"&amp;U$10&amp;":$"&amp;U$10),'BD OCyG'!$B:$B,N$11,'BD OCyG'!$AE:$AE,$H33,'BD OCyG'!$AD:$AD,$H$11,'BD OCyG'!$AF:$AF,"Si"),)</f>
        <v>0</v>
      </c>
      <c r="V33" s="139">
        <f ca="1">IFERROR(SUMIFS(INDIRECT("'BD OCyG'!$"&amp;U$10&amp;":$"&amp;U$10),'BD OCyG'!$B:$B,N$11,'BD OCyG'!$AE:$AE,$H33,'BD OCyG'!$AD:$AD,$H$11,'BD OCyG'!$AF:$AF,"No")*Resumen!$F$8,)</f>
        <v>0</v>
      </c>
      <c r="W33" s="171">
        <f ca="1">U33+IF(Resumen!$F$8=0,0,V33/Resumen!$F$8)</f>
        <v>0</v>
      </c>
      <c r="X33" s="170">
        <f ca="1">SUMIFS(INDIRECT("'BD OCyG'!$"&amp;Y$10&amp;":"&amp;Y$10),'BD OCyG'!$B:$B,X$9,'BD OCyG'!$AE:$AE,$H33,'BD OCyG'!$AD:$AD,$H$11)</f>
        <v>0</v>
      </c>
      <c r="Y33" s="170">
        <f t="shared" ca="1" si="8"/>
        <v>0</v>
      </c>
      <c r="Z33" s="171">
        <f ca="1">SUMIFS(INDIRECT("'BD OCyG'!$"&amp;Z$10&amp;":$"&amp;Z$10),'BD OCyG'!$B:$B,X$9,'BD OCyG'!$AE:$AE,$H33,'BD OCyG'!$AD:$AD,$H$11,'BD OCyG'!$AF:$AF,"Si")</f>
        <v>0</v>
      </c>
      <c r="AA33" s="171">
        <f ca="1">SUMIFS(INDIRECT("'BD OCyG'!$"&amp;Z$10&amp;":$"&amp;Z$10),'BD OCyG'!$B:$B,X$9,'BD OCyG'!$AE:$AE,$H33,'BD OCyG'!$AD:$AD,$H$11,'BD OCyG'!$AF:$AF,"No")*Resumen!$F$8</f>
        <v>0</v>
      </c>
      <c r="AB33" s="171">
        <f ca="1">Z33+IF(Resumen!$F$8=0,0,AA33/Resumen!$F$8)</f>
        <v>0</v>
      </c>
      <c r="AC33" s="171">
        <f ca="1">Z33+IF(Resumen!$G$7=0,0,AA33/Resumen!$G$7)</f>
        <v>0</v>
      </c>
      <c r="AD33" s="170">
        <f ca="1">IF(AE$9&gt;Periodo,0,(SUMIFS(INDIRECT("'BD OCyG'!$"&amp;AE$10&amp;":"&amp;AE$10),'BD OCyG'!$B:$B,AD$9,'BD OCyG'!$AE:$AE,$H33,'BD OCyG'!$AD:$AD,$H$11)*AF$9-X33*X$10)/AD$10)</f>
        <v>0</v>
      </c>
      <c r="AE33" s="170">
        <f t="shared" ca="1" si="9"/>
        <v>0</v>
      </c>
      <c r="AF33" s="171">
        <f ca="1">IF(AE$9&gt;Periodo,0,IF(AE$9&gt;Periodo,0,SUMIFS(INDIRECT("'BD OCyG'!$"&amp;AF$10&amp;":$"&amp;AF$10),'BD OCyG'!$B:$B,AD$9,'BD OCyG'!$AE:$AE,$H33,'BD OCyG'!$AD:$AD,$H$11,'BD OCyG'!$AF:$AF,"Si")-Z33))</f>
        <v>0</v>
      </c>
      <c r="AG33" s="171">
        <f ca="1">IF(AE$9&gt;Periodo,0,IF(AE$9&gt;Periodo,0,SUMIFS(INDIRECT("'BD OCyG'!$"&amp;AF$10&amp;":$"&amp;AF$10),'BD OCyG'!$B:$B,AD$9,'BD OCyG'!$AE:$AE,$H33,'BD OCyG'!$AD:$AD,$H$11,'BD OCyG'!$AF:$AF,"No")*Resumen!$F$8-AA33))</f>
        <v>0</v>
      </c>
      <c r="AH33" s="171">
        <f ca="1">AF33+IF(Resumen!$F$8=0,0,AG33/Resumen!$F$8)</f>
        <v>0</v>
      </c>
      <c r="AI33" s="171">
        <f ca="1">AF33+IF(Resumen!$H$7=0,0,AG33/Resumen!$H$7)</f>
        <v>0</v>
      </c>
      <c r="AJ33" s="170">
        <f ca="1">IF(AK$9&gt;Periodo,0,IF(AK$9&gt;Periodo,0,(SUMIFS(INDIRECT("'BD OCyG'!$"&amp;AK$10&amp;":"&amp;AK$10),'BD OCyG'!$B:$B,AJ$9,'BD OCyG'!$AE:$AE,$H33,'BD OCyG'!$AD:$AD,$H$11)*AL$9-SUMIFS(INDIRECT("'BD OCyG'!$"&amp;AE$10&amp;":"&amp;AE$10),'BD OCyG'!$B:$B,AJ$9,'BD OCyG'!$AE:$AE,$H33,'BD OCyG'!$AD:$AD,$H$11)*AF$9)/AJ$10))</f>
        <v>0</v>
      </c>
      <c r="AK33" s="170">
        <f t="shared" ca="1" si="10"/>
        <v>0</v>
      </c>
      <c r="AL33" s="171">
        <f ca="1">IF(AK$9&gt;Periodo,0,SUMIFS(INDIRECT("'BD OCyG'!$"&amp;AL$10&amp;":$"&amp;AL$10),'BD OCyG'!$B:$B,AJ$9,'BD OCyG'!$AE:$AE,$H33,'BD OCyG'!$AD:$AD,$H$11,'BD OCyG'!$AF:$AF,"Si")-AF33-Z33)</f>
        <v>0</v>
      </c>
      <c r="AM33" s="171">
        <f ca="1">IF(AK$9&gt;Periodo,0,SUMIFS(INDIRECT("'BD OCyG'!$"&amp;AL$10&amp;":$"&amp;AL$10),'BD OCyG'!$B:$B,AJ$9,'BD OCyG'!$AE:$AE,$H33,'BD OCyG'!$AD:$AD,$H$11,'BD OCyG'!$AF:$AF,"No")*Resumen!$F$8-AG33-AA33)</f>
        <v>0</v>
      </c>
      <c r="AN33" s="171">
        <f ca="1">AL33+IF(Resumen!$F$8=0,0,AM33/Resumen!$F$8)</f>
        <v>0</v>
      </c>
      <c r="AO33" s="171">
        <f ca="1">AL33+IF(Resumen!$I$7=0,0,AM33/Resumen!$I$7)</f>
        <v>0</v>
      </c>
      <c r="AP33" s="170">
        <f ca="1">IF(AQ$9&gt;Periodo,0,IF(AQ$9&gt;Periodo,0,(SUMIFS(INDIRECT("'BD OCyG'!$"&amp;AQ$10&amp;":"&amp;AQ$10),'BD OCyG'!$B:$B,AP$9,'BD OCyG'!$AE:$AE,$H33,'BD OCyG'!$AD:$AD,$H$11)*AR$9-SUMIFS(INDIRECT("'BD OCyG'!$"&amp;AK$10&amp;":"&amp;AK$10),'BD OCyG'!$B:$B,AP$9,'BD OCyG'!$AE:$AE,$H33,'BD OCyG'!$AD:$AD,$H$11)*AL$9)/AP$10))</f>
        <v>0</v>
      </c>
      <c r="AQ33" s="170">
        <f t="shared" ca="1" si="11"/>
        <v>0</v>
      </c>
      <c r="AR33" s="171">
        <f ca="1">IF(AQ$9&gt;Periodo,0,SUMIFS(INDIRECT("'BD OCyG'!$"&amp;AR$10&amp;":$"&amp;AR$10),'BD OCyG'!$B:$B,AP$9,'BD OCyG'!$AE:$AE,$H33,'BD OCyG'!$AD:$AD,$H$11,'BD OCyG'!$AF:$AF,"Si")-AL33-AF33-Z33)</f>
        <v>0</v>
      </c>
      <c r="AS33" s="171">
        <f ca="1">IF(AQ$9&gt;Periodo,0,SUMIFS(INDIRECT("'BD OCyG'!$"&amp;AR$10&amp;":$"&amp;AR$10),'BD OCyG'!$B:$B,AP$9,'BD OCyG'!$AE:$AE,$H33,'BD OCyG'!$AD:$AD,$H$11,'BD OCyG'!$AF:$AF,"No")*Resumen!$F$8-AM33-AG33-AA33)</f>
        <v>0</v>
      </c>
      <c r="AT33" s="171">
        <f ca="1">AR33+IF(Resumen!$F$8=0,0,AS33/Resumen!$F$8)</f>
        <v>0</v>
      </c>
      <c r="AU33" s="171">
        <f ca="1">AR33+IF(Resumen!$J$7=0,0,AS33/Resumen!$J$7)</f>
        <v>0</v>
      </c>
      <c r="AV33" s="170">
        <f ca="1">IF(AW$9&gt;Periodo,0,IF(AW$9&gt;Periodo,0,(SUMIFS(INDIRECT("'BD OCyG'!$"&amp;AW$10&amp;":"&amp;AW$10),'BD OCyG'!$B:$B,AV$9,'BD OCyG'!$AE:$AE,$H33,'BD OCyG'!$AD:$AD,$H$11)*AX$9-SUMIFS(INDIRECT("'BD OCyG'!$"&amp;AQ$10&amp;":"&amp;AQ$10),'BD OCyG'!$B:$B,AV$9,'BD OCyG'!$AE:$AE,$H33,'BD OCyG'!$AD:$AD,$H$11)*AR$9)/AV$10))</f>
        <v>0</v>
      </c>
      <c r="AW33" s="170">
        <f t="shared" ca="1" si="12"/>
        <v>0</v>
      </c>
      <c r="AX33" s="171">
        <f ca="1">IF(AW$9&gt;Periodo,0,SUMIFS(INDIRECT("'BD OCyG'!$"&amp;AX$10&amp;":$"&amp;AX$10),'BD OCyG'!$B:$B,AV$9,'BD OCyG'!$AE:$AE,$H33,'BD OCyG'!$AD:$AD,$H$11,'BD OCyG'!$AF:$AF,"Si")-AR33-AL33-AF33-Z33)</f>
        <v>0</v>
      </c>
      <c r="AY33" s="171">
        <f ca="1">IF(AW$9&gt;Periodo,0,SUMIFS(INDIRECT("'BD OCyG'!$"&amp;AX$10&amp;":$"&amp;AX$10),'BD OCyG'!$B:$B,AV$9,'BD OCyG'!$AE:$AE,$H33,'BD OCyG'!$AD:$AD,$H$11,'BD OCyG'!$AF:$AF,"No")*Resumen!$F$8-AS33-AM33-AG33-AA33)</f>
        <v>0</v>
      </c>
      <c r="AZ33" s="171">
        <f ca="1">AX33+IF(Resumen!$F$8=0,0,AY33/Resumen!$F$8)</f>
        <v>0</v>
      </c>
      <c r="BA33" s="171">
        <f ca="1">AX33+IF(Resumen!$K$7=0,0,AY33/Resumen!$K$7)</f>
        <v>0</v>
      </c>
      <c r="BB33" s="170">
        <f ca="1">IF(BC$9&gt;Periodo,0,IF(BC$9&gt;Periodo,0,(SUMIFS(INDIRECT("'BD OCyG'!$"&amp;BC$10&amp;":"&amp;BC$10),'BD OCyG'!$B:$B,BB$9,'BD OCyG'!$AE:$AE,$H33,'BD OCyG'!$AD:$AD,$H$11)*BD$9-SUMIFS(INDIRECT("'BD OCyG'!$"&amp;AW$10&amp;":"&amp;AW$10),'BD OCyG'!$B:$B,BB$9,'BD OCyG'!$AE:$AE,$H33,'BD OCyG'!$AD:$AD,$H$11)*AX$9)/BB$10))</f>
        <v>0</v>
      </c>
      <c r="BC33" s="170">
        <f t="shared" ca="1" si="13"/>
        <v>0</v>
      </c>
      <c r="BD33" s="171">
        <f ca="1">IF(BC$9&gt;Periodo,0,SUMIFS(INDIRECT("'BD OCyG'!$"&amp;BD$10&amp;":$"&amp;BD$10),'BD OCyG'!$B:$B,BB$9,'BD OCyG'!$AE:$AE,$H33,'BD OCyG'!$AD:$AD,$H$11,'BD OCyG'!$AF:$AF,"Si")-AX33-AR33-AL33-AF33-Z33)</f>
        <v>0</v>
      </c>
      <c r="BE33" s="171">
        <f ca="1">IF(BC$9&gt;Periodo,0,SUMIFS(INDIRECT("'BD OCyG'!$"&amp;BD$10&amp;":$"&amp;BD$10),'BD OCyG'!$B:$B,BB$9,'BD OCyG'!$AE:$AE,$H33,'BD OCyG'!$AD:$AD,$H$11,'BD OCyG'!$AF:$AF,"No")*Resumen!$F$8-AY33-AS33-AM33-AG33-AA33)</f>
        <v>0</v>
      </c>
      <c r="BF33" s="171">
        <f ca="1">BD33+IF(Resumen!$F$8=0,0,BE33/Resumen!$F$8)</f>
        <v>0</v>
      </c>
      <c r="BG33" s="171">
        <f ca="1">BD33+IF(Resumen!$L$7=0,0,BE33/Resumen!$L$7)</f>
        <v>0</v>
      </c>
      <c r="BH33" s="170">
        <f ca="1">IF(BI$9&gt;Periodo,0,IF(BI$9&gt;Periodo,0,(SUMIFS(INDIRECT("'BD OCyG'!$"&amp;BI$10&amp;":"&amp;BI$10),'BD OCyG'!$B:$B,BH$9,'BD OCyG'!$AE:$AE,$H33,'BD OCyG'!$AD:$AD,$H$11)*BJ$9-SUMIFS(INDIRECT("'BD OCyG'!$"&amp;BC$10&amp;":"&amp;BC$10),'BD OCyG'!$B:$B,BH$9,'BD OCyG'!$AE:$AE,$H33,'BD OCyG'!$AD:$AD,$H$11)*BD$9)/BH$10))</f>
        <v>0</v>
      </c>
      <c r="BI33" s="170">
        <f t="shared" ca="1" si="14"/>
        <v>0</v>
      </c>
      <c r="BJ33" s="171">
        <f ca="1">IF(BI$9&gt;Periodo,0,SUMIFS(INDIRECT("'BD OCyG'!$"&amp;BJ$10&amp;":$"&amp;BJ$10),'BD OCyG'!$B:$B,BH$9,'BD OCyG'!$AE:$AE,$H33,'BD OCyG'!$AD:$AD,$H$11,'BD OCyG'!$AF:$AF,"Si")-BD33-AX33-AR33-AL33-AF33-Z33)</f>
        <v>0</v>
      </c>
      <c r="BK33" s="171">
        <f ca="1">IF(BI$9&gt;Periodo,0,SUMIFS(INDIRECT("'BD OCyG'!$"&amp;BJ$10&amp;":$"&amp;BJ$10),'BD OCyG'!$B:$B,BH$9,'BD OCyG'!$AE:$AE,$H33,'BD OCyG'!$AD:$AD,$H$11,'BD OCyG'!$AF:$AF,"No")*Resumen!$F$8-BE33-AY33-AS33-AM33-AG33-AA33)</f>
        <v>0</v>
      </c>
      <c r="BL33" s="171">
        <f ca="1">BJ33+IF(Resumen!$F$8=0,0,BK33/Resumen!$F$8)</f>
        <v>0</v>
      </c>
      <c r="BM33" s="171">
        <f ca="1">BJ33+IF(Resumen!$M$7=0,0,BK33/Resumen!$M$7)</f>
        <v>0</v>
      </c>
      <c r="BN33" s="170">
        <f ca="1">IF(BO$9&gt;Periodo,0,IF(BO$9&gt;Periodo,0,(SUMIFS(INDIRECT("'BD OCyG'!$"&amp;BO$10&amp;":"&amp;BO$10),'BD OCyG'!$B:$B,BN$9,'BD OCyG'!$AE:$AE,$H33,'BD OCyG'!$AD:$AD,$H$11)*BP$9-SUMIFS(INDIRECT("'BD OCyG'!$"&amp;BI$10&amp;":"&amp;BI$10),'BD OCyG'!$B:$B,BN$9,'BD OCyG'!$AE:$AE,$H33,'BD OCyG'!$AD:$AD,$H$11)*BJ$9)/BN$10))</f>
        <v>0</v>
      </c>
      <c r="BO33" s="170">
        <f t="shared" ca="1" si="15"/>
        <v>0</v>
      </c>
      <c r="BP33" s="171">
        <f ca="1">IF(BO$9&gt;Periodo,0,SUMIFS(INDIRECT("'BD OCyG'!$"&amp;BP$10&amp;":$"&amp;BP$10),'BD OCyG'!$B:$B,BN$9,'BD OCyG'!$AE:$AE,$H33,'BD OCyG'!$AD:$AD,$H$11,'BD OCyG'!$AF:$AF,"Si")-BJ33-BD33-AX33-AR33-AL33-AF33-Z33)</f>
        <v>0</v>
      </c>
      <c r="BQ33" s="171">
        <f ca="1">IF(BO$9&gt;Periodo,0,SUMIFS(INDIRECT("'BD OCyG'!$"&amp;BP$10&amp;":$"&amp;BP$10),'BD OCyG'!$B:$B,BN$9,'BD OCyG'!$AE:$AE,$H33,'BD OCyG'!$AD:$AD,$H$11,'BD OCyG'!$AF:$AF,"No")*Resumen!$F$9-BK33-BE33-AY33-AS33-AM33-AG33-AA33)</f>
        <v>0</v>
      </c>
      <c r="BR33" s="171">
        <f ca="1">BP33+IF(Resumen!$F$8=0,0,BQ33/Resumen!$F$8)</f>
        <v>0</v>
      </c>
      <c r="BS33" s="171">
        <f ca="1">BP33+IF(Resumen!$N$7=0,0,BQ33/Resumen!$N$7)</f>
        <v>0</v>
      </c>
      <c r="BT33" s="170">
        <f ca="1">IF(BU$9&gt;Periodo,0,IF(BU$9&gt;Periodo,0,(SUMIFS(INDIRECT("'BD OCyG'!$"&amp;BU$10&amp;":"&amp;BU$10),'BD OCyG'!$B:$B,BT$9,'BD OCyG'!$AE:$AE,$H33,'BD OCyG'!$AD:$AD,$H$11)*BV$9-SUMIFS(INDIRECT("'BD OCyG'!$"&amp;BO$10&amp;":"&amp;BO$10),'BD OCyG'!$B:$B,BT$9,'BD OCyG'!$AE:$AE,$H33,'BD OCyG'!$AD:$AD,$H$11)*BP$9)/BT$10))</f>
        <v>0</v>
      </c>
      <c r="BU33" s="170">
        <f t="shared" ca="1" si="16"/>
        <v>0</v>
      </c>
      <c r="BV33" s="171">
        <f ca="1">IF(BU$9&gt;Periodo,0,SUMIFS(INDIRECT("'BD OCyG'!$"&amp;BV$10&amp;":$"&amp;BV$10),'BD OCyG'!$B:$B,BT$9,'BD OCyG'!$AE:$AE,$H33,'BD OCyG'!$AD:$AD,$H$11,'BD OCyG'!$AF:$AF,"Si")-BP33-BJ33-BD33-AX33-AR33-AL33-AF33-Z33)</f>
        <v>0</v>
      </c>
      <c r="BW33" s="171">
        <f ca="1">IF(BU$9&gt;Periodo,0,SUMIFS(INDIRECT("'BD OCyG'!$"&amp;BV$10&amp;":$"&amp;BV$10),'BD OCyG'!$B:$B,BT$9,'BD OCyG'!$AE:$AE,$H33,'BD OCyG'!$AD:$AD,$H$11,'BD OCyG'!$AF:$AF,"No")*Resumen!$F$8-BQ33-BK33-BE33-AY33-AS33-AM33-AG33-AA33)</f>
        <v>0</v>
      </c>
      <c r="BX33" s="171">
        <f ca="1">BV33+IF(Resumen!$F$8=0,0,BW33/Resumen!$F$8)</f>
        <v>0</v>
      </c>
      <c r="BY33" s="171">
        <f ca="1">BV33+IF(Resumen!$O$7=0,0,BW33/Resumen!$O$7)</f>
        <v>0</v>
      </c>
      <c r="BZ33" s="170">
        <f ca="1">IF(CA$9&gt;Periodo,0,IF(CA$9&gt;Periodo,0,(SUMIFS(INDIRECT("'BD OCyG'!$"&amp;CA$10&amp;":"&amp;CA$10),'BD OCyG'!$B:$B,BZ$9,'BD OCyG'!$AE:$AE,$H33,'BD OCyG'!$AD:$AD,$H$11)*CB$9-SUMIFS(INDIRECT("'BD OCyG'!$"&amp;BU$10&amp;":"&amp;BU$10),'BD OCyG'!$B:$B,BZ$9,'BD OCyG'!$AE:$AE,$H33,'BD OCyG'!$AD:$AD,$H$11)*BV$9)/BZ$10))</f>
        <v>0</v>
      </c>
      <c r="CA33" s="170">
        <f t="shared" ca="1" si="17"/>
        <v>0</v>
      </c>
      <c r="CB33" s="171">
        <f ca="1">IF(CA$9&gt;Periodo,0,SUMIFS(INDIRECT("'BD OCyG'!$"&amp;CB$10&amp;":$"&amp;CB$10),'BD OCyG'!$B:$B,BZ$9,'BD OCyG'!$AE:$AE,$H33,'BD OCyG'!$AD:$AD,$H$11,'BD OCyG'!$AF:$AF,"Si")-BV33-BP33-BJ33-BD33-AX33-AR33-AL33-AF33-Z33)</f>
        <v>0</v>
      </c>
      <c r="CC33" s="171">
        <f ca="1">IF(CA$9&gt;Periodo,0,SUMIFS(INDIRECT("'BD OCyG'!$"&amp;CB$10&amp;":$"&amp;CB$10),'BD OCyG'!$B:$B,BZ$9,'BD OCyG'!$AE:$AE,$H33,'BD OCyG'!$AD:$AD,$H$11,'BD OCyG'!$AF:$AF,"No")*Resumen!$F$8-BW33-BQ33-BK33-BE33-AY33-AS33-AM33-AG33-AA33)</f>
        <v>0</v>
      </c>
      <c r="CD33" s="171">
        <f ca="1">CB33+IF(Resumen!$F$8=0,0,CC33/Resumen!$F$8)</f>
        <v>0</v>
      </c>
      <c r="CE33" s="171">
        <f ca="1">CB33+IF(Resumen!$P$7=0,0,CC33/Resumen!$P$7)</f>
        <v>0</v>
      </c>
      <c r="CF33" s="170">
        <f ca="1">IF(CG$9&gt;Periodo,0,IF(CG$9&gt;Periodo,0,(SUMIFS(INDIRECT("'BD OCyG'!$"&amp;CG$10&amp;":"&amp;CG$10),'BD OCyG'!$B:$B,CF$9,'BD OCyG'!$AE:$AE,$H33,'BD OCyG'!$AD:$AD,$H$11)*CH$9-SUMIFS(INDIRECT("'BD OCyG'!$"&amp;CA$10&amp;":"&amp;CA$10),'BD OCyG'!$B:$B,CF$9,'BD OCyG'!$AE:$AE,$H33,'BD OCyG'!$AD:$AD,$H$11)*CB$9)/CF$10))</f>
        <v>0</v>
      </c>
      <c r="CG33" s="170">
        <f t="shared" ca="1" si="18"/>
        <v>0</v>
      </c>
      <c r="CH33" s="171">
        <f ca="1">IF(CG$9&gt;Periodo,0,SUMIFS(INDIRECT("'BD OCyG'!$"&amp;CH$10&amp;":$"&amp;CH$10),'BD OCyG'!$B:$B,CF$9,'BD OCyG'!$AE:$AE,$H33,'BD OCyG'!$AD:$AD,$H$11,'BD OCyG'!$AF:$AF,"Si")-CB33-BV33-BP33-BJ33-BD33-AX33-AR33-AL33-AF33-Z33)</f>
        <v>0</v>
      </c>
      <c r="CI33" s="171">
        <f ca="1">IF(CG$9&gt;Periodo,0,SUMIFS(INDIRECT("'BD OCyG'!$"&amp;CH$10&amp;":$"&amp;CH$10),'BD OCyG'!$B:$B,CF$9,'BD OCyG'!$AE:$AE,$H33,'BD OCyG'!$AD:$AD,$H$11,'BD OCyG'!$AF:$AF,"No")*Resumen!$F$8-CC33-BW33-BQ33-BK33-BE33-AY33-AS33-AM33-AG33-AA33)</f>
        <v>0</v>
      </c>
      <c r="CJ33" s="171">
        <f ca="1">CH33+IF(Resumen!$F$8=0,0,CI33/Resumen!$F$8)</f>
        <v>0</v>
      </c>
      <c r="CK33" s="171">
        <f ca="1">CH33+IF(Resumen!$Q$7=0,0,CI33/Resumen!$Q$7)</f>
        <v>0</v>
      </c>
      <c r="CL33" s="170">
        <f ca="1">IF(CM$9&gt;Periodo,0,IF(CM$9&gt;Periodo,0,(SUMIFS(INDIRECT("'BD OCyG'!$"&amp;CM$10&amp;":"&amp;CM$10),'BD OCyG'!$B:$B,CL$9,'BD OCyG'!$AE:$AE,$H33,'BD OCyG'!$AD:$AD,$H$11)*CN$9-SUMIFS(INDIRECT("'BD OCyG'!$"&amp;CG$10&amp;":"&amp;CG$10),'BD OCyG'!$B:$B,CL$9,'BD OCyG'!$AE:$AE,$H33,'BD OCyG'!$AD:$AD,$H$11)*CH$9)/CL$10))</f>
        <v>0</v>
      </c>
      <c r="CM33" s="170">
        <f t="shared" ca="1" si="19"/>
        <v>0</v>
      </c>
      <c r="CN33" s="171">
        <f ca="1">IF(CM$9&gt;Periodo,0,SUMIFS(INDIRECT("'BD OCyG'!$"&amp;CN$10&amp;":$"&amp;CN$10),'BD OCyG'!$B:$B,CL$9,'BD OCyG'!$AE:$AE,$H33,'BD OCyG'!$AD:$AD,$H$11,'BD OCyG'!$AF:$AF,"Si")-CH33-CB33-BV33-BP33-BJ33-BD33-AX33-AR33-AL33-AF33-Z33)</f>
        <v>0</v>
      </c>
      <c r="CO33" s="171">
        <f ca="1">IF(CM$9&gt;Periodo,0,SUMIFS(INDIRECT("'BD OCyG'!$"&amp;CN$10&amp;":$"&amp;CN$10),'BD OCyG'!$B:$B,CL$9,'BD OCyG'!$AE:$AE,$H33,'BD OCyG'!$AD:$AD,$H$11,'BD OCyG'!$AF:$AF,"No")*Resumen!$F$8-CI33-CC33-BW33-BQ33-BK33-BE33-AY33-AS33-AM33-AG33-AA33)</f>
        <v>0</v>
      </c>
      <c r="CP33" s="171">
        <f ca="1">CN33+IF(Resumen!$F$8=0,0,CO33/Resumen!$F$8)</f>
        <v>0</v>
      </c>
      <c r="CQ33" s="171">
        <f ca="1">CN33+IF(Resumen!$R$7=0,0,CO33/Resumen!$R$7)</f>
        <v>0</v>
      </c>
      <c r="CR33" s="139">
        <f t="shared" ca="1" si="20"/>
        <v>0</v>
      </c>
      <c r="CS33" s="139">
        <f t="shared" ca="1" si="21"/>
        <v>0</v>
      </c>
      <c r="CT33" s="139">
        <f t="shared" ca="1" si="22"/>
        <v>0</v>
      </c>
      <c r="CU33" s="139">
        <f t="shared" ca="1" si="4"/>
        <v>0</v>
      </c>
      <c r="CV33" s="140">
        <f t="shared" ca="1" si="4"/>
        <v>0</v>
      </c>
      <c r="CW33" s="140">
        <f t="shared" ca="1" si="4"/>
        <v>0</v>
      </c>
      <c r="CX33" s="170">
        <f>SUMIFS('BD OCyG'!$AB:$AB,'BD OCyG'!$B:$B,CX$11,'BD OCyG'!$AE:$AE,$H33,'BD OCyG'!$AD:$AD,$H$11)</f>
        <v>0</v>
      </c>
      <c r="CY33" s="170">
        <f t="shared" si="5"/>
        <v>0</v>
      </c>
      <c r="CZ33" s="171">
        <f>SUMIFS('BD OCyG'!$AC:$AC,'BD OCyG'!$B:$B,CX$11,'BD OCyG'!$AE:$AE,$H33,'BD OCyG'!$AD:$AD,$H$11,'BD OCyG'!$AF:$AF,"Si")</f>
        <v>0</v>
      </c>
      <c r="DA33" s="171">
        <f>SUMIFS('BD OCyG'!$AC:$AC,'BD OCyG'!$B:$B,CX$11,'BD OCyG'!$AE:$AE,$H33,'BD OCyG'!$AD:$AD,$H$11,'BD OCyG'!$AF:$AF,"No")*Resumen!$F$8</f>
        <v>0</v>
      </c>
      <c r="DB33" s="171">
        <f>CZ33+IF(Resumen!$F$8=0,0,DA33/Resumen!$F$8)</f>
        <v>0</v>
      </c>
      <c r="DC33" s="171">
        <f>CZ33+IF(Resumen!$F$8=0,0,DA33/Resumen!$F$8)</f>
        <v>0</v>
      </c>
      <c r="DD33" s="170">
        <f>SUMIFS('BD OCyG'!$AB:$AB,'BD OCyG'!$B:$B,DD$11,'BD OCyG'!$AE:$AE,$H33,'BD OCyG'!$AD:$AD,$H$11)</f>
        <v>0</v>
      </c>
      <c r="DE33" s="170">
        <f t="shared" si="6"/>
        <v>0</v>
      </c>
      <c r="DF33" s="171">
        <f>SUMIFS('BD OCyG'!$AC:$AC,'BD OCyG'!$B:$B,DD$11,'BD OCyG'!$AE:$AE,$H33,'BD OCyG'!$AD:$AD,$H$11,'BD OCyG'!$AF:$AF,"Si")</f>
        <v>0</v>
      </c>
      <c r="DG33" s="171">
        <f>SUMIFS('BD OCyG'!$AC:$AC,'BD OCyG'!$B:$B,DD$11,'BD OCyG'!$AE:$AE,$H33,'BD OCyG'!$AD:$AD,$H$11,'BD OCyG'!$AF:$AF,"No")*Resumen!$F$8</f>
        <v>0</v>
      </c>
      <c r="DH33" s="171">
        <f>DF33+IF(Resumen!$F$8=0,0,DG33/Resumen!$F$8)</f>
        <v>0</v>
      </c>
      <c r="DI33" s="171">
        <f>DF33+IF(Resumen!$F$8=0,0,DG33/Resumen!$F$8)</f>
        <v>0</v>
      </c>
      <c r="DJ33" s="140">
        <f t="shared" ca="1" si="23"/>
        <v>0</v>
      </c>
      <c r="DK33" s="140">
        <f t="shared" ca="1" si="23"/>
        <v>0</v>
      </c>
      <c r="DL33" s="140">
        <f t="shared" ca="1" si="23"/>
        <v>0</v>
      </c>
    </row>
    <row r="34" spans="2:116" s="169" customFormat="1" ht="15" customHeight="1" x14ac:dyDescent="0.2">
      <c r="B34" s="170">
        <f>SUMIFS('BD OCyG'!$AB:$AB,'BD OCyG'!$B:$B,B$11,'BD OCyG'!$AE:$AE,$H34,'BD OCyG'!$AD:$AD,$H$11)</f>
        <v>0</v>
      </c>
      <c r="C34" s="170">
        <f t="shared" si="0"/>
        <v>0</v>
      </c>
      <c r="D34" s="171">
        <f>SUMIFS('BD OCyG'!$AC:$AC,'BD OCyG'!$B:$B,B$11,'BD OCyG'!$AE:$AE,$H34,'BD OCyG'!$AD:$AD,$H$11,'BD OCyG'!$AF:$AF,"Si")</f>
        <v>0</v>
      </c>
      <c r="E34" s="171">
        <f>SUMIFS('BD OCyG'!$AC:$AC,'BD OCyG'!$B:$B,B$11,'BD OCyG'!$AE:$AE,$H34,'BD OCyG'!$AD:$AD,$H$11,'BD OCyG'!$AF:$AF,"No")*Resumen!$F$9</f>
        <v>0</v>
      </c>
      <c r="F34" s="171">
        <f>D34+IF(Resumen!$F$9=0,0,E34/Resumen!$F$9)</f>
        <v>0</v>
      </c>
      <c r="G34" s="171">
        <f>D34+IF(Resumen!$F$7=0,0,E34/Resumen!$F$7)</f>
        <v>0</v>
      </c>
      <c r="H34" s="172"/>
      <c r="I34" s="139">
        <f>SUMIFS('BD OCyG'!$AB:$AB,'BD OCyG'!$B:$B,I$11,'BD OCyG'!$AE:$AE,$H34,'BD OCyG'!$AD:$AD,$H$11)</f>
        <v>0</v>
      </c>
      <c r="J34" s="139">
        <f t="shared" si="1"/>
        <v>0</v>
      </c>
      <c r="K34" s="139">
        <f>SUMIFS('BD OCyG'!$AC:$AC,'BD OCyG'!$B:$B,I$11,'BD OCyG'!$AE:$AE,$H34,'BD OCyG'!$AD:$AD,$H$11,'BD OCyG'!$AF:$AF,"Si")</f>
        <v>0</v>
      </c>
      <c r="L34" s="139">
        <f>SUMIFS('BD OCyG'!$AC:$AC,'BD OCyG'!$B:$B,I$11,'BD OCyG'!$AE:$AE,$H34,'BD OCyG'!$AD:$AD,$H$11,'BD OCyG'!$AF:$AF,"No")*Resumen!$F$8</f>
        <v>0</v>
      </c>
      <c r="M34" s="171">
        <f>K34+IF(Resumen!$F$8=0,0,L34/Resumen!$F$8)</f>
        <v>0</v>
      </c>
      <c r="N34" s="139">
        <f>SUMIFS('BD OCyG'!$AB:$AB,'BD OCyG'!$B:$B,N$11,'BD OCyG'!$AE:$AE,$H34,'BD OCyG'!$AD:$AD,$H$11)</f>
        <v>0</v>
      </c>
      <c r="O34" s="139">
        <f t="shared" si="2"/>
        <v>0</v>
      </c>
      <c r="P34" s="139">
        <f>SUMIFS('BD OCyG'!$AC:$AC,'BD OCyG'!$B:$B,N$11,'BD OCyG'!$AE:$AE,$H34,'BD OCyG'!$AD:$AD,$H$11,'BD OCyG'!$AF:$AF,"Si")</f>
        <v>0</v>
      </c>
      <c r="Q34" s="139">
        <f>SUMIFS('BD OCyG'!$AC:$AC,'BD OCyG'!$B:$B,N$11,'BD OCyG'!$AE:$AE,$H34,'BD OCyG'!$AD:$AD,$H$11,'BD OCyG'!$AF:$AF,"No")*Resumen!$F$8</f>
        <v>0</v>
      </c>
      <c r="R34" s="171">
        <f>P34+IF(Resumen!$F$8=0,0,Q34/Resumen!$F$8)</f>
        <v>0</v>
      </c>
      <c r="S34" s="139">
        <f ca="1">IFERROR(SUMIFS(INDIRECT("'BD OCyG'!$"&amp;T$10&amp;":"&amp;T$10),'BD OCyG'!$B:$B,N$11,'BD OCyG'!$AE:$AE,$H34,'BD OCyG'!$AD:$AD,$H$11),)</f>
        <v>0</v>
      </c>
      <c r="T34" s="139">
        <f t="shared" ca="1" si="3"/>
        <v>0</v>
      </c>
      <c r="U34" s="139">
        <f ca="1">IFERROR(SUMIFS(INDIRECT("'BD OCyG'!$"&amp;U$10&amp;":$"&amp;U$10),'BD OCyG'!$B:$B,N$11,'BD OCyG'!$AE:$AE,$H34,'BD OCyG'!$AD:$AD,$H$11,'BD OCyG'!$AF:$AF,"Si"),)</f>
        <v>0</v>
      </c>
      <c r="V34" s="139">
        <f ca="1">IFERROR(SUMIFS(INDIRECT("'BD OCyG'!$"&amp;U$10&amp;":$"&amp;U$10),'BD OCyG'!$B:$B,N$11,'BD OCyG'!$AE:$AE,$H34,'BD OCyG'!$AD:$AD,$H$11,'BD OCyG'!$AF:$AF,"No")*Resumen!$F$8,)</f>
        <v>0</v>
      </c>
      <c r="W34" s="171">
        <f ca="1">U34+IF(Resumen!$F$8=0,0,V34/Resumen!$F$8)</f>
        <v>0</v>
      </c>
      <c r="X34" s="170">
        <f ca="1">SUMIFS(INDIRECT("'BD OCyG'!$"&amp;Y$10&amp;":"&amp;Y$10),'BD OCyG'!$B:$B,X$9,'BD OCyG'!$AE:$AE,$H34,'BD OCyG'!$AD:$AD,$H$11)</f>
        <v>0</v>
      </c>
      <c r="Y34" s="170">
        <f t="shared" ca="1" si="8"/>
        <v>0</v>
      </c>
      <c r="Z34" s="171">
        <f ca="1">SUMIFS(INDIRECT("'BD OCyG'!$"&amp;Z$10&amp;":$"&amp;Z$10),'BD OCyG'!$B:$B,X$9,'BD OCyG'!$AE:$AE,$H34,'BD OCyG'!$AD:$AD,$H$11,'BD OCyG'!$AF:$AF,"Si")</f>
        <v>0</v>
      </c>
      <c r="AA34" s="171">
        <f ca="1">SUMIFS(INDIRECT("'BD OCyG'!$"&amp;Z$10&amp;":$"&amp;Z$10),'BD OCyG'!$B:$B,X$9,'BD OCyG'!$AE:$AE,$H34,'BD OCyG'!$AD:$AD,$H$11,'BD OCyG'!$AF:$AF,"No")*Resumen!$F$8</f>
        <v>0</v>
      </c>
      <c r="AB34" s="171">
        <f ca="1">Z34+IF(Resumen!$F$8=0,0,AA34/Resumen!$F$8)</f>
        <v>0</v>
      </c>
      <c r="AC34" s="171">
        <f ca="1">Z34+IF(Resumen!$G$7=0,0,AA34/Resumen!$G$7)</f>
        <v>0</v>
      </c>
      <c r="AD34" s="170">
        <f ca="1">IF(AE$9&gt;Periodo,0,(SUMIFS(INDIRECT("'BD OCyG'!$"&amp;AE$10&amp;":"&amp;AE$10),'BD OCyG'!$B:$B,AD$9,'BD OCyG'!$AE:$AE,$H34,'BD OCyG'!$AD:$AD,$H$11)*AF$9-X34*X$10)/AD$10)</f>
        <v>0</v>
      </c>
      <c r="AE34" s="170">
        <f t="shared" ca="1" si="9"/>
        <v>0</v>
      </c>
      <c r="AF34" s="171">
        <f ca="1">IF(AE$9&gt;Periodo,0,IF(AE$9&gt;Periodo,0,SUMIFS(INDIRECT("'BD OCyG'!$"&amp;AF$10&amp;":$"&amp;AF$10),'BD OCyG'!$B:$B,AD$9,'BD OCyG'!$AE:$AE,$H34,'BD OCyG'!$AD:$AD,$H$11,'BD OCyG'!$AF:$AF,"Si")-Z34))</f>
        <v>0</v>
      </c>
      <c r="AG34" s="171">
        <f ca="1">IF(AE$9&gt;Periodo,0,IF(AE$9&gt;Periodo,0,SUMIFS(INDIRECT("'BD OCyG'!$"&amp;AF$10&amp;":$"&amp;AF$10),'BD OCyG'!$B:$B,AD$9,'BD OCyG'!$AE:$AE,$H34,'BD OCyG'!$AD:$AD,$H$11,'BD OCyG'!$AF:$AF,"No")*Resumen!$F$8-AA34))</f>
        <v>0</v>
      </c>
      <c r="AH34" s="171">
        <f ca="1">AF34+IF(Resumen!$F$8=0,0,AG34/Resumen!$F$8)</f>
        <v>0</v>
      </c>
      <c r="AI34" s="171">
        <f ca="1">AF34+IF(Resumen!$H$7=0,0,AG34/Resumen!$H$7)</f>
        <v>0</v>
      </c>
      <c r="AJ34" s="170">
        <f ca="1">IF(AK$9&gt;Periodo,0,IF(AK$9&gt;Periodo,0,(SUMIFS(INDIRECT("'BD OCyG'!$"&amp;AK$10&amp;":"&amp;AK$10),'BD OCyG'!$B:$B,AJ$9,'BD OCyG'!$AE:$AE,$H34,'BD OCyG'!$AD:$AD,$H$11)*AL$9-SUMIFS(INDIRECT("'BD OCyG'!$"&amp;AE$10&amp;":"&amp;AE$10),'BD OCyG'!$B:$B,AJ$9,'BD OCyG'!$AE:$AE,$H34,'BD OCyG'!$AD:$AD,$H$11)*AF$9)/AJ$10))</f>
        <v>0</v>
      </c>
      <c r="AK34" s="170">
        <f t="shared" ca="1" si="10"/>
        <v>0</v>
      </c>
      <c r="AL34" s="171">
        <f ca="1">IF(AK$9&gt;Periodo,0,SUMIFS(INDIRECT("'BD OCyG'!$"&amp;AL$10&amp;":$"&amp;AL$10),'BD OCyG'!$B:$B,AJ$9,'BD OCyG'!$AE:$AE,$H34,'BD OCyG'!$AD:$AD,$H$11,'BD OCyG'!$AF:$AF,"Si")-AF34-Z34)</f>
        <v>0</v>
      </c>
      <c r="AM34" s="171">
        <f ca="1">IF(AK$9&gt;Periodo,0,SUMIFS(INDIRECT("'BD OCyG'!$"&amp;AL$10&amp;":$"&amp;AL$10),'BD OCyG'!$B:$B,AJ$9,'BD OCyG'!$AE:$AE,$H34,'BD OCyG'!$AD:$AD,$H$11,'BD OCyG'!$AF:$AF,"No")*Resumen!$F$8-AG34-AA34)</f>
        <v>0</v>
      </c>
      <c r="AN34" s="171">
        <f ca="1">AL34+IF(Resumen!$F$8=0,0,AM34/Resumen!$F$8)</f>
        <v>0</v>
      </c>
      <c r="AO34" s="171">
        <f ca="1">AL34+IF(Resumen!$I$7=0,0,AM34/Resumen!$I$7)</f>
        <v>0</v>
      </c>
      <c r="AP34" s="170">
        <f ca="1">IF(AQ$9&gt;Periodo,0,IF(AQ$9&gt;Periodo,0,(SUMIFS(INDIRECT("'BD OCyG'!$"&amp;AQ$10&amp;":"&amp;AQ$10),'BD OCyG'!$B:$B,AP$9,'BD OCyG'!$AE:$AE,$H34,'BD OCyG'!$AD:$AD,$H$11)*AR$9-SUMIFS(INDIRECT("'BD OCyG'!$"&amp;AK$10&amp;":"&amp;AK$10),'BD OCyG'!$B:$B,AP$9,'BD OCyG'!$AE:$AE,$H34,'BD OCyG'!$AD:$AD,$H$11)*AL$9)/AP$10))</f>
        <v>0</v>
      </c>
      <c r="AQ34" s="170">
        <f t="shared" ca="1" si="11"/>
        <v>0</v>
      </c>
      <c r="AR34" s="171">
        <f ca="1">IF(AQ$9&gt;Periodo,0,SUMIFS(INDIRECT("'BD OCyG'!$"&amp;AR$10&amp;":$"&amp;AR$10),'BD OCyG'!$B:$B,AP$9,'BD OCyG'!$AE:$AE,$H34,'BD OCyG'!$AD:$AD,$H$11,'BD OCyG'!$AF:$AF,"Si")-AL34-AF34-Z34)</f>
        <v>0</v>
      </c>
      <c r="AS34" s="171">
        <f ca="1">IF(AQ$9&gt;Periodo,0,SUMIFS(INDIRECT("'BD OCyG'!$"&amp;AR$10&amp;":$"&amp;AR$10),'BD OCyG'!$B:$B,AP$9,'BD OCyG'!$AE:$AE,$H34,'BD OCyG'!$AD:$AD,$H$11,'BD OCyG'!$AF:$AF,"No")*Resumen!$F$8-AM34-AG34-AA34)</f>
        <v>0</v>
      </c>
      <c r="AT34" s="171">
        <f ca="1">AR34+IF(Resumen!$F$8=0,0,AS34/Resumen!$F$8)</f>
        <v>0</v>
      </c>
      <c r="AU34" s="171">
        <f ca="1">AR34+IF(Resumen!$J$7=0,0,AS34/Resumen!$J$7)</f>
        <v>0</v>
      </c>
      <c r="AV34" s="170">
        <f ca="1">IF(AW$9&gt;Periodo,0,IF(AW$9&gt;Periodo,0,(SUMIFS(INDIRECT("'BD OCyG'!$"&amp;AW$10&amp;":"&amp;AW$10),'BD OCyG'!$B:$B,AV$9,'BD OCyG'!$AE:$AE,$H34,'BD OCyG'!$AD:$AD,$H$11)*AX$9-SUMIFS(INDIRECT("'BD OCyG'!$"&amp;AQ$10&amp;":"&amp;AQ$10),'BD OCyG'!$B:$B,AV$9,'BD OCyG'!$AE:$AE,$H34,'BD OCyG'!$AD:$AD,$H$11)*AR$9)/AV$10))</f>
        <v>0</v>
      </c>
      <c r="AW34" s="170">
        <f t="shared" ca="1" si="12"/>
        <v>0</v>
      </c>
      <c r="AX34" s="171">
        <f ca="1">IF(AW$9&gt;Periodo,0,SUMIFS(INDIRECT("'BD OCyG'!$"&amp;AX$10&amp;":$"&amp;AX$10),'BD OCyG'!$B:$B,AV$9,'BD OCyG'!$AE:$AE,$H34,'BD OCyG'!$AD:$AD,$H$11,'BD OCyG'!$AF:$AF,"Si")-AR34-AL34-AF34-Z34)</f>
        <v>0</v>
      </c>
      <c r="AY34" s="171">
        <f ca="1">IF(AW$9&gt;Periodo,0,SUMIFS(INDIRECT("'BD OCyG'!$"&amp;AX$10&amp;":$"&amp;AX$10),'BD OCyG'!$B:$B,AV$9,'BD OCyG'!$AE:$AE,$H34,'BD OCyG'!$AD:$AD,$H$11,'BD OCyG'!$AF:$AF,"No")*Resumen!$F$8-AS34-AM34-AG34-AA34)</f>
        <v>0</v>
      </c>
      <c r="AZ34" s="171">
        <f ca="1">AX34+IF(Resumen!$F$8=0,0,AY34/Resumen!$F$8)</f>
        <v>0</v>
      </c>
      <c r="BA34" s="171">
        <f ca="1">AX34+IF(Resumen!$K$7=0,0,AY34/Resumen!$K$7)</f>
        <v>0</v>
      </c>
      <c r="BB34" s="170">
        <f ca="1">IF(BC$9&gt;Periodo,0,IF(BC$9&gt;Periodo,0,(SUMIFS(INDIRECT("'BD OCyG'!$"&amp;BC$10&amp;":"&amp;BC$10),'BD OCyG'!$B:$B,BB$9,'BD OCyG'!$AE:$AE,$H34,'BD OCyG'!$AD:$AD,$H$11)*BD$9-SUMIFS(INDIRECT("'BD OCyG'!$"&amp;AW$10&amp;":"&amp;AW$10),'BD OCyG'!$B:$B,BB$9,'BD OCyG'!$AE:$AE,$H34,'BD OCyG'!$AD:$AD,$H$11)*AX$9)/BB$10))</f>
        <v>0</v>
      </c>
      <c r="BC34" s="170">
        <f t="shared" ca="1" si="13"/>
        <v>0</v>
      </c>
      <c r="BD34" s="171">
        <f ca="1">IF(BC$9&gt;Periodo,0,SUMIFS(INDIRECT("'BD OCyG'!$"&amp;BD$10&amp;":$"&amp;BD$10),'BD OCyG'!$B:$B,BB$9,'BD OCyG'!$AE:$AE,$H34,'BD OCyG'!$AD:$AD,$H$11,'BD OCyG'!$AF:$AF,"Si")-AX34-AR34-AL34-AF34-Z34)</f>
        <v>0</v>
      </c>
      <c r="BE34" s="171">
        <f ca="1">IF(BC$9&gt;Periodo,0,SUMIFS(INDIRECT("'BD OCyG'!$"&amp;BD$10&amp;":$"&amp;BD$10),'BD OCyG'!$B:$B,BB$9,'BD OCyG'!$AE:$AE,$H34,'BD OCyG'!$AD:$AD,$H$11,'BD OCyG'!$AF:$AF,"No")*Resumen!$F$8-AY34-AS34-AM34-AG34-AA34)</f>
        <v>0</v>
      </c>
      <c r="BF34" s="171">
        <f ca="1">BD34+IF(Resumen!$F$8=0,0,BE34/Resumen!$F$8)</f>
        <v>0</v>
      </c>
      <c r="BG34" s="171">
        <f ca="1">BD34+IF(Resumen!$L$7=0,0,BE34/Resumen!$L$7)</f>
        <v>0</v>
      </c>
      <c r="BH34" s="170">
        <f ca="1">IF(BI$9&gt;Periodo,0,IF(BI$9&gt;Periodo,0,(SUMIFS(INDIRECT("'BD OCyG'!$"&amp;BI$10&amp;":"&amp;BI$10),'BD OCyG'!$B:$B,BH$9,'BD OCyG'!$AE:$AE,$H34,'BD OCyG'!$AD:$AD,$H$11)*BJ$9-SUMIFS(INDIRECT("'BD OCyG'!$"&amp;BC$10&amp;":"&amp;BC$10),'BD OCyG'!$B:$B,BH$9,'BD OCyG'!$AE:$AE,$H34,'BD OCyG'!$AD:$AD,$H$11)*BD$9)/BH$10))</f>
        <v>0</v>
      </c>
      <c r="BI34" s="170">
        <f t="shared" ca="1" si="14"/>
        <v>0</v>
      </c>
      <c r="BJ34" s="171">
        <f ca="1">IF(BI$9&gt;Periodo,0,SUMIFS(INDIRECT("'BD OCyG'!$"&amp;BJ$10&amp;":$"&amp;BJ$10),'BD OCyG'!$B:$B,BH$9,'BD OCyG'!$AE:$AE,$H34,'BD OCyG'!$AD:$AD,$H$11,'BD OCyG'!$AF:$AF,"Si")-BD34-AX34-AR34-AL34-AF34-Z34)</f>
        <v>0</v>
      </c>
      <c r="BK34" s="171">
        <f ca="1">IF(BI$9&gt;Periodo,0,SUMIFS(INDIRECT("'BD OCyG'!$"&amp;BJ$10&amp;":$"&amp;BJ$10),'BD OCyG'!$B:$B,BH$9,'BD OCyG'!$AE:$AE,$H34,'BD OCyG'!$AD:$AD,$H$11,'BD OCyG'!$AF:$AF,"No")*Resumen!$F$8-BE34-AY34-AS34-AM34-AG34-AA34)</f>
        <v>0</v>
      </c>
      <c r="BL34" s="171">
        <f ca="1">BJ34+IF(Resumen!$F$8=0,0,BK34/Resumen!$F$8)</f>
        <v>0</v>
      </c>
      <c r="BM34" s="171">
        <f ca="1">BJ34+IF(Resumen!$M$7=0,0,BK34/Resumen!$M$7)</f>
        <v>0</v>
      </c>
      <c r="BN34" s="170">
        <f ca="1">IF(BO$9&gt;Periodo,0,IF(BO$9&gt;Periodo,0,(SUMIFS(INDIRECT("'BD OCyG'!$"&amp;BO$10&amp;":"&amp;BO$10),'BD OCyG'!$B:$B,BN$9,'BD OCyG'!$AE:$AE,$H34,'BD OCyG'!$AD:$AD,$H$11)*BP$9-SUMIFS(INDIRECT("'BD OCyG'!$"&amp;BI$10&amp;":"&amp;BI$10),'BD OCyG'!$B:$B,BN$9,'BD OCyG'!$AE:$AE,$H34,'BD OCyG'!$AD:$AD,$H$11)*BJ$9)/BN$10))</f>
        <v>0</v>
      </c>
      <c r="BO34" s="170">
        <f t="shared" ca="1" si="15"/>
        <v>0</v>
      </c>
      <c r="BP34" s="171">
        <f ca="1">IF(BO$9&gt;Periodo,0,SUMIFS(INDIRECT("'BD OCyG'!$"&amp;BP$10&amp;":$"&amp;BP$10),'BD OCyG'!$B:$B,BN$9,'BD OCyG'!$AE:$AE,$H34,'BD OCyG'!$AD:$AD,$H$11,'BD OCyG'!$AF:$AF,"Si")-BJ34-BD34-AX34-AR34-AL34-AF34-Z34)</f>
        <v>0</v>
      </c>
      <c r="BQ34" s="171">
        <f ca="1">IF(BO$9&gt;Periodo,0,SUMIFS(INDIRECT("'BD OCyG'!$"&amp;BP$10&amp;":$"&amp;BP$10),'BD OCyG'!$B:$B,BN$9,'BD OCyG'!$AE:$AE,$H34,'BD OCyG'!$AD:$AD,$H$11,'BD OCyG'!$AF:$AF,"No")*Resumen!$F$9-BK34-BE34-AY34-AS34-AM34-AG34-AA34)</f>
        <v>0</v>
      </c>
      <c r="BR34" s="171">
        <f ca="1">BP34+IF(Resumen!$F$8=0,0,BQ34/Resumen!$F$8)</f>
        <v>0</v>
      </c>
      <c r="BS34" s="171">
        <f ca="1">BP34+IF(Resumen!$N$7=0,0,BQ34/Resumen!$N$7)</f>
        <v>0</v>
      </c>
      <c r="BT34" s="170">
        <f ca="1">IF(BU$9&gt;Periodo,0,IF(BU$9&gt;Periodo,0,(SUMIFS(INDIRECT("'BD OCyG'!$"&amp;BU$10&amp;":"&amp;BU$10),'BD OCyG'!$B:$B,BT$9,'BD OCyG'!$AE:$AE,$H34,'BD OCyG'!$AD:$AD,$H$11)*BV$9-SUMIFS(INDIRECT("'BD OCyG'!$"&amp;BO$10&amp;":"&amp;BO$10),'BD OCyG'!$B:$B,BT$9,'BD OCyG'!$AE:$AE,$H34,'BD OCyG'!$AD:$AD,$H$11)*BP$9)/BT$10))</f>
        <v>0</v>
      </c>
      <c r="BU34" s="170">
        <f t="shared" ca="1" si="16"/>
        <v>0</v>
      </c>
      <c r="BV34" s="171">
        <f ca="1">IF(BU$9&gt;Periodo,0,SUMIFS(INDIRECT("'BD OCyG'!$"&amp;BV$10&amp;":$"&amp;BV$10),'BD OCyG'!$B:$B,BT$9,'BD OCyG'!$AE:$AE,$H34,'BD OCyG'!$AD:$AD,$H$11,'BD OCyG'!$AF:$AF,"Si")-BP34-BJ34-BD34-AX34-AR34-AL34-AF34-Z34)</f>
        <v>0</v>
      </c>
      <c r="BW34" s="171">
        <f ca="1">IF(BU$9&gt;Periodo,0,SUMIFS(INDIRECT("'BD OCyG'!$"&amp;BV$10&amp;":$"&amp;BV$10),'BD OCyG'!$B:$B,BT$9,'BD OCyG'!$AE:$AE,$H34,'BD OCyG'!$AD:$AD,$H$11,'BD OCyG'!$AF:$AF,"No")*Resumen!$F$8-BQ34-BK34-BE34-AY34-AS34-AM34-AG34-AA34)</f>
        <v>0</v>
      </c>
      <c r="BX34" s="171">
        <f ca="1">BV34+IF(Resumen!$F$8=0,0,BW34/Resumen!$F$8)</f>
        <v>0</v>
      </c>
      <c r="BY34" s="171">
        <f ca="1">BV34+IF(Resumen!$O$7=0,0,BW34/Resumen!$O$7)</f>
        <v>0</v>
      </c>
      <c r="BZ34" s="170">
        <f ca="1">IF(CA$9&gt;Periodo,0,IF(CA$9&gt;Periodo,0,(SUMIFS(INDIRECT("'BD OCyG'!$"&amp;CA$10&amp;":"&amp;CA$10),'BD OCyG'!$B:$B,BZ$9,'BD OCyG'!$AE:$AE,$H34,'BD OCyG'!$AD:$AD,$H$11)*CB$9-SUMIFS(INDIRECT("'BD OCyG'!$"&amp;BU$10&amp;":"&amp;BU$10),'BD OCyG'!$B:$B,BZ$9,'BD OCyG'!$AE:$AE,$H34,'BD OCyG'!$AD:$AD,$H$11)*BV$9)/BZ$10))</f>
        <v>0</v>
      </c>
      <c r="CA34" s="170">
        <f t="shared" ca="1" si="17"/>
        <v>0</v>
      </c>
      <c r="CB34" s="171">
        <f ca="1">IF(CA$9&gt;Periodo,0,SUMIFS(INDIRECT("'BD OCyG'!$"&amp;CB$10&amp;":$"&amp;CB$10),'BD OCyG'!$B:$B,BZ$9,'BD OCyG'!$AE:$AE,$H34,'BD OCyG'!$AD:$AD,$H$11,'BD OCyG'!$AF:$AF,"Si")-BV34-BP34-BJ34-BD34-AX34-AR34-AL34-AF34-Z34)</f>
        <v>0</v>
      </c>
      <c r="CC34" s="171">
        <f ca="1">IF(CA$9&gt;Periodo,0,SUMIFS(INDIRECT("'BD OCyG'!$"&amp;CB$10&amp;":$"&amp;CB$10),'BD OCyG'!$B:$B,BZ$9,'BD OCyG'!$AE:$AE,$H34,'BD OCyG'!$AD:$AD,$H$11,'BD OCyG'!$AF:$AF,"No")*Resumen!$F$8-BW34-BQ34-BK34-BE34-AY34-AS34-AM34-AG34-AA34)</f>
        <v>0</v>
      </c>
      <c r="CD34" s="171">
        <f ca="1">CB34+IF(Resumen!$F$8=0,0,CC34/Resumen!$F$8)</f>
        <v>0</v>
      </c>
      <c r="CE34" s="171">
        <f ca="1">CB34+IF(Resumen!$P$7=0,0,CC34/Resumen!$P$7)</f>
        <v>0</v>
      </c>
      <c r="CF34" s="170">
        <f ca="1">IF(CG$9&gt;Periodo,0,IF(CG$9&gt;Periodo,0,(SUMIFS(INDIRECT("'BD OCyG'!$"&amp;CG$10&amp;":"&amp;CG$10),'BD OCyG'!$B:$B,CF$9,'BD OCyG'!$AE:$AE,$H34,'BD OCyG'!$AD:$AD,$H$11)*CH$9-SUMIFS(INDIRECT("'BD OCyG'!$"&amp;CA$10&amp;":"&amp;CA$10),'BD OCyG'!$B:$B,CF$9,'BD OCyG'!$AE:$AE,$H34,'BD OCyG'!$AD:$AD,$H$11)*CB$9)/CF$10))</f>
        <v>0</v>
      </c>
      <c r="CG34" s="170">
        <f t="shared" ca="1" si="18"/>
        <v>0</v>
      </c>
      <c r="CH34" s="171">
        <f ca="1">IF(CG$9&gt;Periodo,0,SUMIFS(INDIRECT("'BD OCyG'!$"&amp;CH$10&amp;":$"&amp;CH$10),'BD OCyG'!$B:$B,CF$9,'BD OCyG'!$AE:$AE,$H34,'BD OCyG'!$AD:$AD,$H$11,'BD OCyG'!$AF:$AF,"Si")-CB34-BV34-BP34-BJ34-BD34-AX34-AR34-AL34-AF34-Z34)</f>
        <v>0</v>
      </c>
      <c r="CI34" s="171">
        <f ca="1">IF(CG$9&gt;Periodo,0,SUMIFS(INDIRECT("'BD OCyG'!$"&amp;CH$10&amp;":$"&amp;CH$10),'BD OCyG'!$B:$B,CF$9,'BD OCyG'!$AE:$AE,$H34,'BD OCyG'!$AD:$AD,$H$11,'BD OCyG'!$AF:$AF,"No")*Resumen!$F$8-CC34-BW34-BQ34-BK34-BE34-AY34-AS34-AM34-AG34-AA34)</f>
        <v>0</v>
      </c>
      <c r="CJ34" s="171">
        <f ca="1">CH34+IF(Resumen!$F$8=0,0,CI34/Resumen!$F$8)</f>
        <v>0</v>
      </c>
      <c r="CK34" s="171">
        <f ca="1">CH34+IF(Resumen!$Q$7=0,0,CI34/Resumen!$Q$7)</f>
        <v>0</v>
      </c>
      <c r="CL34" s="170">
        <f ca="1">IF(CM$9&gt;Periodo,0,IF(CM$9&gt;Periodo,0,(SUMIFS(INDIRECT("'BD OCyG'!$"&amp;CM$10&amp;":"&amp;CM$10),'BD OCyG'!$B:$B,CL$9,'BD OCyG'!$AE:$AE,$H34,'BD OCyG'!$AD:$AD,$H$11)*CN$9-SUMIFS(INDIRECT("'BD OCyG'!$"&amp;CG$10&amp;":"&amp;CG$10),'BD OCyG'!$B:$B,CL$9,'BD OCyG'!$AE:$AE,$H34,'BD OCyG'!$AD:$AD,$H$11)*CH$9)/CL$10))</f>
        <v>0</v>
      </c>
      <c r="CM34" s="170">
        <f t="shared" ca="1" si="19"/>
        <v>0</v>
      </c>
      <c r="CN34" s="171">
        <f ca="1">IF(CM$9&gt;Periodo,0,SUMIFS(INDIRECT("'BD OCyG'!$"&amp;CN$10&amp;":$"&amp;CN$10),'BD OCyG'!$B:$B,CL$9,'BD OCyG'!$AE:$AE,$H34,'BD OCyG'!$AD:$AD,$H$11,'BD OCyG'!$AF:$AF,"Si")-CH34-CB34-BV34-BP34-BJ34-BD34-AX34-AR34-AL34-AF34-Z34)</f>
        <v>0</v>
      </c>
      <c r="CO34" s="171">
        <f ca="1">IF(CM$9&gt;Periodo,0,SUMIFS(INDIRECT("'BD OCyG'!$"&amp;CN$10&amp;":$"&amp;CN$10),'BD OCyG'!$B:$B,CL$9,'BD OCyG'!$AE:$AE,$H34,'BD OCyG'!$AD:$AD,$H$11,'BD OCyG'!$AF:$AF,"No")*Resumen!$F$8-CI34-CC34-BW34-BQ34-BK34-BE34-AY34-AS34-AM34-AG34-AA34)</f>
        <v>0</v>
      </c>
      <c r="CP34" s="171">
        <f ca="1">CN34+IF(Resumen!$F$8=0,0,CO34/Resumen!$F$8)</f>
        <v>0</v>
      </c>
      <c r="CQ34" s="171">
        <f ca="1">CN34+IF(Resumen!$R$7=0,0,CO34/Resumen!$R$7)</f>
        <v>0</v>
      </c>
      <c r="CR34" s="139">
        <f t="shared" ca="1" si="20"/>
        <v>0</v>
      </c>
      <c r="CS34" s="139">
        <f t="shared" ca="1" si="21"/>
        <v>0</v>
      </c>
      <c r="CT34" s="139">
        <f t="shared" ca="1" si="22"/>
        <v>0</v>
      </c>
      <c r="CU34" s="139">
        <f t="shared" ca="1" si="4"/>
        <v>0</v>
      </c>
      <c r="CV34" s="140">
        <f t="shared" ca="1" si="4"/>
        <v>0</v>
      </c>
      <c r="CW34" s="140">
        <f t="shared" ca="1" si="4"/>
        <v>0</v>
      </c>
      <c r="CX34" s="170">
        <f>SUMIFS('BD OCyG'!$AB:$AB,'BD OCyG'!$B:$B,CX$11,'BD OCyG'!$AE:$AE,$H34,'BD OCyG'!$AD:$AD,$H$11)</f>
        <v>0</v>
      </c>
      <c r="CY34" s="170">
        <f t="shared" si="5"/>
        <v>0</v>
      </c>
      <c r="CZ34" s="171">
        <f>SUMIFS('BD OCyG'!$AC:$AC,'BD OCyG'!$B:$B,CX$11,'BD OCyG'!$AE:$AE,$H34,'BD OCyG'!$AD:$AD,$H$11,'BD OCyG'!$AF:$AF,"Si")</f>
        <v>0</v>
      </c>
      <c r="DA34" s="171">
        <f>SUMIFS('BD OCyG'!$AC:$AC,'BD OCyG'!$B:$B,CX$11,'BD OCyG'!$AE:$AE,$H34,'BD OCyG'!$AD:$AD,$H$11,'BD OCyG'!$AF:$AF,"No")*Resumen!$F$8</f>
        <v>0</v>
      </c>
      <c r="DB34" s="171">
        <f>CZ34+IF(Resumen!$F$8=0,0,DA34/Resumen!$F$8)</f>
        <v>0</v>
      </c>
      <c r="DC34" s="171">
        <f>CZ34+IF(Resumen!$F$8=0,0,DA34/Resumen!$F$8)</f>
        <v>0</v>
      </c>
      <c r="DD34" s="170">
        <f>SUMIFS('BD OCyG'!$AB:$AB,'BD OCyG'!$B:$B,DD$11,'BD OCyG'!$AE:$AE,$H34,'BD OCyG'!$AD:$AD,$H$11)</f>
        <v>0</v>
      </c>
      <c r="DE34" s="170">
        <f t="shared" si="6"/>
        <v>0</v>
      </c>
      <c r="DF34" s="171">
        <f>SUMIFS('BD OCyG'!$AC:$AC,'BD OCyG'!$B:$B,DD$11,'BD OCyG'!$AE:$AE,$H34,'BD OCyG'!$AD:$AD,$H$11,'BD OCyG'!$AF:$AF,"Si")</f>
        <v>0</v>
      </c>
      <c r="DG34" s="171">
        <f>SUMIFS('BD OCyG'!$AC:$AC,'BD OCyG'!$B:$B,DD$11,'BD OCyG'!$AE:$AE,$H34,'BD OCyG'!$AD:$AD,$H$11,'BD OCyG'!$AF:$AF,"No")*Resumen!$F$8</f>
        <v>0</v>
      </c>
      <c r="DH34" s="171">
        <f>DF34+IF(Resumen!$F$8=0,0,DG34/Resumen!$F$8)</f>
        <v>0</v>
      </c>
      <c r="DI34" s="171">
        <f>DF34+IF(Resumen!$F$8=0,0,DG34/Resumen!$F$8)</f>
        <v>0</v>
      </c>
      <c r="DJ34" s="140">
        <f t="shared" ca="1" si="23"/>
        <v>0</v>
      </c>
      <c r="DK34" s="140">
        <f t="shared" ca="1" si="23"/>
        <v>0</v>
      </c>
      <c r="DL34" s="140">
        <f t="shared" ca="1" si="23"/>
        <v>0</v>
      </c>
    </row>
    <row r="35" spans="2:116" s="169" customFormat="1" ht="15" customHeight="1" x14ac:dyDescent="0.2">
      <c r="B35" s="173">
        <f>SUMIFS('BD OCyG'!$AB:$AB,'BD OCyG'!$B:$B,B$11,'BD OCyG'!$AE:$AE,$H35,'BD OCyG'!$AD:$AD,$H$11)</f>
        <v>0</v>
      </c>
      <c r="C35" s="173">
        <f t="shared" si="0"/>
        <v>0</v>
      </c>
      <c r="D35" s="174">
        <f>SUMIFS('BD OCyG'!$AC:$AC,'BD OCyG'!$B:$B,B$11,'BD OCyG'!$AE:$AE,$H35,'BD OCyG'!$AD:$AD,$H$11,'BD OCyG'!$AF:$AF,"Si")</f>
        <v>0</v>
      </c>
      <c r="E35" s="174">
        <f>SUMIFS('BD OCyG'!$AC:$AC,'BD OCyG'!$B:$B,B$11,'BD OCyG'!$AE:$AE,$H35,'BD OCyG'!$AD:$AD,$H$11,'BD OCyG'!$AF:$AF,"No")*Resumen!$F$9</f>
        <v>0</v>
      </c>
      <c r="F35" s="174">
        <f>D35+IF(Resumen!$F$9=0,0,E35/Resumen!$F$9)</f>
        <v>0</v>
      </c>
      <c r="G35" s="174">
        <f>D35+IF(Resumen!$F$7=0,0,E35/Resumen!$F$7)</f>
        <v>0</v>
      </c>
      <c r="H35" s="175"/>
      <c r="I35" s="139">
        <f>SUMIFS('BD OCyG'!$AB:$AB,'BD OCyG'!$B:$B,I$11,'BD OCyG'!$AE:$AE,$H35,'BD OCyG'!$AD:$AD,$H$11)</f>
        <v>0</v>
      </c>
      <c r="J35" s="139">
        <f t="shared" si="1"/>
        <v>0</v>
      </c>
      <c r="K35" s="139">
        <f>SUMIFS('BD OCyG'!$AC:$AC,'BD OCyG'!$B:$B,I$11,'BD OCyG'!$AE:$AE,$H35,'BD OCyG'!$AD:$AD,$H$11,'BD OCyG'!$AF:$AF,"Si")</f>
        <v>0</v>
      </c>
      <c r="L35" s="139">
        <f>SUMIFS('BD OCyG'!$AC:$AC,'BD OCyG'!$B:$B,I$11,'BD OCyG'!$AE:$AE,$H35,'BD OCyG'!$AD:$AD,$H$11,'BD OCyG'!$AF:$AF,"No")*Resumen!$F$8</f>
        <v>0</v>
      </c>
      <c r="M35" s="174">
        <f>K35+IF(Resumen!$F$8=0,0,L35/Resumen!$F$8)</f>
        <v>0</v>
      </c>
      <c r="N35" s="139">
        <f>SUMIFS('BD OCyG'!$AB:$AB,'BD OCyG'!$B:$B,N$11,'BD OCyG'!$AE:$AE,$H35,'BD OCyG'!$AD:$AD,$H$11)</f>
        <v>0</v>
      </c>
      <c r="O35" s="139">
        <f t="shared" si="2"/>
        <v>0</v>
      </c>
      <c r="P35" s="139">
        <f>SUMIFS('BD OCyG'!$AC:$AC,'BD OCyG'!$B:$B,N$11,'BD OCyG'!$AE:$AE,$H35,'BD OCyG'!$AD:$AD,$H$11,'BD OCyG'!$AF:$AF,"Si")</f>
        <v>0</v>
      </c>
      <c r="Q35" s="139">
        <f>SUMIFS('BD OCyG'!$AC:$AC,'BD OCyG'!$B:$B,N$11,'BD OCyG'!$AE:$AE,$H35,'BD OCyG'!$AD:$AD,$H$11,'BD OCyG'!$AF:$AF,"No")*Resumen!$F$8</f>
        <v>0</v>
      </c>
      <c r="R35" s="174">
        <f>P35+IF(Resumen!$F$8=0,0,Q35/Resumen!$F$8)</f>
        <v>0</v>
      </c>
      <c r="S35" s="139">
        <f ca="1">IFERROR(SUMIFS(INDIRECT("'BD OCyG'!$"&amp;T$10&amp;":"&amp;T$10),'BD OCyG'!$B:$B,N$11,'BD OCyG'!$AE:$AE,$H35,'BD OCyG'!$AD:$AD,$H$11),)</f>
        <v>0</v>
      </c>
      <c r="T35" s="139">
        <f t="shared" ca="1" si="3"/>
        <v>0</v>
      </c>
      <c r="U35" s="139">
        <f ca="1">IFERROR(SUMIFS(INDIRECT("'BD OCyG'!$"&amp;U$10&amp;":$"&amp;U$10),'BD OCyG'!$B:$B,N$11,'BD OCyG'!$AE:$AE,$H35,'BD OCyG'!$AD:$AD,$H$11,'BD OCyG'!$AF:$AF,"Si"),)</f>
        <v>0</v>
      </c>
      <c r="V35" s="139">
        <f ca="1">IFERROR(SUMIFS(INDIRECT("'BD OCyG'!$"&amp;U$10&amp;":$"&amp;U$10),'BD OCyG'!$B:$B,N$11,'BD OCyG'!$AE:$AE,$H35,'BD OCyG'!$AD:$AD,$H$11,'BD OCyG'!$AF:$AF,"No")*Resumen!$F$8,)</f>
        <v>0</v>
      </c>
      <c r="W35" s="171">
        <f ca="1">U35+IF(Resumen!$F$8=0,0,V35/Resumen!$F$8)</f>
        <v>0</v>
      </c>
      <c r="X35" s="170">
        <f ca="1">SUMIFS(INDIRECT("'BD OCyG'!$"&amp;Y$10&amp;":"&amp;Y$10),'BD OCyG'!$B:$B,X$9,'BD OCyG'!$AE:$AE,$H35,'BD OCyG'!$AD:$AD,$H$11)</f>
        <v>0</v>
      </c>
      <c r="Y35" s="170">
        <f t="shared" ca="1" si="8"/>
        <v>0</v>
      </c>
      <c r="Z35" s="171">
        <f ca="1">SUMIFS(INDIRECT("'BD OCyG'!$"&amp;Z$10&amp;":$"&amp;Z$10),'BD OCyG'!$B:$B,X$9,'BD OCyG'!$AE:$AE,$H35,'BD OCyG'!$AD:$AD,$H$11,'BD OCyG'!$AF:$AF,"Si")</f>
        <v>0</v>
      </c>
      <c r="AA35" s="171">
        <f ca="1">SUMIFS(INDIRECT("'BD OCyG'!$"&amp;Z$10&amp;":$"&amp;Z$10),'BD OCyG'!$B:$B,X$9,'BD OCyG'!$AE:$AE,$H35,'BD OCyG'!$AD:$AD,$H$11,'BD OCyG'!$AF:$AF,"No")*Resumen!$F$8</f>
        <v>0</v>
      </c>
      <c r="AB35" s="171">
        <f ca="1">Z35+IF(Resumen!$F$8=0,0,AA35/Resumen!$F$8)</f>
        <v>0</v>
      </c>
      <c r="AC35" s="171">
        <f ca="1">Z35+IF(Resumen!$G$7=0,0,AA35/Resumen!$G$7)</f>
        <v>0</v>
      </c>
      <c r="AD35" s="173">
        <f ca="1">IF(AE$9&gt;Periodo,0,(SUMIFS(INDIRECT("'BD OCyG'!$"&amp;AE$10&amp;":"&amp;AE$10),'BD OCyG'!$B:$B,AD$9,'BD OCyG'!$AE:$AE,$H35,'BD OCyG'!$AD:$AD,$H$11)*AF$9-X35*X$10)/AD$10)</f>
        <v>0</v>
      </c>
      <c r="AE35" s="173">
        <f t="shared" ca="1" si="9"/>
        <v>0</v>
      </c>
      <c r="AF35" s="171">
        <f ca="1">IF(AE$9&gt;Periodo,0,IF(AE$9&gt;Periodo,0,SUMIFS(INDIRECT("'BD OCyG'!$"&amp;AF$10&amp;":$"&amp;AF$10),'BD OCyG'!$B:$B,AD$9,'BD OCyG'!$AE:$AE,$H35,'BD OCyG'!$AD:$AD,$H$11,'BD OCyG'!$AF:$AF,"Si")-Z35))</f>
        <v>0</v>
      </c>
      <c r="AG35" s="171">
        <f ca="1">IF(AE$9&gt;Periodo,0,IF(AE$9&gt;Periodo,0,SUMIFS(INDIRECT("'BD OCyG'!$"&amp;AF$10&amp;":$"&amp;AF$10),'BD OCyG'!$B:$B,AD$9,'BD OCyG'!$AE:$AE,$H35,'BD OCyG'!$AD:$AD,$H$11,'BD OCyG'!$AF:$AF,"No")*Resumen!$F$8-AA35))</f>
        <v>0</v>
      </c>
      <c r="AH35" s="171">
        <f ca="1">AF35+IF(Resumen!$F$8=0,0,AG35/Resumen!$F$8)</f>
        <v>0</v>
      </c>
      <c r="AI35" s="171">
        <f ca="1">AF35+IF(Resumen!$H$7=0,0,AG35/Resumen!$H$7)</f>
        <v>0</v>
      </c>
      <c r="AJ35" s="170">
        <f ca="1">IF(AK$9&gt;Periodo,0,IF(AK$9&gt;Periodo,0,(SUMIFS(INDIRECT("'BD OCyG'!$"&amp;AK$10&amp;":"&amp;AK$10),'BD OCyG'!$B:$B,AJ$9,'BD OCyG'!$AE:$AE,$H35,'BD OCyG'!$AD:$AD,$H$11)*AL$9-SUMIFS(INDIRECT("'BD OCyG'!$"&amp;AE$10&amp;":"&amp;AE$10),'BD OCyG'!$B:$B,AJ$9,'BD OCyG'!$AE:$AE,$H35,'BD OCyG'!$AD:$AD,$H$11)*AF$9)/AJ$10))</f>
        <v>0</v>
      </c>
      <c r="AK35" s="173">
        <f t="shared" ca="1" si="10"/>
        <v>0</v>
      </c>
      <c r="AL35" s="171">
        <f ca="1">IF(AK$9&gt;Periodo,0,SUMIFS(INDIRECT("'BD OCyG'!$"&amp;AL$10&amp;":$"&amp;AL$10),'BD OCyG'!$B:$B,AJ$9,'BD OCyG'!$AE:$AE,$H35,'BD OCyG'!$AD:$AD,$H$11,'BD OCyG'!$AF:$AF,"Si")-AF35-Z35)</f>
        <v>0</v>
      </c>
      <c r="AM35" s="171">
        <f ca="1">IF(AK$9&gt;Periodo,0,SUMIFS(INDIRECT("'BD OCyG'!$"&amp;AL$10&amp;":$"&amp;AL$10),'BD OCyG'!$B:$B,AJ$9,'BD OCyG'!$AE:$AE,$H35,'BD OCyG'!$AD:$AD,$H$11,'BD OCyG'!$AF:$AF,"No")*Resumen!$F$8-AG35-AA35)</f>
        <v>0</v>
      </c>
      <c r="AN35" s="171">
        <f ca="1">AL35+IF(Resumen!$F$8=0,0,AM35/Resumen!$F$8)</f>
        <v>0</v>
      </c>
      <c r="AO35" s="171">
        <f ca="1">AL35+IF(Resumen!$I$7=0,0,AM35/Resumen!$I$7)</f>
        <v>0</v>
      </c>
      <c r="AP35" s="170">
        <f ca="1">IF(AQ$9&gt;Periodo,0,IF(AQ$9&gt;Periodo,0,(SUMIFS(INDIRECT("'BD OCyG'!$"&amp;AQ$10&amp;":"&amp;AQ$10),'BD OCyG'!$B:$B,AP$9,'BD OCyG'!$AE:$AE,$H35,'BD OCyG'!$AD:$AD,$H$11)*AR$9-SUMIFS(INDIRECT("'BD OCyG'!$"&amp;AK$10&amp;":"&amp;AK$10),'BD OCyG'!$B:$B,AP$9,'BD OCyG'!$AE:$AE,$H35,'BD OCyG'!$AD:$AD,$H$11)*AL$9)/AP$10))</f>
        <v>0</v>
      </c>
      <c r="AQ35" s="173">
        <f t="shared" ca="1" si="11"/>
        <v>0</v>
      </c>
      <c r="AR35" s="171">
        <f ca="1">IF(AQ$9&gt;Periodo,0,SUMIFS(INDIRECT("'BD OCyG'!$"&amp;AR$10&amp;":$"&amp;AR$10),'BD OCyG'!$B:$B,AP$9,'BD OCyG'!$AE:$AE,$H35,'BD OCyG'!$AD:$AD,$H$11,'BD OCyG'!$AF:$AF,"Si")-AL35-AF35-Z35)</f>
        <v>0</v>
      </c>
      <c r="AS35" s="171">
        <f ca="1">IF(AQ$9&gt;Periodo,0,SUMIFS(INDIRECT("'BD OCyG'!$"&amp;AR$10&amp;":$"&amp;AR$10),'BD OCyG'!$B:$B,AP$9,'BD OCyG'!$AE:$AE,$H35,'BD OCyG'!$AD:$AD,$H$11,'BD OCyG'!$AF:$AF,"No")*Resumen!$F$8-AM35-AG35-AA35)</f>
        <v>0</v>
      </c>
      <c r="AT35" s="171">
        <f ca="1">AR35+IF(Resumen!$F$8=0,0,AS35/Resumen!$F$8)</f>
        <v>0</v>
      </c>
      <c r="AU35" s="171">
        <f ca="1">AR35+IF(Resumen!$J$7=0,0,AS35/Resumen!$J$7)</f>
        <v>0</v>
      </c>
      <c r="AV35" s="170">
        <f ca="1">IF(AW$9&gt;Periodo,0,IF(AW$9&gt;Periodo,0,(SUMIFS(INDIRECT("'BD OCyG'!$"&amp;AW$10&amp;":"&amp;AW$10),'BD OCyG'!$B:$B,AV$9,'BD OCyG'!$AE:$AE,$H35,'BD OCyG'!$AD:$AD,$H$11)*AX$9-SUMIFS(INDIRECT("'BD OCyG'!$"&amp;AQ$10&amp;":"&amp;AQ$10),'BD OCyG'!$B:$B,AV$9,'BD OCyG'!$AE:$AE,$H35,'BD OCyG'!$AD:$AD,$H$11)*AR$9)/AV$10))</f>
        <v>0</v>
      </c>
      <c r="AW35" s="173">
        <f t="shared" ca="1" si="12"/>
        <v>0</v>
      </c>
      <c r="AX35" s="171">
        <f ca="1">IF(AW$9&gt;Periodo,0,SUMIFS(INDIRECT("'BD OCyG'!$"&amp;AX$10&amp;":$"&amp;AX$10),'BD OCyG'!$B:$B,AV$9,'BD OCyG'!$AE:$AE,$H35,'BD OCyG'!$AD:$AD,$H$11,'BD OCyG'!$AF:$AF,"Si")-AR35-AL35-AF35-Z35)</f>
        <v>0</v>
      </c>
      <c r="AY35" s="171">
        <f ca="1">IF(AW$9&gt;Periodo,0,SUMIFS(INDIRECT("'BD OCyG'!$"&amp;AX$10&amp;":$"&amp;AX$10),'BD OCyG'!$B:$B,AV$9,'BD OCyG'!$AE:$AE,$H35,'BD OCyG'!$AD:$AD,$H$11,'BD OCyG'!$AF:$AF,"No")*Resumen!$F$8-AS35-AM35-AG35-AA35)</f>
        <v>0</v>
      </c>
      <c r="AZ35" s="171">
        <f ca="1">AX35+IF(Resumen!$F$8=0,0,AY35/Resumen!$F$8)</f>
        <v>0</v>
      </c>
      <c r="BA35" s="171">
        <f ca="1">AX35+IF(Resumen!$K$7=0,0,AY35/Resumen!$K$7)</f>
        <v>0</v>
      </c>
      <c r="BB35" s="170">
        <f ca="1">IF(BC$9&gt;Periodo,0,IF(BC$9&gt;Periodo,0,(SUMIFS(INDIRECT("'BD OCyG'!$"&amp;BC$10&amp;":"&amp;BC$10),'BD OCyG'!$B:$B,BB$9,'BD OCyG'!$AE:$AE,$H35,'BD OCyG'!$AD:$AD,$H$11)*BD$9-SUMIFS(INDIRECT("'BD OCyG'!$"&amp;AW$10&amp;":"&amp;AW$10),'BD OCyG'!$B:$B,BB$9,'BD OCyG'!$AE:$AE,$H35,'BD OCyG'!$AD:$AD,$H$11)*AX$9)/BB$10))</f>
        <v>0</v>
      </c>
      <c r="BC35" s="173">
        <f t="shared" ca="1" si="13"/>
        <v>0</v>
      </c>
      <c r="BD35" s="171">
        <f ca="1">IF(BC$9&gt;Periodo,0,SUMIFS(INDIRECT("'BD OCyG'!$"&amp;BD$10&amp;":$"&amp;BD$10),'BD OCyG'!$B:$B,BB$9,'BD OCyG'!$AE:$AE,$H35,'BD OCyG'!$AD:$AD,$H$11,'BD OCyG'!$AF:$AF,"Si")-AX35-AR35-AL35-AF35-Z35)</f>
        <v>0</v>
      </c>
      <c r="BE35" s="171">
        <f ca="1">IF(BC$9&gt;Periodo,0,SUMIFS(INDIRECT("'BD OCyG'!$"&amp;BD$10&amp;":$"&amp;BD$10),'BD OCyG'!$B:$B,BB$9,'BD OCyG'!$AE:$AE,$H35,'BD OCyG'!$AD:$AD,$H$11,'BD OCyG'!$AF:$AF,"No")*Resumen!$F$8-AY35-AS35-AM35-AG35-AA35)</f>
        <v>0</v>
      </c>
      <c r="BF35" s="171">
        <f ca="1">BD35+IF(Resumen!$F$8=0,0,BE35/Resumen!$F$8)</f>
        <v>0</v>
      </c>
      <c r="BG35" s="171">
        <f ca="1">BD35+IF(Resumen!$L$7=0,0,BE35/Resumen!$L$7)</f>
        <v>0</v>
      </c>
      <c r="BH35" s="170">
        <f ca="1">IF(BI$9&gt;Periodo,0,IF(BI$9&gt;Periodo,0,(SUMIFS(INDIRECT("'BD OCyG'!$"&amp;BI$10&amp;":"&amp;BI$10),'BD OCyG'!$B:$B,BH$9,'BD OCyG'!$AE:$AE,$H35,'BD OCyG'!$AD:$AD,$H$11)*BJ$9-SUMIFS(INDIRECT("'BD OCyG'!$"&amp;BC$10&amp;":"&amp;BC$10),'BD OCyG'!$B:$B,BH$9,'BD OCyG'!$AE:$AE,$H35,'BD OCyG'!$AD:$AD,$H$11)*BD$9)/BH$10))</f>
        <v>0</v>
      </c>
      <c r="BI35" s="173">
        <f t="shared" ca="1" si="14"/>
        <v>0</v>
      </c>
      <c r="BJ35" s="171">
        <f ca="1">IF(BI$9&gt;Periodo,0,SUMIFS(INDIRECT("'BD OCyG'!$"&amp;BJ$10&amp;":$"&amp;BJ$10),'BD OCyG'!$B:$B,BH$9,'BD OCyG'!$AE:$AE,$H35,'BD OCyG'!$AD:$AD,$H$11,'BD OCyG'!$AF:$AF,"Si")-BD35-AX35-AR35-AL35-AF35-Z35)</f>
        <v>0</v>
      </c>
      <c r="BK35" s="171">
        <f ca="1">IF(BI$9&gt;Periodo,0,SUMIFS(INDIRECT("'BD OCyG'!$"&amp;BJ$10&amp;":$"&amp;BJ$10),'BD OCyG'!$B:$B,BH$9,'BD OCyG'!$AE:$AE,$H35,'BD OCyG'!$AD:$AD,$H$11,'BD OCyG'!$AF:$AF,"No")*Resumen!$F$8-BE35-AY35-AS35-AM35-AG35-AA35)</f>
        <v>0</v>
      </c>
      <c r="BL35" s="171">
        <f ca="1">BJ35+IF(Resumen!$F$8=0,0,BK35/Resumen!$F$8)</f>
        <v>0</v>
      </c>
      <c r="BM35" s="171">
        <f ca="1">BJ35+IF(Resumen!$M$7=0,0,BK35/Resumen!$M$7)</f>
        <v>0</v>
      </c>
      <c r="BN35" s="170">
        <f ca="1">IF(BO$9&gt;Periodo,0,IF(BO$9&gt;Periodo,0,(SUMIFS(INDIRECT("'BD OCyG'!$"&amp;BO$10&amp;":"&amp;BO$10),'BD OCyG'!$B:$B,BN$9,'BD OCyG'!$AE:$AE,$H35,'BD OCyG'!$AD:$AD,$H$11)*BP$9-SUMIFS(INDIRECT("'BD OCyG'!$"&amp;BI$10&amp;":"&amp;BI$10),'BD OCyG'!$B:$B,BN$9,'BD OCyG'!$AE:$AE,$H35,'BD OCyG'!$AD:$AD,$H$11)*BJ$9)/BN$10))</f>
        <v>0</v>
      </c>
      <c r="BO35" s="173">
        <f t="shared" ca="1" si="15"/>
        <v>0</v>
      </c>
      <c r="BP35" s="171">
        <f ca="1">IF(BO$9&gt;Periodo,0,SUMIFS(INDIRECT("'BD OCyG'!$"&amp;BP$10&amp;":$"&amp;BP$10),'BD OCyG'!$B:$B,BN$9,'BD OCyG'!$AE:$AE,$H35,'BD OCyG'!$AD:$AD,$H$11,'BD OCyG'!$AF:$AF,"Si")-BJ35-BD35-AX35-AR35-AL35-AF35-Z35)</f>
        <v>0</v>
      </c>
      <c r="BQ35" s="171">
        <f ca="1">IF(BO$9&gt;Periodo,0,SUMIFS(INDIRECT("'BD OCyG'!$"&amp;BP$10&amp;":$"&amp;BP$10),'BD OCyG'!$B:$B,BN$9,'BD OCyG'!$AE:$AE,$H35,'BD OCyG'!$AD:$AD,$H$11,'BD OCyG'!$AF:$AF,"No")*Resumen!$F$9-BK35-BE35-AY35-AS35-AM35-AG35-AA35)</f>
        <v>0</v>
      </c>
      <c r="BR35" s="171">
        <f ca="1">BP35+IF(Resumen!$F$8=0,0,BQ35/Resumen!$F$8)</f>
        <v>0</v>
      </c>
      <c r="BS35" s="171">
        <f ca="1">BP35+IF(Resumen!$N$7=0,0,BQ35/Resumen!$N$7)</f>
        <v>0</v>
      </c>
      <c r="BT35" s="170">
        <f ca="1">IF(BU$9&gt;Periodo,0,IF(BU$9&gt;Periodo,0,(SUMIFS(INDIRECT("'BD OCyG'!$"&amp;BU$10&amp;":"&amp;BU$10),'BD OCyG'!$B:$B,BT$9,'BD OCyG'!$AE:$AE,$H35,'BD OCyG'!$AD:$AD,$H$11)*BV$9-SUMIFS(INDIRECT("'BD OCyG'!$"&amp;BO$10&amp;":"&amp;BO$10),'BD OCyG'!$B:$B,BT$9,'BD OCyG'!$AE:$AE,$H35,'BD OCyG'!$AD:$AD,$H$11)*BP$9)/BT$10))</f>
        <v>0</v>
      </c>
      <c r="BU35" s="173">
        <f t="shared" ca="1" si="16"/>
        <v>0</v>
      </c>
      <c r="BV35" s="171">
        <f ca="1">IF(BU$9&gt;Periodo,0,SUMIFS(INDIRECT("'BD OCyG'!$"&amp;BV$10&amp;":$"&amp;BV$10),'BD OCyG'!$B:$B,BT$9,'BD OCyG'!$AE:$AE,$H35,'BD OCyG'!$AD:$AD,$H$11,'BD OCyG'!$AF:$AF,"Si")-BP35-BJ35-BD35-AX35-AR35-AL35-AF35-Z35)</f>
        <v>0</v>
      </c>
      <c r="BW35" s="171">
        <f ca="1">IF(BU$9&gt;Periodo,0,SUMIFS(INDIRECT("'BD OCyG'!$"&amp;BV$10&amp;":$"&amp;BV$10),'BD OCyG'!$B:$B,BT$9,'BD OCyG'!$AE:$AE,$H35,'BD OCyG'!$AD:$AD,$H$11,'BD OCyG'!$AF:$AF,"No")*Resumen!$F$8-BQ35-BK35-BE35-AY35-AS35-AM35-AG35-AA35)</f>
        <v>0</v>
      </c>
      <c r="BX35" s="171">
        <f ca="1">BV35+IF(Resumen!$F$8=0,0,BW35/Resumen!$F$8)</f>
        <v>0</v>
      </c>
      <c r="BY35" s="171">
        <f ca="1">BV35+IF(Resumen!$O$7=0,0,BW35/Resumen!$O$7)</f>
        <v>0</v>
      </c>
      <c r="BZ35" s="170">
        <f ca="1">IF(CA$9&gt;Periodo,0,IF(CA$9&gt;Periodo,0,(SUMIFS(INDIRECT("'BD OCyG'!$"&amp;CA$10&amp;":"&amp;CA$10),'BD OCyG'!$B:$B,BZ$9,'BD OCyG'!$AE:$AE,$H35,'BD OCyG'!$AD:$AD,$H$11)*CB$9-SUMIFS(INDIRECT("'BD OCyG'!$"&amp;BU$10&amp;":"&amp;BU$10),'BD OCyG'!$B:$B,BZ$9,'BD OCyG'!$AE:$AE,$H35,'BD OCyG'!$AD:$AD,$H$11)*BV$9)/BZ$10))</f>
        <v>0</v>
      </c>
      <c r="CA35" s="173">
        <f t="shared" ca="1" si="17"/>
        <v>0</v>
      </c>
      <c r="CB35" s="171">
        <f ca="1">IF(CA$9&gt;Periodo,0,SUMIFS(INDIRECT("'BD OCyG'!$"&amp;CB$10&amp;":$"&amp;CB$10),'BD OCyG'!$B:$B,BZ$9,'BD OCyG'!$AE:$AE,$H35,'BD OCyG'!$AD:$AD,$H$11,'BD OCyG'!$AF:$AF,"Si")-BV35-BP35-BJ35-BD35-AX35-AR35-AL35-AF35-Z35)</f>
        <v>0</v>
      </c>
      <c r="CC35" s="171">
        <f ca="1">IF(CA$9&gt;Periodo,0,SUMIFS(INDIRECT("'BD OCyG'!$"&amp;CB$10&amp;":$"&amp;CB$10),'BD OCyG'!$B:$B,BZ$9,'BD OCyG'!$AE:$AE,$H35,'BD OCyG'!$AD:$AD,$H$11,'BD OCyG'!$AF:$AF,"No")*Resumen!$F$8-BW35-BQ35-BK35-BE35-AY35-AS35-AM35-AG35-AA35)</f>
        <v>0</v>
      </c>
      <c r="CD35" s="171">
        <f ca="1">CB35+IF(Resumen!$F$8=0,0,CC35/Resumen!$F$8)</f>
        <v>0</v>
      </c>
      <c r="CE35" s="171">
        <f ca="1">CB35+IF(Resumen!$P$7=0,0,CC35/Resumen!$P$7)</f>
        <v>0</v>
      </c>
      <c r="CF35" s="170">
        <f ca="1">IF(CG$9&gt;Periodo,0,IF(CG$9&gt;Periodo,0,(SUMIFS(INDIRECT("'BD OCyG'!$"&amp;CG$10&amp;":"&amp;CG$10),'BD OCyG'!$B:$B,CF$9,'BD OCyG'!$AE:$AE,$H35,'BD OCyG'!$AD:$AD,$H$11)*CH$9-SUMIFS(INDIRECT("'BD OCyG'!$"&amp;CA$10&amp;":"&amp;CA$10),'BD OCyG'!$B:$B,CF$9,'BD OCyG'!$AE:$AE,$H35,'BD OCyG'!$AD:$AD,$H$11)*CB$9)/CF$10))</f>
        <v>0</v>
      </c>
      <c r="CG35" s="173">
        <f t="shared" ca="1" si="18"/>
        <v>0</v>
      </c>
      <c r="CH35" s="171">
        <f ca="1">IF(CG$9&gt;Periodo,0,SUMIFS(INDIRECT("'BD OCyG'!$"&amp;CH$10&amp;":$"&amp;CH$10),'BD OCyG'!$B:$B,CF$9,'BD OCyG'!$AE:$AE,$H35,'BD OCyG'!$AD:$AD,$H$11,'BD OCyG'!$AF:$AF,"Si")-CB35-BV35-BP35-BJ35-BD35-AX35-AR35-AL35-AF35-Z35)</f>
        <v>0</v>
      </c>
      <c r="CI35" s="171">
        <f ca="1">IF(CG$9&gt;Periodo,0,SUMIFS(INDIRECT("'BD OCyG'!$"&amp;CH$10&amp;":$"&amp;CH$10),'BD OCyG'!$B:$B,CF$9,'BD OCyG'!$AE:$AE,$H35,'BD OCyG'!$AD:$AD,$H$11,'BD OCyG'!$AF:$AF,"No")*Resumen!$F$8-CC35-BW35-BQ35-BK35-BE35-AY35-AS35-AM35-AG35-AA35)</f>
        <v>0</v>
      </c>
      <c r="CJ35" s="171">
        <f ca="1">CH35+IF(Resumen!$F$8=0,0,CI35/Resumen!$F$8)</f>
        <v>0</v>
      </c>
      <c r="CK35" s="171">
        <f ca="1">CH35+IF(Resumen!$Q$7=0,0,CI35/Resumen!$Q$7)</f>
        <v>0</v>
      </c>
      <c r="CL35" s="170">
        <f ca="1">IF(CM$9&gt;Periodo,0,IF(CM$9&gt;Periodo,0,(SUMIFS(INDIRECT("'BD OCyG'!$"&amp;CM$10&amp;":"&amp;CM$10),'BD OCyG'!$B:$B,CL$9,'BD OCyG'!$AE:$AE,$H35,'BD OCyG'!$AD:$AD,$H$11)*CN$9-SUMIFS(INDIRECT("'BD OCyG'!$"&amp;CG$10&amp;":"&amp;CG$10),'BD OCyG'!$B:$B,CL$9,'BD OCyG'!$AE:$AE,$H35,'BD OCyG'!$AD:$AD,$H$11)*CH$9)/CL$10))</f>
        <v>0</v>
      </c>
      <c r="CM35" s="173">
        <f t="shared" ca="1" si="19"/>
        <v>0</v>
      </c>
      <c r="CN35" s="171">
        <f ca="1">IF(CM$9&gt;Periodo,0,SUMIFS(INDIRECT("'BD OCyG'!$"&amp;CN$10&amp;":$"&amp;CN$10),'BD OCyG'!$B:$B,CL$9,'BD OCyG'!$AE:$AE,$H35,'BD OCyG'!$AD:$AD,$H$11,'BD OCyG'!$AF:$AF,"Si")-CH35-CB35-BV35-BP35-BJ35-BD35-AX35-AR35-AL35-AF35-Z35)</f>
        <v>0</v>
      </c>
      <c r="CO35" s="171">
        <f ca="1">IF(CM$9&gt;Periodo,0,SUMIFS(INDIRECT("'BD OCyG'!$"&amp;CN$10&amp;":$"&amp;CN$10),'BD OCyG'!$B:$B,CL$9,'BD OCyG'!$AE:$AE,$H35,'BD OCyG'!$AD:$AD,$H$11,'BD OCyG'!$AF:$AF,"No")*Resumen!$F$8-CI35-CC35-BW35-BQ35-BK35-BE35-AY35-AS35-AM35-AG35-AA35)</f>
        <v>0</v>
      </c>
      <c r="CP35" s="171">
        <f ca="1">CN35+IF(Resumen!$F$8=0,0,CO35/Resumen!$F$8)</f>
        <v>0</v>
      </c>
      <c r="CQ35" s="171">
        <f ca="1">CN35+IF(Resumen!$R$7=0,0,CO35/Resumen!$R$7)</f>
        <v>0</v>
      </c>
      <c r="CR35" s="139">
        <f t="shared" ca="1" si="20"/>
        <v>0</v>
      </c>
      <c r="CS35" s="139">
        <f t="shared" ca="1" si="21"/>
        <v>0</v>
      </c>
      <c r="CT35" s="139">
        <f t="shared" ca="1" si="22"/>
        <v>0</v>
      </c>
      <c r="CU35" s="139">
        <f t="shared" ca="1" si="4"/>
        <v>0</v>
      </c>
      <c r="CV35" s="140">
        <f t="shared" ca="1" si="4"/>
        <v>0</v>
      </c>
      <c r="CW35" s="140">
        <f t="shared" ca="1" si="4"/>
        <v>0</v>
      </c>
      <c r="CX35" s="173">
        <f>SUMIFS('BD OCyG'!$AB:$AB,'BD OCyG'!$B:$B,CX$11,'BD OCyG'!$AE:$AE,$H35,'BD OCyG'!$AD:$AD,$H$11)</f>
        <v>0</v>
      </c>
      <c r="CY35" s="173">
        <f t="shared" si="5"/>
        <v>0</v>
      </c>
      <c r="CZ35" s="174">
        <f>SUMIFS('BD OCyG'!$AC:$AC,'BD OCyG'!$B:$B,CX$11,'BD OCyG'!$AE:$AE,$H35,'BD OCyG'!$AD:$AD,$H$11,'BD OCyG'!$AF:$AF,"Si")</f>
        <v>0</v>
      </c>
      <c r="DA35" s="174">
        <f>SUMIFS('BD OCyG'!$AC:$AC,'BD OCyG'!$B:$B,CX$11,'BD OCyG'!$AE:$AE,$H35,'BD OCyG'!$AD:$AD,$H$11,'BD OCyG'!$AF:$AF,"No")*Resumen!$F$8</f>
        <v>0</v>
      </c>
      <c r="DB35" s="174">
        <f>CZ35+IF(Resumen!$F$8=0,0,DA35/Resumen!$F$8)</f>
        <v>0</v>
      </c>
      <c r="DC35" s="174">
        <f>CZ35+IF(Resumen!$F$8=0,0,DA35/Resumen!$F$8)</f>
        <v>0</v>
      </c>
      <c r="DD35" s="173">
        <f>SUMIFS('BD OCyG'!$AB:$AB,'BD OCyG'!$B:$B,DD$11,'BD OCyG'!$AE:$AE,$H35,'BD OCyG'!$AD:$AD,$H$11)</f>
        <v>0</v>
      </c>
      <c r="DE35" s="173">
        <f t="shared" si="6"/>
        <v>0</v>
      </c>
      <c r="DF35" s="174">
        <f>SUMIFS('BD OCyG'!$AC:$AC,'BD OCyG'!$B:$B,DD$11,'BD OCyG'!$AE:$AE,$H35,'BD OCyG'!$AD:$AD,$H$11,'BD OCyG'!$AF:$AF,"Si")</f>
        <v>0</v>
      </c>
      <c r="DG35" s="174">
        <f>SUMIFS('BD OCyG'!$AC:$AC,'BD OCyG'!$B:$B,DD$11,'BD OCyG'!$AE:$AE,$H35,'BD OCyG'!$AD:$AD,$H$11,'BD OCyG'!$AF:$AF,"No")*Resumen!$F$8</f>
        <v>0</v>
      </c>
      <c r="DH35" s="174">
        <f>DF35+IF(Resumen!$F$8=0,0,DG35/Resumen!$F$8)</f>
        <v>0</v>
      </c>
      <c r="DI35" s="171">
        <f>DF35+IF(Resumen!$F$8=0,0,DG35/Resumen!$F$8)</f>
        <v>0</v>
      </c>
      <c r="DJ35" s="140">
        <f t="shared" ca="1" si="23"/>
        <v>0</v>
      </c>
      <c r="DK35" s="140">
        <f t="shared" ca="1" si="23"/>
        <v>0</v>
      </c>
      <c r="DL35" s="140">
        <f t="shared" ca="1" si="23"/>
        <v>0</v>
      </c>
    </row>
    <row r="36" spans="2:116" s="169" customFormat="1" ht="15" customHeight="1" x14ac:dyDescent="0.2">
      <c r="B36" s="173">
        <f>SUMIFS('BD OCyG'!$AB:$AB,'BD OCyG'!$B:$B,B$11,'BD OCyG'!$AE:$AE,$H36,'BD OCyG'!$AD:$AD,$H$11)</f>
        <v>0</v>
      </c>
      <c r="C36" s="173">
        <f t="shared" si="0"/>
        <v>0</v>
      </c>
      <c r="D36" s="174">
        <f>SUMIFS('BD OCyG'!$AC:$AC,'BD OCyG'!$B:$B,B$11,'BD OCyG'!$AE:$AE,$H36,'BD OCyG'!$AD:$AD,$H$11,'BD OCyG'!$AF:$AF,"Si")</f>
        <v>0</v>
      </c>
      <c r="E36" s="174">
        <f>SUMIFS('BD OCyG'!$AC:$AC,'BD OCyG'!$B:$B,B$11,'BD OCyG'!$AE:$AE,$H36,'BD OCyG'!$AD:$AD,$H$11,'BD OCyG'!$AF:$AF,"No")*Resumen!$F$9</f>
        <v>0</v>
      </c>
      <c r="F36" s="174">
        <f>D36+IF(Resumen!$F$9=0,0,E36/Resumen!$F$9)</f>
        <v>0</v>
      </c>
      <c r="G36" s="174">
        <f>D36+IF(Resumen!$F$7=0,0,E36/Resumen!$F$7)</f>
        <v>0</v>
      </c>
      <c r="H36" s="175"/>
      <c r="I36" s="139">
        <f>SUMIFS('BD OCyG'!$AB:$AB,'BD OCyG'!$B:$B,I$11,'BD OCyG'!$AE:$AE,$H36,'BD OCyG'!$AD:$AD,$H$11)</f>
        <v>0</v>
      </c>
      <c r="J36" s="139">
        <f t="shared" si="1"/>
        <v>0</v>
      </c>
      <c r="K36" s="139">
        <f>SUMIFS('BD OCyG'!$AC:$AC,'BD OCyG'!$B:$B,I$11,'BD OCyG'!$AE:$AE,$H36,'BD OCyG'!$AD:$AD,$H$11,'BD OCyG'!$AF:$AF,"Si")</f>
        <v>0</v>
      </c>
      <c r="L36" s="139">
        <f>SUMIFS('BD OCyG'!$AC:$AC,'BD OCyG'!$B:$B,I$11,'BD OCyG'!$AE:$AE,$H36,'BD OCyG'!$AD:$AD,$H$11,'BD OCyG'!$AF:$AF,"No")*Resumen!$F$8</f>
        <v>0</v>
      </c>
      <c r="M36" s="174">
        <f>K36+IF(Resumen!$F$8=0,0,L36/Resumen!$F$8)</f>
        <v>0</v>
      </c>
      <c r="N36" s="139">
        <f>SUMIFS('BD OCyG'!$AB:$AB,'BD OCyG'!$B:$B,N$11,'BD OCyG'!$AE:$AE,$H36,'BD OCyG'!$AD:$AD,$H$11)</f>
        <v>0</v>
      </c>
      <c r="O36" s="139">
        <f t="shared" si="2"/>
        <v>0</v>
      </c>
      <c r="P36" s="139">
        <f>SUMIFS('BD OCyG'!$AC:$AC,'BD OCyG'!$B:$B,N$11,'BD OCyG'!$AE:$AE,$H36,'BD OCyG'!$AD:$AD,$H$11,'BD OCyG'!$AF:$AF,"Si")</f>
        <v>0</v>
      </c>
      <c r="Q36" s="139">
        <f>SUMIFS('BD OCyG'!$AC:$AC,'BD OCyG'!$B:$B,N$11,'BD OCyG'!$AE:$AE,$H36,'BD OCyG'!$AD:$AD,$H$11,'BD OCyG'!$AF:$AF,"No")*Resumen!$F$8</f>
        <v>0</v>
      </c>
      <c r="R36" s="174">
        <f>P36+IF(Resumen!$F$8=0,0,Q36/Resumen!$F$8)</f>
        <v>0</v>
      </c>
      <c r="S36" s="139">
        <f ca="1">IFERROR(SUMIFS(INDIRECT("'BD OCyG'!$"&amp;T$10&amp;":"&amp;T$10),'BD OCyG'!$B:$B,N$11,'BD OCyG'!$AE:$AE,$H36,'BD OCyG'!$AD:$AD,$H$11),)</f>
        <v>0</v>
      </c>
      <c r="T36" s="139">
        <f t="shared" ca="1" si="3"/>
        <v>0</v>
      </c>
      <c r="U36" s="139">
        <f ca="1">IFERROR(SUMIFS(INDIRECT("'BD OCyG'!$"&amp;U$10&amp;":$"&amp;U$10),'BD OCyG'!$B:$B,N$11,'BD OCyG'!$AE:$AE,$H36,'BD OCyG'!$AD:$AD,$H$11,'BD OCyG'!$AF:$AF,"Si"),)</f>
        <v>0</v>
      </c>
      <c r="V36" s="139">
        <f ca="1">IFERROR(SUMIFS(INDIRECT("'BD OCyG'!$"&amp;U$10&amp;":$"&amp;U$10),'BD OCyG'!$B:$B,N$11,'BD OCyG'!$AE:$AE,$H36,'BD OCyG'!$AD:$AD,$H$11,'BD OCyG'!$AF:$AF,"No")*Resumen!$F$8,)</f>
        <v>0</v>
      </c>
      <c r="W36" s="171">
        <f ca="1">U36+IF(Resumen!$F$8=0,0,V36/Resumen!$F$8)</f>
        <v>0</v>
      </c>
      <c r="X36" s="170">
        <f ca="1">SUMIFS(INDIRECT("'BD OCyG'!$"&amp;Y$10&amp;":"&amp;Y$10),'BD OCyG'!$B:$B,X$9,'BD OCyG'!$AE:$AE,$H36,'BD OCyG'!$AD:$AD,$H$11)</f>
        <v>0</v>
      </c>
      <c r="Y36" s="170">
        <f t="shared" ca="1" si="8"/>
        <v>0</v>
      </c>
      <c r="Z36" s="171">
        <f ca="1">SUMIFS(INDIRECT("'BD OCyG'!$"&amp;Z$10&amp;":$"&amp;Z$10),'BD OCyG'!$B:$B,X$9,'BD OCyG'!$AE:$AE,$H36,'BD OCyG'!$AD:$AD,$H$11,'BD OCyG'!$AF:$AF,"Si")</f>
        <v>0</v>
      </c>
      <c r="AA36" s="171">
        <f ca="1">SUMIFS(INDIRECT("'BD OCyG'!$"&amp;Z$10&amp;":$"&amp;Z$10),'BD OCyG'!$B:$B,X$9,'BD OCyG'!$AE:$AE,$H36,'BD OCyG'!$AD:$AD,$H$11,'BD OCyG'!$AF:$AF,"No")*Resumen!$F$8</f>
        <v>0</v>
      </c>
      <c r="AB36" s="171">
        <f ca="1">Z36+IF(Resumen!$F$8=0,0,AA36/Resumen!$F$8)</f>
        <v>0</v>
      </c>
      <c r="AC36" s="171">
        <f ca="1">Z36+IF(Resumen!$G$7=0,0,AA36/Resumen!$G$7)</f>
        <v>0</v>
      </c>
      <c r="AD36" s="173">
        <f ca="1">IF(AE$9&gt;Periodo,0,(SUMIFS(INDIRECT("'BD OCyG'!$"&amp;AE$10&amp;":"&amp;AE$10),'BD OCyG'!$B:$B,AD$9,'BD OCyG'!$AE:$AE,$H36,'BD OCyG'!$AD:$AD,$H$11)*AF$9-X36*X$10)/AD$10)</f>
        <v>0</v>
      </c>
      <c r="AE36" s="173">
        <f t="shared" ca="1" si="9"/>
        <v>0</v>
      </c>
      <c r="AF36" s="171">
        <f ca="1">IF(AE$9&gt;Periodo,0,IF(AE$9&gt;Periodo,0,SUMIFS(INDIRECT("'BD OCyG'!$"&amp;AF$10&amp;":$"&amp;AF$10),'BD OCyG'!$B:$B,AD$9,'BD OCyG'!$AE:$AE,$H36,'BD OCyG'!$AD:$AD,$H$11,'BD OCyG'!$AF:$AF,"Si")-Z36))</f>
        <v>0</v>
      </c>
      <c r="AG36" s="171">
        <f ca="1">IF(AE$9&gt;Periodo,0,IF(AE$9&gt;Periodo,0,SUMIFS(INDIRECT("'BD OCyG'!$"&amp;AF$10&amp;":$"&amp;AF$10),'BD OCyG'!$B:$B,AD$9,'BD OCyG'!$AE:$AE,$H36,'BD OCyG'!$AD:$AD,$H$11,'BD OCyG'!$AF:$AF,"No")*Resumen!$F$8-AA36))</f>
        <v>0</v>
      </c>
      <c r="AH36" s="171">
        <f ca="1">AF36+IF(Resumen!$F$8=0,0,AG36/Resumen!$F$8)</f>
        <v>0</v>
      </c>
      <c r="AI36" s="171">
        <f ca="1">AF36+IF(Resumen!$H$7=0,0,AG36/Resumen!$H$7)</f>
        <v>0</v>
      </c>
      <c r="AJ36" s="170">
        <f ca="1">IF(AK$9&gt;Periodo,0,IF(AK$9&gt;Periodo,0,(SUMIFS(INDIRECT("'BD OCyG'!$"&amp;AK$10&amp;":"&amp;AK$10),'BD OCyG'!$B:$B,AJ$9,'BD OCyG'!$AE:$AE,$H36,'BD OCyG'!$AD:$AD,$H$11)*AL$9-SUMIFS(INDIRECT("'BD OCyG'!$"&amp;AE$10&amp;":"&amp;AE$10),'BD OCyG'!$B:$B,AJ$9,'BD OCyG'!$AE:$AE,$H36,'BD OCyG'!$AD:$AD,$H$11)*AF$9)/AJ$10))</f>
        <v>0</v>
      </c>
      <c r="AK36" s="173">
        <f t="shared" ca="1" si="10"/>
        <v>0</v>
      </c>
      <c r="AL36" s="171">
        <f ca="1">IF(AK$9&gt;Periodo,0,SUMIFS(INDIRECT("'BD OCyG'!$"&amp;AL$10&amp;":$"&amp;AL$10),'BD OCyG'!$B:$B,AJ$9,'BD OCyG'!$AE:$AE,$H36,'BD OCyG'!$AD:$AD,$H$11,'BD OCyG'!$AF:$AF,"Si")-AF36-Z36)</f>
        <v>0</v>
      </c>
      <c r="AM36" s="171">
        <f ca="1">IF(AK$9&gt;Periodo,0,SUMIFS(INDIRECT("'BD OCyG'!$"&amp;AL$10&amp;":$"&amp;AL$10),'BD OCyG'!$B:$B,AJ$9,'BD OCyG'!$AE:$AE,$H36,'BD OCyG'!$AD:$AD,$H$11,'BD OCyG'!$AF:$AF,"No")*Resumen!$F$8-AG36-AA36)</f>
        <v>0</v>
      </c>
      <c r="AN36" s="171">
        <f ca="1">AL36+IF(Resumen!$F$8=0,0,AM36/Resumen!$F$8)</f>
        <v>0</v>
      </c>
      <c r="AO36" s="171">
        <f ca="1">AL36+IF(Resumen!$I$7=0,0,AM36/Resumen!$I$7)</f>
        <v>0</v>
      </c>
      <c r="AP36" s="170">
        <f ca="1">IF(AQ$9&gt;Periodo,0,IF(AQ$9&gt;Periodo,0,(SUMIFS(INDIRECT("'BD OCyG'!$"&amp;AQ$10&amp;":"&amp;AQ$10),'BD OCyG'!$B:$B,AP$9,'BD OCyG'!$AE:$AE,$H36,'BD OCyG'!$AD:$AD,$H$11)*AR$9-SUMIFS(INDIRECT("'BD OCyG'!$"&amp;AK$10&amp;":"&amp;AK$10),'BD OCyG'!$B:$B,AP$9,'BD OCyG'!$AE:$AE,$H36,'BD OCyG'!$AD:$AD,$H$11)*AL$9)/AP$10))</f>
        <v>0</v>
      </c>
      <c r="AQ36" s="173">
        <f t="shared" ca="1" si="11"/>
        <v>0</v>
      </c>
      <c r="AR36" s="171">
        <f ca="1">IF(AQ$9&gt;Periodo,0,SUMIFS(INDIRECT("'BD OCyG'!$"&amp;AR$10&amp;":$"&amp;AR$10),'BD OCyG'!$B:$B,AP$9,'BD OCyG'!$AE:$AE,$H36,'BD OCyG'!$AD:$AD,$H$11,'BD OCyG'!$AF:$AF,"Si")-AL36-AF36-Z36)</f>
        <v>0</v>
      </c>
      <c r="AS36" s="171">
        <f ca="1">IF(AQ$9&gt;Periodo,0,SUMIFS(INDIRECT("'BD OCyG'!$"&amp;AR$10&amp;":$"&amp;AR$10),'BD OCyG'!$B:$B,AP$9,'BD OCyG'!$AE:$AE,$H36,'BD OCyG'!$AD:$AD,$H$11,'BD OCyG'!$AF:$AF,"No")*Resumen!$F$8-AM36-AG36-AA36)</f>
        <v>0</v>
      </c>
      <c r="AT36" s="171">
        <f ca="1">AR36+IF(Resumen!$F$8=0,0,AS36/Resumen!$F$8)</f>
        <v>0</v>
      </c>
      <c r="AU36" s="171">
        <f ca="1">AR36+IF(Resumen!$J$7=0,0,AS36/Resumen!$J$7)</f>
        <v>0</v>
      </c>
      <c r="AV36" s="170">
        <f ca="1">IF(AW$9&gt;Periodo,0,IF(AW$9&gt;Periodo,0,(SUMIFS(INDIRECT("'BD OCyG'!$"&amp;AW$10&amp;":"&amp;AW$10),'BD OCyG'!$B:$B,AV$9,'BD OCyG'!$AE:$AE,$H36,'BD OCyG'!$AD:$AD,$H$11)*AX$9-SUMIFS(INDIRECT("'BD OCyG'!$"&amp;AQ$10&amp;":"&amp;AQ$10),'BD OCyG'!$B:$B,AV$9,'BD OCyG'!$AE:$AE,$H36,'BD OCyG'!$AD:$AD,$H$11)*AR$9)/AV$10))</f>
        <v>0</v>
      </c>
      <c r="AW36" s="173">
        <f t="shared" ca="1" si="12"/>
        <v>0</v>
      </c>
      <c r="AX36" s="171">
        <f ca="1">IF(AW$9&gt;Periodo,0,SUMIFS(INDIRECT("'BD OCyG'!$"&amp;AX$10&amp;":$"&amp;AX$10),'BD OCyG'!$B:$B,AV$9,'BD OCyG'!$AE:$AE,$H36,'BD OCyG'!$AD:$AD,$H$11,'BD OCyG'!$AF:$AF,"Si")-AR36-AL36-AF36-Z36)</f>
        <v>0</v>
      </c>
      <c r="AY36" s="171">
        <f ca="1">IF(AW$9&gt;Periodo,0,SUMIFS(INDIRECT("'BD OCyG'!$"&amp;AX$10&amp;":$"&amp;AX$10),'BD OCyG'!$B:$B,AV$9,'BD OCyG'!$AE:$AE,$H36,'BD OCyG'!$AD:$AD,$H$11,'BD OCyG'!$AF:$AF,"No")*Resumen!$F$8-AS36-AM36-AG36-AA36)</f>
        <v>0</v>
      </c>
      <c r="AZ36" s="171">
        <f ca="1">AX36+IF(Resumen!$F$8=0,0,AY36/Resumen!$F$8)</f>
        <v>0</v>
      </c>
      <c r="BA36" s="171">
        <f ca="1">AX36+IF(Resumen!$K$7=0,0,AY36/Resumen!$K$7)</f>
        <v>0</v>
      </c>
      <c r="BB36" s="170">
        <f ca="1">IF(BC$9&gt;Periodo,0,IF(BC$9&gt;Periodo,0,(SUMIFS(INDIRECT("'BD OCyG'!$"&amp;BC$10&amp;":"&amp;BC$10),'BD OCyG'!$B:$B,BB$9,'BD OCyG'!$AE:$AE,$H36,'BD OCyG'!$AD:$AD,$H$11)*BD$9-SUMIFS(INDIRECT("'BD OCyG'!$"&amp;AW$10&amp;":"&amp;AW$10),'BD OCyG'!$B:$B,BB$9,'BD OCyG'!$AE:$AE,$H36,'BD OCyG'!$AD:$AD,$H$11)*AX$9)/BB$10))</f>
        <v>0</v>
      </c>
      <c r="BC36" s="173">
        <f t="shared" ca="1" si="13"/>
        <v>0</v>
      </c>
      <c r="BD36" s="171">
        <f ca="1">IF(BC$9&gt;Periodo,0,SUMIFS(INDIRECT("'BD OCyG'!$"&amp;BD$10&amp;":$"&amp;BD$10),'BD OCyG'!$B:$B,BB$9,'BD OCyG'!$AE:$AE,$H36,'BD OCyG'!$AD:$AD,$H$11,'BD OCyG'!$AF:$AF,"Si")-AX36-AR36-AL36-AF36-Z36)</f>
        <v>0</v>
      </c>
      <c r="BE36" s="171">
        <f ca="1">IF(BC$9&gt;Periodo,0,SUMIFS(INDIRECT("'BD OCyG'!$"&amp;BD$10&amp;":$"&amp;BD$10),'BD OCyG'!$B:$B,BB$9,'BD OCyG'!$AE:$AE,$H36,'BD OCyG'!$AD:$AD,$H$11,'BD OCyG'!$AF:$AF,"No")*Resumen!$F$8-AY36-AS36-AM36-AG36-AA36)</f>
        <v>0</v>
      </c>
      <c r="BF36" s="171">
        <f ca="1">BD36+IF(Resumen!$F$8=0,0,BE36/Resumen!$F$8)</f>
        <v>0</v>
      </c>
      <c r="BG36" s="171">
        <f ca="1">BD36+IF(Resumen!$L$7=0,0,BE36/Resumen!$L$7)</f>
        <v>0</v>
      </c>
      <c r="BH36" s="170">
        <f ca="1">IF(BI$9&gt;Periodo,0,IF(BI$9&gt;Periodo,0,(SUMIFS(INDIRECT("'BD OCyG'!$"&amp;BI$10&amp;":"&amp;BI$10),'BD OCyG'!$B:$B,BH$9,'BD OCyG'!$AE:$AE,$H36,'BD OCyG'!$AD:$AD,$H$11)*BJ$9-SUMIFS(INDIRECT("'BD OCyG'!$"&amp;BC$10&amp;":"&amp;BC$10),'BD OCyG'!$B:$B,BH$9,'BD OCyG'!$AE:$AE,$H36,'BD OCyG'!$AD:$AD,$H$11)*BD$9)/BH$10))</f>
        <v>0</v>
      </c>
      <c r="BI36" s="173">
        <f t="shared" ca="1" si="14"/>
        <v>0</v>
      </c>
      <c r="BJ36" s="171">
        <f ca="1">IF(BI$9&gt;Periodo,0,SUMIFS(INDIRECT("'BD OCyG'!$"&amp;BJ$10&amp;":$"&amp;BJ$10),'BD OCyG'!$B:$B,BH$9,'BD OCyG'!$AE:$AE,$H36,'BD OCyG'!$AD:$AD,$H$11,'BD OCyG'!$AF:$AF,"Si")-BD36-AX36-AR36-AL36-AF36-Z36)</f>
        <v>0</v>
      </c>
      <c r="BK36" s="171">
        <f ca="1">IF(BI$9&gt;Periodo,0,SUMIFS(INDIRECT("'BD OCyG'!$"&amp;BJ$10&amp;":$"&amp;BJ$10),'BD OCyG'!$B:$B,BH$9,'BD OCyG'!$AE:$AE,$H36,'BD OCyG'!$AD:$AD,$H$11,'BD OCyG'!$AF:$AF,"No")*Resumen!$F$8-BE36-AY36-AS36-AM36-AG36-AA36)</f>
        <v>0</v>
      </c>
      <c r="BL36" s="171">
        <f ca="1">BJ36+IF(Resumen!$F$8=0,0,BK36/Resumen!$F$8)</f>
        <v>0</v>
      </c>
      <c r="BM36" s="171">
        <f ca="1">BJ36+IF(Resumen!$M$7=0,0,BK36/Resumen!$M$7)</f>
        <v>0</v>
      </c>
      <c r="BN36" s="170">
        <f ca="1">IF(BO$9&gt;Periodo,0,IF(BO$9&gt;Periodo,0,(SUMIFS(INDIRECT("'BD OCyG'!$"&amp;BO$10&amp;":"&amp;BO$10),'BD OCyG'!$B:$B,BN$9,'BD OCyG'!$AE:$AE,$H36,'BD OCyG'!$AD:$AD,$H$11)*BP$9-SUMIFS(INDIRECT("'BD OCyG'!$"&amp;BI$10&amp;":"&amp;BI$10),'BD OCyG'!$B:$B,BN$9,'BD OCyG'!$AE:$AE,$H36,'BD OCyG'!$AD:$AD,$H$11)*BJ$9)/BN$10))</f>
        <v>0</v>
      </c>
      <c r="BO36" s="173">
        <f t="shared" ca="1" si="15"/>
        <v>0</v>
      </c>
      <c r="BP36" s="171">
        <f ca="1">IF(BO$9&gt;Periodo,0,SUMIFS(INDIRECT("'BD OCyG'!$"&amp;BP$10&amp;":$"&amp;BP$10),'BD OCyG'!$B:$B,BN$9,'BD OCyG'!$AE:$AE,$H36,'BD OCyG'!$AD:$AD,$H$11,'BD OCyG'!$AF:$AF,"Si")-BJ36-BD36-AX36-AR36-AL36-AF36-Z36)</f>
        <v>0</v>
      </c>
      <c r="BQ36" s="171">
        <f ca="1">IF(BO$9&gt;Periodo,0,SUMIFS(INDIRECT("'BD OCyG'!$"&amp;BP$10&amp;":$"&amp;BP$10),'BD OCyG'!$B:$B,BN$9,'BD OCyG'!$AE:$AE,$H36,'BD OCyG'!$AD:$AD,$H$11,'BD OCyG'!$AF:$AF,"No")*Resumen!$F$9-BK36-BE36-AY36-AS36-AM36-AG36-AA36)</f>
        <v>0</v>
      </c>
      <c r="BR36" s="171">
        <f ca="1">BP36+IF(Resumen!$F$8=0,0,BQ36/Resumen!$F$8)</f>
        <v>0</v>
      </c>
      <c r="BS36" s="171">
        <f ca="1">BP36+IF(Resumen!$N$7=0,0,BQ36/Resumen!$N$7)</f>
        <v>0</v>
      </c>
      <c r="BT36" s="170">
        <f ca="1">IF(BU$9&gt;Periodo,0,IF(BU$9&gt;Periodo,0,(SUMIFS(INDIRECT("'BD OCyG'!$"&amp;BU$10&amp;":"&amp;BU$10),'BD OCyG'!$B:$B,BT$9,'BD OCyG'!$AE:$AE,$H36,'BD OCyG'!$AD:$AD,$H$11)*BV$9-SUMIFS(INDIRECT("'BD OCyG'!$"&amp;BO$10&amp;":"&amp;BO$10),'BD OCyG'!$B:$B,BT$9,'BD OCyG'!$AE:$AE,$H36,'BD OCyG'!$AD:$AD,$H$11)*BP$9)/BT$10))</f>
        <v>0</v>
      </c>
      <c r="BU36" s="173">
        <f t="shared" ca="1" si="16"/>
        <v>0</v>
      </c>
      <c r="BV36" s="171">
        <f ca="1">IF(BU$9&gt;Periodo,0,SUMIFS(INDIRECT("'BD OCyG'!$"&amp;BV$10&amp;":$"&amp;BV$10),'BD OCyG'!$B:$B,BT$9,'BD OCyG'!$AE:$AE,$H36,'BD OCyG'!$AD:$AD,$H$11,'BD OCyG'!$AF:$AF,"Si")-BP36-BJ36-BD36-AX36-AR36-AL36-AF36-Z36)</f>
        <v>0</v>
      </c>
      <c r="BW36" s="171">
        <f ca="1">IF(BU$9&gt;Periodo,0,SUMIFS(INDIRECT("'BD OCyG'!$"&amp;BV$10&amp;":$"&amp;BV$10),'BD OCyG'!$B:$B,BT$9,'BD OCyG'!$AE:$AE,$H36,'BD OCyG'!$AD:$AD,$H$11,'BD OCyG'!$AF:$AF,"No")*Resumen!$F$8-BQ36-BK36-BE36-AY36-AS36-AM36-AG36-AA36)</f>
        <v>0</v>
      </c>
      <c r="BX36" s="171">
        <f ca="1">BV36+IF(Resumen!$F$8=0,0,BW36/Resumen!$F$8)</f>
        <v>0</v>
      </c>
      <c r="BY36" s="171">
        <f ca="1">BV36+IF(Resumen!$O$7=0,0,BW36/Resumen!$O$7)</f>
        <v>0</v>
      </c>
      <c r="BZ36" s="170">
        <f ca="1">IF(CA$9&gt;Periodo,0,IF(CA$9&gt;Periodo,0,(SUMIFS(INDIRECT("'BD OCyG'!$"&amp;CA$10&amp;":"&amp;CA$10),'BD OCyG'!$B:$B,BZ$9,'BD OCyG'!$AE:$AE,$H36,'BD OCyG'!$AD:$AD,$H$11)*CB$9-SUMIFS(INDIRECT("'BD OCyG'!$"&amp;BU$10&amp;":"&amp;BU$10),'BD OCyG'!$B:$B,BZ$9,'BD OCyG'!$AE:$AE,$H36,'BD OCyG'!$AD:$AD,$H$11)*BV$9)/BZ$10))</f>
        <v>0</v>
      </c>
      <c r="CA36" s="173">
        <f t="shared" ca="1" si="17"/>
        <v>0</v>
      </c>
      <c r="CB36" s="171">
        <f ca="1">IF(CA$9&gt;Periodo,0,SUMIFS(INDIRECT("'BD OCyG'!$"&amp;CB$10&amp;":$"&amp;CB$10),'BD OCyG'!$B:$B,BZ$9,'BD OCyG'!$AE:$AE,$H36,'BD OCyG'!$AD:$AD,$H$11,'BD OCyG'!$AF:$AF,"Si")-BV36-BP36-BJ36-BD36-AX36-AR36-AL36-AF36-Z36)</f>
        <v>0</v>
      </c>
      <c r="CC36" s="171">
        <f ca="1">IF(CA$9&gt;Periodo,0,SUMIFS(INDIRECT("'BD OCyG'!$"&amp;CB$10&amp;":$"&amp;CB$10),'BD OCyG'!$B:$B,BZ$9,'BD OCyG'!$AE:$AE,$H36,'BD OCyG'!$AD:$AD,$H$11,'BD OCyG'!$AF:$AF,"No")*Resumen!$F$8-BW36-BQ36-BK36-BE36-AY36-AS36-AM36-AG36-AA36)</f>
        <v>0</v>
      </c>
      <c r="CD36" s="171">
        <f ca="1">CB36+IF(Resumen!$F$8=0,0,CC36/Resumen!$F$8)</f>
        <v>0</v>
      </c>
      <c r="CE36" s="171">
        <f ca="1">CB36+IF(Resumen!$P$7=0,0,CC36/Resumen!$P$7)</f>
        <v>0</v>
      </c>
      <c r="CF36" s="170">
        <f ca="1">IF(CG$9&gt;Periodo,0,IF(CG$9&gt;Periodo,0,(SUMIFS(INDIRECT("'BD OCyG'!$"&amp;CG$10&amp;":"&amp;CG$10),'BD OCyG'!$B:$B,CF$9,'BD OCyG'!$AE:$AE,$H36,'BD OCyG'!$AD:$AD,$H$11)*CH$9-SUMIFS(INDIRECT("'BD OCyG'!$"&amp;CA$10&amp;":"&amp;CA$10),'BD OCyG'!$B:$B,CF$9,'BD OCyG'!$AE:$AE,$H36,'BD OCyG'!$AD:$AD,$H$11)*CB$9)/CF$10))</f>
        <v>0</v>
      </c>
      <c r="CG36" s="173">
        <f t="shared" ca="1" si="18"/>
        <v>0</v>
      </c>
      <c r="CH36" s="171">
        <f ca="1">IF(CG$9&gt;Periodo,0,SUMIFS(INDIRECT("'BD OCyG'!$"&amp;CH$10&amp;":$"&amp;CH$10),'BD OCyG'!$B:$B,CF$9,'BD OCyG'!$AE:$AE,$H36,'BD OCyG'!$AD:$AD,$H$11,'BD OCyG'!$AF:$AF,"Si")-CB36-BV36-BP36-BJ36-BD36-AX36-AR36-AL36-AF36-Z36)</f>
        <v>0</v>
      </c>
      <c r="CI36" s="171">
        <f ca="1">IF(CG$9&gt;Periodo,0,SUMIFS(INDIRECT("'BD OCyG'!$"&amp;CH$10&amp;":$"&amp;CH$10),'BD OCyG'!$B:$B,CF$9,'BD OCyG'!$AE:$AE,$H36,'BD OCyG'!$AD:$AD,$H$11,'BD OCyG'!$AF:$AF,"No")*Resumen!$F$8-CC36-BW36-BQ36-BK36-BE36-AY36-AS36-AM36-AG36-AA36)</f>
        <v>0</v>
      </c>
      <c r="CJ36" s="171">
        <f ca="1">CH36+IF(Resumen!$F$8=0,0,CI36/Resumen!$F$8)</f>
        <v>0</v>
      </c>
      <c r="CK36" s="171">
        <f ca="1">CH36+IF(Resumen!$Q$7=0,0,CI36/Resumen!$Q$7)</f>
        <v>0</v>
      </c>
      <c r="CL36" s="170">
        <f ca="1">IF(CM$9&gt;Periodo,0,IF(CM$9&gt;Periodo,0,(SUMIFS(INDIRECT("'BD OCyG'!$"&amp;CM$10&amp;":"&amp;CM$10),'BD OCyG'!$B:$B,CL$9,'BD OCyG'!$AE:$AE,$H36,'BD OCyG'!$AD:$AD,$H$11)*CN$9-SUMIFS(INDIRECT("'BD OCyG'!$"&amp;CG$10&amp;":"&amp;CG$10),'BD OCyG'!$B:$B,CL$9,'BD OCyG'!$AE:$AE,$H36,'BD OCyG'!$AD:$AD,$H$11)*CH$9)/CL$10))</f>
        <v>0</v>
      </c>
      <c r="CM36" s="173">
        <f t="shared" ca="1" si="19"/>
        <v>0</v>
      </c>
      <c r="CN36" s="171">
        <f ca="1">IF(CM$9&gt;Periodo,0,SUMIFS(INDIRECT("'BD OCyG'!$"&amp;CN$10&amp;":$"&amp;CN$10),'BD OCyG'!$B:$B,CL$9,'BD OCyG'!$AE:$AE,$H36,'BD OCyG'!$AD:$AD,$H$11,'BD OCyG'!$AF:$AF,"Si")-CH36-CB36-BV36-BP36-BJ36-BD36-AX36-AR36-AL36-AF36-Z36)</f>
        <v>0</v>
      </c>
      <c r="CO36" s="171">
        <f ca="1">IF(CM$9&gt;Periodo,0,SUMIFS(INDIRECT("'BD OCyG'!$"&amp;CN$10&amp;":$"&amp;CN$10),'BD OCyG'!$B:$B,CL$9,'BD OCyG'!$AE:$AE,$H36,'BD OCyG'!$AD:$AD,$H$11,'BD OCyG'!$AF:$AF,"No")*Resumen!$F$8-CI36-CC36-BW36-BQ36-BK36-BE36-AY36-AS36-AM36-AG36-AA36)</f>
        <v>0</v>
      </c>
      <c r="CP36" s="171">
        <f ca="1">CN36+IF(Resumen!$F$8=0,0,CO36/Resumen!$F$8)</f>
        <v>0</v>
      </c>
      <c r="CQ36" s="171">
        <f ca="1">CN36+IF(Resumen!$R$7=0,0,CO36/Resumen!$R$7)</f>
        <v>0</v>
      </c>
      <c r="CR36" s="139">
        <f t="shared" ca="1" si="20"/>
        <v>0</v>
      </c>
      <c r="CS36" s="139">
        <f t="shared" ca="1" si="21"/>
        <v>0</v>
      </c>
      <c r="CT36" s="139">
        <f t="shared" ca="1" si="22"/>
        <v>0</v>
      </c>
      <c r="CU36" s="139">
        <f t="shared" ca="1" si="4"/>
        <v>0</v>
      </c>
      <c r="CV36" s="140">
        <f t="shared" ca="1" si="4"/>
        <v>0</v>
      </c>
      <c r="CW36" s="140">
        <f t="shared" ca="1" si="4"/>
        <v>0</v>
      </c>
      <c r="CX36" s="173">
        <f>SUMIFS('BD OCyG'!$AB:$AB,'BD OCyG'!$B:$B,CX$11,'BD OCyG'!$AE:$AE,$H36,'BD OCyG'!$AD:$AD,$H$11)</f>
        <v>0</v>
      </c>
      <c r="CY36" s="173">
        <f t="shared" si="5"/>
        <v>0</v>
      </c>
      <c r="CZ36" s="174">
        <f>SUMIFS('BD OCyG'!$AC:$AC,'BD OCyG'!$B:$B,CX$11,'BD OCyG'!$AE:$AE,$H36,'BD OCyG'!$AD:$AD,$H$11,'BD OCyG'!$AF:$AF,"Si")</f>
        <v>0</v>
      </c>
      <c r="DA36" s="174">
        <f>SUMIFS('BD OCyG'!$AC:$AC,'BD OCyG'!$B:$B,CX$11,'BD OCyG'!$AE:$AE,$H36,'BD OCyG'!$AD:$AD,$H$11,'BD OCyG'!$AF:$AF,"No")*Resumen!$F$8</f>
        <v>0</v>
      </c>
      <c r="DB36" s="174">
        <f>CZ36+IF(Resumen!$F$8=0,0,DA36/Resumen!$F$8)</f>
        <v>0</v>
      </c>
      <c r="DC36" s="174">
        <f>CZ36+IF(Resumen!$F$8=0,0,DA36/Resumen!$F$8)</f>
        <v>0</v>
      </c>
      <c r="DD36" s="173">
        <f>SUMIFS('BD OCyG'!$AB:$AB,'BD OCyG'!$B:$B,DD$11,'BD OCyG'!$AE:$AE,$H36,'BD OCyG'!$AD:$AD,$H$11)</f>
        <v>0</v>
      </c>
      <c r="DE36" s="173">
        <f t="shared" si="6"/>
        <v>0</v>
      </c>
      <c r="DF36" s="174">
        <f>SUMIFS('BD OCyG'!$AC:$AC,'BD OCyG'!$B:$B,DD$11,'BD OCyG'!$AE:$AE,$H36,'BD OCyG'!$AD:$AD,$H$11,'BD OCyG'!$AF:$AF,"Si")</f>
        <v>0</v>
      </c>
      <c r="DG36" s="174">
        <f>SUMIFS('BD OCyG'!$AC:$AC,'BD OCyG'!$B:$B,DD$11,'BD OCyG'!$AE:$AE,$H36,'BD OCyG'!$AD:$AD,$H$11,'BD OCyG'!$AF:$AF,"No")*Resumen!$F$8</f>
        <v>0</v>
      </c>
      <c r="DH36" s="174">
        <f>DF36+IF(Resumen!$F$8=0,0,DG36/Resumen!$F$8)</f>
        <v>0</v>
      </c>
      <c r="DI36" s="171">
        <f>DF36+IF(Resumen!$F$8=0,0,DG36/Resumen!$F$8)</f>
        <v>0</v>
      </c>
      <c r="DJ36" s="140">
        <f t="shared" ca="1" si="23"/>
        <v>0</v>
      </c>
      <c r="DK36" s="140">
        <f t="shared" ca="1" si="23"/>
        <v>0</v>
      </c>
      <c r="DL36" s="140">
        <f t="shared" ca="1" si="23"/>
        <v>0</v>
      </c>
    </row>
    <row r="37" spans="2:116" s="169" customFormat="1" ht="15" customHeight="1" x14ac:dyDescent="0.2">
      <c r="B37" s="173">
        <f>SUMIFS('BD OCyG'!$AB:$AB,'BD OCyG'!$B:$B,B$11,'BD OCyG'!$AE:$AE,$H37,'BD OCyG'!$AD:$AD,$H$11)</f>
        <v>0</v>
      </c>
      <c r="C37" s="173">
        <f t="shared" si="0"/>
        <v>0</v>
      </c>
      <c r="D37" s="174">
        <f>SUMIFS('BD OCyG'!$AC:$AC,'BD OCyG'!$B:$B,B$11,'BD OCyG'!$AE:$AE,$H37,'BD OCyG'!$AD:$AD,$H$11,'BD OCyG'!$AF:$AF,"Si")</f>
        <v>0</v>
      </c>
      <c r="E37" s="174">
        <f>SUMIFS('BD OCyG'!$AC:$AC,'BD OCyG'!$B:$B,B$11,'BD OCyG'!$AE:$AE,$H37,'BD OCyG'!$AD:$AD,$H$11,'BD OCyG'!$AF:$AF,"No")*Resumen!$F$9</f>
        <v>0</v>
      </c>
      <c r="F37" s="174">
        <f>D37+IF(Resumen!$F$9=0,0,E37/Resumen!$F$9)</f>
        <v>0</v>
      </c>
      <c r="G37" s="174">
        <f>D37+IF(Resumen!$F$7=0,0,E37/Resumen!$F$7)</f>
        <v>0</v>
      </c>
      <c r="H37" s="175"/>
      <c r="I37" s="139">
        <f>SUMIFS('BD OCyG'!$AB:$AB,'BD OCyG'!$B:$B,I$11,'BD OCyG'!$AE:$AE,$H37,'BD OCyG'!$AD:$AD,$H$11)</f>
        <v>0</v>
      </c>
      <c r="J37" s="139">
        <f t="shared" si="1"/>
        <v>0</v>
      </c>
      <c r="K37" s="139">
        <f>SUMIFS('BD OCyG'!$AC:$AC,'BD OCyG'!$B:$B,I$11,'BD OCyG'!$AE:$AE,$H37,'BD OCyG'!$AD:$AD,$H$11,'BD OCyG'!$AF:$AF,"Si")</f>
        <v>0</v>
      </c>
      <c r="L37" s="139">
        <f>SUMIFS('BD OCyG'!$AC:$AC,'BD OCyG'!$B:$B,I$11,'BD OCyG'!$AE:$AE,$H37,'BD OCyG'!$AD:$AD,$H$11,'BD OCyG'!$AF:$AF,"No")*Resumen!$F$8</f>
        <v>0</v>
      </c>
      <c r="M37" s="174">
        <f>K37+IF(Resumen!$F$8=0,0,L37/Resumen!$F$8)</f>
        <v>0</v>
      </c>
      <c r="N37" s="139">
        <f>SUMIFS('BD OCyG'!$AB:$AB,'BD OCyG'!$B:$B,N$11,'BD OCyG'!$AE:$AE,$H37,'BD OCyG'!$AD:$AD,$H$11)</f>
        <v>0</v>
      </c>
      <c r="O37" s="139">
        <f t="shared" si="2"/>
        <v>0</v>
      </c>
      <c r="P37" s="139">
        <f>SUMIFS('BD OCyG'!$AC:$AC,'BD OCyG'!$B:$B,N$11,'BD OCyG'!$AE:$AE,$H37,'BD OCyG'!$AD:$AD,$H$11,'BD OCyG'!$AF:$AF,"Si")</f>
        <v>0</v>
      </c>
      <c r="Q37" s="139">
        <f>SUMIFS('BD OCyG'!$AC:$AC,'BD OCyG'!$B:$B,N$11,'BD OCyG'!$AE:$AE,$H37,'BD OCyG'!$AD:$AD,$H$11,'BD OCyG'!$AF:$AF,"No")*Resumen!$F$8</f>
        <v>0</v>
      </c>
      <c r="R37" s="174">
        <f>P37+IF(Resumen!$F$8=0,0,Q37/Resumen!$F$8)</f>
        <v>0</v>
      </c>
      <c r="S37" s="139">
        <f ca="1">IFERROR(SUMIFS(INDIRECT("'BD OCyG'!$"&amp;T$10&amp;":"&amp;T$10),'BD OCyG'!$B:$B,N$11,'BD OCyG'!$AE:$AE,$H37,'BD OCyG'!$AD:$AD,$H$11),)</f>
        <v>0</v>
      </c>
      <c r="T37" s="139">
        <f t="shared" ca="1" si="3"/>
        <v>0</v>
      </c>
      <c r="U37" s="139">
        <f ca="1">IFERROR(SUMIFS(INDIRECT("'BD OCyG'!$"&amp;U$10&amp;":$"&amp;U$10),'BD OCyG'!$B:$B,N$11,'BD OCyG'!$AE:$AE,$H37,'BD OCyG'!$AD:$AD,$H$11,'BD OCyG'!$AF:$AF,"Si"),)</f>
        <v>0</v>
      </c>
      <c r="V37" s="139">
        <f ca="1">IFERROR(SUMIFS(INDIRECT("'BD OCyG'!$"&amp;U$10&amp;":$"&amp;U$10),'BD OCyG'!$B:$B,N$11,'BD OCyG'!$AE:$AE,$H37,'BD OCyG'!$AD:$AD,$H$11,'BD OCyG'!$AF:$AF,"No")*Resumen!$F$8,)</f>
        <v>0</v>
      </c>
      <c r="W37" s="171">
        <f ca="1">U37+IF(Resumen!$F$8=0,0,V37/Resumen!$F$8)</f>
        <v>0</v>
      </c>
      <c r="X37" s="170">
        <f ca="1">SUMIFS(INDIRECT("'BD OCyG'!$"&amp;Y$10&amp;":"&amp;Y$10),'BD OCyG'!$B:$B,X$9,'BD OCyG'!$AE:$AE,$H37,'BD OCyG'!$AD:$AD,$H$11)</f>
        <v>0</v>
      </c>
      <c r="Y37" s="170">
        <f t="shared" ca="1" si="8"/>
        <v>0</v>
      </c>
      <c r="Z37" s="171">
        <f ca="1">SUMIFS(INDIRECT("'BD OCyG'!$"&amp;Z$10&amp;":$"&amp;Z$10),'BD OCyG'!$B:$B,X$9,'BD OCyG'!$AE:$AE,$H37,'BD OCyG'!$AD:$AD,$H$11,'BD OCyG'!$AF:$AF,"Si")</f>
        <v>0</v>
      </c>
      <c r="AA37" s="171">
        <f ca="1">SUMIFS(INDIRECT("'BD OCyG'!$"&amp;Z$10&amp;":$"&amp;Z$10),'BD OCyG'!$B:$B,X$9,'BD OCyG'!$AE:$AE,$H37,'BD OCyG'!$AD:$AD,$H$11,'BD OCyG'!$AF:$AF,"No")*Resumen!$F$8</f>
        <v>0</v>
      </c>
      <c r="AB37" s="171">
        <f ca="1">Z37+IF(Resumen!$F$8=0,0,AA37/Resumen!$F$8)</f>
        <v>0</v>
      </c>
      <c r="AC37" s="171">
        <f ca="1">Z37+IF(Resumen!$G$7=0,0,AA37/Resumen!$G$7)</f>
        <v>0</v>
      </c>
      <c r="AD37" s="173">
        <f ca="1">IF(AE$9&gt;Periodo,0,(SUMIFS(INDIRECT("'BD OCyG'!$"&amp;AE$10&amp;":"&amp;AE$10),'BD OCyG'!$B:$B,AD$9,'BD OCyG'!$AE:$AE,$H37,'BD OCyG'!$AD:$AD,$H$11)*AF$9-X37*X$10)/AD$10)</f>
        <v>0</v>
      </c>
      <c r="AE37" s="173">
        <f t="shared" ca="1" si="9"/>
        <v>0</v>
      </c>
      <c r="AF37" s="171">
        <f ca="1">IF(AE$9&gt;Periodo,0,IF(AE$9&gt;Periodo,0,SUMIFS(INDIRECT("'BD OCyG'!$"&amp;AF$10&amp;":$"&amp;AF$10),'BD OCyG'!$B:$B,AD$9,'BD OCyG'!$AE:$AE,$H37,'BD OCyG'!$AD:$AD,$H$11,'BD OCyG'!$AF:$AF,"Si")-Z37))</f>
        <v>0</v>
      </c>
      <c r="AG37" s="171">
        <f ca="1">IF(AE$9&gt;Periodo,0,IF(AE$9&gt;Periodo,0,SUMIFS(INDIRECT("'BD OCyG'!$"&amp;AF$10&amp;":$"&amp;AF$10),'BD OCyG'!$B:$B,AD$9,'BD OCyG'!$AE:$AE,$H37,'BD OCyG'!$AD:$AD,$H$11,'BD OCyG'!$AF:$AF,"No")*Resumen!$F$8-AA37))</f>
        <v>0</v>
      </c>
      <c r="AH37" s="171">
        <f ca="1">AF37+IF(Resumen!$F$8=0,0,AG37/Resumen!$F$8)</f>
        <v>0</v>
      </c>
      <c r="AI37" s="171">
        <f ca="1">AF37+IF(Resumen!$H$7=0,0,AG37/Resumen!$H$7)</f>
        <v>0</v>
      </c>
      <c r="AJ37" s="170">
        <f ca="1">IF(AK$9&gt;Periodo,0,IF(AK$9&gt;Periodo,0,(SUMIFS(INDIRECT("'BD OCyG'!$"&amp;AK$10&amp;":"&amp;AK$10),'BD OCyG'!$B:$B,AJ$9,'BD OCyG'!$AE:$AE,$H37,'BD OCyG'!$AD:$AD,$H$11)*AL$9-SUMIFS(INDIRECT("'BD OCyG'!$"&amp;AE$10&amp;":"&amp;AE$10),'BD OCyG'!$B:$B,AJ$9,'BD OCyG'!$AE:$AE,$H37,'BD OCyG'!$AD:$AD,$H$11)*AF$9)/AJ$10))</f>
        <v>0</v>
      </c>
      <c r="AK37" s="173">
        <f t="shared" ca="1" si="10"/>
        <v>0</v>
      </c>
      <c r="AL37" s="171">
        <f ca="1">IF(AK$9&gt;Periodo,0,SUMIFS(INDIRECT("'BD OCyG'!$"&amp;AL$10&amp;":$"&amp;AL$10),'BD OCyG'!$B:$B,AJ$9,'BD OCyG'!$AE:$AE,$H37,'BD OCyG'!$AD:$AD,$H$11,'BD OCyG'!$AF:$AF,"Si")-AF37-Z37)</f>
        <v>0</v>
      </c>
      <c r="AM37" s="171">
        <f ca="1">IF(AK$9&gt;Periodo,0,SUMIFS(INDIRECT("'BD OCyG'!$"&amp;AL$10&amp;":$"&amp;AL$10),'BD OCyG'!$B:$B,AJ$9,'BD OCyG'!$AE:$AE,$H37,'BD OCyG'!$AD:$AD,$H$11,'BD OCyG'!$AF:$AF,"No")*Resumen!$F$8-AG37-AA37)</f>
        <v>0</v>
      </c>
      <c r="AN37" s="171">
        <f ca="1">AL37+IF(Resumen!$F$8=0,0,AM37/Resumen!$F$8)</f>
        <v>0</v>
      </c>
      <c r="AO37" s="171">
        <f ca="1">AL37+IF(Resumen!$I$7=0,0,AM37/Resumen!$I$7)</f>
        <v>0</v>
      </c>
      <c r="AP37" s="170">
        <f ca="1">IF(AQ$9&gt;Periodo,0,IF(AQ$9&gt;Periodo,0,(SUMIFS(INDIRECT("'BD OCyG'!$"&amp;AQ$10&amp;":"&amp;AQ$10),'BD OCyG'!$B:$B,AP$9,'BD OCyG'!$AE:$AE,$H37,'BD OCyG'!$AD:$AD,$H$11)*AR$9-SUMIFS(INDIRECT("'BD OCyG'!$"&amp;AK$10&amp;":"&amp;AK$10),'BD OCyG'!$B:$B,AP$9,'BD OCyG'!$AE:$AE,$H37,'BD OCyG'!$AD:$AD,$H$11)*AL$9)/AP$10))</f>
        <v>0</v>
      </c>
      <c r="AQ37" s="173">
        <f t="shared" ca="1" si="11"/>
        <v>0</v>
      </c>
      <c r="AR37" s="171">
        <f ca="1">IF(AQ$9&gt;Periodo,0,SUMIFS(INDIRECT("'BD OCyG'!$"&amp;AR$10&amp;":$"&amp;AR$10),'BD OCyG'!$B:$B,AP$9,'BD OCyG'!$AE:$AE,$H37,'BD OCyG'!$AD:$AD,$H$11,'BD OCyG'!$AF:$AF,"Si")-AL37-AF37-Z37)</f>
        <v>0</v>
      </c>
      <c r="AS37" s="171">
        <f ca="1">IF(AQ$9&gt;Periodo,0,SUMIFS(INDIRECT("'BD OCyG'!$"&amp;AR$10&amp;":$"&amp;AR$10),'BD OCyG'!$B:$B,AP$9,'BD OCyG'!$AE:$AE,$H37,'BD OCyG'!$AD:$AD,$H$11,'BD OCyG'!$AF:$AF,"No")*Resumen!$F$8-AM37-AG37-AA37)</f>
        <v>0</v>
      </c>
      <c r="AT37" s="171">
        <f ca="1">AR37+IF(Resumen!$F$8=0,0,AS37/Resumen!$F$8)</f>
        <v>0</v>
      </c>
      <c r="AU37" s="171">
        <f ca="1">AR37+IF(Resumen!$J$7=0,0,AS37/Resumen!$J$7)</f>
        <v>0</v>
      </c>
      <c r="AV37" s="170">
        <f ca="1">IF(AW$9&gt;Periodo,0,IF(AW$9&gt;Periodo,0,(SUMIFS(INDIRECT("'BD OCyG'!$"&amp;AW$10&amp;":"&amp;AW$10),'BD OCyG'!$B:$B,AV$9,'BD OCyG'!$AE:$AE,$H37,'BD OCyG'!$AD:$AD,$H$11)*AX$9-SUMIFS(INDIRECT("'BD OCyG'!$"&amp;AQ$10&amp;":"&amp;AQ$10),'BD OCyG'!$B:$B,AV$9,'BD OCyG'!$AE:$AE,$H37,'BD OCyG'!$AD:$AD,$H$11)*AR$9)/AV$10))</f>
        <v>0</v>
      </c>
      <c r="AW37" s="173">
        <f t="shared" ca="1" si="12"/>
        <v>0</v>
      </c>
      <c r="AX37" s="171">
        <f ca="1">IF(AW$9&gt;Periodo,0,SUMIFS(INDIRECT("'BD OCyG'!$"&amp;AX$10&amp;":$"&amp;AX$10),'BD OCyG'!$B:$B,AV$9,'BD OCyG'!$AE:$AE,$H37,'BD OCyG'!$AD:$AD,$H$11,'BD OCyG'!$AF:$AF,"Si")-AR37-AL37-AF37-Z37)</f>
        <v>0</v>
      </c>
      <c r="AY37" s="171">
        <f ca="1">IF(AW$9&gt;Periodo,0,SUMIFS(INDIRECT("'BD OCyG'!$"&amp;AX$10&amp;":$"&amp;AX$10),'BD OCyG'!$B:$B,AV$9,'BD OCyG'!$AE:$AE,$H37,'BD OCyG'!$AD:$AD,$H$11,'BD OCyG'!$AF:$AF,"No")*Resumen!$F$8-AS37-AM37-AG37-AA37)</f>
        <v>0</v>
      </c>
      <c r="AZ37" s="171">
        <f ca="1">AX37+IF(Resumen!$F$8=0,0,AY37/Resumen!$F$8)</f>
        <v>0</v>
      </c>
      <c r="BA37" s="171">
        <f ca="1">AX37+IF(Resumen!$K$7=0,0,AY37/Resumen!$K$7)</f>
        <v>0</v>
      </c>
      <c r="BB37" s="170">
        <f ca="1">IF(BC$9&gt;Periodo,0,IF(BC$9&gt;Periodo,0,(SUMIFS(INDIRECT("'BD OCyG'!$"&amp;BC$10&amp;":"&amp;BC$10),'BD OCyG'!$B:$B,BB$9,'BD OCyG'!$AE:$AE,$H37,'BD OCyG'!$AD:$AD,$H$11)*BD$9-SUMIFS(INDIRECT("'BD OCyG'!$"&amp;AW$10&amp;":"&amp;AW$10),'BD OCyG'!$B:$B,BB$9,'BD OCyG'!$AE:$AE,$H37,'BD OCyG'!$AD:$AD,$H$11)*AX$9)/BB$10))</f>
        <v>0</v>
      </c>
      <c r="BC37" s="173">
        <f t="shared" ca="1" si="13"/>
        <v>0</v>
      </c>
      <c r="BD37" s="171">
        <f ca="1">IF(BC$9&gt;Periodo,0,SUMIFS(INDIRECT("'BD OCyG'!$"&amp;BD$10&amp;":$"&amp;BD$10),'BD OCyG'!$B:$B,BB$9,'BD OCyG'!$AE:$AE,$H37,'BD OCyG'!$AD:$AD,$H$11,'BD OCyG'!$AF:$AF,"Si")-AX37-AR37-AL37-AF37-Z37)</f>
        <v>0</v>
      </c>
      <c r="BE37" s="171">
        <f ca="1">IF(BC$9&gt;Periodo,0,SUMIFS(INDIRECT("'BD OCyG'!$"&amp;BD$10&amp;":$"&amp;BD$10),'BD OCyG'!$B:$B,BB$9,'BD OCyG'!$AE:$AE,$H37,'BD OCyG'!$AD:$AD,$H$11,'BD OCyG'!$AF:$AF,"No")*Resumen!$F$8-AY37-AS37-AM37-AG37-AA37)</f>
        <v>0</v>
      </c>
      <c r="BF37" s="171">
        <f ca="1">BD37+IF(Resumen!$F$8=0,0,BE37/Resumen!$F$8)</f>
        <v>0</v>
      </c>
      <c r="BG37" s="171">
        <f ca="1">BD37+IF(Resumen!$L$7=0,0,BE37/Resumen!$L$7)</f>
        <v>0</v>
      </c>
      <c r="BH37" s="170">
        <f ca="1">IF(BI$9&gt;Periodo,0,IF(BI$9&gt;Periodo,0,(SUMIFS(INDIRECT("'BD OCyG'!$"&amp;BI$10&amp;":"&amp;BI$10),'BD OCyG'!$B:$B,BH$9,'BD OCyG'!$AE:$AE,$H37,'BD OCyG'!$AD:$AD,$H$11)*BJ$9-SUMIFS(INDIRECT("'BD OCyG'!$"&amp;BC$10&amp;":"&amp;BC$10),'BD OCyG'!$B:$B,BH$9,'BD OCyG'!$AE:$AE,$H37,'BD OCyG'!$AD:$AD,$H$11)*BD$9)/BH$10))</f>
        <v>0</v>
      </c>
      <c r="BI37" s="173">
        <f t="shared" ca="1" si="14"/>
        <v>0</v>
      </c>
      <c r="BJ37" s="171">
        <f ca="1">IF(BI$9&gt;Periodo,0,SUMIFS(INDIRECT("'BD OCyG'!$"&amp;BJ$10&amp;":$"&amp;BJ$10),'BD OCyG'!$B:$B,BH$9,'BD OCyG'!$AE:$AE,$H37,'BD OCyG'!$AD:$AD,$H$11,'BD OCyG'!$AF:$AF,"Si")-BD37-AX37-AR37-AL37-AF37-Z37)</f>
        <v>0</v>
      </c>
      <c r="BK37" s="171">
        <f ca="1">IF(BI$9&gt;Periodo,0,SUMIFS(INDIRECT("'BD OCyG'!$"&amp;BJ$10&amp;":$"&amp;BJ$10),'BD OCyG'!$B:$B,BH$9,'BD OCyG'!$AE:$AE,$H37,'BD OCyG'!$AD:$AD,$H$11,'BD OCyG'!$AF:$AF,"No")*Resumen!$F$8-BE37-AY37-AS37-AM37-AG37-AA37)</f>
        <v>0</v>
      </c>
      <c r="BL37" s="171">
        <f ca="1">BJ37+IF(Resumen!$F$8=0,0,BK37/Resumen!$F$8)</f>
        <v>0</v>
      </c>
      <c r="BM37" s="171">
        <f ca="1">BJ37+IF(Resumen!$M$7=0,0,BK37/Resumen!$M$7)</f>
        <v>0</v>
      </c>
      <c r="BN37" s="170">
        <f ca="1">IF(BO$9&gt;Periodo,0,IF(BO$9&gt;Periodo,0,(SUMIFS(INDIRECT("'BD OCyG'!$"&amp;BO$10&amp;":"&amp;BO$10),'BD OCyG'!$B:$B,BN$9,'BD OCyG'!$AE:$AE,$H37,'BD OCyG'!$AD:$AD,$H$11)*BP$9-SUMIFS(INDIRECT("'BD OCyG'!$"&amp;BI$10&amp;":"&amp;BI$10),'BD OCyG'!$B:$B,BN$9,'BD OCyG'!$AE:$AE,$H37,'BD OCyG'!$AD:$AD,$H$11)*BJ$9)/BN$10))</f>
        <v>0</v>
      </c>
      <c r="BO37" s="173">
        <f t="shared" ca="1" si="15"/>
        <v>0</v>
      </c>
      <c r="BP37" s="171">
        <f ca="1">IF(BO$9&gt;Periodo,0,SUMIFS(INDIRECT("'BD OCyG'!$"&amp;BP$10&amp;":$"&amp;BP$10),'BD OCyG'!$B:$B,BN$9,'BD OCyG'!$AE:$AE,$H37,'BD OCyG'!$AD:$AD,$H$11,'BD OCyG'!$AF:$AF,"Si")-BJ37-BD37-AX37-AR37-AL37-AF37-Z37)</f>
        <v>0</v>
      </c>
      <c r="BQ37" s="171">
        <f ca="1">IF(BO$9&gt;Periodo,0,SUMIFS(INDIRECT("'BD OCyG'!$"&amp;BP$10&amp;":$"&amp;BP$10),'BD OCyG'!$B:$B,BN$9,'BD OCyG'!$AE:$AE,$H37,'BD OCyG'!$AD:$AD,$H$11,'BD OCyG'!$AF:$AF,"No")*Resumen!$F$9-BK37-BE37-AY37-AS37-AM37-AG37-AA37)</f>
        <v>0</v>
      </c>
      <c r="BR37" s="171">
        <f ca="1">BP37+IF(Resumen!$F$8=0,0,BQ37/Resumen!$F$8)</f>
        <v>0</v>
      </c>
      <c r="BS37" s="171">
        <f ca="1">BP37+IF(Resumen!$N$7=0,0,BQ37/Resumen!$N$7)</f>
        <v>0</v>
      </c>
      <c r="BT37" s="170">
        <f ca="1">IF(BU$9&gt;Periodo,0,IF(BU$9&gt;Periodo,0,(SUMIFS(INDIRECT("'BD OCyG'!$"&amp;BU$10&amp;":"&amp;BU$10),'BD OCyG'!$B:$B,BT$9,'BD OCyG'!$AE:$AE,$H37,'BD OCyG'!$AD:$AD,$H$11)*BV$9-SUMIFS(INDIRECT("'BD OCyG'!$"&amp;BO$10&amp;":"&amp;BO$10),'BD OCyG'!$B:$B,BT$9,'BD OCyG'!$AE:$AE,$H37,'BD OCyG'!$AD:$AD,$H$11)*BP$9)/BT$10))</f>
        <v>0</v>
      </c>
      <c r="BU37" s="173">
        <f t="shared" ca="1" si="16"/>
        <v>0</v>
      </c>
      <c r="BV37" s="171">
        <f ca="1">IF(BU$9&gt;Periodo,0,SUMIFS(INDIRECT("'BD OCyG'!$"&amp;BV$10&amp;":$"&amp;BV$10),'BD OCyG'!$B:$B,BT$9,'BD OCyG'!$AE:$AE,$H37,'BD OCyG'!$AD:$AD,$H$11,'BD OCyG'!$AF:$AF,"Si")-BP37-BJ37-BD37-AX37-AR37-AL37-AF37-Z37)</f>
        <v>0</v>
      </c>
      <c r="BW37" s="171">
        <f ca="1">IF(BU$9&gt;Periodo,0,SUMIFS(INDIRECT("'BD OCyG'!$"&amp;BV$10&amp;":$"&amp;BV$10),'BD OCyG'!$B:$B,BT$9,'BD OCyG'!$AE:$AE,$H37,'BD OCyG'!$AD:$AD,$H$11,'BD OCyG'!$AF:$AF,"No")*Resumen!$F$8-BQ37-BK37-BE37-AY37-AS37-AM37-AG37-AA37)</f>
        <v>0</v>
      </c>
      <c r="BX37" s="171">
        <f ca="1">BV37+IF(Resumen!$F$8=0,0,BW37/Resumen!$F$8)</f>
        <v>0</v>
      </c>
      <c r="BY37" s="171">
        <f ca="1">BV37+IF(Resumen!$O$7=0,0,BW37/Resumen!$O$7)</f>
        <v>0</v>
      </c>
      <c r="BZ37" s="170">
        <f ca="1">IF(CA$9&gt;Periodo,0,IF(CA$9&gt;Periodo,0,(SUMIFS(INDIRECT("'BD OCyG'!$"&amp;CA$10&amp;":"&amp;CA$10),'BD OCyG'!$B:$B,BZ$9,'BD OCyG'!$AE:$AE,$H37,'BD OCyG'!$AD:$AD,$H$11)*CB$9-SUMIFS(INDIRECT("'BD OCyG'!$"&amp;BU$10&amp;":"&amp;BU$10),'BD OCyG'!$B:$B,BZ$9,'BD OCyG'!$AE:$AE,$H37,'BD OCyG'!$AD:$AD,$H$11)*BV$9)/BZ$10))</f>
        <v>0</v>
      </c>
      <c r="CA37" s="173">
        <f t="shared" ca="1" si="17"/>
        <v>0</v>
      </c>
      <c r="CB37" s="171">
        <f ca="1">IF(CA$9&gt;Periodo,0,SUMIFS(INDIRECT("'BD OCyG'!$"&amp;CB$10&amp;":$"&amp;CB$10),'BD OCyG'!$B:$B,BZ$9,'BD OCyG'!$AE:$AE,$H37,'BD OCyG'!$AD:$AD,$H$11,'BD OCyG'!$AF:$AF,"Si")-BV37-BP37-BJ37-BD37-AX37-AR37-AL37-AF37-Z37)</f>
        <v>0</v>
      </c>
      <c r="CC37" s="171">
        <f ca="1">IF(CA$9&gt;Periodo,0,SUMIFS(INDIRECT("'BD OCyG'!$"&amp;CB$10&amp;":$"&amp;CB$10),'BD OCyG'!$B:$B,BZ$9,'BD OCyG'!$AE:$AE,$H37,'BD OCyG'!$AD:$AD,$H$11,'BD OCyG'!$AF:$AF,"No")*Resumen!$F$8-BW37-BQ37-BK37-BE37-AY37-AS37-AM37-AG37-AA37)</f>
        <v>0</v>
      </c>
      <c r="CD37" s="171">
        <f ca="1">CB37+IF(Resumen!$F$8=0,0,CC37/Resumen!$F$8)</f>
        <v>0</v>
      </c>
      <c r="CE37" s="171">
        <f ca="1">CB37+IF(Resumen!$P$7=0,0,CC37/Resumen!$P$7)</f>
        <v>0</v>
      </c>
      <c r="CF37" s="170">
        <f ca="1">IF(CG$9&gt;Periodo,0,IF(CG$9&gt;Periodo,0,(SUMIFS(INDIRECT("'BD OCyG'!$"&amp;CG$10&amp;":"&amp;CG$10),'BD OCyG'!$B:$B,CF$9,'BD OCyG'!$AE:$AE,$H37,'BD OCyG'!$AD:$AD,$H$11)*CH$9-SUMIFS(INDIRECT("'BD OCyG'!$"&amp;CA$10&amp;":"&amp;CA$10),'BD OCyG'!$B:$B,CF$9,'BD OCyG'!$AE:$AE,$H37,'BD OCyG'!$AD:$AD,$H$11)*CB$9)/CF$10))</f>
        <v>0</v>
      </c>
      <c r="CG37" s="173">
        <f t="shared" ca="1" si="18"/>
        <v>0</v>
      </c>
      <c r="CH37" s="171">
        <f ca="1">IF(CG$9&gt;Periodo,0,SUMIFS(INDIRECT("'BD OCyG'!$"&amp;CH$10&amp;":$"&amp;CH$10),'BD OCyG'!$B:$B,CF$9,'BD OCyG'!$AE:$AE,$H37,'BD OCyG'!$AD:$AD,$H$11,'BD OCyG'!$AF:$AF,"Si")-CB37-BV37-BP37-BJ37-BD37-AX37-AR37-AL37-AF37-Z37)</f>
        <v>0</v>
      </c>
      <c r="CI37" s="171">
        <f ca="1">IF(CG$9&gt;Periodo,0,SUMIFS(INDIRECT("'BD OCyG'!$"&amp;CH$10&amp;":$"&amp;CH$10),'BD OCyG'!$B:$B,CF$9,'BD OCyG'!$AE:$AE,$H37,'BD OCyG'!$AD:$AD,$H$11,'BD OCyG'!$AF:$AF,"No")*Resumen!$F$8-CC37-BW37-BQ37-BK37-BE37-AY37-AS37-AM37-AG37-AA37)</f>
        <v>0</v>
      </c>
      <c r="CJ37" s="171">
        <f ca="1">CH37+IF(Resumen!$F$8=0,0,CI37/Resumen!$F$8)</f>
        <v>0</v>
      </c>
      <c r="CK37" s="171">
        <f ca="1">CH37+IF(Resumen!$Q$7=0,0,CI37/Resumen!$Q$7)</f>
        <v>0</v>
      </c>
      <c r="CL37" s="170">
        <f ca="1">IF(CM$9&gt;Periodo,0,IF(CM$9&gt;Periodo,0,(SUMIFS(INDIRECT("'BD OCyG'!$"&amp;CM$10&amp;":"&amp;CM$10),'BD OCyG'!$B:$B,CL$9,'BD OCyG'!$AE:$AE,$H37,'BD OCyG'!$AD:$AD,$H$11)*CN$9-SUMIFS(INDIRECT("'BD OCyG'!$"&amp;CG$10&amp;":"&amp;CG$10),'BD OCyG'!$B:$B,CL$9,'BD OCyG'!$AE:$AE,$H37,'BD OCyG'!$AD:$AD,$H$11)*CH$9)/CL$10))</f>
        <v>0</v>
      </c>
      <c r="CM37" s="173">
        <f t="shared" ca="1" si="19"/>
        <v>0</v>
      </c>
      <c r="CN37" s="171">
        <f ca="1">IF(CM$9&gt;Periodo,0,SUMIFS(INDIRECT("'BD OCyG'!$"&amp;CN$10&amp;":$"&amp;CN$10),'BD OCyG'!$B:$B,CL$9,'BD OCyG'!$AE:$AE,$H37,'BD OCyG'!$AD:$AD,$H$11,'BD OCyG'!$AF:$AF,"Si")-CH37-CB37-BV37-BP37-BJ37-BD37-AX37-AR37-AL37-AF37-Z37)</f>
        <v>0</v>
      </c>
      <c r="CO37" s="171">
        <f ca="1">IF(CM$9&gt;Periodo,0,SUMIFS(INDIRECT("'BD OCyG'!$"&amp;CN$10&amp;":$"&amp;CN$10),'BD OCyG'!$B:$B,CL$9,'BD OCyG'!$AE:$AE,$H37,'BD OCyG'!$AD:$AD,$H$11,'BD OCyG'!$AF:$AF,"No")*Resumen!$F$8-CI37-CC37-BW37-BQ37-BK37-BE37-AY37-AS37-AM37-AG37-AA37)</f>
        <v>0</v>
      </c>
      <c r="CP37" s="171">
        <f ca="1">CN37+IF(Resumen!$F$8=0,0,CO37/Resumen!$F$8)</f>
        <v>0</v>
      </c>
      <c r="CQ37" s="171">
        <f ca="1">CN37+IF(Resumen!$R$7=0,0,CO37/Resumen!$R$7)</f>
        <v>0</v>
      </c>
      <c r="CR37" s="139">
        <f t="shared" ca="1" si="20"/>
        <v>0</v>
      </c>
      <c r="CS37" s="139">
        <f t="shared" ca="1" si="21"/>
        <v>0</v>
      </c>
      <c r="CT37" s="139">
        <f t="shared" ca="1" si="22"/>
        <v>0</v>
      </c>
      <c r="CU37" s="139">
        <f t="shared" ca="1" si="4"/>
        <v>0</v>
      </c>
      <c r="CV37" s="140">
        <f t="shared" ca="1" si="4"/>
        <v>0</v>
      </c>
      <c r="CW37" s="140">
        <f t="shared" ca="1" si="4"/>
        <v>0</v>
      </c>
      <c r="CX37" s="173">
        <f>SUMIFS('BD OCyG'!$AB:$AB,'BD OCyG'!$B:$B,CX$11,'BD OCyG'!$AE:$AE,$H37,'BD OCyG'!$AD:$AD,$H$11)</f>
        <v>0</v>
      </c>
      <c r="CY37" s="173">
        <f t="shared" si="5"/>
        <v>0</v>
      </c>
      <c r="CZ37" s="174">
        <f>SUMIFS('BD OCyG'!$AC:$AC,'BD OCyG'!$B:$B,CX$11,'BD OCyG'!$AE:$AE,$H37,'BD OCyG'!$AD:$AD,$H$11,'BD OCyG'!$AF:$AF,"Si")</f>
        <v>0</v>
      </c>
      <c r="DA37" s="174">
        <f>SUMIFS('BD OCyG'!$AC:$AC,'BD OCyG'!$B:$B,CX$11,'BD OCyG'!$AE:$AE,$H37,'BD OCyG'!$AD:$AD,$H$11,'BD OCyG'!$AF:$AF,"No")*Resumen!$F$8</f>
        <v>0</v>
      </c>
      <c r="DB37" s="174">
        <f>CZ37+IF(Resumen!$F$8=0,0,DA37/Resumen!$F$8)</f>
        <v>0</v>
      </c>
      <c r="DC37" s="174">
        <f>CZ37+IF(Resumen!$F$8=0,0,DA37/Resumen!$F$8)</f>
        <v>0</v>
      </c>
      <c r="DD37" s="173">
        <f>SUMIFS('BD OCyG'!$AB:$AB,'BD OCyG'!$B:$B,DD$11,'BD OCyG'!$AE:$AE,$H37,'BD OCyG'!$AD:$AD,$H$11)</f>
        <v>0</v>
      </c>
      <c r="DE37" s="173">
        <f t="shared" si="6"/>
        <v>0</v>
      </c>
      <c r="DF37" s="174">
        <f>SUMIFS('BD OCyG'!$AC:$AC,'BD OCyG'!$B:$B,DD$11,'BD OCyG'!$AE:$AE,$H37,'BD OCyG'!$AD:$AD,$H$11,'BD OCyG'!$AF:$AF,"Si")</f>
        <v>0</v>
      </c>
      <c r="DG37" s="174">
        <f>SUMIFS('BD OCyG'!$AC:$AC,'BD OCyG'!$B:$B,DD$11,'BD OCyG'!$AE:$AE,$H37,'BD OCyG'!$AD:$AD,$H$11,'BD OCyG'!$AF:$AF,"No")*Resumen!$F$8</f>
        <v>0</v>
      </c>
      <c r="DH37" s="174">
        <f>DF37+IF(Resumen!$F$8=0,0,DG37/Resumen!$F$8)</f>
        <v>0</v>
      </c>
      <c r="DI37" s="171">
        <f>DF37+IF(Resumen!$F$8=0,0,DG37/Resumen!$F$8)</f>
        <v>0</v>
      </c>
      <c r="DJ37" s="140">
        <f t="shared" ca="1" si="23"/>
        <v>0</v>
      </c>
      <c r="DK37" s="140">
        <f t="shared" ca="1" si="23"/>
        <v>0</v>
      </c>
      <c r="DL37" s="140">
        <f t="shared" ca="1" si="23"/>
        <v>0</v>
      </c>
    </row>
    <row r="38" spans="2:116" s="169" customFormat="1" ht="15" customHeight="1" x14ac:dyDescent="0.2">
      <c r="B38" s="173">
        <f>SUMIFS('BD OCyG'!$AB:$AB,'BD OCyG'!$B:$B,B$11,'BD OCyG'!$AE:$AE,$H38,'BD OCyG'!$AD:$AD,$H$11)</f>
        <v>0</v>
      </c>
      <c r="C38" s="173">
        <f t="shared" si="0"/>
        <v>0</v>
      </c>
      <c r="D38" s="174">
        <f>SUMIFS('BD OCyG'!$AC:$AC,'BD OCyG'!$B:$B,B$11,'BD OCyG'!$AE:$AE,$H38,'BD OCyG'!$AD:$AD,$H$11,'BD OCyG'!$AF:$AF,"Si")</f>
        <v>0</v>
      </c>
      <c r="E38" s="174">
        <f>SUMIFS('BD OCyG'!$AC:$AC,'BD OCyG'!$B:$B,B$11,'BD OCyG'!$AE:$AE,$H38,'BD OCyG'!$AD:$AD,$H$11,'BD OCyG'!$AF:$AF,"No")*Resumen!$F$9</f>
        <v>0</v>
      </c>
      <c r="F38" s="174">
        <f>D38+IF(Resumen!$F$9=0,0,E38/Resumen!$F$9)</f>
        <v>0</v>
      </c>
      <c r="G38" s="174">
        <f>D38+IF(Resumen!$F$7=0,0,E38/Resumen!$F$7)</f>
        <v>0</v>
      </c>
      <c r="H38" s="175"/>
      <c r="I38" s="139">
        <f>SUMIFS('BD OCyG'!$AB:$AB,'BD OCyG'!$B:$B,I$11,'BD OCyG'!$AE:$AE,$H38,'BD OCyG'!$AD:$AD,$H$11)</f>
        <v>0</v>
      </c>
      <c r="J38" s="139">
        <f t="shared" si="1"/>
        <v>0</v>
      </c>
      <c r="K38" s="139">
        <f>SUMIFS('BD OCyG'!$AC:$AC,'BD OCyG'!$B:$B,I$11,'BD OCyG'!$AE:$AE,$H38,'BD OCyG'!$AD:$AD,$H$11,'BD OCyG'!$AF:$AF,"Si")</f>
        <v>0</v>
      </c>
      <c r="L38" s="139">
        <f>SUMIFS('BD OCyG'!$AC:$AC,'BD OCyG'!$B:$B,I$11,'BD OCyG'!$AE:$AE,$H38,'BD OCyG'!$AD:$AD,$H$11,'BD OCyG'!$AF:$AF,"No")*Resumen!$F$8</f>
        <v>0</v>
      </c>
      <c r="M38" s="174">
        <f>K38+IF(Resumen!$F$8=0,0,L38/Resumen!$F$8)</f>
        <v>0</v>
      </c>
      <c r="N38" s="139">
        <f>SUMIFS('BD OCyG'!$AB:$AB,'BD OCyG'!$B:$B,N$11,'BD OCyG'!$AE:$AE,$H38,'BD OCyG'!$AD:$AD,$H$11)</f>
        <v>0</v>
      </c>
      <c r="O38" s="139">
        <f t="shared" si="2"/>
        <v>0</v>
      </c>
      <c r="P38" s="139">
        <f>SUMIFS('BD OCyG'!$AC:$AC,'BD OCyG'!$B:$B,N$11,'BD OCyG'!$AE:$AE,$H38,'BD OCyG'!$AD:$AD,$H$11,'BD OCyG'!$AF:$AF,"Si")</f>
        <v>0</v>
      </c>
      <c r="Q38" s="139">
        <f>SUMIFS('BD OCyG'!$AC:$AC,'BD OCyG'!$B:$B,N$11,'BD OCyG'!$AE:$AE,$H38,'BD OCyG'!$AD:$AD,$H$11,'BD OCyG'!$AF:$AF,"No")*Resumen!$F$8</f>
        <v>0</v>
      </c>
      <c r="R38" s="174">
        <f>P38+IF(Resumen!$F$8=0,0,Q38/Resumen!$F$8)</f>
        <v>0</v>
      </c>
      <c r="S38" s="139">
        <f ca="1">IFERROR(SUMIFS(INDIRECT("'BD OCyG'!$"&amp;T$10&amp;":"&amp;T$10),'BD OCyG'!$B:$B,N$11,'BD OCyG'!$AE:$AE,$H38,'BD OCyG'!$AD:$AD,$H$11),)</f>
        <v>0</v>
      </c>
      <c r="T38" s="139">
        <f t="shared" ca="1" si="3"/>
        <v>0</v>
      </c>
      <c r="U38" s="139">
        <f ca="1">IFERROR(SUMIFS(INDIRECT("'BD OCyG'!$"&amp;U$10&amp;":$"&amp;U$10),'BD OCyG'!$B:$B,N$11,'BD OCyG'!$AE:$AE,$H38,'BD OCyG'!$AD:$AD,$H$11,'BD OCyG'!$AF:$AF,"Si"),)</f>
        <v>0</v>
      </c>
      <c r="V38" s="139">
        <f ca="1">IFERROR(SUMIFS(INDIRECT("'BD OCyG'!$"&amp;U$10&amp;":$"&amp;U$10),'BD OCyG'!$B:$B,N$11,'BD OCyG'!$AE:$AE,$H38,'BD OCyG'!$AD:$AD,$H$11,'BD OCyG'!$AF:$AF,"No")*Resumen!$F$8,)</f>
        <v>0</v>
      </c>
      <c r="W38" s="171">
        <f ca="1">U38+IF(Resumen!$F$8=0,0,V38/Resumen!$F$8)</f>
        <v>0</v>
      </c>
      <c r="X38" s="170">
        <f ca="1">SUMIFS(INDIRECT("'BD OCyG'!$"&amp;Y$10&amp;":"&amp;Y$10),'BD OCyG'!$B:$B,X$9,'BD OCyG'!$AE:$AE,$H38,'BD OCyG'!$AD:$AD,$H$11)</f>
        <v>0</v>
      </c>
      <c r="Y38" s="170">
        <f t="shared" ca="1" si="8"/>
        <v>0</v>
      </c>
      <c r="Z38" s="171">
        <f ca="1">SUMIFS(INDIRECT("'BD OCyG'!$"&amp;Z$10&amp;":$"&amp;Z$10),'BD OCyG'!$B:$B,X$9,'BD OCyG'!$AE:$AE,$H38,'BD OCyG'!$AD:$AD,$H$11,'BD OCyG'!$AF:$AF,"Si")</f>
        <v>0</v>
      </c>
      <c r="AA38" s="171">
        <f ca="1">SUMIFS(INDIRECT("'BD OCyG'!$"&amp;Z$10&amp;":$"&amp;Z$10),'BD OCyG'!$B:$B,X$9,'BD OCyG'!$AE:$AE,$H38,'BD OCyG'!$AD:$AD,$H$11,'BD OCyG'!$AF:$AF,"No")*Resumen!$F$8</f>
        <v>0</v>
      </c>
      <c r="AB38" s="171">
        <f ca="1">Z38+IF(Resumen!$F$8=0,0,AA38/Resumen!$F$8)</f>
        <v>0</v>
      </c>
      <c r="AC38" s="171">
        <f ca="1">Z38+IF(Resumen!$G$7=0,0,AA38/Resumen!$G$7)</f>
        <v>0</v>
      </c>
      <c r="AD38" s="173">
        <f ca="1">IF(AE$9&gt;Periodo,0,(SUMIFS(INDIRECT("'BD OCyG'!$"&amp;AE$10&amp;":"&amp;AE$10),'BD OCyG'!$B:$B,AD$9,'BD OCyG'!$AE:$AE,$H38,'BD OCyG'!$AD:$AD,$H$11)*AF$9-X38*X$10)/AD$10)</f>
        <v>0</v>
      </c>
      <c r="AE38" s="173">
        <f t="shared" ca="1" si="9"/>
        <v>0</v>
      </c>
      <c r="AF38" s="171">
        <f ca="1">IF(AE$9&gt;Periodo,0,IF(AE$9&gt;Periodo,0,SUMIFS(INDIRECT("'BD OCyG'!$"&amp;AF$10&amp;":$"&amp;AF$10),'BD OCyG'!$B:$B,AD$9,'BD OCyG'!$AE:$AE,$H38,'BD OCyG'!$AD:$AD,$H$11,'BD OCyG'!$AF:$AF,"Si")-Z38))</f>
        <v>0</v>
      </c>
      <c r="AG38" s="171">
        <f ca="1">IF(AE$9&gt;Periodo,0,IF(AE$9&gt;Periodo,0,SUMIFS(INDIRECT("'BD OCyG'!$"&amp;AF$10&amp;":$"&amp;AF$10),'BD OCyG'!$B:$B,AD$9,'BD OCyG'!$AE:$AE,$H38,'BD OCyG'!$AD:$AD,$H$11,'BD OCyG'!$AF:$AF,"No")*Resumen!$F$8-AA38))</f>
        <v>0</v>
      </c>
      <c r="AH38" s="171">
        <f ca="1">AF38+IF(Resumen!$F$8=0,0,AG38/Resumen!$F$8)</f>
        <v>0</v>
      </c>
      <c r="AI38" s="171">
        <f ca="1">AF38+IF(Resumen!$H$7=0,0,AG38/Resumen!$H$7)</f>
        <v>0</v>
      </c>
      <c r="AJ38" s="170">
        <f ca="1">IF(AK$9&gt;Periodo,0,IF(AK$9&gt;Periodo,0,(SUMIFS(INDIRECT("'BD OCyG'!$"&amp;AK$10&amp;":"&amp;AK$10),'BD OCyG'!$B:$B,AJ$9,'BD OCyG'!$AE:$AE,$H38,'BD OCyG'!$AD:$AD,$H$11)*AL$9-SUMIFS(INDIRECT("'BD OCyG'!$"&amp;AE$10&amp;":"&amp;AE$10),'BD OCyG'!$B:$B,AJ$9,'BD OCyG'!$AE:$AE,$H38,'BD OCyG'!$AD:$AD,$H$11)*AF$9)/AJ$10))</f>
        <v>0</v>
      </c>
      <c r="AK38" s="173">
        <f t="shared" ca="1" si="10"/>
        <v>0</v>
      </c>
      <c r="AL38" s="171">
        <f ca="1">IF(AK$9&gt;Periodo,0,SUMIFS(INDIRECT("'BD OCyG'!$"&amp;AL$10&amp;":$"&amp;AL$10),'BD OCyG'!$B:$B,AJ$9,'BD OCyG'!$AE:$AE,$H38,'BD OCyG'!$AD:$AD,$H$11,'BD OCyG'!$AF:$AF,"Si")-AF38-Z38)</f>
        <v>0</v>
      </c>
      <c r="AM38" s="171">
        <f ca="1">IF(AK$9&gt;Periodo,0,SUMIFS(INDIRECT("'BD OCyG'!$"&amp;AL$10&amp;":$"&amp;AL$10),'BD OCyG'!$B:$B,AJ$9,'BD OCyG'!$AE:$AE,$H38,'BD OCyG'!$AD:$AD,$H$11,'BD OCyG'!$AF:$AF,"No")*Resumen!$F$8-AG38-AA38)</f>
        <v>0</v>
      </c>
      <c r="AN38" s="171">
        <f ca="1">AL38+IF(Resumen!$F$8=0,0,AM38/Resumen!$F$8)</f>
        <v>0</v>
      </c>
      <c r="AO38" s="171">
        <f ca="1">AL38+IF(Resumen!$I$7=0,0,AM38/Resumen!$I$7)</f>
        <v>0</v>
      </c>
      <c r="AP38" s="170">
        <f ca="1">IF(AQ$9&gt;Periodo,0,IF(AQ$9&gt;Periodo,0,(SUMIFS(INDIRECT("'BD OCyG'!$"&amp;AQ$10&amp;":"&amp;AQ$10),'BD OCyG'!$B:$B,AP$9,'BD OCyG'!$AE:$AE,$H38,'BD OCyG'!$AD:$AD,$H$11)*AR$9-SUMIFS(INDIRECT("'BD OCyG'!$"&amp;AK$10&amp;":"&amp;AK$10),'BD OCyG'!$B:$B,AP$9,'BD OCyG'!$AE:$AE,$H38,'BD OCyG'!$AD:$AD,$H$11)*AL$9)/AP$10))</f>
        <v>0</v>
      </c>
      <c r="AQ38" s="173">
        <f t="shared" ca="1" si="11"/>
        <v>0</v>
      </c>
      <c r="AR38" s="171">
        <f ca="1">IF(AQ$9&gt;Periodo,0,SUMIFS(INDIRECT("'BD OCyG'!$"&amp;AR$10&amp;":$"&amp;AR$10),'BD OCyG'!$B:$B,AP$9,'BD OCyG'!$AE:$AE,$H38,'BD OCyG'!$AD:$AD,$H$11,'BD OCyG'!$AF:$AF,"Si")-AL38-AF38-Z38)</f>
        <v>0</v>
      </c>
      <c r="AS38" s="171">
        <f ca="1">IF(AQ$9&gt;Periodo,0,SUMIFS(INDIRECT("'BD OCyG'!$"&amp;AR$10&amp;":$"&amp;AR$10),'BD OCyG'!$B:$B,AP$9,'BD OCyG'!$AE:$AE,$H38,'BD OCyG'!$AD:$AD,$H$11,'BD OCyG'!$AF:$AF,"No")*Resumen!$F$8-AM38-AG38-AA38)</f>
        <v>0</v>
      </c>
      <c r="AT38" s="171">
        <f ca="1">AR38+IF(Resumen!$F$8=0,0,AS38/Resumen!$F$8)</f>
        <v>0</v>
      </c>
      <c r="AU38" s="171">
        <f ca="1">AR38+IF(Resumen!$J$7=0,0,AS38/Resumen!$J$7)</f>
        <v>0</v>
      </c>
      <c r="AV38" s="170">
        <f ca="1">IF(AW$9&gt;Periodo,0,IF(AW$9&gt;Periodo,0,(SUMIFS(INDIRECT("'BD OCyG'!$"&amp;AW$10&amp;":"&amp;AW$10),'BD OCyG'!$B:$B,AV$9,'BD OCyG'!$AE:$AE,$H38,'BD OCyG'!$AD:$AD,$H$11)*AX$9-SUMIFS(INDIRECT("'BD OCyG'!$"&amp;AQ$10&amp;":"&amp;AQ$10),'BD OCyG'!$B:$B,AV$9,'BD OCyG'!$AE:$AE,$H38,'BD OCyG'!$AD:$AD,$H$11)*AR$9)/AV$10))</f>
        <v>0</v>
      </c>
      <c r="AW38" s="173">
        <f t="shared" ca="1" si="12"/>
        <v>0</v>
      </c>
      <c r="AX38" s="171">
        <f ca="1">IF(AW$9&gt;Periodo,0,SUMIFS(INDIRECT("'BD OCyG'!$"&amp;AX$10&amp;":$"&amp;AX$10),'BD OCyG'!$B:$B,AV$9,'BD OCyG'!$AE:$AE,$H38,'BD OCyG'!$AD:$AD,$H$11,'BD OCyG'!$AF:$AF,"Si")-AR38-AL38-AF38-Z38)</f>
        <v>0</v>
      </c>
      <c r="AY38" s="171">
        <f ca="1">IF(AW$9&gt;Periodo,0,SUMIFS(INDIRECT("'BD OCyG'!$"&amp;AX$10&amp;":$"&amp;AX$10),'BD OCyG'!$B:$B,AV$9,'BD OCyG'!$AE:$AE,$H38,'BD OCyG'!$AD:$AD,$H$11,'BD OCyG'!$AF:$AF,"No")*Resumen!$F$8-AS38-AM38-AG38-AA38)</f>
        <v>0</v>
      </c>
      <c r="AZ38" s="171">
        <f ca="1">AX38+IF(Resumen!$F$8=0,0,AY38/Resumen!$F$8)</f>
        <v>0</v>
      </c>
      <c r="BA38" s="171">
        <f ca="1">AX38+IF(Resumen!$K$7=0,0,AY38/Resumen!$K$7)</f>
        <v>0</v>
      </c>
      <c r="BB38" s="170">
        <f ca="1">IF(BC$9&gt;Periodo,0,IF(BC$9&gt;Periodo,0,(SUMIFS(INDIRECT("'BD OCyG'!$"&amp;BC$10&amp;":"&amp;BC$10),'BD OCyG'!$B:$B,BB$9,'BD OCyG'!$AE:$AE,$H38,'BD OCyG'!$AD:$AD,$H$11)*BD$9-SUMIFS(INDIRECT("'BD OCyG'!$"&amp;AW$10&amp;":"&amp;AW$10),'BD OCyG'!$B:$B,BB$9,'BD OCyG'!$AE:$AE,$H38,'BD OCyG'!$AD:$AD,$H$11)*AX$9)/BB$10))</f>
        <v>0</v>
      </c>
      <c r="BC38" s="173">
        <f t="shared" ca="1" si="13"/>
        <v>0</v>
      </c>
      <c r="BD38" s="171">
        <f ca="1">IF(BC$9&gt;Periodo,0,SUMIFS(INDIRECT("'BD OCyG'!$"&amp;BD$10&amp;":$"&amp;BD$10),'BD OCyG'!$B:$B,BB$9,'BD OCyG'!$AE:$AE,$H38,'BD OCyG'!$AD:$AD,$H$11,'BD OCyG'!$AF:$AF,"Si")-AX38-AR38-AL38-AF38-Z38)</f>
        <v>0</v>
      </c>
      <c r="BE38" s="171">
        <f ca="1">IF(BC$9&gt;Periodo,0,SUMIFS(INDIRECT("'BD OCyG'!$"&amp;BD$10&amp;":$"&amp;BD$10),'BD OCyG'!$B:$B,BB$9,'BD OCyG'!$AE:$AE,$H38,'BD OCyG'!$AD:$AD,$H$11,'BD OCyG'!$AF:$AF,"No")*Resumen!$F$8-AY38-AS38-AM38-AG38-AA38)</f>
        <v>0</v>
      </c>
      <c r="BF38" s="171">
        <f ca="1">BD38+IF(Resumen!$F$8=0,0,BE38/Resumen!$F$8)</f>
        <v>0</v>
      </c>
      <c r="BG38" s="171">
        <f ca="1">BD38+IF(Resumen!$L$7=0,0,BE38/Resumen!$L$7)</f>
        <v>0</v>
      </c>
      <c r="BH38" s="170">
        <f ca="1">IF(BI$9&gt;Periodo,0,IF(BI$9&gt;Periodo,0,(SUMIFS(INDIRECT("'BD OCyG'!$"&amp;BI$10&amp;":"&amp;BI$10),'BD OCyG'!$B:$B,BH$9,'BD OCyG'!$AE:$AE,$H38,'BD OCyG'!$AD:$AD,$H$11)*BJ$9-SUMIFS(INDIRECT("'BD OCyG'!$"&amp;BC$10&amp;":"&amp;BC$10),'BD OCyG'!$B:$B,BH$9,'BD OCyG'!$AE:$AE,$H38,'BD OCyG'!$AD:$AD,$H$11)*BD$9)/BH$10))</f>
        <v>0</v>
      </c>
      <c r="BI38" s="173">
        <f t="shared" ca="1" si="14"/>
        <v>0</v>
      </c>
      <c r="BJ38" s="171">
        <f ca="1">IF(BI$9&gt;Periodo,0,SUMIFS(INDIRECT("'BD OCyG'!$"&amp;BJ$10&amp;":$"&amp;BJ$10),'BD OCyG'!$B:$B,BH$9,'BD OCyG'!$AE:$AE,$H38,'BD OCyG'!$AD:$AD,$H$11,'BD OCyG'!$AF:$AF,"Si")-BD38-AX38-AR38-AL38-AF38-Z38)</f>
        <v>0</v>
      </c>
      <c r="BK38" s="171">
        <f ca="1">IF(BI$9&gt;Periodo,0,SUMIFS(INDIRECT("'BD OCyG'!$"&amp;BJ$10&amp;":$"&amp;BJ$10),'BD OCyG'!$B:$B,BH$9,'BD OCyG'!$AE:$AE,$H38,'BD OCyG'!$AD:$AD,$H$11,'BD OCyG'!$AF:$AF,"No")*Resumen!$F$8-BE38-AY38-AS38-AM38-AG38-AA38)</f>
        <v>0</v>
      </c>
      <c r="BL38" s="171">
        <f ca="1">BJ38+IF(Resumen!$F$8=0,0,BK38/Resumen!$F$8)</f>
        <v>0</v>
      </c>
      <c r="BM38" s="171">
        <f ca="1">BJ38+IF(Resumen!$M$7=0,0,BK38/Resumen!$M$7)</f>
        <v>0</v>
      </c>
      <c r="BN38" s="170">
        <f ca="1">IF(BO$9&gt;Periodo,0,IF(BO$9&gt;Periodo,0,(SUMIFS(INDIRECT("'BD OCyG'!$"&amp;BO$10&amp;":"&amp;BO$10),'BD OCyG'!$B:$B,BN$9,'BD OCyG'!$AE:$AE,$H38,'BD OCyG'!$AD:$AD,$H$11)*BP$9-SUMIFS(INDIRECT("'BD OCyG'!$"&amp;BI$10&amp;":"&amp;BI$10),'BD OCyG'!$B:$B,BN$9,'BD OCyG'!$AE:$AE,$H38,'BD OCyG'!$AD:$AD,$H$11)*BJ$9)/BN$10))</f>
        <v>0</v>
      </c>
      <c r="BO38" s="173">
        <f t="shared" ca="1" si="15"/>
        <v>0</v>
      </c>
      <c r="BP38" s="171">
        <f ca="1">IF(BO$9&gt;Periodo,0,SUMIFS(INDIRECT("'BD OCyG'!$"&amp;BP$10&amp;":$"&amp;BP$10),'BD OCyG'!$B:$B,BN$9,'BD OCyG'!$AE:$AE,$H38,'BD OCyG'!$AD:$AD,$H$11,'BD OCyG'!$AF:$AF,"Si")-BJ38-BD38-AX38-AR38-AL38-AF38-Z38)</f>
        <v>0</v>
      </c>
      <c r="BQ38" s="171">
        <f ca="1">IF(BO$9&gt;Periodo,0,SUMIFS(INDIRECT("'BD OCyG'!$"&amp;BP$10&amp;":$"&amp;BP$10),'BD OCyG'!$B:$B,BN$9,'BD OCyG'!$AE:$AE,$H38,'BD OCyG'!$AD:$AD,$H$11,'BD OCyG'!$AF:$AF,"No")*Resumen!$F$9-BK38-BE38-AY38-AS38-AM38-AG38-AA38)</f>
        <v>0</v>
      </c>
      <c r="BR38" s="171">
        <f ca="1">BP38+IF(Resumen!$F$8=0,0,BQ38/Resumen!$F$8)</f>
        <v>0</v>
      </c>
      <c r="BS38" s="171">
        <f ca="1">BP38+IF(Resumen!$N$7=0,0,BQ38/Resumen!$N$7)</f>
        <v>0</v>
      </c>
      <c r="BT38" s="170">
        <f ca="1">IF(BU$9&gt;Periodo,0,IF(BU$9&gt;Periodo,0,(SUMIFS(INDIRECT("'BD OCyG'!$"&amp;BU$10&amp;":"&amp;BU$10),'BD OCyG'!$B:$B,BT$9,'BD OCyG'!$AE:$AE,$H38,'BD OCyG'!$AD:$AD,$H$11)*BV$9-SUMIFS(INDIRECT("'BD OCyG'!$"&amp;BO$10&amp;":"&amp;BO$10),'BD OCyG'!$B:$B,BT$9,'BD OCyG'!$AE:$AE,$H38,'BD OCyG'!$AD:$AD,$H$11)*BP$9)/BT$10))</f>
        <v>0</v>
      </c>
      <c r="BU38" s="173">
        <f t="shared" ca="1" si="16"/>
        <v>0</v>
      </c>
      <c r="BV38" s="171">
        <f ca="1">IF(BU$9&gt;Periodo,0,SUMIFS(INDIRECT("'BD OCyG'!$"&amp;BV$10&amp;":$"&amp;BV$10),'BD OCyG'!$B:$B,BT$9,'BD OCyG'!$AE:$AE,$H38,'BD OCyG'!$AD:$AD,$H$11,'BD OCyG'!$AF:$AF,"Si")-BP38-BJ38-BD38-AX38-AR38-AL38-AF38-Z38)</f>
        <v>0</v>
      </c>
      <c r="BW38" s="171">
        <f ca="1">IF(BU$9&gt;Periodo,0,SUMIFS(INDIRECT("'BD OCyG'!$"&amp;BV$10&amp;":$"&amp;BV$10),'BD OCyG'!$B:$B,BT$9,'BD OCyG'!$AE:$AE,$H38,'BD OCyG'!$AD:$AD,$H$11,'BD OCyG'!$AF:$AF,"No")*Resumen!$F$8-BQ38-BK38-BE38-AY38-AS38-AM38-AG38-AA38)</f>
        <v>0</v>
      </c>
      <c r="BX38" s="171">
        <f ca="1">BV38+IF(Resumen!$F$8=0,0,BW38/Resumen!$F$8)</f>
        <v>0</v>
      </c>
      <c r="BY38" s="171">
        <f ca="1">BV38+IF(Resumen!$O$7=0,0,BW38/Resumen!$O$7)</f>
        <v>0</v>
      </c>
      <c r="BZ38" s="170">
        <f ca="1">IF(CA$9&gt;Periodo,0,IF(CA$9&gt;Periodo,0,(SUMIFS(INDIRECT("'BD OCyG'!$"&amp;CA$10&amp;":"&amp;CA$10),'BD OCyG'!$B:$B,BZ$9,'BD OCyG'!$AE:$AE,$H38,'BD OCyG'!$AD:$AD,$H$11)*CB$9-SUMIFS(INDIRECT("'BD OCyG'!$"&amp;BU$10&amp;":"&amp;BU$10),'BD OCyG'!$B:$B,BZ$9,'BD OCyG'!$AE:$AE,$H38,'BD OCyG'!$AD:$AD,$H$11)*BV$9)/BZ$10))</f>
        <v>0</v>
      </c>
      <c r="CA38" s="173">
        <f t="shared" ca="1" si="17"/>
        <v>0</v>
      </c>
      <c r="CB38" s="171">
        <f ca="1">IF(CA$9&gt;Periodo,0,SUMIFS(INDIRECT("'BD OCyG'!$"&amp;CB$10&amp;":$"&amp;CB$10),'BD OCyG'!$B:$B,BZ$9,'BD OCyG'!$AE:$AE,$H38,'BD OCyG'!$AD:$AD,$H$11,'BD OCyG'!$AF:$AF,"Si")-BV38-BP38-BJ38-BD38-AX38-AR38-AL38-AF38-Z38)</f>
        <v>0</v>
      </c>
      <c r="CC38" s="171">
        <f ca="1">IF(CA$9&gt;Periodo,0,SUMIFS(INDIRECT("'BD OCyG'!$"&amp;CB$10&amp;":$"&amp;CB$10),'BD OCyG'!$B:$B,BZ$9,'BD OCyG'!$AE:$AE,$H38,'BD OCyG'!$AD:$AD,$H$11,'BD OCyG'!$AF:$AF,"No")*Resumen!$F$8-BW38-BQ38-BK38-BE38-AY38-AS38-AM38-AG38-AA38)</f>
        <v>0</v>
      </c>
      <c r="CD38" s="171">
        <f ca="1">CB38+IF(Resumen!$F$8=0,0,CC38/Resumen!$F$8)</f>
        <v>0</v>
      </c>
      <c r="CE38" s="171">
        <f ca="1">CB38+IF(Resumen!$P$7=0,0,CC38/Resumen!$P$7)</f>
        <v>0</v>
      </c>
      <c r="CF38" s="170">
        <f ca="1">IF(CG$9&gt;Periodo,0,IF(CG$9&gt;Periodo,0,(SUMIFS(INDIRECT("'BD OCyG'!$"&amp;CG$10&amp;":"&amp;CG$10),'BD OCyG'!$B:$B,CF$9,'BD OCyG'!$AE:$AE,$H38,'BD OCyG'!$AD:$AD,$H$11)*CH$9-SUMIFS(INDIRECT("'BD OCyG'!$"&amp;CA$10&amp;":"&amp;CA$10),'BD OCyG'!$B:$B,CF$9,'BD OCyG'!$AE:$AE,$H38,'BD OCyG'!$AD:$AD,$H$11)*CB$9)/CF$10))</f>
        <v>0</v>
      </c>
      <c r="CG38" s="173">
        <f t="shared" ca="1" si="18"/>
        <v>0</v>
      </c>
      <c r="CH38" s="171">
        <f ca="1">IF(CG$9&gt;Periodo,0,SUMIFS(INDIRECT("'BD OCyG'!$"&amp;CH$10&amp;":$"&amp;CH$10),'BD OCyG'!$B:$B,CF$9,'BD OCyG'!$AE:$AE,$H38,'BD OCyG'!$AD:$AD,$H$11,'BD OCyG'!$AF:$AF,"Si")-CB38-BV38-BP38-BJ38-BD38-AX38-AR38-AL38-AF38-Z38)</f>
        <v>0</v>
      </c>
      <c r="CI38" s="171">
        <f ca="1">IF(CG$9&gt;Periodo,0,SUMIFS(INDIRECT("'BD OCyG'!$"&amp;CH$10&amp;":$"&amp;CH$10),'BD OCyG'!$B:$B,CF$9,'BD OCyG'!$AE:$AE,$H38,'BD OCyG'!$AD:$AD,$H$11,'BD OCyG'!$AF:$AF,"No")*Resumen!$F$8-CC38-BW38-BQ38-BK38-BE38-AY38-AS38-AM38-AG38-AA38)</f>
        <v>0</v>
      </c>
      <c r="CJ38" s="171">
        <f ca="1">CH38+IF(Resumen!$F$8=0,0,CI38/Resumen!$F$8)</f>
        <v>0</v>
      </c>
      <c r="CK38" s="171">
        <f ca="1">CH38+IF(Resumen!$Q$7=0,0,CI38/Resumen!$Q$7)</f>
        <v>0</v>
      </c>
      <c r="CL38" s="170">
        <f ca="1">IF(CM$9&gt;Periodo,0,IF(CM$9&gt;Periodo,0,(SUMIFS(INDIRECT("'BD OCyG'!$"&amp;CM$10&amp;":"&amp;CM$10),'BD OCyG'!$B:$B,CL$9,'BD OCyG'!$AE:$AE,$H38,'BD OCyG'!$AD:$AD,$H$11)*CN$9-SUMIFS(INDIRECT("'BD OCyG'!$"&amp;CG$10&amp;":"&amp;CG$10),'BD OCyG'!$B:$B,CL$9,'BD OCyG'!$AE:$AE,$H38,'BD OCyG'!$AD:$AD,$H$11)*CH$9)/CL$10))</f>
        <v>0</v>
      </c>
      <c r="CM38" s="173">
        <f t="shared" ca="1" si="19"/>
        <v>0</v>
      </c>
      <c r="CN38" s="171">
        <f ca="1">IF(CM$9&gt;Periodo,0,SUMIFS(INDIRECT("'BD OCyG'!$"&amp;CN$10&amp;":$"&amp;CN$10),'BD OCyG'!$B:$B,CL$9,'BD OCyG'!$AE:$AE,$H38,'BD OCyG'!$AD:$AD,$H$11,'BD OCyG'!$AF:$AF,"Si")-CH38-CB38-BV38-BP38-BJ38-BD38-AX38-AR38-AL38-AF38-Z38)</f>
        <v>0</v>
      </c>
      <c r="CO38" s="171">
        <f ca="1">IF(CM$9&gt;Periodo,0,SUMIFS(INDIRECT("'BD OCyG'!$"&amp;CN$10&amp;":$"&amp;CN$10),'BD OCyG'!$B:$B,CL$9,'BD OCyG'!$AE:$AE,$H38,'BD OCyG'!$AD:$AD,$H$11,'BD OCyG'!$AF:$AF,"No")*Resumen!$F$8-CI38-CC38-BW38-BQ38-BK38-BE38-AY38-AS38-AM38-AG38-AA38)</f>
        <v>0</v>
      </c>
      <c r="CP38" s="171">
        <f ca="1">CN38+IF(Resumen!$F$8=0,0,CO38/Resumen!$F$8)</f>
        <v>0</v>
      </c>
      <c r="CQ38" s="171">
        <f ca="1">CN38+IF(Resumen!$R$7=0,0,CO38/Resumen!$R$7)</f>
        <v>0</v>
      </c>
      <c r="CR38" s="139">
        <f t="shared" ca="1" si="20"/>
        <v>0</v>
      </c>
      <c r="CS38" s="139">
        <f t="shared" ca="1" si="21"/>
        <v>0</v>
      </c>
      <c r="CT38" s="139">
        <f t="shared" ca="1" si="22"/>
        <v>0</v>
      </c>
      <c r="CU38" s="139">
        <f t="shared" ca="1" si="4"/>
        <v>0</v>
      </c>
      <c r="CV38" s="140">
        <f t="shared" ca="1" si="4"/>
        <v>0</v>
      </c>
      <c r="CW38" s="140">
        <f t="shared" ca="1" si="4"/>
        <v>0</v>
      </c>
      <c r="CX38" s="173">
        <f>SUMIFS('BD OCyG'!$AB:$AB,'BD OCyG'!$B:$B,CX$11,'BD OCyG'!$AE:$AE,$H38,'BD OCyG'!$AD:$AD,$H$11)</f>
        <v>0</v>
      </c>
      <c r="CY38" s="173">
        <f t="shared" si="5"/>
        <v>0</v>
      </c>
      <c r="CZ38" s="174">
        <f>SUMIFS('BD OCyG'!$AC:$AC,'BD OCyG'!$B:$B,CX$11,'BD OCyG'!$AE:$AE,$H38,'BD OCyG'!$AD:$AD,$H$11,'BD OCyG'!$AF:$AF,"Si")</f>
        <v>0</v>
      </c>
      <c r="DA38" s="174">
        <f>SUMIFS('BD OCyG'!$AC:$AC,'BD OCyG'!$B:$B,CX$11,'BD OCyG'!$AE:$AE,$H38,'BD OCyG'!$AD:$AD,$H$11,'BD OCyG'!$AF:$AF,"No")*Resumen!$F$8</f>
        <v>0</v>
      </c>
      <c r="DB38" s="174">
        <f>CZ38+IF(Resumen!$F$8=0,0,DA38/Resumen!$F$8)</f>
        <v>0</v>
      </c>
      <c r="DC38" s="174">
        <f>CZ38+IF(Resumen!$F$8=0,0,DA38/Resumen!$F$8)</f>
        <v>0</v>
      </c>
      <c r="DD38" s="173">
        <f>SUMIFS('BD OCyG'!$AB:$AB,'BD OCyG'!$B:$B,DD$11,'BD OCyG'!$AE:$AE,$H38,'BD OCyG'!$AD:$AD,$H$11)</f>
        <v>0</v>
      </c>
      <c r="DE38" s="173">
        <f t="shared" si="6"/>
        <v>0</v>
      </c>
      <c r="DF38" s="174">
        <f>SUMIFS('BD OCyG'!$AC:$AC,'BD OCyG'!$B:$B,DD$11,'BD OCyG'!$AE:$AE,$H38,'BD OCyG'!$AD:$AD,$H$11,'BD OCyG'!$AF:$AF,"Si")</f>
        <v>0</v>
      </c>
      <c r="DG38" s="174">
        <f>SUMIFS('BD OCyG'!$AC:$AC,'BD OCyG'!$B:$B,DD$11,'BD OCyG'!$AE:$AE,$H38,'BD OCyG'!$AD:$AD,$H$11,'BD OCyG'!$AF:$AF,"No")*Resumen!$F$8</f>
        <v>0</v>
      </c>
      <c r="DH38" s="174">
        <f>DF38+IF(Resumen!$F$8=0,0,DG38/Resumen!$F$8)</f>
        <v>0</v>
      </c>
      <c r="DI38" s="171">
        <f>DF38+IF(Resumen!$F$8=0,0,DG38/Resumen!$F$8)</f>
        <v>0</v>
      </c>
      <c r="DJ38" s="140">
        <f t="shared" ca="1" si="23"/>
        <v>0</v>
      </c>
      <c r="DK38" s="140">
        <f t="shared" ca="1" si="23"/>
        <v>0</v>
      </c>
      <c r="DL38" s="140">
        <f t="shared" ca="1" si="23"/>
        <v>0</v>
      </c>
    </row>
    <row r="39" spans="2:116" s="169" customFormat="1" ht="15" customHeight="1" thickBot="1" x14ac:dyDescent="0.25">
      <c r="B39" s="176">
        <f>SUMIFS('BD OCyG'!$AB:$AB,'BD OCyG'!$B:$B,B$11,'BD OCyG'!$AE:$AE,$H39,'BD OCyG'!$AD:$AD,$H$11)</f>
        <v>0</v>
      </c>
      <c r="C39" s="176">
        <f t="shared" si="0"/>
        <v>0</v>
      </c>
      <c r="D39" s="177">
        <f>SUMIFS('BD OCyG'!$AC:$AC,'BD OCyG'!$B:$B,B$11,'BD OCyG'!$AE:$AE,$H39,'BD OCyG'!$AD:$AD,$H$11,'BD OCyG'!$AF:$AF,"Si")</f>
        <v>0</v>
      </c>
      <c r="E39" s="177">
        <f>SUMIFS('BD OCyG'!$AC:$AC,'BD OCyG'!$B:$B,B$11,'BD OCyG'!$AE:$AE,$H39,'BD OCyG'!$AD:$AD,$H$11,'BD OCyG'!$AF:$AF,"No")*Resumen!$F$9</f>
        <v>0</v>
      </c>
      <c r="F39" s="177">
        <f>D39+IF(Resumen!$F$9=0,0,E39/Resumen!$F$9)</f>
        <v>0</v>
      </c>
      <c r="G39" s="177">
        <f>D39+IF(Resumen!$F$7=0,0,E39/Resumen!$F$7)</f>
        <v>0</v>
      </c>
      <c r="H39" s="178"/>
      <c r="I39" s="139">
        <f>SUMIFS('BD OCyG'!$AB:$AB,'BD OCyG'!$B:$B,I$11,'BD OCyG'!$AE:$AE,$H39,'BD OCyG'!$AD:$AD,$H$11)</f>
        <v>0</v>
      </c>
      <c r="J39" s="139">
        <f t="shared" si="1"/>
        <v>0</v>
      </c>
      <c r="K39" s="139">
        <f>SUMIFS('BD OCyG'!$AC:$AC,'BD OCyG'!$B:$B,I$11,'BD OCyG'!$AE:$AE,$H39,'BD OCyG'!$AD:$AD,$H$11,'BD OCyG'!$AF:$AF,"Si")</f>
        <v>0</v>
      </c>
      <c r="L39" s="139">
        <f>SUMIFS('BD OCyG'!$AC:$AC,'BD OCyG'!$B:$B,I$11,'BD OCyG'!$AE:$AE,$H39,'BD OCyG'!$AD:$AD,$H$11,'BD OCyG'!$AF:$AF,"No")*Resumen!$F$8</f>
        <v>0</v>
      </c>
      <c r="M39" s="177">
        <f>K39+IF(Resumen!$F$8=0,0,L39/Resumen!$F$8)</f>
        <v>0</v>
      </c>
      <c r="N39" s="139">
        <f>SUMIFS('BD OCyG'!$AB:$AB,'BD OCyG'!$B:$B,N$11,'BD OCyG'!$AE:$AE,$H39,'BD OCyG'!$AD:$AD,$H$11)</f>
        <v>0</v>
      </c>
      <c r="O39" s="139">
        <f t="shared" si="2"/>
        <v>0</v>
      </c>
      <c r="P39" s="139">
        <f>SUMIFS('BD OCyG'!$AC:$AC,'BD OCyG'!$B:$B,N$11,'BD OCyG'!$AE:$AE,$H39,'BD OCyG'!$AD:$AD,$H$11,'BD OCyG'!$AF:$AF,"Si")</f>
        <v>0</v>
      </c>
      <c r="Q39" s="139">
        <f>SUMIFS('BD OCyG'!$AC:$AC,'BD OCyG'!$B:$B,N$11,'BD OCyG'!$AE:$AE,$H39,'BD OCyG'!$AD:$AD,$H$11,'BD OCyG'!$AF:$AF,"No")*Resumen!$F$8</f>
        <v>0</v>
      </c>
      <c r="R39" s="177">
        <f>P39+IF(Resumen!$F$8=0,0,Q39/Resumen!$F$8)</f>
        <v>0</v>
      </c>
      <c r="S39" s="139">
        <f ca="1">IFERROR(SUMIFS(INDIRECT("'BD OCyG'!$"&amp;T$10&amp;":"&amp;T$10),'BD OCyG'!$B:$B,N$11,'BD OCyG'!$AE:$AE,$H39,'BD OCyG'!$AD:$AD,$H$11),)</f>
        <v>0</v>
      </c>
      <c r="T39" s="139">
        <f t="shared" ca="1" si="3"/>
        <v>0</v>
      </c>
      <c r="U39" s="139">
        <f ca="1">IFERROR(SUMIFS(INDIRECT("'BD OCyG'!$"&amp;U$10&amp;":$"&amp;U$10),'BD OCyG'!$B:$B,N$11,'BD OCyG'!$AE:$AE,$H39,'BD OCyG'!$AD:$AD,$H$11,'BD OCyG'!$AF:$AF,"Si"),)</f>
        <v>0</v>
      </c>
      <c r="V39" s="139">
        <f ca="1">IFERROR(SUMIFS(INDIRECT("'BD OCyG'!$"&amp;U$10&amp;":$"&amp;U$10),'BD OCyG'!$B:$B,N$11,'BD OCyG'!$AE:$AE,$H39,'BD OCyG'!$AD:$AD,$H$11,'BD OCyG'!$AF:$AF,"No")*Resumen!$F$8,)</f>
        <v>0</v>
      </c>
      <c r="W39" s="171">
        <f ca="1">U39+IF(Resumen!$F$8=0,0,V39/Resumen!$F$8)</f>
        <v>0</v>
      </c>
      <c r="X39" s="170">
        <f ca="1">SUMIFS(INDIRECT("'BD OCyG'!$"&amp;Y$10&amp;":"&amp;Y$10),'BD OCyG'!$B:$B,X$9,'BD OCyG'!$AE:$AE,$H39,'BD OCyG'!$AD:$AD,$H$11)</f>
        <v>0</v>
      </c>
      <c r="Y39" s="170">
        <f t="shared" ca="1" si="8"/>
        <v>0</v>
      </c>
      <c r="Z39" s="171">
        <f ca="1">SUMIFS(INDIRECT("'BD OCyG'!$"&amp;Z$10&amp;":$"&amp;Z$10),'BD OCyG'!$B:$B,X$9,'BD OCyG'!$AE:$AE,$H39,'BD OCyG'!$AD:$AD,$H$11,'BD OCyG'!$AF:$AF,"Si")</f>
        <v>0</v>
      </c>
      <c r="AA39" s="171">
        <f ca="1">SUMIFS(INDIRECT("'BD OCyG'!$"&amp;Z$10&amp;":$"&amp;Z$10),'BD OCyG'!$B:$B,X$9,'BD OCyG'!$AE:$AE,$H39,'BD OCyG'!$AD:$AD,$H$11,'BD OCyG'!$AF:$AF,"No")*Resumen!$F$8</f>
        <v>0</v>
      </c>
      <c r="AB39" s="171">
        <f ca="1">Z39+IF(Resumen!$F$8=0,0,AA39/Resumen!$F$8)</f>
        <v>0</v>
      </c>
      <c r="AC39" s="171">
        <f ca="1">Z39+IF(Resumen!$G$7=0,0,AA39/Resumen!$G$7)</f>
        <v>0</v>
      </c>
      <c r="AD39" s="176">
        <f ca="1">IF(AE$9&gt;Periodo,0,(SUMIFS(INDIRECT("'BD OCyG'!$"&amp;AE$10&amp;":"&amp;AE$10),'BD OCyG'!$B:$B,AD$9,'BD OCyG'!$AE:$AE,$H39,'BD OCyG'!$AD:$AD,$H$11)*AF$9-X39*X$10)/AD$10)</f>
        <v>0</v>
      </c>
      <c r="AE39" s="176">
        <f t="shared" ca="1" si="9"/>
        <v>0</v>
      </c>
      <c r="AF39" s="171">
        <f ca="1">IF(AE$9&gt;Periodo,0,IF(AE$9&gt;Periodo,0,SUMIFS(INDIRECT("'BD OCyG'!$"&amp;AF$10&amp;":$"&amp;AF$10),'BD OCyG'!$B:$B,AD$9,'BD OCyG'!$AE:$AE,$H39,'BD OCyG'!$AD:$AD,$H$11,'BD OCyG'!$AF:$AF,"Si")-Z39))</f>
        <v>0</v>
      </c>
      <c r="AG39" s="171">
        <f ca="1">IF(AE$9&gt;Periodo,0,IF(AE$9&gt;Periodo,0,SUMIFS(INDIRECT("'BD OCyG'!$"&amp;AF$10&amp;":$"&amp;AF$10),'BD OCyG'!$B:$B,AD$9,'BD OCyG'!$AE:$AE,$H39,'BD OCyG'!$AD:$AD,$H$11,'BD OCyG'!$AF:$AF,"No")*Resumen!$F$8-AA39))</f>
        <v>0</v>
      </c>
      <c r="AH39" s="171">
        <f ca="1">AF39+IF(Resumen!$F$8=0,0,AG39/Resumen!$F$8)</f>
        <v>0</v>
      </c>
      <c r="AI39" s="171">
        <f ca="1">AF39+IF(Resumen!$H$7=0,0,AG39/Resumen!$H$7)</f>
        <v>0</v>
      </c>
      <c r="AJ39" s="170">
        <f ca="1">IF(AK$9&gt;Periodo,0,IF(AK$9&gt;Periodo,0,(SUMIFS(INDIRECT("'BD OCyG'!$"&amp;AK$10&amp;":"&amp;AK$10),'BD OCyG'!$B:$B,AJ$9,'BD OCyG'!$AE:$AE,$H39,'BD OCyG'!$AD:$AD,$H$11)*AL$9-SUMIFS(INDIRECT("'BD OCyG'!$"&amp;AE$10&amp;":"&amp;AE$10),'BD OCyG'!$B:$B,AJ$9,'BD OCyG'!$AE:$AE,$H39,'BD OCyG'!$AD:$AD,$H$11)*AF$9)/AJ$10))</f>
        <v>0</v>
      </c>
      <c r="AK39" s="176">
        <f t="shared" ca="1" si="10"/>
        <v>0</v>
      </c>
      <c r="AL39" s="171">
        <f ca="1">IF(AK$9&gt;Periodo,0,SUMIFS(INDIRECT("'BD OCyG'!$"&amp;AL$10&amp;":$"&amp;AL$10),'BD OCyG'!$B:$B,AJ$9,'BD OCyG'!$AE:$AE,$H39,'BD OCyG'!$AD:$AD,$H$11,'BD OCyG'!$AF:$AF,"Si")-AF39-Z39)</f>
        <v>0</v>
      </c>
      <c r="AM39" s="171">
        <f ca="1">IF(AK$9&gt;Periodo,0,SUMIFS(INDIRECT("'BD OCyG'!$"&amp;AL$10&amp;":$"&amp;AL$10),'BD OCyG'!$B:$B,AJ$9,'BD OCyG'!$AE:$AE,$H39,'BD OCyG'!$AD:$AD,$H$11,'BD OCyG'!$AF:$AF,"No")*Resumen!$F$8-AG39-AA39)</f>
        <v>0</v>
      </c>
      <c r="AN39" s="171">
        <f ca="1">AL39+IF(Resumen!$F$8=0,0,AM39/Resumen!$F$8)</f>
        <v>0</v>
      </c>
      <c r="AO39" s="171">
        <f ca="1">AL39+IF(Resumen!$I$7=0,0,AM39/Resumen!$I$7)</f>
        <v>0</v>
      </c>
      <c r="AP39" s="170">
        <f ca="1">IF(AQ$9&gt;Periodo,0,IF(AQ$9&gt;Periodo,0,(SUMIFS(INDIRECT("'BD OCyG'!$"&amp;AQ$10&amp;":"&amp;AQ$10),'BD OCyG'!$B:$B,AP$9,'BD OCyG'!$AE:$AE,$H39,'BD OCyG'!$AD:$AD,$H$11)*AR$9-SUMIFS(INDIRECT("'BD OCyG'!$"&amp;AK$10&amp;":"&amp;AK$10),'BD OCyG'!$B:$B,AP$9,'BD OCyG'!$AE:$AE,$H39,'BD OCyG'!$AD:$AD,$H$11)*AL$9)/AP$10))</f>
        <v>0</v>
      </c>
      <c r="AQ39" s="176">
        <f t="shared" ca="1" si="11"/>
        <v>0</v>
      </c>
      <c r="AR39" s="171">
        <f ca="1">IF(AQ$9&gt;Periodo,0,SUMIFS(INDIRECT("'BD OCyG'!$"&amp;AR$10&amp;":$"&amp;AR$10),'BD OCyG'!$B:$B,AP$9,'BD OCyG'!$AE:$AE,$H39,'BD OCyG'!$AD:$AD,$H$11,'BD OCyG'!$AF:$AF,"Si")-AL39-AF39-Z39)</f>
        <v>0</v>
      </c>
      <c r="AS39" s="171">
        <f ca="1">IF(AQ$9&gt;Periodo,0,SUMIFS(INDIRECT("'BD OCyG'!$"&amp;AR$10&amp;":$"&amp;AR$10),'BD OCyG'!$B:$B,AP$9,'BD OCyG'!$AE:$AE,$H39,'BD OCyG'!$AD:$AD,$H$11,'BD OCyG'!$AF:$AF,"No")*Resumen!$F$8-AM39-AG39-AA39)</f>
        <v>0</v>
      </c>
      <c r="AT39" s="171">
        <f ca="1">AR39+IF(Resumen!$F$8=0,0,AS39/Resumen!$F$8)</f>
        <v>0</v>
      </c>
      <c r="AU39" s="171">
        <f ca="1">AR39+IF(Resumen!$J$7=0,0,AS39/Resumen!$J$7)</f>
        <v>0</v>
      </c>
      <c r="AV39" s="170">
        <f ca="1">IF(AW$9&gt;Periodo,0,IF(AW$9&gt;Periodo,0,(SUMIFS(INDIRECT("'BD OCyG'!$"&amp;AW$10&amp;":"&amp;AW$10),'BD OCyG'!$B:$B,AV$9,'BD OCyG'!$AE:$AE,$H39,'BD OCyG'!$AD:$AD,$H$11)*AX$9-SUMIFS(INDIRECT("'BD OCyG'!$"&amp;AQ$10&amp;":"&amp;AQ$10),'BD OCyG'!$B:$B,AV$9,'BD OCyG'!$AE:$AE,$H39,'BD OCyG'!$AD:$AD,$H$11)*AR$9)/AV$10))</f>
        <v>0</v>
      </c>
      <c r="AW39" s="176">
        <f t="shared" ca="1" si="12"/>
        <v>0</v>
      </c>
      <c r="AX39" s="171">
        <f ca="1">IF(AW$9&gt;Periodo,0,SUMIFS(INDIRECT("'BD OCyG'!$"&amp;AX$10&amp;":$"&amp;AX$10),'BD OCyG'!$B:$B,AV$9,'BD OCyG'!$AE:$AE,$H39,'BD OCyG'!$AD:$AD,$H$11,'BD OCyG'!$AF:$AF,"Si")-AR39-AL39-AF39-Z39)</f>
        <v>0</v>
      </c>
      <c r="AY39" s="171">
        <f ca="1">IF(AW$9&gt;Periodo,0,SUMIFS(INDIRECT("'BD OCyG'!$"&amp;AX$10&amp;":$"&amp;AX$10),'BD OCyG'!$B:$B,AV$9,'BD OCyG'!$AE:$AE,$H39,'BD OCyG'!$AD:$AD,$H$11,'BD OCyG'!$AF:$AF,"No")*Resumen!$F$8-AS39-AM39-AG39-AA39)</f>
        <v>0</v>
      </c>
      <c r="AZ39" s="171">
        <f ca="1">AX39+IF(Resumen!$F$8=0,0,AY39/Resumen!$F$8)</f>
        <v>0</v>
      </c>
      <c r="BA39" s="171">
        <f ca="1">AX39+IF(Resumen!$K$7=0,0,AY39/Resumen!$K$7)</f>
        <v>0</v>
      </c>
      <c r="BB39" s="170">
        <f ca="1">IF(BC$9&gt;Periodo,0,IF(BC$9&gt;Periodo,0,(SUMIFS(INDIRECT("'BD OCyG'!$"&amp;BC$10&amp;":"&amp;BC$10),'BD OCyG'!$B:$B,BB$9,'BD OCyG'!$AE:$AE,$H39,'BD OCyG'!$AD:$AD,$H$11)*BD$9-SUMIFS(INDIRECT("'BD OCyG'!$"&amp;AW$10&amp;":"&amp;AW$10),'BD OCyG'!$B:$B,BB$9,'BD OCyG'!$AE:$AE,$H39,'BD OCyG'!$AD:$AD,$H$11)*AX$9)/BB$10))</f>
        <v>0</v>
      </c>
      <c r="BC39" s="176">
        <f t="shared" ca="1" si="13"/>
        <v>0</v>
      </c>
      <c r="BD39" s="171">
        <f ca="1">IF(BC$9&gt;Periodo,0,SUMIFS(INDIRECT("'BD OCyG'!$"&amp;BD$10&amp;":$"&amp;BD$10),'BD OCyG'!$B:$B,BB$9,'BD OCyG'!$AE:$AE,$H39,'BD OCyG'!$AD:$AD,$H$11,'BD OCyG'!$AF:$AF,"Si")-AX39-AR39-AL39-AF39-Z39)</f>
        <v>0</v>
      </c>
      <c r="BE39" s="171">
        <f ca="1">IF(BC$9&gt;Periodo,0,SUMIFS(INDIRECT("'BD OCyG'!$"&amp;BD$10&amp;":$"&amp;BD$10),'BD OCyG'!$B:$B,BB$9,'BD OCyG'!$AE:$AE,$H39,'BD OCyG'!$AD:$AD,$H$11,'BD OCyG'!$AF:$AF,"No")*Resumen!$F$8-AY39-AS39-AM39-AG39-AA39)</f>
        <v>0</v>
      </c>
      <c r="BF39" s="171">
        <f ca="1">BD39+IF(Resumen!$F$8=0,0,BE39/Resumen!$F$8)</f>
        <v>0</v>
      </c>
      <c r="BG39" s="171">
        <f ca="1">BD39+IF(Resumen!$L$7=0,0,BE39/Resumen!$L$7)</f>
        <v>0</v>
      </c>
      <c r="BH39" s="170">
        <f ca="1">IF(BI$9&gt;Periodo,0,IF(BI$9&gt;Periodo,0,(SUMIFS(INDIRECT("'BD OCyG'!$"&amp;BI$10&amp;":"&amp;BI$10),'BD OCyG'!$B:$B,BH$9,'BD OCyG'!$AE:$AE,$H39,'BD OCyG'!$AD:$AD,$H$11)*BJ$9-SUMIFS(INDIRECT("'BD OCyG'!$"&amp;BC$10&amp;":"&amp;BC$10),'BD OCyG'!$B:$B,BH$9,'BD OCyG'!$AE:$AE,$H39,'BD OCyG'!$AD:$AD,$H$11)*BD$9)/BH$10))</f>
        <v>0</v>
      </c>
      <c r="BI39" s="176">
        <f t="shared" ca="1" si="14"/>
        <v>0</v>
      </c>
      <c r="BJ39" s="171">
        <f ca="1">IF(BI$9&gt;Periodo,0,SUMIFS(INDIRECT("'BD OCyG'!$"&amp;BJ$10&amp;":$"&amp;BJ$10),'BD OCyG'!$B:$B,BH$9,'BD OCyG'!$AE:$AE,$H39,'BD OCyG'!$AD:$AD,$H$11,'BD OCyG'!$AF:$AF,"Si")-BD39-AX39-AR39-AL39-AF39-Z39)</f>
        <v>0</v>
      </c>
      <c r="BK39" s="171">
        <f ca="1">IF(BI$9&gt;Periodo,0,SUMIFS(INDIRECT("'BD OCyG'!$"&amp;BJ$10&amp;":$"&amp;BJ$10),'BD OCyG'!$B:$B,BH$9,'BD OCyG'!$AE:$AE,$H39,'BD OCyG'!$AD:$AD,$H$11,'BD OCyG'!$AF:$AF,"No")*Resumen!$F$8-BE39-AY39-AS39-AM39-AG39-AA39)</f>
        <v>0</v>
      </c>
      <c r="BL39" s="171">
        <f ca="1">BJ39+IF(Resumen!$F$8=0,0,BK39/Resumen!$F$8)</f>
        <v>0</v>
      </c>
      <c r="BM39" s="171">
        <f ca="1">BJ39+IF(Resumen!$M$7=0,0,BK39/Resumen!$M$7)</f>
        <v>0</v>
      </c>
      <c r="BN39" s="170">
        <f ca="1">IF(BO$9&gt;Periodo,0,IF(BO$9&gt;Periodo,0,(SUMIFS(INDIRECT("'BD OCyG'!$"&amp;BO$10&amp;":"&amp;BO$10),'BD OCyG'!$B:$B,BN$9,'BD OCyG'!$AE:$AE,$H39,'BD OCyG'!$AD:$AD,$H$11)*BP$9-SUMIFS(INDIRECT("'BD OCyG'!$"&amp;BI$10&amp;":"&amp;BI$10),'BD OCyG'!$B:$B,BN$9,'BD OCyG'!$AE:$AE,$H39,'BD OCyG'!$AD:$AD,$H$11)*BJ$9)/BN$10))</f>
        <v>0</v>
      </c>
      <c r="BO39" s="176">
        <f t="shared" ca="1" si="15"/>
        <v>0</v>
      </c>
      <c r="BP39" s="171">
        <f ca="1">IF(BO$9&gt;Periodo,0,SUMIFS(INDIRECT("'BD OCyG'!$"&amp;BP$10&amp;":$"&amp;BP$10),'BD OCyG'!$B:$B,BN$9,'BD OCyG'!$AE:$AE,$H39,'BD OCyG'!$AD:$AD,$H$11,'BD OCyG'!$AF:$AF,"Si")-BJ39-BD39-AX39-AR39-AL39-AF39-Z39)</f>
        <v>0</v>
      </c>
      <c r="BQ39" s="171">
        <f ca="1">IF(BO$9&gt;Periodo,0,SUMIFS(INDIRECT("'BD OCyG'!$"&amp;BP$10&amp;":$"&amp;BP$10),'BD OCyG'!$B:$B,BN$9,'BD OCyG'!$AE:$AE,$H39,'BD OCyG'!$AD:$AD,$H$11,'BD OCyG'!$AF:$AF,"No")*Resumen!$F$9-BK39-BE39-AY39-AS39-AM39-AG39-AA39)</f>
        <v>0</v>
      </c>
      <c r="BR39" s="171">
        <f ca="1">BP39+IF(Resumen!$F$8=0,0,BQ39/Resumen!$F$8)</f>
        <v>0</v>
      </c>
      <c r="BS39" s="171">
        <f ca="1">BP39+IF(Resumen!$N$7=0,0,BQ39/Resumen!$N$7)</f>
        <v>0</v>
      </c>
      <c r="BT39" s="170">
        <f ca="1">IF(BU$9&gt;Periodo,0,IF(BU$9&gt;Periodo,0,(SUMIFS(INDIRECT("'BD OCyG'!$"&amp;BU$10&amp;":"&amp;BU$10),'BD OCyG'!$B:$B,BT$9,'BD OCyG'!$AE:$AE,$H39,'BD OCyG'!$AD:$AD,$H$11)*BV$9-SUMIFS(INDIRECT("'BD OCyG'!$"&amp;BO$10&amp;":"&amp;BO$10),'BD OCyG'!$B:$B,BT$9,'BD OCyG'!$AE:$AE,$H39,'BD OCyG'!$AD:$AD,$H$11)*BP$9)/BT$10))</f>
        <v>0</v>
      </c>
      <c r="BU39" s="176">
        <f t="shared" ca="1" si="16"/>
        <v>0</v>
      </c>
      <c r="BV39" s="171">
        <f ca="1">IF(BU$9&gt;Periodo,0,SUMIFS(INDIRECT("'BD OCyG'!$"&amp;BV$10&amp;":$"&amp;BV$10),'BD OCyG'!$B:$B,BT$9,'BD OCyG'!$AE:$AE,$H39,'BD OCyG'!$AD:$AD,$H$11,'BD OCyG'!$AF:$AF,"Si")-BP39-BJ39-BD39-AX39-AR39-AL39-AF39-Z39)</f>
        <v>0</v>
      </c>
      <c r="BW39" s="171">
        <f ca="1">IF(BU$9&gt;Periodo,0,SUMIFS(INDIRECT("'BD OCyG'!$"&amp;BV$10&amp;":$"&amp;BV$10),'BD OCyG'!$B:$B,BT$9,'BD OCyG'!$AE:$AE,$H39,'BD OCyG'!$AD:$AD,$H$11,'BD OCyG'!$AF:$AF,"No")*Resumen!$F$8-BQ39-BK39-BE39-AY39-AS39-AM39-AG39-AA39)</f>
        <v>0</v>
      </c>
      <c r="BX39" s="171">
        <f ca="1">BV39+IF(Resumen!$F$8=0,0,BW39/Resumen!$F$8)</f>
        <v>0</v>
      </c>
      <c r="BY39" s="171">
        <f ca="1">BV39+IF(Resumen!$O$7=0,0,BW39/Resumen!$O$7)</f>
        <v>0</v>
      </c>
      <c r="BZ39" s="170">
        <f ca="1">IF(CA$9&gt;Periodo,0,IF(CA$9&gt;Periodo,0,(SUMIFS(INDIRECT("'BD OCyG'!$"&amp;CA$10&amp;":"&amp;CA$10),'BD OCyG'!$B:$B,BZ$9,'BD OCyG'!$AE:$AE,$H39,'BD OCyG'!$AD:$AD,$H$11)*CB$9-SUMIFS(INDIRECT("'BD OCyG'!$"&amp;BU$10&amp;":"&amp;BU$10),'BD OCyG'!$B:$B,BZ$9,'BD OCyG'!$AE:$AE,$H39,'BD OCyG'!$AD:$AD,$H$11)*BV$9)/BZ$10))</f>
        <v>0</v>
      </c>
      <c r="CA39" s="176">
        <f t="shared" ca="1" si="17"/>
        <v>0</v>
      </c>
      <c r="CB39" s="171">
        <f ca="1">IF(CA$9&gt;Periodo,0,SUMIFS(INDIRECT("'BD OCyG'!$"&amp;CB$10&amp;":$"&amp;CB$10),'BD OCyG'!$B:$B,BZ$9,'BD OCyG'!$AE:$AE,$H39,'BD OCyG'!$AD:$AD,$H$11,'BD OCyG'!$AF:$AF,"Si")-BV39-BP39-BJ39-BD39-AX39-AR39-AL39-AF39-Z39)</f>
        <v>0</v>
      </c>
      <c r="CC39" s="171">
        <f ca="1">IF(CA$9&gt;Periodo,0,SUMIFS(INDIRECT("'BD OCyG'!$"&amp;CB$10&amp;":$"&amp;CB$10),'BD OCyG'!$B:$B,BZ$9,'BD OCyG'!$AE:$AE,$H39,'BD OCyG'!$AD:$AD,$H$11,'BD OCyG'!$AF:$AF,"No")*Resumen!$F$8-BW39-BQ39-BK39-BE39-AY39-AS39-AM39-AG39-AA39)</f>
        <v>0</v>
      </c>
      <c r="CD39" s="171">
        <f ca="1">CB39+IF(Resumen!$F$8=0,0,CC39/Resumen!$F$8)</f>
        <v>0</v>
      </c>
      <c r="CE39" s="171">
        <f ca="1">CB39+IF(Resumen!$P$7=0,0,CC39/Resumen!$P$7)</f>
        <v>0</v>
      </c>
      <c r="CF39" s="170">
        <f ca="1">IF(CG$9&gt;Periodo,0,IF(CG$9&gt;Periodo,0,(SUMIFS(INDIRECT("'BD OCyG'!$"&amp;CG$10&amp;":"&amp;CG$10),'BD OCyG'!$B:$B,CF$9,'BD OCyG'!$AE:$AE,$H39,'BD OCyG'!$AD:$AD,$H$11)*CH$9-SUMIFS(INDIRECT("'BD OCyG'!$"&amp;CA$10&amp;":"&amp;CA$10),'BD OCyG'!$B:$B,CF$9,'BD OCyG'!$AE:$AE,$H39,'BD OCyG'!$AD:$AD,$H$11)*CB$9)/CF$10))</f>
        <v>0</v>
      </c>
      <c r="CG39" s="176">
        <f t="shared" ca="1" si="18"/>
        <v>0</v>
      </c>
      <c r="CH39" s="171">
        <f ca="1">IF(CG$9&gt;Periodo,0,SUMIFS(INDIRECT("'BD OCyG'!$"&amp;CH$10&amp;":$"&amp;CH$10),'BD OCyG'!$B:$B,CF$9,'BD OCyG'!$AE:$AE,$H39,'BD OCyG'!$AD:$AD,$H$11,'BD OCyG'!$AF:$AF,"Si")-CB39-BV39-BP39-BJ39-BD39-AX39-AR39-AL39-AF39-Z39)</f>
        <v>0</v>
      </c>
      <c r="CI39" s="171">
        <f ca="1">IF(CG$9&gt;Periodo,0,SUMIFS(INDIRECT("'BD OCyG'!$"&amp;CH$10&amp;":$"&amp;CH$10),'BD OCyG'!$B:$B,CF$9,'BD OCyG'!$AE:$AE,$H39,'BD OCyG'!$AD:$AD,$H$11,'BD OCyG'!$AF:$AF,"No")*Resumen!$F$8-CC39-BW39-BQ39-BK39-BE39-AY39-AS39-AM39-AG39-AA39)</f>
        <v>0</v>
      </c>
      <c r="CJ39" s="171">
        <f ca="1">CH39+IF(Resumen!$F$8=0,0,CI39/Resumen!$F$8)</f>
        <v>0</v>
      </c>
      <c r="CK39" s="171">
        <f ca="1">CH39+IF(Resumen!$Q$7=0,0,CI39/Resumen!$Q$7)</f>
        <v>0</v>
      </c>
      <c r="CL39" s="170">
        <f ca="1">IF(CM$9&gt;Periodo,0,IF(CM$9&gt;Periodo,0,(SUMIFS(INDIRECT("'BD OCyG'!$"&amp;CM$10&amp;":"&amp;CM$10),'BD OCyG'!$B:$B,CL$9,'BD OCyG'!$AE:$AE,$H39,'BD OCyG'!$AD:$AD,$H$11)*CN$9-SUMIFS(INDIRECT("'BD OCyG'!$"&amp;CG$10&amp;":"&amp;CG$10),'BD OCyG'!$B:$B,CL$9,'BD OCyG'!$AE:$AE,$H39,'BD OCyG'!$AD:$AD,$H$11)*CH$9)/CL$10))</f>
        <v>0</v>
      </c>
      <c r="CM39" s="176">
        <f t="shared" ca="1" si="19"/>
        <v>0</v>
      </c>
      <c r="CN39" s="171">
        <f ca="1">IF(CM$9&gt;Periodo,0,SUMIFS(INDIRECT("'BD OCyG'!$"&amp;CN$10&amp;":$"&amp;CN$10),'BD OCyG'!$B:$B,CL$9,'BD OCyG'!$AE:$AE,$H39,'BD OCyG'!$AD:$AD,$H$11,'BD OCyG'!$AF:$AF,"Si")-CH39-CB39-BV39-BP39-BJ39-BD39-AX39-AR39-AL39-AF39-Z39)</f>
        <v>0</v>
      </c>
      <c r="CO39" s="171">
        <f ca="1">IF(CM$9&gt;Periodo,0,SUMIFS(INDIRECT("'BD OCyG'!$"&amp;CN$10&amp;":$"&amp;CN$10),'BD OCyG'!$B:$B,CL$9,'BD OCyG'!$AE:$AE,$H39,'BD OCyG'!$AD:$AD,$H$11,'BD OCyG'!$AF:$AF,"No")*Resumen!$F$8-CI39-CC39-BW39-BQ39-BK39-BE39-AY39-AS39-AM39-AG39-AA39)</f>
        <v>0</v>
      </c>
      <c r="CP39" s="171">
        <f ca="1">CN39+IF(Resumen!$F$8=0,0,CO39/Resumen!$F$8)</f>
        <v>0</v>
      </c>
      <c r="CQ39" s="171">
        <f ca="1">CN39+IF(Resumen!$R$7=0,0,CO39/Resumen!$R$7)</f>
        <v>0</v>
      </c>
      <c r="CR39" s="139">
        <f t="shared" ca="1" si="20"/>
        <v>0</v>
      </c>
      <c r="CS39" s="139">
        <f t="shared" ca="1" si="21"/>
        <v>0</v>
      </c>
      <c r="CT39" s="139">
        <f t="shared" ca="1" si="22"/>
        <v>0</v>
      </c>
      <c r="CU39" s="139">
        <f t="shared" ca="1" si="4"/>
        <v>0</v>
      </c>
      <c r="CV39" s="140">
        <f t="shared" ca="1" si="4"/>
        <v>0</v>
      </c>
      <c r="CW39" s="140">
        <f t="shared" ca="1" si="4"/>
        <v>0</v>
      </c>
      <c r="CX39" s="176">
        <f>SUMIFS('BD OCyG'!$AB:$AB,'BD OCyG'!$B:$B,CX$11,'BD OCyG'!$AE:$AE,$H39,'BD OCyG'!$AD:$AD,$H$11)</f>
        <v>0</v>
      </c>
      <c r="CY39" s="176">
        <f t="shared" si="5"/>
        <v>0</v>
      </c>
      <c r="CZ39" s="177">
        <f>SUMIFS('BD OCyG'!$AC:$AC,'BD OCyG'!$B:$B,CX$11,'BD OCyG'!$AE:$AE,$H39,'BD OCyG'!$AD:$AD,$H$11,'BD OCyG'!$AF:$AF,"Si")</f>
        <v>0</v>
      </c>
      <c r="DA39" s="177">
        <f>SUMIFS('BD OCyG'!$AC:$AC,'BD OCyG'!$B:$B,CX$11,'BD OCyG'!$AE:$AE,$H39,'BD OCyG'!$AD:$AD,$H$11,'BD OCyG'!$AF:$AF,"No")*Resumen!$F$8</f>
        <v>0</v>
      </c>
      <c r="DB39" s="177">
        <f>CZ39+IF(Resumen!$F$8=0,0,DA39/Resumen!$F$8)</f>
        <v>0</v>
      </c>
      <c r="DC39" s="177">
        <f>CZ39+IF(Resumen!$F$8=0,0,DA39/Resumen!$F$8)</f>
        <v>0</v>
      </c>
      <c r="DD39" s="176">
        <f>SUMIFS('BD OCyG'!$AB:$AB,'BD OCyG'!$B:$B,DD$11,'BD OCyG'!$AE:$AE,$H39,'BD OCyG'!$AD:$AD,$H$11)</f>
        <v>0</v>
      </c>
      <c r="DE39" s="176">
        <f t="shared" si="6"/>
        <v>0</v>
      </c>
      <c r="DF39" s="177">
        <f>SUMIFS('BD OCyG'!$AC:$AC,'BD OCyG'!$B:$B,DD$11,'BD OCyG'!$AE:$AE,$H39,'BD OCyG'!$AD:$AD,$H$11,'BD OCyG'!$AF:$AF,"Si")</f>
        <v>0</v>
      </c>
      <c r="DG39" s="177">
        <f>SUMIFS('BD OCyG'!$AC:$AC,'BD OCyG'!$B:$B,DD$11,'BD OCyG'!$AE:$AE,$H39,'BD OCyG'!$AD:$AD,$H$11,'BD OCyG'!$AF:$AF,"No")*Resumen!$F$8</f>
        <v>0</v>
      </c>
      <c r="DH39" s="177">
        <f>DF39+IF(Resumen!$F$8=0,0,DG39/Resumen!$F$8)</f>
        <v>0</v>
      </c>
      <c r="DI39" s="171">
        <f>DF39+IF(Resumen!$F$8=0,0,DG39/Resumen!$F$8)</f>
        <v>0</v>
      </c>
      <c r="DJ39" s="140">
        <f t="shared" ca="1" si="23"/>
        <v>0</v>
      </c>
      <c r="DK39" s="140">
        <f t="shared" ca="1" si="23"/>
        <v>0</v>
      </c>
      <c r="DL39" s="140">
        <f t="shared" ca="1" si="23"/>
        <v>0</v>
      </c>
    </row>
    <row r="40" spans="2:116" s="180" customFormat="1" ht="15" customHeight="1" thickTop="1" thickBot="1" x14ac:dyDescent="0.25">
      <c r="B40" s="179">
        <f>SUM(B13:B39)</f>
        <v>0</v>
      </c>
      <c r="C40" s="179">
        <f>IFERROR(1000*F40/(B40*B$10),)</f>
        <v>0</v>
      </c>
      <c r="D40" s="179">
        <f t="shared" ref="D40:G40" si="24">SUM(D13:D39)</f>
        <v>0</v>
      </c>
      <c r="E40" s="179">
        <f t="shared" si="24"/>
        <v>0</v>
      </c>
      <c r="F40" s="179">
        <f t="shared" si="24"/>
        <v>0</v>
      </c>
      <c r="G40" s="179">
        <f t="shared" si="24"/>
        <v>0</v>
      </c>
      <c r="H40" s="179" t="str">
        <f>"Total Compras "&amp;PROPER(H11)</f>
        <v>Total Compras Locales</v>
      </c>
      <c r="I40" s="179">
        <f>SUM(I13:I39)</f>
        <v>0</v>
      </c>
      <c r="J40" s="179">
        <f>IFERROR(1000*M40/(I40*I10),)</f>
        <v>0</v>
      </c>
      <c r="K40" s="179">
        <f t="shared" ref="K40" si="25">SUM(K13:K39)</f>
        <v>0</v>
      </c>
      <c r="L40" s="179">
        <f t="shared" ref="L40:M40" si="26">SUM(L13:L39)</f>
        <v>0</v>
      </c>
      <c r="M40" s="179">
        <f t="shared" si="26"/>
        <v>0</v>
      </c>
      <c r="N40" s="179">
        <f>SUM(N13:N39)</f>
        <v>0</v>
      </c>
      <c r="O40" s="179">
        <f>IFERROR(1000*R40/(N40*N10),)</f>
        <v>0</v>
      </c>
      <c r="P40" s="179">
        <f t="shared" ref="P40" si="27">SUM(P13:P39)</f>
        <v>0</v>
      </c>
      <c r="Q40" s="179">
        <f t="shared" ref="Q40:AP40" si="28">SUM(Q13:Q39)</f>
        <v>0</v>
      </c>
      <c r="R40" s="179">
        <f t="shared" si="28"/>
        <v>0</v>
      </c>
      <c r="S40" s="179">
        <f t="shared" ca="1" si="28"/>
        <v>0</v>
      </c>
      <c r="T40" s="179">
        <f t="shared" ref="T40" ca="1" si="29">IFERROR(1000*W40/(S40*S$10),)</f>
        <v>0</v>
      </c>
      <c r="U40" s="179">
        <f t="shared" ca="1" si="28"/>
        <v>0</v>
      </c>
      <c r="V40" s="179">
        <f t="shared" ca="1" si="28"/>
        <v>0</v>
      </c>
      <c r="W40" s="179">
        <f t="shared" ca="1" si="28"/>
        <v>0</v>
      </c>
      <c r="X40" s="179">
        <f t="shared" ca="1" si="28"/>
        <v>0</v>
      </c>
      <c r="Y40" s="179">
        <f t="shared" ref="Y40" ca="1" si="30">IFERROR(1000*AB40/(X40*X$10),)</f>
        <v>0</v>
      </c>
      <c r="Z40" s="179">
        <f t="shared" ca="1" si="28"/>
        <v>0</v>
      </c>
      <c r="AA40" s="179">
        <f t="shared" ca="1" si="28"/>
        <v>0</v>
      </c>
      <c r="AB40" s="179">
        <f t="shared" ca="1" si="28"/>
        <v>0</v>
      </c>
      <c r="AC40" s="179">
        <f t="shared" ca="1" si="28"/>
        <v>0</v>
      </c>
      <c r="AD40" s="179">
        <f t="shared" ca="1" si="28"/>
        <v>0</v>
      </c>
      <c r="AE40" s="179">
        <f t="shared" ref="AE40" ca="1" si="31">IFERROR(1000*AH40/(AD40*AD$10),)</f>
        <v>0</v>
      </c>
      <c r="AF40" s="179">
        <f t="shared" ca="1" si="28"/>
        <v>0</v>
      </c>
      <c r="AG40" s="179">
        <f t="shared" ca="1" si="28"/>
        <v>0</v>
      </c>
      <c r="AH40" s="179">
        <f t="shared" ca="1" si="28"/>
        <v>0</v>
      </c>
      <c r="AI40" s="179">
        <f t="shared" ca="1" si="28"/>
        <v>0</v>
      </c>
      <c r="AJ40" s="179">
        <f t="shared" ca="1" si="28"/>
        <v>0</v>
      </c>
      <c r="AK40" s="179">
        <f t="shared" ref="AK40" ca="1" si="32">IFERROR(1000*AN40/(AJ40*AJ$10),)</f>
        <v>0</v>
      </c>
      <c r="AL40" s="179">
        <f t="shared" ca="1" si="28"/>
        <v>0</v>
      </c>
      <c r="AM40" s="179">
        <f t="shared" ca="1" si="28"/>
        <v>0</v>
      </c>
      <c r="AN40" s="179">
        <f t="shared" ca="1" si="28"/>
        <v>0</v>
      </c>
      <c r="AO40" s="179">
        <f t="shared" ca="1" si="28"/>
        <v>0</v>
      </c>
      <c r="AP40" s="179">
        <f t="shared" ca="1" si="28"/>
        <v>0</v>
      </c>
      <c r="AQ40" s="179">
        <f t="shared" ref="AQ40" ca="1" si="33">IFERROR(1000*AT40/(AP40*AP$10),)</f>
        <v>0</v>
      </c>
      <c r="AR40" s="179">
        <f t="shared" ref="AR40:AV40" ca="1" si="34">SUM(AR13:AR39)</f>
        <v>0</v>
      </c>
      <c r="AS40" s="179">
        <f t="shared" ca="1" si="34"/>
        <v>0</v>
      </c>
      <c r="AT40" s="179">
        <f t="shared" ca="1" si="34"/>
        <v>0</v>
      </c>
      <c r="AU40" s="179">
        <f t="shared" ca="1" si="34"/>
        <v>0</v>
      </c>
      <c r="AV40" s="179">
        <f t="shared" ca="1" si="34"/>
        <v>0</v>
      </c>
      <c r="AW40" s="179">
        <f t="shared" ref="AW40" ca="1" si="35">IFERROR(1000*AZ40/(AV40*AV$10),)</f>
        <v>0</v>
      </c>
      <c r="AX40" s="179">
        <f t="shared" ref="AX40:BB40" ca="1" si="36">SUM(AX13:AX39)</f>
        <v>0</v>
      </c>
      <c r="AY40" s="179">
        <f t="shared" ca="1" si="36"/>
        <v>0</v>
      </c>
      <c r="AZ40" s="179">
        <f t="shared" ca="1" si="36"/>
        <v>0</v>
      </c>
      <c r="BA40" s="179">
        <f t="shared" ca="1" si="36"/>
        <v>0</v>
      </c>
      <c r="BB40" s="179">
        <f t="shared" ca="1" si="36"/>
        <v>0</v>
      </c>
      <c r="BC40" s="179">
        <f t="shared" ref="BC40" ca="1" si="37">IFERROR(1000*BF40/(BB40*BB$10),)</f>
        <v>0</v>
      </c>
      <c r="BD40" s="179">
        <f t="shared" ref="BD40:BH40" ca="1" si="38">SUM(BD13:BD39)</f>
        <v>0</v>
      </c>
      <c r="BE40" s="179">
        <f t="shared" ca="1" si="38"/>
        <v>0</v>
      </c>
      <c r="BF40" s="179">
        <f t="shared" ca="1" si="38"/>
        <v>0</v>
      </c>
      <c r="BG40" s="179">
        <f t="shared" ca="1" si="38"/>
        <v>0</v>
      </c>
      <c r="BH40" s="179">
        <f t="shared" ca="1" si="38"/>
        <v>0</v>
      </c>
      <c r="BI40" s="179">
        <f t="shared" ref="BI40" ca="1" si="39">IFERROR(1000*BL40/(BH40*BH$10),)</f>
        <v>0</v>
      </c>
      <c r="BJ40" s="179">
        <f t="shared" ref="BJ40:BN40" ca="1" si="40">SUM(BJ13:BJ39)</f>
        <v>0</v>
      </c>
      <c r="BK40" s="179">
        <f t="shared" ca="1" si="40"/>
        <v>0</v>
      </c>
      <c r="BL40" s="179">
        <f t="shared" ca="1" si="40"/>
        <v>0</v>
      </c>
      <c r="BM40" s="179">
        <f t="shared" ca="1" si="40"/>
        <v>0</v>
      </c>
      <c r="BN40" s="179">
        <f t="shared" ca="1" si="40"/>
        <v>0</v>
      </c>
      <c r="BO40" s="179">
        <f t="shared" ref="BO40" ca="1" si="41">IFERROR(1000*BR40/(BN40*BN$10),)</f>
        <v>0</v>
      </c>
      <c r="BP40" s="179">
        <f t="shared" ref="BP40:BT40" ca="1" si="42">SUM(BP13:BP39)</f>
        <v>0</v>
      </c>
      <c r="BQ40" s="179">
        <f t="shared" ca="1" si="42"/>
        <v>0</v>
      </c>
      <c r="BR40" s="179">
        <f t="shared" ca="1" si="42"/>
        <v>0</v>
      </c>
      <c r="BS40" s="179">
        <f t="shared" ca="1" si="42"/>
        <v>0</v>
      </c>
      <c r="BT40" s="179">
        <f t="shared" ca="1" si="42"/>
        <v>0</v>
      </c>
      <c r="BU40" s="179">
        <f t="shared" ref="BU40" ca="1" si="43">IFERROR(1000*BX40/(BT40*BT$10),)</f>
        <v>0</v>
      </c>
      <c r="BV40" s="179">
        <f t="shared" ref="BV40:BZ40" ca="1" si="44">SUM(BV13:BV39)</f>
        <v>0</v>
      </c>
      <c r="BW40" s="179">
        <f t="shared" ca="1" si="44"/>
        <v>0</v>
      </c>
      <c r="BX40" s="179">
        <f t="shared" ca="1" si="44"/>
        <v>0</v>
      </c>
      <c r="BY40" s="179">
        <f t="shared" ca="1" si="44"/>
        <v>0</v>
      </c>
      <c r="BZ40" s="179">
        <f t="shared" ca="1" si="44"/>
        <v>0</v>
      </c>
      <c r="CA40" s="179">
        <f t="shared" ref="CA40" ca="1" si="45">IFERROR(1000*CD40/(BZ40*BZ$10),)</f>
        <v>0</v>
      </c>
      <c r="CB40" s="179">
        <f t="shared" ref="CB40:CF40" ca="1" si="46">SUM(CB13:CB39)</f>
        <v>0</v>
      </c>
      <c r="CC40" s="179">
        <f t="shared" ca="1" si="46"/>
        <v>0</v>
      </c>
      <c r="CD40" s="179">
        <f t="shared" ca="1" si="46"/>
        <v>0</v>
      </c>
      <c r="CE40" s="179">
        <f t="shared" ca="1" si="46"/>
        <v>0</v>
      </c>
      <c r="CF40" s="179">
        <f t="shared" ca="1" si="46"/>
        <v>0</v>
      </c>
      <c r="CG40" s="179">
        <f t="shared" ref="CG40" ca="1" si="47">IFERROR(1000*CJ40/(CF40*CF$10),)</f>
        <v>0</v>
      </c>
      <c r="CH40" s="179">
        <f t="shared" ref="CH40:CL40" ca="1" si="48">SUM(CH13:CH39)</f>
        <v>0</v>
      </c>
      <c r="CI40" s="179">
        <f t="shared" ca="1" si="48"/>
        <v>0</v>
      </c>
      <c r="CJ40" s="179">
        <f t="shared" ca="1" si="48"/>
        <v>0</v>
      </c>
      <c r="CK40" s="179">
        <f t="shared" ca="1" si="48"/>
        <v>0</v>
      </c>
      <c r="CL40" s="179">
        <f t="shared" ca="1" si="48"/>
        <v>0</v>
      </c>
      <c r="CM40" s="179">
        <f t="shared" ref="CM40" ca="1" si="49">IFERROR(1000*CP40/(CL40*CL$10),)</f>
        <v>0</v>
      </c>
      <c r="CN40" s="179">
        <f t="shared" ref="CN40:CW40" ca="1" si="50">SUM(CN13:CN39)</f>
        <v>0</v>
      </c>
      <c r="CO40" s="179">
        <f t="shared" ca="1" si="50"/>
        <v>0</v>
      </c>
      <c r="CP40" s="179">
        <f t="shared" ca="1" si="50"/>
        <v>0</v>
      </c>
      <c r="CQ40" s="179">
        <f t="shared" ca="1" si="50"/>
        <v>0</v>
      </c>
      <c r="CR40" s="179">
        <f t="shared" ca="1" si="50"/>
        <v>0</v>
      </c>
      <c r="CS40" s="179">
        <f t="shared" ref="CS40" ca="1" si="51">IFERROR(1000*CV40/(CR40*CR$10),)</f>
        <v>0</v>
      </c>
      <c r="CT40" s="179">
        <f t="shared" ca="1" si="50"/>
        <v>0</v>
      </c>
      <c r="CU40" s="179">
        <f t="shared" ca="1" si="50"/>
        <v>0</v>
      </c>
      <c r="CV40" s="179">
        <f t="shared" ca="1" si="50"/>
        <v>0</v>
      </c>
      <c r="CW40" s="179">
        <f t="shared" ca="1" si="50"/>
        <v>0</v>
      </c>
      <c r="CX40" s="179">
        <f>SUM(CX13:CX39)</f>
        <v>0</v>
      </c>
      <c r="CY40" s="179">
        <f>IFERROR(1000*DB40/(CX40*CX$10),)</f>
        <v>0</v>
      </c>
      <c r="CZ40" s="179">
        <f t="shared" ref="CZ40:DC40" si="52">SUM(CZ13:CZ39)</f>
        <v>0</v>
      </c>
      <c r="DA40" s="179">
        <f t="shared" si="52"/>
        <v>0</v>
      </c>
      <c r="DB40" s="179">
        <f t="shared" si="52"/>
        <v>0</v>
      </c>
      <c r="DC40" s="179">
        <f t="shared" si="52"/>
        <v>0</v>
      </c>
      <c r="DD40" s="179">
        <f>SUM(DD13:DD39)</f>
        <v>0</v>
      </c>
      <c r="DE40" s="179">
        <f>IFERROR(1000*DH40/(DD40*DD$10),)</f>
        <v>0</v>
      </c>
      <c r="DF40" s="179">
        <f t="shared" ref="DF40:DL40" si="53">SUM(DF13:DF39)</f>
        <v>0</v>
      </c>
      <c r="DG40" s="179">
        <f t="shared" si="53"/>
        <v>0</v>
      </c>
      <c r="DH40" s="179">
        <f t="shared" si="53"/>
        <v>0</v>
      </c>
      <c r="DI40" s="179">
        <f t="shared" si="53"/>
        <v>0</v>
      </c>
      <c r="DJ40" s="179">
        <f t="shared" ca="1" si="53"/>
        <v>0</v>
      </c>
      <c r="DK40" s="179">
        <f t="shared" ca="1" si="53"/>
        <v>0</v>
      </c>
      <c r="DL40" s="179">
        <f t="shared" ca="1" si="53"/>
        <v>0</v>
      </c>
    </row>
    <row r="41" spans="2:116" ht="15" customHeight="1" thickTop="1" x14ac:dyDescent="0.2"/>
  </sheetData>
  <mergeCells count="21">
    <mergeCell ref="CX11:DC11"/>
    <mergeCell ref="DD11:DI11"/>
    <mergeCell ref="DJ11:DL11"/>
    <mergeCell ref="BN11:BS11"/>
    <mergeCell ref="BT11:BY11"/>
    <mergeCell ref="BZ11:CE11"/>
    <mergeCell ref="CF11:CK11"/>
    <mergeCell ref="CL11:CQ11"/>
    <mergeCell ref="CR11:CW11"/>
    <mergeCell ref="BH11:BM11"/>
    <mergeCell ref="D9:G9"/>
    <mergeCell ref="B11:G11"/>
    <mergeCell ref="I11:M11"/>
    <mergeCell ref="N11:R11"/>
    <mergeCell ref="S11:W11"/>
    <mergeCell ref="X11:AC11"/>
    <mergeCell ref="AD11:AI11"/>
    <mergeCell ref="AJ11:AO11"/>
    <mergeCell ref="AP11:AU11"/>
    <mergeCell ref="AV11:BA11"/>
    <mergeCell ref="BB11:BG11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rgb="FFFF0000"/>
  </sheetPr>
  <dimension ref="A1:DL41"/>
  <sheetViews>
    <sheetView showGridLines="0" workbookViewId="0"/>
  </sheetViews>
  <sheetFormatPr baseColWidth="10" defaultRowHeight="15" customHeight="1" x14ac:dyDescent="0.2"/>
  <cols>
    <col min="1" max="1" width="7" style="161" customWidth="1"/>
    <col min="2" max="7" width="13.7109375" style="161" customWidth="1"/>
    <col min="8" max="8" width="39.5703125" style="161" customWidth="1"/>
    <col min="9" max="113" width="13.7109375" style="161" customWidth="1"/>
    <col min="114" max="16384" width="11.42578125" style="161"/>
  </cols>
  <sheetData>
    <row r="1" spans="1:116" s="1" customFormat="1" ht="24.95" customHeight="1" x14ac:dyDescent="0.2">
      <c r="A1" s="154"/>
      <c r="B1" s="154"/>
      <c r="C1" s="154"/>
      <c r="D1" s="155"/>
      <c r="E1" s="155"/>
      <c r="F1" s="155"/>
      <c r="G1" s="155"/>
      <c r="H1" s="155"/>
      <c r="I1" s="11"/>
      <c r="J1" s="11"/>
      <c r="S1" s="11"/>
      <c r="T1" s="11"/>
      <c r="X1" s="11"/>
      <c r="Y1" s="11"/>
      <c r="AD1" s="11"/>
      <c r="AE1" s="11"/>
      <c r="AJ1" s="11"/>
      <c r="AK1" s="11"/>
      <c r="AP1" s="11"/>
      <c r="AQ1" s="11"/>
      <c r="AV1" s="11"/>
      <c r="AW1" s="11"/>
      <c r="BB1" s="11"/>
      <c r="BC1" s="11"/>
      <c r="BH1" s="11"/>
      <c r="BI1" s="11"/>
      <c r="BN1" s="11"/>
      <c r="BO1" s="11"/>
      <c r="BT1" s="11"/>
      <c r="BU1" s="11"/>
      <c r="BZ1" s="11"/>
      <c r="CA1" s="11"/>
      <c r="CF1" s="11"/>
      <c r="CG1" s="11"/>
      <c r="CL1" s="11"/>
      <c r="CM1" s="11"/>
      <c r="CR1" s="11"/>
      <c r="CS1" s="11"/>
      <c r="CX1" s="11"/>
      <c r="CY1" s="11"/>
      <c r="DD1" s="11"/>
      <c r="DE1" s="11"/>
    </row>
    <row r="2" spans="1:116" s="11" customFormat="1" ht="15" customHeight="1" x14ac:dyDescent="0.2">
      <c r="A2" s="156"/>
      <c r="B2" s="12" t="s">
        <v>55</v>
      </c>
      <c r="C2" s="156"/>
      <c r="E2" s="12"/>
      <c r="F2" s="12"/>
      <c r="G2" s="12"/>
      <c r="H2" s="17"/>
      <c r="I2" s="17"/>
      <c r="J2" s="17"/>
      <c r="S2" s="17"/>
      <c r="T2" s="17"/>
      <c r="X2" s="17"/>
      <c r="Y2" s="17"/>
      <c r="AD2" s="17"/>
      <c r="AE2" s="17"/>
      <c r="AJ2" s="17"/>
      <c r="AK2" s="17"/>
      <c r="AP2" s="17"/>
      <c r="AQ2" s="17"/>
      <c r="AV2" s="17"/>
      <c r="AW2" s="17"/>
      <c r="BB2" s="17"/>
      <c r="BC2" s="17"/>
      <c r="BH2" s="17"/>
      <c r="BI2" s="17"/>
      <c r="BN2" s="17"/>
      <c r="BO2" s="17"/>
      <c r="BT2" s="17"/>
      <c r="BU2" s="17"/>
      <c r="BZ2" s="17"/>
      <c r="CA2" s="17"/>
      <c r="CF2" s="17"/>
      <c r="CG2" s="17"/>
      <c r="CL2" s="17"/>
      <c r="CM2" s="17"/>
      <c r="CR2" s="17"/>
      <c r="CS2" s="17"/>
      <c r="CX2" s="17"/>
      <c r="CY2" s="17"/>
      <c r="DD2" s="17"/>
      <c r="DE2" s="17"/>
    </row>
    <row r="3" spans="1:116" s="11" customFormat="1" ht="15" customHeight="1" x14ac:dyDescent="0.2">
      <c r="A3" s="156"/>
      <c r="B3" s="12" t="s">
        <v>16</v>
      </c>
      <c r="C3" s="156"/>
      <c r="E3" s="12"/>
      <c r="F3" s="12"/>
      <c r="G3" s="12"/>
      <c r="H3" s="12"/>
      <c r="I3" s="17"/>
      <c r="J3" s="17"/>
      <c r="S3" s="17"/>
      <c r="T3" s="17"/>
      <c r="X3" s="17"/>
      <c r="Y3" s="17"/>
      <c r="AD3" s="17"/>
      <c r="AE3" s="17"/>
      <c r="AJ3" s="17"/>
      <c r="AK3" s="17"/>
      <c r="AP3" s="17"/>
      <c r="AQ3" s="17"/>
      <c r="AV3" s="17"/>
      <c r="AW3" s="17"/>
      <c r="BB3" s="17"/>
      <c r="BC3" s="17"/>
      <c r="BH3" s="17"/>
      <c r="BI3" s="17"/>
      <c r="BN3" s="17"/>
      <c r="BO3" s="17"/>
      <c r="BT3" s="17"/>
      <c r="BU3" s="17"/>
      <c r="BZ3" s="17"/>
      <c r="CA3" s="17"/>
      <c r="CF3" s="17"/>
      <c r="CG3" s="17"/>
      <c r="CL3" s="17"/>
      <c r="CM3" s="17"/>
      <c r="CR3" s="17"/>
      <c r="CS3" s="17"/>
      <c r="CX3" s="17"/>
      <c r="CY3" s="17"/>
      <c r="DD3" s="17"/>
      <c r="DE3" s="17"/>
    </row>
    <row r="4" spans="1:116" s="11" customFormat="1" ht="15" customHeight="1" x14ac:dyDescent="0.2">
      <c r="A4" s="156"/>
      <c r="B4" s="12" t="s">
        <v>17</v>
      </c>
      <c r="C4" s="156"/>
      <c r="E4" s="12"/>
      <c r="F4" s="12"/>
      <c r="G4" s="12"/>
      <c r="H4" s="12"/>
      <c r="I4" s="157"/>
      <c r="J4" s="157"/>
      <c r="S4" s="157"/>
      <c r="T4" s="157"/>
      <c r="X4" s="157"/>
      <c r="Y4" s="157"/>
      <c r="AD4" s="157"/>
      <c r="AE4" s="157"/>
      <c r="AJ4" s="157"/>
      <c r="AK4" s="157"/>
      <c r="AP4" s="157"/>
      <c r="AQ4" s="157"/>
      <c r="AV4" s="157"/>
      <c r="AW4" s="157"/>
      <c r="BB4" s="157"/>
      <c r="BC4" s="157"/>
      <c r="BH4" s="157"/>
      <c r="BI4" s="157"/>
      <c r="BN4" s="157"/>
      <c r="BO4" s="157"/>
      <c r="BT4" s="157"/>
      <c r="BU4" s="157"/>
      <c r="BZ4" s="157"/>
      <c r="CA4" s="157"/>
      <c r="CF4" s="157"/>
      <c r="CG4" s="157"/>
      <c r="CL4" s="157"/>
      <c r="CM4" s="157"/>
      <c r="CR4" s="157"/>
      <c r="CS4" s="157"/>
      <c r="CX4" s="157"/>
      <c r="CY4" s="157"/>
      <c r="DD4" s="157"/>
      <c r="DE4" s="157"/>
    </row>
    <row r="5" spans="1:116" s="11" customFormat="1" ht="15" customHeight="1" x14ac:dyDescent="0.2">
      <c r="A5" s="156"/>
      <c r="B5" s="12" t="s">
        <v>18</v>
      </c>
      <c r="C5" s="156"/>
      <c r="E5" s="12"/>
      <c r="F5" s="12"/>
      <c r="G5" s="12"/>
      <c r="H5" s="12"/>
      <c r="I5" s="158"/>
      <c r="J5" s="158"/>
      <c r="S5" s="158"/>
      <c r="T5" s="158"/>
      <c r="X5" s="158"/>
      <c r="Y5" s="158"/>
      <c r="AD5" s="158"/>
      <c r="AE5" s="158"/>
      <c r="AJ5" s="158"/>
      <c r="AK5" s="158"/>
      <c r="AP5" s="158"/>
      <c r="AQ5" s="158"/>
      <c r="AV5" s="158"/>
      <c r="AW5" s="158"/>
      <c r="BB5" s="158"/>
      <c r="BC5" s="158"/>
      <c r="BH5" s="158"/>
      <c r="BI5" s="158"/>
      <c r="BN5" s="158"/>
      <c r="BO5" s="158"/>
      <c r="BT5" s="158"/>
      <c r="BU5" s="158"/>
      <c r="BZ5" s="158"/>
      <c r="CA5" s="158"/>
      <c r="CF5" s="158"/>
      <c r="CG5" s="158"/>
      <c r="CL5" s="158"/>
      <c r="CM5" s="158"/>
      <c r="CR5" s="158"/>
      <c r="CS5" s="158"/>
      <c r="CX5" s="158"/>
      <c r="CY5" s="158"/>
      <c r="DD5" s="158"/>
      <c r="DE5" s="158"/>
    </row>
    <row r="6" spans="1:116" s="11" customFormat="1" ht="15" customHeight="1" x14ac:dyDescent="0.2">
      <c r="A6" s="156"/>
      <c r="B6" s="12" t="s">
        <v>220</v>
      </c>
      <c r="C6" s="156"/>
      <c r="E6" s="12"/>
      <c r="F6" s="12"/>
      <c r="G6" s="12"/>
      <c r="H6" s="12"/>
      <c r="I6" s="158"/>
      <c r="J6" s="158"/>
      <c r="S6" s="158"/>
      <c r="T6" s="158"/>
      <c r="X6" s="158"/>
      <c r="Y6" s="158"/>
      <c r="AD6" s="158"/>
      <c r="AE6" s="158"/>
      <c r="AJ6" s="158"/>
      <c r="AK6" s="158"/>
      <c r="AP6" s="158"/>
      <c r="AQ6" s="158"/>
      <c r="AV6" s="158"/>
      <c r="AW6" s="158"/>
      <c r="BB6" s="158"/>
      <c r="BC6" s="158"/>
      <c r="BH6" s="158"/>
      <c r="BI6" s="158"/>
      <c r="BN6" s="158"/>
      <c r="BO6" s="158"/>
      <c r="BT6" s="158"/>
      <c r="BU6" s="158"/>
      <c r="BZ6" s="158"/>
      <c r="CA6" s="158"/>
      <c r="CF6" s="158"/>
      <c r="CG6" s="158"/>
      <c r="CL6" s="158"/>
      <c r="CM6" s="158"/>
      <c r="CR6" s="158"/>
      <c r="CS6" s="158"/>
      <c r="CX6" s="158"/>
      <c r="CY6" s="158"/>
      <c r="DD6" s="158"/>
      <c r="DE6" s="158"/>
    </row>
    <row r="7" spans="1:116" s="11" customFormat="1" ht="15" customHeight="1" x14ac:dyDescent="0.2">
      <c r="A7" s="156"/>
      <c r="B7" s="17" t="str">
        <f>Resumen!B9</f>
        <v>-</v>
      </c>
      <c r="C7" s="156"/>
      <c r="E7" s="17"/>
      <c r="F7" s="17"/>
      <c r="G7" s="17"/>
      <c r="H7" s="17"/>
    </row>
    <row r="8" spans="1:116" s="1" customFormat="1" ht="15" customHeight="1" thickBot="1" x14ac:dyDescent="0.25">
      <c r="A8" s="154"/>
      <c r="B8" s="154"/>
      <c r="C8" s="154"/>
      <c r="D8" s="17"/>
      <c r="E8" s="17"/>
      <c r="F8" s="17"/>
      <c r="G8" s="17"/>
      <c r="H8" s="17"/>
      <c r="I8" s="11"/>
      <c r="J8" s="11"/>
      <c r="S8" s="11"/>
      <c r="T8" s="11"/>
      <c r="X8" s="11"/>
      <c r="Y8" s="11"/>
      <c r="AD8" s="11"/>
      <c r="AE8" s="11"/>
      <c r="AJ8" s="11"/>
      <c r="AK8" s="11"/>
      <c r="AP8" s="11"/>
      <c r="AQ8" s="11"/>
      <c r="AV8" s="11"/>
      <c r="AW8" s="11"/>
      <c r="BB8" s="11"/>
      <c r="BC8" s="11"/>
      <c r="BH8" s="11"/>
      <c r="BI8" s="11"/>
      <c r="BN8" s="11"/>
      <c r="BO8" s="11"/>
      <c r="BT8" s="11"/>
      <c r="BU8" s="11"/>
      <c r="BZ8" s="11"/>
      <c r="CA8" s="11"/>
      <c r="CF8" s="11"/>
      <c r="CG8" s="11"/>
      <c r="CL8" s="11"/>
      <c r="CM8" s="11"/>
      <c r="CR8" s="11"/>
      <c r="CS8" s="11"/>
      <c r="CX8" s="11"/>
      <c r="CY8" s="11"/>
      <c r="DD8" s="11"/>
      <c r="DE8" s="11"/>
    </row>
    <row r="9" spans="1:116" s="1" customFormat="1" ht="15" customHeight="1" thickBot="1" x14ac:dyDescent="0.25">
      <c r="A9" s="154"/>
      <c r="B9" s="154"/>
      <c r="C9" s="154"/>
      <c r="D9" s="194" t="s">
        <v>20</v>
      </c>
      <c r="E9" s="197"/>
      <c r="F9" s="197"/>
      <c r="G9" s="195"/>
      <c r="H9" s="162" t="str">
        <f>Resumen!D11</f>
        <v>COMERCIO Y SUMINISTRO CARACAS</v>
      </c>
      <c r="I9" s="11"/>
      <c r="J9" s="11"/>
      <c r="S9" s="187"/>
      <c r="T9" s="187"/>
      <c r="U9" s="88"/>
      <c r="V9" s="88"/>
      <c r="W9" s="88"/>
      <c r="X9" s="184">
        <f>'BD Eventos'!$B$11</f>
        <v>0</v>
      </c>
      <c r="Y9" s="184">
        <v>1</v>
      </c>
      <c r="Z9" s="88"/>
      <c r="AA9" s="88"/>
      <c r="AB9" s="88"/>
      <c r="AC9" s="88"/>
      <c r="AD9" s="184">
        <f>'BD Eventos'!$B$11</f>
        <v>0</v>
      </c>
      <c r="AE9" s="184">
        <f>Y9+1</f>
        <v>2</v>
      </c>
      <c r="AF9" s="184">
        <f>IFERROR(DATE(VLOOKUP(AD9,'BD Eventos'!$B$8:$H$13,2,0),AE9+1,1)-DATE(VLOOKUP(AD9,'BD Eventos'!$B$8:$H$13,2,0),1,1),)</f>
        <v>0</v>
      </c>
      <c r="AG9" s="88"/>
      <c r="AH9" s="88"/>
      <c r="AI9" s="88"/>
      <c r="AJ9" s="184">
        <f>'BD Eventos'!$B$11</f>
        <v>0</v>
      </c>
      <c r="AK9" s="184">
        <f>AE9+1</f>
        <v>3</v>
      </c>
      <c r="AL9" s="184">
        <f>IFERROR(DATE(VLOOKUP(AJ9,'BD Eventos'!$B$8:$H$13,2,0),AK9+1,1)-DATE(VLOOKUP(AJ9,'BD Eventos'!$B$8:$H$13,2,0),1,1),)</f>
        <v>0</v>
      </c>
      <c r="AM9" s="88"/>
      <c r="AN9" s="88"/>
      <c r="AO9" s="88"/>
      <c r="AP9" s="184">
        <f>'BD Eventos'!$B$11</f>
        <v>0</v>
      </c>
      <c r="AQ9" s="184">
        <f>AK9+1</f>
        <v>4</v>
      </c>
      <c r="AR9" s="184">
        <f>IFERROR(DATE(VLOOKUP(AP9,'BD Eventos'!$B$8:$H$13,2,0),AQ9+1,1)-DATE(VLOOKUP(AP9,'BD Eventos'!$B$8:$H$13,2,0),1,1),)</f>
        <v>0</v>
      </c>
      <c r="AS9" s="88"/>
      <c r="AT9" s="88"/>
      <c r="AU9" s="88"/>
      <c r="AV9" s="184">
        <f>'BD Eventos'!$B$11</f>
        <v>0</v>
      </c>
      <c r="AW9" s="184">
        <f>AQ9+1</f>
        <v>5</v>
      </c>
      <c r="AX9" s="184">
        <f>IFERROR(DATE(VLOOKUP(AV9,'BD Eventos'!$B$8:$H$13,2,0),AW9+1,1)-DATE(VLOOKUP(AV9,'BD Eventos'!$B$8:$H$13,2,0),1,1),)</f>
        <v>0</v>
      </c>
      <c r="AY9" s="88"/>
      <c r="AZ9" s="88"/>
      <c r="BA9" s="88"/>
      <c r="BB9" s="184">
        <f>'BD Eventos'!$B$11</f>
        <v>0</v>
      </c>
      <c r="BC9" s="184">
        <f>AW9+1</f>
        <v>6</v>
      </c>
      <c r="BD9" s="184">
        <f>IFERROR(DATE(VLOOKUP(BB9,'BD Eventos'!$B$8:$H$13,2,0),BC9+1,1)-DATE(VLOOKUP(BB9,'BD Eventos'!$B$8:$H$13,2,0),1,1),)</f>
        <v>0</v>
      </c>
      <c r="BE9" s="88"/>
      <c r="BF9" s="88"/>
      <c r="BG9" s="88"/>
      <c r="BH9" s="184">
        <f>'BD Eventos'!$B$11</f>
        <v>0</v>
      </c>
      <c r="BI9" s="184">
        <f>BC9+1</f>
        <v>7</v>
      </c>
      <c r="BJ9" s="184">
        <f>IFERROR(DATE(VLOOKUP(BH9,'BD Eventos'!$B$8:$H$13,2,0),BI9+1,1)-DATE(VLOOKUP(BH9,'BD Eventos'!$B$8:$H$13,2,0),1,1),)</f>
        <v>0</v>
      </c>
      <c r="BK9" s="88"/>
      <c r="BL9" s="88"/>
      <c r="BM9" s="88"/>
      <c r="BN9" s="184">
        <f>'BD Eventos'!$B$11</f>
        <v>0</v>
      </c>
      <c r="BO9" s="184">
        <f>BI9+1</f>
        <v>8</v>
      </c>
      <c r="BP9" s="184">
        <f>IFERROR(DATE(VLOOKUP(BN9,'BD Eventos'!$B$8:$H$13,2,0),BO9+1,1)-DATE(VLOOKUP(BN9,'BD Eventos'!$B$8:$H$13,2,0),1,1),)</f>
        <v>0</v>
      </c>
      <c r="BQ9" s="88"/>
      <c r="BR9" s="88"/>
      <c r="BS9" s="88"/>
      <c r="BT9" s="184">
        <f>'BD Eventos'!$B$11</f>
        <v>0</v>
      </c>
      <c r="BU9" s="184">
        <f>BO9+1</f>
        <v>9</v>
      </c>
      <c r="BV9" s="184">
        <f>IFERROR(DATE(VLOOKUP(BT9,'BD Eventos'!$B$8:$H$13,2,0),BU9+1,1)-DATE(VLOOKUP(BT9,'BD Eventos'!$B$8:$H$13,2,0),1,1),)</f>
        <v>0</v>
      </c>
      <c r="BW9" s="88"/>
      <c r="BX9" s="88"/>
      <c r="BY9" s="88"/>
      <c r="BZ9" s="184">
        <f>'BD Eventos'!$B$11</f>
        <v>0</v>
      </c>
      <c r="CA9" s="184">
        <f>BU9+1</f>
        <v>10</v>
      </c>
      <c r="CB9" s="184">
        <f>IFERROR(DATE(VLOOKUP(BZ9,'BD Eventos'!$B$8:$H$13,2,0),CA9+1,1)-DATE(VLOOKUP(BZ9,'BD Eventos'!$B$8:$H$13,2,0),1,1),)</f>
        <v>0</v>
      </c>
      <c r="CC9" s="88"/>
      <c r="CD9" s="88"/>
      <c r="CE9" s="88"/>
      <c r="CF9" s="184">
        <f>'BD Eventos'!$B$11</f>
        <v>0</v>
      </c>
      <c r="CG9" s="184">
        <f>CA9+1</f>
        <v>11</v>
      </c>
      <c r="CH9" s="184">
        <f>IFERROR(DATE(VLOOKUP(CF9,'BD Eventos'!$B$8:$H$13,2,0),CG9+1,1)-DATE(VLOOKUP(CF9,'BD Eventos'!$B$8:$H$13,2,0),1,1),)</f>
        <v>0</v>
      </c>
      <c r="CI9" s="88"/>
      <c r="CJ9" s="88"/>
      <c r="CK9" s="88"/>
      <c r="CL9" s="184">
        <f>'BD Eventos'!$B$11</f>
        <v>0</v>
      </c>
      <c r="CM9" s="184">
        <f>CG9+1</f>
        <v>12</v>
      </c>
      <c r="CN9" s="184">
        <f>IFERROR(DATE(VLOOKUP(CL9,'BD Eventos'!$B$8:$H$13,2,0),CM9+1,1)-DATE(VLOOKUP(CL9,'BD Eventos'!$B$8:$H$13,2,0),1,1),)</f>
        <v>0</v>
      </c>
      <c r="CO9" s="88"/>
      <c r="CP9" s="88"/>
      <c r="CQ9" s="88"/>
      <c r="CR9" s="184">
        <f>'BD Eventos'!$B$11</f>
        <v>0</v>
      </c>
      <c r="CS9" s="187"/>
      <c r="CT9" s="88"/>
      <c r="CU9" s="88"/>
      <c r="CV9" s="88"/>
      <c r="CW9" s="88"/>
      <c r="CX9" s="187"/>
      <c r="CY9" s="187"/>
      <c r="CZ9" s="88"/>
      <c r="DA9" s="88"/>
      <c r="DB9" s="88"/>
      <c r="DC9" s="88"/>
      <c r="DD9" s="187"/>
      <c r="DE9" s="187"/>
      <c r="DF9" s="88"/>
      <c r="DG9" s="88"/>
      <c r="DH9" s="88"/>
      <c r="DI9" s="88"/>
    </row>
    <row r="10" spans="1:116" s="185" customFormat="1" ht="15" customHeight="1" x14ac:dyDescent="0.25">
      <c r="A10" s="183"/>
      <c r="B10" s="184">
        <f>IFERROR(DATE(VLOOKUP(B11,'BD Eventos'!$B$8:$H$13,2,0)+1,1,1)-DATE(VLOOKUP(B11,'BD Eventos'!$B$8:$H$13,2,0),1,1),)</f>
        <v>0</v>
      </c>
      <c r="C10" s="183"/>
      <c r="D10" s="181"/>
      <c r="E10" s="181"/>
      <c r="F10" s="181"/>
      <c r="G10" s="181"/>
      <c r="H10" s="182"/>
      <c r="I10" s="184">
        <f>IFERROR(DATE(VLOOKUP(I11,'BD Eventos'!$B$8:$H$13,2,0)+1,1,1)-DATE(VLOOKUP(I11,'BD Eventos'!$B$8:$H$13,2,0),1,1),)</f>
        <v>0</v>
      </c>
      <c r="J10" s="182"/>
      <c r="N10" s="184">
        <f>IFERROR(DATE(VLOOKUP(N11,'BD Eventos'!$B$8:$H$13,2,0)+1,1,1)-DATE(VLOOKUP(N11,'BD Eventos'!$B$8:$H$13,2,0),1,1),)</f>
        <v>0</v>
      </c>
      <c r="S10" s="184">
        <f>IFERROR(DATE(VLOOKUP(N11,'BD Eventos'!$B$8:$H$13,2,0),Periodo+1,1)-DATE(VLOOKUP(N11,'BD Eventos'!$B$8:$H$13,2,0),1,1),)</f>
        <v>0</v>
      </c>
      <c r="T10" s="184">
        <f>IFERROR(VLOOKUP(Periodo,'BD General'!$I$2:$K$13,2,0),)</f>
        <v>0</v>
      </c>
      <c r="U10" s="184">
        <f>IFERROR(VLOOKUP(Periodo,'BD General'!$I$2:$K$13,3,0),)</f>
        <v>0</v>
      </c>
      <c r="X10" s="184">
        <f>IFERROR(DATE(VLOOKUP(X9,'BD Eventos'!$B$8:$H$13,2,0),Y9+1,1)-DATE(VLOOKUP(X9,'BD Eventos'!$B$8:$H$13,2,0),1,1),)</f>
        <v>0</v>
      </c>
      <c r="Y10" s="184" t="str">
        <f>VLOOKUP(Y9,'BD General'!$I$2:$K$13,2,0)</f>
        <v>F</v>
      </c>
      <c r="Z10" s="184" t="str">
        <f>VLOOKUP(Y9,'BD General'!$I$2:$K$13,3,0)</f>
        <v>G</v>
      </c>
      <c r="AD10" s="184">
        <f>AF9-X10</f>
        <v>0</v>
      </c>
      <c r="AE10" s="184" t="str">
        <f>VLOOKUP(AE9,'BD General'!$I$2:$K$13,2,0)</f>
        <v>H</v>
      </c>
      <c r="AF10" s="184" t="str">
        <f>VLOOKUP(AE9,'BD General'!$I$2:$K$13,3,0)</f>
        <v>I</v>
      </c>
      <c r="AJ10" s="184">
        <f>AL9-AF9</f>
        <v>0</v>
      </c>
      <c r="AK10" s="184" t="str">
        <f>VLOOKUP(AK9,'BD General'!$I$2:$K$13,2,0)</f>
        <v>J</v>
      </c>
      <c r="AL10" s="184" t="str">
        <f>VLOOKUP(AK9,'BD General'!$I$2:$K$13,3,0)</f>
        <v>K</v>
      </c>
      <c r="AP10" s="184">
        <f>AR9-AL9</f>
        <v>0</v>
      </c>
      <c r="AQ10" s="184" t="str">
        <f>VLOOKUP(AQ9,'BD General'!$I$2:$K$13,2,0)</f>
        <v>L</v>
      </c>
      <c r="AR10" s="184" t="str">
        <f>VLOOKUP(AQ9,'BD General'!$I$2:$K$13,3,0)</f>
        <v>M</v>
      </c>
      <c r="AV10" s="184">
        <f>AX9-AR9</f>
        <v>0</v>
      </c>
      <c r="AW10" s="184" t="str">
        <f>VLOOKUP(AW9,'BD General'!$I$2:$K$13,2,0)</f>
        <v>N</v>
      </c>
      <c r="AX10" s="184" t="str">
        <f>VLOOKUP(AW9,'BD General'!$I$2:$K$13,3,0)</f>
        <v>O</v>
      </c>
      <c r="BB10" s="184">
        <f>BD9-AX9</f>
        <v>0</v>
      </c>
      <c r="BC10" s="184" t="str">
        <f>VLOOKUP(BC9,'BD General'!$I$2:$K$13,2,0)</f>
        <v>P</v>
      </c>
      <c r="BD10" s="184" t="str">
        <f>VLOOKUP(BC9,'BD General'!$I$2:$K$13,3,0)</f>
        <v>Q</v>
      </c>
      <c r="BH10" s="184">
        <f>BJ9-BD9</f>
        <v>0</v>
      </c>
      <c r="BI10" s="184" t="str">
        <f>VLOOKUP(BI9,'BD General'!$I$2:$K$13,2,0)</f>
        <v>R</v>
      </c>
      <c r="BJ10" s="184" t="str">
        <f>VLOOKUP(BI9,'BD General'!$I$2:$K$13,3,0)</f>
        <v>S</v>
      </c>
      <c r="BN10" s="184">
        <f>BP9-BJ9</f>
        <v>0</v>
      </c>
      <c r="BO10" s="184" t="str">
        <f>VLOOKUP(BO9,'BD General'!$I$2:$K$13,2,0)</f>
        <v>T</v>
      </c>
      <c r="BP10" s="184" t="str">
        <f>VLOOKUP(BO9,'BD General'!$I$2:$K$13,3,0)</f>
        <v>U</v>
      </c>
      <c r="BT10" s="184">
        <f>BV9-BP9</f>
        <v>0</v>
      </c>
      <c r="BU10" s="184" t="str">
        <f>VLOOKUP(BU9,'BD General'!$I$2:$K$13,2,0)</f>
        <v>V</v>
      </c>
      <c r="BV10" s="184" t="str">
        <f>VLOOKUP(BU9,'BD General'!$I$2:$K$13,3,0)</f>
        <v>W</v>
      </c>
      <c r="BZ10" s="184">
        <f>CB9-BV9</f>
        <v>0</v>
      </c>
      <c r="CA10" s="184" t="str">
        <f>VLOOKUP(CA9,'BD General'!$I$2:$K$13,2,0)</f>
        <v>X</v>
      </c>
      <c r="CB10" s="184" t="str">
        <f>VLOOKUP(CA9,'BD General'!$I$2:$K$13,3,0)</f>
        <v>Y</v>
      </c>
      <c r="CF10" s="184">
        <f>CH9-CB9</f>
        <v>0</v>
      </c>
      <c r="CG10" s="184" t="str">
        <f>VLOOKUP(CG9,'BD General'!$I$2:$K$13,2,0)</f>
        <v>Z</v>
      </c>
      <c r="CH10" s="184" t="str">
        <f>VLOOKUP(CG9,'BD General'!$I$2:$K$13,3,0)</f>
        <v>AA</v>
      </c>
      <c r="CL10" s="184">
        <f>CN9-CH9</f>
        <v>0</v>
      </c>
      <c r="CM10" s="184" t="str">
        <f>VLOOKUP(CM9,'BD General'!$I$2:$K$13,2,0)</f>
        <v>AB</v>
      </c>
      <c r="CN10" s="184" t="str">
        <f>VLOOKUP(CM9,'BD General'!$I$2:$K$13,3,0)</f>
        <v>AC</v>
      </c>
      <c r="CR10" s="188">
        <f>S10</f>
        <v>0</v>
      </c>
      <c r="CS10" s="182"/>
      <c r="CX10" s="184">
        <f>IFERROR(DATE(VLOOKUP(CX11,'BD Eventos'!$B$8:$H$13,2,0)+1,1,1)-DATE(VLOOKUP(CX11,'BD Eventos'!$B$8:$H$13,2,0),1,1),)</f>
        <v>0</v>
      </c>
      <c r="CY10" s="182"/>
      <c r="DD10" s="184">
        <f>IFERROR(DATE(VLOOKUP(DD11,'BD Eventos'!$B$8:$H$13,2,0)+1,1,1)-DATE(VLOOKUP(DD11,'BD Eventos'!$B$8:$H$13,2,0),1,1),)</f>
        <v>0</v>
      </c>
      <c r="DE10" s="182"/>
    </row>
    <row r="11" spans="1:116" s="159" customFormat="1" ht="24.95" customHeight="1" x14ac:dyDescent="0.2">
      <c r="B11" s="192" t="str">
        <f>'OP-1'!B17:E17</f>
        <v/>
      </c>
      <c r="C11" s="192"/>
      <c r="D11" s="192"/>
      <c r="E11" s="192"/>
      <c r="F11" s="192"/>
      <c r="G11" s="192"/>
      <c r="H11" s="168" t="s">
        <v>219</v>
      </c>
      <c r="I11" s="192" t="str">
        <f>Resumen!E16</f>
        <v/>
      </c>
      <c r="J11" s="192"/>
      <c r="K11" s="192"/>
      <c r="L11" s="192"/>
      <c r="M11" s="192"/>
      <c r="N11" s="192" t="str">
        <f>Resumen!H16</f>
        <v/>
      </c>
      <c r="O11" s="192"/>
      <c r="P11" s="192"/>
      <c r="Q11" s="192"/>
      <c r="R11" s="192"/>
      <c r="S11" s="192" t="str">
        <f>Resumen!K16</f>
        <v>-</v>
      </c>
      <c r="T11" s="192"/>
      <c r="U11" s="192"/>
      <c r="V11" s="192"/>
      <c r="W11" s="192"/>
      <c r="X11" s="192" t="str">
        <f>Resumen!N16</f>
        <v xml:space="preserve"> (ENERO)</v>
      </c>
      <c r="Y11" s="192"/>
      <c r="Z11" s="192"/>
      <c r="AA11" s="192"/>
      <c r="AB11" s="192"/>
      <c r="AC11" s="192"/>
      <c r="AD11" s="192" t="str">
        <f>Resumen!R16</f>
        <v xml:space="preserve"> (FEBRERO)</v>
      </c>
      <c r="AE11" s="192"/>
      <c r="AF11" s="192"/>
      <c r="AG11" s="192"/>
      <c r="AH11" s="192"/>
      <c r="AI11" s="192"/>
      <c r="AJ11" s="192" t="str">
        <f>Resumen!V16</f>
        <v xml:space="preserve"> (MARZO)</v>
      </c>
      <c r="AK11" s="192"/>
      <c r="AL11" s="192"/>
      <c r="AM11" s="192"/>
      <c r="AN11" s="192"/>
      <c r="AO11" s="192"/>
      <c r="AP11" s="192" t="str">
        <f>Resumen!Z16</f>
        <v xml:space="preserve"> (ABRIL)</v>
      </c>
      <c r="AQ11" s="192"/>
      <c r="AR11" s="192"/>
      <c r="AS11" s="192"/>
      <c r="AT11" s="192"/>
      <c r="AU11" s="192"/>
      <c r="AV11" s="192" t="str">
        <f>Resumen!AD16</f>
        <v xml:space="preserve"> (MAYO)</v>
      </c>
      <c r="AW11" s="192"/>
      <c r="AX11" s="192"/>
      <c r="AY11" s="192"/>
      <c r="AZ11" s="192"/>
      <c r="BA11" s="192"/>
      <c r="BB11" s="192" t="str">
        <f>Resumen!AH16</f>
        <v xml:space="preserve"> (JUNIO)</v>
      </c>
      <c r="BC11" s="192"/>
      <c r="BD11" s="192"/>
      <c r="BE11" s="192"/>
      <c r="BF11" s="192"/>
      <c r="BG11" s="192"/>
      <c r="BH11" s="192" t="str">
        <f>Resumen!AL16</f>
        <v xml:space="preserve"> (JULIO)</v>
      </c>
      <c r="BI11" s="192"/>
      <c r="BJ11" s="192"/>
      <c r="BK11" s="192"/>
      <c r="BL11" s="192"/>
      <c r="BM11" s="192"/>
      <c r="BN11" s="192" t="str">
        <f>Resumen!AP16</f>
        <v xml:space="preserve"> (AGOSTO)</v>
      </c>
      <c r="BO11" s="192"/>
      <c r="BP11" s="192"/>
      <c r="BQ11" s="192"/>
      <c r="BR11" s="192"/>
      <c r="BS11" s="192"/>
      <c r="BT11" s="192" t="str">
        <f>Resumen!AT16</f>
        <v xml:space="preserve"> (SEPTIEMBRE)</v>
      </c>
      <c r="BU11" s="192"/>
      <c r="BV11" s="192"/>
      <c r="BW11" s="192"/>
      <c r="BX11" s="192"/>
      <c r="BY11" s="192"/>
      <c r="BZ11" s="192" t="str">
        <f>Resumen!AX16</f>
        <v xml:space="preserve"> (OCTUBRE)</v>
      </c>
      <c r="CA11" s="192"/>
      <c r="CB11" s="192"/>
      <c r="CC11" s="192"/>
      <c r="CD11" s="192"/>
      <c r="CE11" s="192"/>
      <c r="CF11" s="192" t="str">
        <f>Resumen!BB16</f>
        <v xml:space="preserve"> (NOVIEMBRE)</v>
      </c>
      <c r="CG11" s="192"/>
      <c r="CH11" s="192"/>
      <c r="CI11" s="192"/>
      <c r="CJ11" s="192"/>
      <c r="CK11" s="192"/>
      <c r="CL11" s="192" t="str">
        <f>Resumen!BF16</f>
        <v xml:space="preserve"> (DICIEMBRE)</v>
      </c>
      <c r="CM11" s="192"/>
      <c r="CN11" s="192"/>
      <c r="CO11" s="192"/>
      <c r="CP11" s="192"/>
      <c r="CQ11" s="192"/>
      <c r="CR11" s="192" t="str">
        <f>Resumen!BJ16</f>
        <v>-</v>
      </c>
      <c r="CS11" s="192"/>
      <c r="CT11" s="192"/>
      <c r="CU11" s="192"/>
      <c r="CV11" s="192"/>
      <c r="CW11" s="192"/>
      <c r="CX11" s="198" t="str">
        <f>Resumen!BN16</f>
        <v/>
      </c>
      <c r="CY11" s="199"/>
      <c r="CZ11" s="199"/>
      <c r="DA11" s="199"/>
      <c r="DB11" s="199"/>
      <c r="DC11" s="200"/>
      <c r="DD11" s="201" t="str">
        <f>Resumen!BR16</f>
        <v/>
      </c>
      <c r="DE11" s="202"/>
      <c r="DF11" s="202"/>
      <c r="DG11" s="202"/>
      <c r="DH11" s="202"/>
      <c r="DI11" s="202"/>
      <c r="DJ11" s="192" t="str">
        <f>"VARIACION PLAN-REAL "&amp;'BD Eventos'!$B$1</f>
        <v xml:space="preserve">VARIACION PLAN-REAL </v>
      </c>
      <c r="DK11" s="193"/>
      <c r="DL11" s="193"/>
    </row>
    <row r="12" spans="1:116" s="160" customFormat="1" ht="24.95" customHeight="1" x14ac:dyDescent="0.2">
      <c r="B12" s="136" t="s">
        <v>192</v>
      </c>
      <c r="C12" s="136" t="s">
        <v>193</v>
      </c>
      <c r="D12" s="136" t="s">
        <v>89</v>
      </c>
      <c r="E12" s="136" t="s">
        <v>90</v>
      </c>
      <c r="F12" s="135" t="s">
        <v>91</v>
      </c>
      <c r="G12" s="137" t="s">
        <v>92</v>
      </c>
      <c r="H12" s="186" t="s">
        <v>194</v>
      </c>
      <c r="I12" s="136" t="s">
        <v>192</v>
      </c>
      <c r="J12" s="136" t="s">
        <v>193</v>
      </c>
      <c r="K12" s="136" t="s">
        <v>89</v>
      </c>
      <c r="L12" s="136" t="s">
        <v>90</v>
      </c>
      <c r="M12" s="135" t="s">
        <v>91</v>
      </c>
      <c r="N12" s="136" t="s">
        <v>192</v>
      </c>
      <c r="O12" s="136" t="s">
        <v>193</v>
      </c>
      <c r="P12" s="136" t="s">
        <v>89</v>
      </c>
      <c r="Q12" s="136" t="s">
        <v>90</v>
      </c>
      <c r="R12" s="135" t="s">
        <v>91</v>
      </c>
      <c r="S12" s="136" t="s">
        <v>192</v>
      </c>
      <c r="T12" s="136" t="s">
        <v>193</v>
      </c>
      <c r="U12" s="136" t="s">
        <v>89</v>
      </c>
      <c r="V12" s="136" t="s">
        <v>90</v>
      </c>
      <c r="W12" s="135" t="s">
        <v>91</v>
      </c>
      <c r="X12" s="136" t="s">
        <v>192</v>
      </c>
      <c r="Y12" s="136" t="s">
        <v>193</v>
      </c>
      <c r="Z12" s="136" t="s">
        <v>89</v>
      </c>
      <c r="AA12" s="136" t="s">
        <v>90</v>
      </c>
      <c r="AB12" s="135" t="s">
        <v>91</v>
      </c>
      <c r="AC12" s="137" t="s">
        <v>92</v>
      </c>
      <c r="AD12" s="136" t="s">
        <v>192</v>
      </c>
      <c r="AE12" s="136" t="s">
        <v>193</v>
      </c>
      <c r="AF12" s="136" t="s">
        <v>89</v>
      </c>
      <c r="AG12" s="136" t="s">
        <v>90</v>
      </c>
      <c r="AH12" s="135" t="s">
        <v>91</v>
      </c>
      <c r="AI12" s="137" t="s">
        <v>92</v>
      </c>
      <c r="AJ12" s="136" t="s">
        <v>192</v>
      </c>
      <c r="AK12" s="136" t="s">
        <v>193</v>
      </c>
      <c r="AL12" s="136" t="s">
        <v>89</v>
      </c>
      <c r="AM12" s="136" t="s">
        <v>90</v>
      </c>
      <c r="AN12" s="135" t="s">
        <v>91</v>
      </c>
      <c r="AO12" s="137" t="s">
        <v>92</v>
      </c>
      <c r="AP12" s="136" t="s">
        <v>192</v>
      </c>
      <c r="AQ12" s="136" t="s">
        <v>193</v>
      </c>
      <c r="AR12" s="136" t="s">
        <v>89</v>
      </c>
      <c r="AS12" s="136" t="s">
        <v>90</v>
      </c>
      <c r="AT12" s="135" t="s">
        <v>91</v>
      </c>
      <c r="AU12" s="137" t="s">
        <v>92</v>
      </c>
      <c r="AV12" s="136" t="s">
        <v>192</v>
      </c>
      <c r="AW12" s="136" t="s">
        <v>193</v>
      </c>
      <c r="AX12" s="136" t="s">
        <v>89</v>
      </c>
      <c r="AY12" s="136" t="s">
        <v>90</v>
      </c>
      <c r="AZ12" s="135" t="s">
        <v>91</v>
      </c>
      <c r="BA12" s="137" t="s">
        <v>92</v>
      </c>
      <c r="BB12" s="136" t="s">
        <v>192</v>
      </c>
      <c r="BC12" s="136" t="s">
        <v>193</v>
      </c>
      <c r="BD12" s="136" t="s">
        <v>89</v>
      </c>
      <c r="BE12" s="136" t="s">
        <v>90</v>
      </c>
      <c r="BF12" s="135" t="s">
        <v>91</v>
      </c>
      <c r="BG12" s="137" t="s">
        <v>92</v>
      </c>
      <c r="BH12" s="136" t="s">
        <v>192</v>
      </c>
      <c r="BI12" s="136" t="s">
        <v>193</v>
      </c>
      <c r="BJ12" s="136" t="s">
        <v>89</v>
      </c>
      <c r="BK12" s="136" t="s">
        <v>90</v>
      </c>
      <c r="BL12" s="135" t="s">
        <v>91</v>
      </c>
      <c r="BM12" s="137" t="s">
        <v>92</v>
      </c>
      <c r="BN12" s="136" t="s">
        <v>192</v>
      </c>
      <c r="BO12" s="136" t="s">
        <v>193</v>
      </c>
      <c r="BP12" s="136" t="s">
        <v>89</v>
      </c>
      <c r="BQ12" s="136" t="s">
        <v>90</v>
      </c>
      <c r="BR12" s="135" t="s">
        <v>91</v>
      </c>
      <c r="BS12" s="137" t="s">
        <v>92</v>
      </c>
      <c r="BT12" s="136" t="s">
        <v>192</v>
      </c>
      <c r="BU12" s="136" t="s">
        <v>193</v>
      </c>
      <c r="BV12" s="136" t="s">
        <v>89</v>
      </c>
      <c r="BW12" s="136" t="s">
        <v>90</v>
      </c>
      <c r="BX12" s="135" t="s">
        <v>91</v>
      </c>
      <c r="BY12" s="137" t="s">
        <v>92</v>
      </c>
      <c r="BZ12" s="136" t="s">
        <v>192</v>
      </c>
      <c r="CA12" s="136" t="s">
        <v>193</v>
      </c>
      <c r="CB12" s="136" t="s">
        <v>89</v>
      </c>
      <c r="CC12" s="136" t="s">
        <v>90</v>
      </c>
      <c r="CD12" s="135" t="s">
        <v>91</v>
      </c>
      <c r="CE12" s="137" t="s">
        <v>92</v>
      </c>
      <c r="CF12" s="136" t="s">
        <v>192</v>
      </c>
      <c r="CG12" s="136" t="s">
        <v>193</v>
      </c>
      <c r="CH12" s="136" t="s">
        <v>89</v>
      </c>
      <c r="CI12" s="136" t="s">
        <v>90</v>
      </c>
      <c r="CJ12" s="135" t="s">
        <v>91</v>
      </c>
      <c r="CK12" s="137" t="s">
        <v>92</v>
      </c>
      <c r="CL12" s="136" t="s">
        <v>192</v>
      </c>
      <c r="CM12" s="136" t="s">
        <v>193</v>
      </c>
      <c r="CN12" s="136" t="s">
        <v>89</v>
      </c>
      <c r="CO12" s="136" t="s">
        <v>90</v>
      </c>
      <c r="CP12" s="135" t="s">
        <v>91</v>
      </c>
      <c r="CQ12" s="137" t="s">
        <v>92</v>
      </c>
      <c r="CR12" s="136" t="s">
        <v>192</v>
      </c>
      <c r="CS12" s="136" t="s">
        <v>193</v>
      </c>
      <c r="CT12" s="136" t="s">
        <v>89</v>
      </c>
      <c r="CU12" s="136" t="s">
        <v>90</v>
      </c>
      <c r="CV12" s="135" t="s">
        <v>91</v>
      </c>
      <c r="CW12" s="137" t="s">
        <v>92</v>
      </c>
      <c r="CX12" s="136" t="s">
        <v>192</v>
      </c>
      <c r="CY12" s="136" t="s">
        <v>193</v>
      </c>
      <c r="CZ12" s="136" t="s">
        <v>89</v>
      </c>
      <c r="DA12" s="136" t="s">
        <v>90</v>
      </c>
      <c r="DB12" s="135" t="s">
        <v>91</v>
      </c>
      <c r="DC12" s="137" t="s">
        <v>190</v>
      </c>
      <c r="DD12" s="136" t="s">
        <v>192</v>
      </c>
      <c r="DE12" s="136" t="s">
        <v>193</v>
      </c>
      <c r="DF12" s="136" t="s">
        <v>89</v>
      </c>
      <c r="DG12" s="136" t="s">
        <v>90</v>
      </c>
      <c r="DH12" s="135" t="s">
        <v>91</v>
      </c>
      <c r="DI12" s="137" t="s">
        <v>190</v>
      </c>
      <c r="DJ12" s="136" t="s">
        <v>89</v>
      </c>
      <c r="DK12" s="136" t="s">
        <v>90</v>
      </c>
      <c r="DL12" s="138" t="s">
        <v>91</v>
      </c>
    </row>
    <row r="13" spans="1:116" s="169" customFormat="1" ht="15" customHeight="1" x14ac:dyDescent="0.2">
      <c r="B13" s="170">
        <f>SUMIFS('BD OCyG'!$AB:$AB,'BD OCyG'!$B:$B,B$11,'BD OCyG'!$AE:$AE,$H13,'BD OCyG'!$AD:$AD,$H$11)</f>
        <v>0</v>
      </c>
      <c r="C13" s="170">
        <f t="shared" ref="C13:C39" si="0">IFERROR(1000*F13/(B13*B$10),)</f>
        <v>0</v>
      </c>
      <c r="D13" s="171">
        <f>SUMIFS('BD OCyG'!$AC:$AC,'BD OCyG'!$B:$B,B$11,'BD OCyG'!$AE:$AE,$H13,'BD OCyG'!$AD:$AD,$H$11,'BD OCyG'!$AF:$AF,"Si")</f>
        <v>0</v>
      </c>
      <c r="E13" s="171">
        <f>SUMIFS('BD OCyG'!$AC:$AC,'BD OCyG'!$B:$B,B$11,'BD OCyG'!$AE:$AE,$H13,'BD OCyG'!$AD:$AD,$H$11,'BD OCyG'!$AF:$AF,"No")*Resumen!$F$9</f>
        <v>0</v>
      </c>
      <c r="F13" s="171">
        <f>D13+IF(Resumen!$F$9=0,0,E13/Resumen!$F$9)</f>
        <v>0</v>
      </c>
      <c r="G13" s="171">
        <f>D13+IF(Resumen!$F$7=0,0,E13/Resumen!$F$7)</f>
        <v>0</v>
      </c>
      <c r="H13" s="172"/>
      <c r="I13" s="139">
        <f>SUMIFS('BD OCyG'!$AB:$AB,'BD OCyG'!$B:$B,I$11,'BD OCyG'!$AE:$AE,$H13,'BD OCyG'!$AD:$AD,$H$11)</f>
        <v>0</v>
      </c>
      <c r="J13" s="139">
        <f t="shared" ref="J13:J39" si="1">IFERROR(1000*M13/(I13*I$10),)</f>
        <v>0</v>
      </c>
      <c r="K13" s="139">
        <f>SUMIFS('BD OCyG'!$AC:$AC,'BD OCyG'!$B:$B,I$11,'BD OCyG'!$AE:$AE,$H13,'BD OCyG'!$AD:$AD,$H$11,'BD OCyG'!$AF:$AF,"Si")</f>
        <v>0</v>
      </c>
      <c r="L13" s="139">
        <f>SUMIFS('BD OCyG'!$AC:$AC,'BD OCyG'!$B:$B,I$11,'BD OCyG'!$AE:$AE,$H13,'BD OCyG'!$AD:$AD,$H$11,'BD OCyG'!$AF:$AF,"No")*Resumen!$F$8</f>
        <v>0</v>
      </c>
      <c r="M13" s="171">
        <f>K13+IF(Resumen!$F$8=0,0,L13/Resumen!$F$8)</f>
        <v>0</v>
      </c>
      <c r="N13" s="139">
        <f>SUMIFS('BD OCyG'!$AB:$AB,'BD OCyG'!$B:$B,N$11,'BD OCyG'!$AE:$AE,$H13,'BD OCyG'!$AD:$AD,$H$11)</f>
        <v>0</v>
      </c>
      <c r="O13" s="139">
        <f t="shared" ref="O13:O39" si="2">IFERROR(1000*R13/(N13*N$10),)</f>
        <v>0</v>
      </c>
      <c r="P13" s="139">
        <f>SUMIFS('BD OCyG'!$AC:$AC,'BD OCyG'!$B:$B,N$11,'BD OCyG'!$AE:$AE,$H13,'BD OCyG'!$AD:$AD,$H$11,'BD OCyG'!$AF:$AF,"Si")</f>
        <v>0</v>
      </c>
      <c r="Q13" s="139">
        <f>SUMIFS('BD OCyG'!$AC:$AC,'BD OCyG'!$B:$B,N$11,'BD OCyG'!$AE:$AE,$H13,'BD OCyG'!$AD:$AD,$H$11,'BD OCyG'!$AF:$AF,"No")*Resumen!$F$8</f>
        <v>0</v>
      </c>
      <c r="R13" s="171">
        <f>P13+IF(Resumen!$F$8=0,0,Q13/Resumen!$F$8)</f>
        <v>0</v>
      </c>
      <c r="S13" s="139">
        <f ca="1">IFERROR(SUMIFS(INDIRECT("'BD OCyG'!$"&amp;T$10&amp;":"&amp;T$10),'BD OCyG'!$B:$B,N$11,'BD OCyG'!$AE:$AE,$H13,'BD OCyG'!$AD:$AD,$H$11),)</f>
        <v>0</v>
      </c>
      <c r="T13" s="139">
        <f t="shared" ref="T13:T39" ca="1" si="3">IFERROR(1000*W13/(S13*S$10),)</f>
        <v>0</v>
      </c>
      <c r="U13" s="139">
        <f ca="1">IFERROR(SUMIFS(INDIRECT("'BD OCyG'!$"&amp;U$10&amp;":$"&amp;U$10),'BD OCyG'!$B:$B,N$11,'BD OCyG'!$AE:$AE,$H13,'BD OCyG'!$AD:$AD,$H$11,'BD OCyG'!$AF:$AF,"Si"),)</f>
        <v>0</v>
      </c>
      <c r="V13" s="139">
        <f ca="1">IFERROR(SUMIFS(INDIRECT("'BD OCyG'!$"&amp;U$10&amp;":$"&amp;U$10),'BD OCyG'!$B:$B,N$11,'BD OCyG'!$AE:$AE,$H13,'BD OCyG'!$AD:$AD,$H$11,'BD OCyG'!$AF:$AF,"No")*Resumen!$F$8,)</f>
        <v>0</v>
      </c>
      <c r="W13" s="171">
        <f ca="1">U13+IF(Resumen!$F$8=0,0,V13/Resumen!$F$8)</f>
        <v>0</v>
      </c>
      <c r="X13" s="170">
        <f ca="1">SUMIFS(INDIRECT("'BD OCyG'!$"&amp;Y$10&amp;":"&amp;Y$10),'BD OCyG'!$B:$B,X$9,'BD OCyG'!$AE:$AE,$H13,'BD OCyG'!$AD:$AD,$H$11)</f>
        <v>0</v>
      </c>
      <c r="Y13" s="170">
        <f ca="1">IFERROR(1000*AB13/(X13*X$10),)</f>
        <v>0</v>
      </c>
      <c r="Z13" s="171">
        <f ca="1">SUMIFS(INDIRECT("'BD OCyG'!$"&amp;Z$10&amp;":$"&amp;Z$10),'BD OCyG'!$B:$B,X$9,'BD OCyG'!$AE:$AE,$H13,'BD OCyG'!$AD:$AD,$H$11,'BD OCyG'!$AF:$AF,"Si")</f>
        <v>0</v>
      </c>
      <c r="AA13" s="171">
        <f ca="1">SUMIFS(INDIRECT("'BD OCyG'!$"&amp;Z$10&amp;":$"&amp;Z$10),'BD OCyG'!$B:$B,X$9,'BD OCyG'!$AE:$AE,$H13,'BD OCyG'!$AD:$AD,$H$11,'BD OCyG'!$AF:$AF,"No")*Resumen!$F$8</f>
        <v>0</v>
      </c>
      <c r="AB13" s="171">
        <f ca="1">Z13+IF(Resumen!$F$8=0,0,AA13/Resumen!$F$8)</f>
        <v>0</v>
      </c>
      <c r="AC13" s="171">
        <f ca="1">Z13+IF(Resumen!$G$7=0,0,AA13/Resumen!$G$7)</f>
        <v>0</v>
      </c>
      <c r="AD13" s="170">
        <f ca="1">IF(AE$9&gt;Periodo,0,(SUMIFS(INDIRECT("'BD OCyG'!$"&amp;AE$10&amp;":"&amp;AE$10),'BD OCyG'!$B:$B,AD$9,'BD OCyG'!$AE:$AE,$H13,'BD OCyG'!$AD:$AD,$H$11)*AF$9-X13*X$10)/AD$10)</f>
        <v>0</v>
      </c>
      <c r="AE13" s="170">
        <f ca="1">IFERROR(1000*AH13/(AD13*AD$10),)</f>
        <v>0</v>
      </c>
      <c r="AF13" s="171">
        <f ca="1">IF(AE$9&gt;Periodo,0,IF(AE$9&gt;Periodo,0,SUMIFS(INDIRECT("'BD OCyG'!$"&amp;AF$10&amp;":$"&amp;AF$10),'BD OCyG'!$B:$B,AD$9,'BD OCyG'!$AE:$AE,$H13,'BD OCyG'!$AD:$AD,$H$11,'BD OCyG'!$AF:$AF,"Si")-Z13))</f>
        <v>0</v>
      </c>
      <c r="AG13" s="171">
        <f ca="1">IF(AE$9&gt;Periodo,0,IF(AE$9&gt;Periodo,0,SUMIFS(INDIRECT("'BD OCyG'!$"&amp;AF$10&amp;":$"&amp;AF$10),'BD OCyG'!$B:$B,AD$9,'BD OCyG'!$AE:$AE,$H13,'BD OCyG'!$AD:$AD,$H$11,'BD OCyG'!$AF:$AF,"No")*Resumen!$F$8-AA13))</f>
        <v>0</v>
      </c>
      <c r="AH13" s="171">
        <f ca="1">AF13+IF(Resumen!$F$8=0,0,AG13/Resumen!$F$8)</f>
        <v>0</v>
      </c>
      <c r="AI13" s="171">
        <f ca="1">AF13+IF(Resumen!$H$7=0,0,AG13/Resumen!$H$7)</f>
        <v>0</v>
      </c>
      <c r="AJ13" s="170">
        <f ca="1">IF(AK$9&gt;Periodo,0,IF(AK$9&gt;Periodo,0,(SUMIFS(INDIRECT("'BD OCyG'!$"&amp;AK$10&amp;":"&amp;AK$10),'BD OCyG'!$B:$B,AJ$9,'BD OCyG'!$AE:$AE,$H13,'BD OCyG'!$AD:$AD,$H$11)*AL$9-SUMIFS(INDIRECT("'BD OCyG'!$"&amp;AE$10&amp;":"&amp;AE$10),'BD OCyG'!$B:$B,AJ$9,'BD OCyG'!$AE:$AE,$H13,'BD OCyG'!$AD:$AD,$H$11)*AF$9)/AJ$10))</f>
        <v>0</v>
      </c>
      <c r="AK13" s="170">
        <f ca="1">IFERROR(1000*AN13/(AJ13*AJ$10),)</f>
        <v>0</v>
      </c>
      <c r="AL13" s="171">
        <f ca="1">IF(AK$9&gt;Periodo,0,SUMIFS(INDIRECT("'BD OCyG'!$"&amp;AL$10&amp;":$"&amp;AL$10),'BD OCyG'!$B:$B,AJ$9,'BD OCyG'!$AE:$AE,$H13,'BD OCyG'!$AD:$AD,$H$11,'BD OCyG'!$AF:$AF,"Si")-AF13-Z13)</f>
        <v>0</v>
      </c>
      <c r="AM13" s="171">
        <f ca="1">IF(AK$9&gt;Periodo,0,SUMIFS(INDIRECT("'BD OCyG'!$"&amp;AL$10&amp;":$"&amp;AL$10),'BD OCyG'!$B:$B,AJ$9,'BD OCyG'!$AE:$AE,$H13,'BD OCyG'!$AD:$AD,$H$11,'BD OCyG'!$AF:$AF,"No")*Resumen!$F$8-AG13-AA13)</f>
        <v>0</v>
      </c>
      <c r="AN13" s="171">
        <f ca="1">AL13+IF(Resumen!$F$8=0,0,AM13/Resumen!$F$8)</f>
        <v>0</v>
      </c>
      <c r="AO13" s="171">
        <f ca="1">AL13+IF(Resumen!$I$7=0,0,AM13/Resumen!$I$7)</f>
        <v>0</v>
      </c>
      <c r="AP13" s="170">
        <f ca="1">IF(AQ$9&gt;Periodo,0,IF(AQ$9&gt;Periodo,0,(SUMIFS(INDIRECT("'BD OCyG'!$"&amp;AQ$10&amp;":"&amp;AQ$10),'BD OCyG'!$B:$B,AP$9,'BD OCyG'!$AE:$AE,$H13,'BD OCyG'!$AD:$AD,$H$11)*AR$9-SUMIFS(INDIRECT("'BD OCyG'!$"&amp;AK$10&amp;":"&amp;AK$10),'BD OCyG'!$B:$B,AP$9,'BD OCyG'!$AE:$AE,$H13,'BD OCyG'!$AD:$AD,$H$11)*AL$9)/AP$10))</f>
        <v>0</v>
      </c>
      <c r="AQ13" s="170">
        <f ca="1">IFERROR(1000*AT13/(AP13*AP$10),)</f>
        <v>0</v>
      </c>
      <c r="AR13" s="171">
        <f ca="1">IF(AQ$9&gt;Periodo,0,SUMIFS(INDIRECT("'BD OCyG'!$"&amp;AR$10&amp;":$"&amp;AR$10),'BD OCyG'!$B:$B,AP$9,'BD OCyG'!$AE:$AE,$H13,'BD OCyG'!$AD:$AD,$H$11,'BD OCyG'!$AF:$AF,"Si")-AL13-AF13-Z13)</f>
        <v>0</v>
      </c>
      <c r="AS13" s="171">
        <f ca="1">IF(AQ$9&gt;Periodo,0,SUMIFS(INDIRECT("'BD OCyG'!$"&amp;AR$10&amp;":$"&amp;AR$10),'BD OCyG'!$B:$B,AP$9,'BD OCyG'!$AE:$AE,$H13,'BD OCyG'!$AD:$AD,$H$11,'BD OCyG'!$AF:$AF,"No")*Resumen!$F$8-AM13-AG13-AA13)</f>
        <v>0</v>
      </c>
      <c r="AT13" s="171">
        <f ca="1">AR13+IF(Resumen!$F$8=0,0,AS13/Resumen!$F$8)</f>
        <v>0</v>
      </c>
      <c r="AU13" s="171">
        <f ca="1">AR13+IF(Resumen!$J$7=0,0,AS13/Resumen!$J$7)</f>
        <v>0</v>
      </c>
      <c r="AV13" s="170">
        <f ca="1">IF(AW$9&gt;Periodo,0,IF(AW$9&gt;Periodo,0,(SUMIFS(INDIRECT("'BD OCyG'!$"&amp;AW$10&amp;":"&amp;AW$10),'BD OCyG'!$B:$B,AV$9,'BD OCyG'!$AE:$AE,$H13,'BD OCyG'!$AD:$AD,$H$11)*AX$9-SUMIFS(INDIRECT("'BD OCyG'!$"&amp;AQ$10&amp;":"&amp;AQ$10),'BD OCyG'!$B:$B,AV$9,'BD OCyG'!$AE:$AE,$H13,'BD OCyG'!$AD:$AD,$H$11)*AR$9)/AV$10))</f>
        <v>0</v>
      </c>
      <c r="AW13" s="170">
        <f ca="1">IFERROR(1000*AZ13/(AV13*AV$10),)</f>
        <v>0</v>
      </c>
      <c r="AX13" s="171">
        <f ca="1">IF(AW$9&gt;Periodo,0,SUMIFS(INDIRECT("'BD OCyG'!$"&amp;AX$10&amp;":$"&amp;AX$10),'BD OCyG'!$B:$B,AV$9,'BD OCyG'!$AE:$AE,$H13,'BD OCyG'!$AD:$AD,$H$11,'BD OCyG'!$AF:$AF,"Si")-AR13-AL13-AF13-Z13)</f>
        <v>0</v>
      </c>
      <c r="AY13" s="171">
        <f ca="1">IF(AW$9&gt;Periodo,0,SUMIFS(INDIRECT("'BD OCyG'!$"&amp;AX$10&amp;":$"&amp;AX$10),'BD OCyG'!$B:$B,AV$9,'BD OCyG'!$AE:$AE,$H13,'BD OCyG'!$AD:$AD,$H$11,'BD OCyG'!$AF:$AF,"No")*Resumen!$F$8-AS13-AM13-AG13-AA13)</f>
        <v>0</v>
      </c>
      <c r="AZ13" s="171">
        <f ca="1">AX13+IF(Resumen!$F$8=0,0,AY13/Resumen!$F$8)</f>
        <v>0</v>
      </c>
      <c r="BA13" s="171">
        <f ca="1">AX13+IF(Resumen!$K$7=0,0,AY13/Resumen!$K$7)</f>
        <v>0</v>
      </c>
      <c r="BB13" s="170">
        <f ca="1">IF(BC$9&gt;Periodo,0,IF(BC$9&gt;Periodo,0,(SUMIFS(INDIRECT("'BD OCyG'!$"&amp;BC$10&amp;":"&amp;BC$10),'BD OCyG'!$B:$B,BB$9,'BD OCyG'!$AE:$AE,$H13,'BD OCyG'!$AD:$AD,$H$11)*BD$9-SUMIFS(INDIRECT("'BD OCyG'!$"&amp;AW$10&amp;":"&amp;AW$10),'BD OCyG'!$B:$B,BB$9,'BD OCyG'!$AE:$AE,$H13,'BD OCyG'!$AD:$AD,$H$11)*AX$9)/BB$10))</f>
        <v>0</v>
      </c>
      <c r="BC13" s="170">
        <f ca="1">IFERROR(1000*BF13/(BB13*BB$10),)</f>
        <v>0</v>
      </c>
      <c r="BD13" s="171">
        <f ca="1">IF(BC$9&gt;Periodo,0,SUMIFS(INDIRECT("'BD OCyG'!$"&amp;BD$10&amp;":$"&amp;BD$10),'BD OCyG'!$B:$B,BB$9,'BD OCyG'!$AE:$AE,$H13,'BD OCyG'!$AD:$AD,$H$11,'BD OCyG'!$AF:$AF,"Si")-AX13-AR13-AL13-AF13-Z13)</f>
        <v>0</v>
      </c>
      <c r="BE13" s="171">
        <f ca="1">IF(BC$9&gt;Periodo,0,SUMIFS(INDIRECT("'BD OCyG'!$"&amp;BD$10&amp;":$"&amp;BD$10),'BD OCyG'!$B:$B,BB$9,'BD OCyG'!$AE:$AE,$H13,'BD OCyG'!$AD:$AD,$H$11,'BD OCyG'!$AF:$AF,"No")*Resumen!$F$8-AY13-AS13-AM13-AG13-AA13)</f>
        <v>0</v>
      </c>
      <c r="BF13" s="171">
        <f ca="1">BD13+IF(Resumen!$F$8=0,0,BE13/Resumen!$F$8)</f>
        <v>0</v>
      </c>
      <c r="BG13" s="171">
        <f ca="1">BD13+IF(Resumen!$L$7=0,0,BE13/Resumen!$L$7)</f>
        <v>0</v>
      </c>
      <c r="BH13" s="170">
        <f ca="1">IF(BI$9&gt;Periodo,0,IF(BI$9&gt;Periodo,0,(SUMIFS(INDIRECT("'BD OCyG'!$"&amp;BI$10&amp;":"&amp;BI$10),'BD OCyG'!$B:$B,BH$9,'BD OCyG'!$AE:$AE,$H13,'BD OCyG'!$AD:$AD,$H$11)*BJ$9-SUMIFS(INDIRECT("'BD OCyG'!$"&amp;BC$10&amp;":"&amp;BC$10),'BD OCyG'!$B:$B,BH$9,'BD OCyG'!$AE:$AE,$H13,'BD OCyG'!$AD:$AD,$H$11)*BD$9)/BH$10))</f>
        <v>0</v>
      </c>
      <c r="BI13" s="170">
        <f ca="1">IFERROR(1000*BL13/(BH13*BH$10),)</f>
        <v>0</v>
      </c>
      <c r="BJ13" s="171">
        <f ca="1">IF(BI$9&gt;Periodo,0,SUMIFS(INDIRECT("'BD OCyG'!$"&amp;BJ$10&amp;":$"&amp;BJ$10),'BD OCyG'!$B:$B,BH$9,'BD OCyG'!$AE:$AE,$H13,'BD OCyG'!$AD:$AD,$H$11,'BD OCyG'!$AF:$AF,"Si")-BD13-AX13-AR13-AL13-AF13-Z13)</f>
        <v>0</v>
      </c>
      <c r="BK13" s="171">
        <f ca="1">IF(BI$9&gt;Periodo,0,SUMIFS(INDIRECT("'BD OCyG'!$"&amp;BJ$10&amp;":$"&amp;BJ$10),'BD OCyG'!$B:$B,BH$9,'BD OCyG'!$AE:$AE,$H13,'BD OCyG'!$AD:$AD,$H$11,'BD OCyG'!$AF:$AF,"No")*Resumen!$F$8-BE13-AY13-AS13-AM13-AG13-AA13)</f>
        <v>0</v>
      </c>
      <c r="BL13" s="171">
        <f ca="1">BJ13+IF(Resumen!$F$8=0,0,BK13/Resumen!$F$8)</f>
        <v>0</v>
      </c>
      <c r="BM13" s="171">
        <f ca="1">BJ13+IF(Resumen!$M$7=0,0,BK13/Resumen!$M$7)</f>
        <v>0</v>
      </c>
      <c r="BN13" s="170">
        <f ca="1">IF(BO$9&gt;Periodo,0,IF(BO$9&gt;Periodo,0,(SUMIFS(INDIRECT("'BD OCyG'!$"&amp;BO$10&amp;":"&amp;BO$10),'BD OCyG'!$B:$B,BN$9,'BD OCyG'!$AE:$AE,$H13,'BD OCyG'!$AD:$AD,$H$11)*BP$9-SUMIFS(INDIRECT("'BD OCyG'!$"&amp;BI$10&amp;":"&amp;BI$10),'BD OCyG'!$B:$B,BN$9,'BD OCyG'!$AE:$AE,$H13,'BD OCyG'!$AD:$AD,$H$11)*BJ$9)/BN$10))</f>
        <v>0</v>
      </c>
      <c r="BO13" s="170">
        <f ca="1">IFERROR(1000*BR13/(BN13*BN$10),)</f>
        <v>0</v>
      </c>
      <c r="BP13" s="171">
        <f ca="1">IF(BO$9&gt;Periodo,0,SUMIFS(INDIRECT("'BD OCyG'!$"&amp;BP$10&amp;":$"&amp;BP$10),'BD OCyG'!$B:$B,BN$9,'BD OCyG'!$AE:$AE,$H13,'BD OCyG'!$AD:$AD,$H$11,'BD OCyG'!$AF:$AF,"Si")-BJ13-BD13-AX13-AR13-AL13-AF13-Z13)</f>
        <v>0</v>
      </c>
      <c r="BQ13" s="171">
        <f ca="1">IF(BO$9&gt;Periodo,0,SUMIFS(INDIRECT("'BD OCyG'!$"&amp;BP$10&amp;":$"&amp;BP$10),'BD OCyG'!$B:$B,BN$9,'BD OCyG'!$AE:$AE,$H13,'BD OCyG'!$AD:$AD,$H$11,'BD OCyG'!$AF:$AF,"No")*Resumen!$F$9-BK13-BE13-AY13-AS13-AM13-AG13-AA13)</f>
        <v>0</v>
      </c>
      <c r="BR13" s="171">
        <f ca="1">BP13+IF(Resumen!$F$8=0,0,BQ13/Resumen!$F$8)</f>
        <v>0</v>
      </c>
      <c r="BS13" s="171">
        <f ca="1">BP13+IF(Resumen!$N$7=0,0,BQ13/Resumen!$N$7)</f>
        <v>0</v>
      </c>
      <c r="BT13" s="170">
        <f ca="1">IF(BU$9&gt;Periodo,0,IF(BU$9&gt;Periodo,0,(SUMIFS(INDIRECT("'BD OCyG'!$"&amp;BU$10&amp;":"&amp;BU$10),'BD OCyG'!$B:$B,BT$9,'BD OCyG'!$AE:$AE,$H13,'BD OCyG'!$AD:$AD,$H$11)*BV$9-SUMIFS(INDIRECT("'BD OCyG'!$"&amp;BO$10&amp;":"&amp;BO$10),'BD OCyG'!$B:$B,BT$9,'BD OCyG'!$AE:$AE,$H13,'BD OCyG'!$AD:$AD,$H$11)*BP$9)/BT$10))</f>
        <v>0</v>
      </c>
      <c r="BU13" s="170">
        <f ca="1">IFERROR(1000*BX13/(BT13*BT$10),)</f>
        <v>0</v>
      </c>
      <c r="BV13" s="171">
        <f ca="1">IF(BU$9&gt;Periodo,0,SUMIFS(INDIRECT("'BD OCyG'!$"&amp;BV$10&amp;":$"&amp;BV$10),'BD OCyG'!$B:$B,BT$9,'BD OCyG'!$AE:$AE,$H13,'BD OCyG'!$AD:$AD,$H$11,'BD OCyG'!$AF:$AF,"Si")-BP13-BJ13-BD13-AX13-AR13-AL13-AF13-Z13)</f>
        <v>0</v>
      </c>
      <c r="BW13" s="171">
        <f ca="1">IF(BU$9&gt;Periodo,0,SUMIFS(INDIRECT("'BD OCyG'!$"&amp;BV$10&amp;":$"&amp;BV$10),'BD OCyG'!$B:$B,BT$9,'BD OCyG'!$AE:$AE,$H13,'BD OCyG'!$AD:$AD,$H$11,'BD OCyG'!$AF:$AF,"No")*Resumen!$F$8-BQ13-BK13-BE13-AY13-AS13-AM13-AG13-AA13)</f>
        <v>0</v>
      </c>
      <c r="BX13" s="171">
        <f ca="1">BV13+IF(Resumen!$F$8=0,0,BW13/Resumen!$F$8)</f>
        <v>0</v>
      </c>
      <c r="BY13" s="171">
        <f ca="1">BV13+IF(Resumen!$O$7=0,0,BW13/Resumen!$O$7)</f>
        <v>0</v>
      </c>
      <c r="BZ13" s="170">
        <f ca="1">IF(CA$9&gt;Periodo,0,IF(CA$9&gt;Periodo,0,(SUMIFS(INDIRECT("'BD OCyG'!$"&amp;CA$10&amp;":"&amp;CA$10),'BD OCyG'!$B:$B,BZ$9,'BD OCyG'!$AE:$AE,$H13,'BD OCyG'!$AD:$AD,$H$11)*CB$9-SUMIFS(INDIRECT("'BD OCyG'!$"&amp;BU$10&amp;":"&amp;BU$10),'BD OCyG'!$B:$B,BZ$9,'BD OCyG'!$AE:$AE,$H13,'BD OCyG'!$AD:$AD,$H$11)*BV$9)/BZ$10))</f>
        <v>0</v>
      </c>
      <c r="CA13" s="170">
        <f ca="1">IFERROR(1000*CD13/(BZ13*BZ$10),)</f>
        <v>0</v>
      </c>
      <c r="CB13" s="171">
        <f ca="1">IF(CA$9&gt;Periodo,0,SUMIFS(INDIRECT("'BD OCyG'!$"&amp;CB$10&amp;":$"&amp;CB$10),'BD OCyG'!$B:$B,BZ$9,'BD OCyG'!$AE:$AE,$H13,'BD OCyG'!$AD:$AD,$H$11,'BD OCyG'!$AF:$AF,"Si")-BV13-BP13-BJ13-BD13-AX13-AR13-AL13-AF13-Z13)</f>
        <v>0</v>
      </c>
      <c r="CC13" s="171">
        <f ca="1">IF(CA$9&gt;Periodo,0,SUMIFS(INDIRECT("'BD OCyG'!$"&amp;CB$10&amp;":$"&amp;CB$10),'BD OCyG'!$B:$B,BZ$9,'BD OCyG'!$AE:$AE,$H13,'BD OCyG'!$AD:$AD,$H$11,'BD OCyG'!$AF:$AF,"No")*Resumen!$F$8-BW13-BQ13-BK13-BE13-AY13-AS13-AM13-AG13-AA13)</f>
        <v>0</v>
      </c>
      <c r="CD13" s="171">
        <f ca="1">CB13+IF(Resumen!$F$8=0,0,CC13/Resumen!$F$8)</f>
        <v>0</v>
      </c>
      <c r="CE13" s="171">
        <f ca="1">CB13+IF(Resumen!$P$7=0,0,CC13/Resumen!$P$7)</f>
        <v>0</v>
      </c>
      <c r="CF13" s="170">
        <f ca="1">IF(CG$9&gt;Periodo,0,IF(CG$9&gt;Periodo,0,(SUMIFS(INDIRECT("'BD OCyG'!$"&amp;CG$10&amp;":"&amp;CG$10),'BD OCyG'!$B:$B,CF$9,'BD OCyG'!$AE:$AE,$H13,'BD OCyG'!$AD:$AD,$H$11)*CH$9-SUMIFS(INDIRECT("'BD OCyG'!$"&amp;CA$10&amp;":"&amp;CA$10),'BD OCyG'!$B:$B,CF$9,'BD OCyG'!$AE:$AE,$H13,'BD OCyG'!$AD:$AD,$H$11)*CB$9)/CF$10))</f>
        <v>0</v>
      </c>
      <c r="CG13" s="170">
        <f ca="1">IFERROR(1000*CJ13/(CF13*CF$10),)</f>
        <v>0</v>
      </c>
      <c r="CH13" s="171">
        <f ca="1">IF(CG$9&gt;Periodo,0,SUMIFS(INDIRECT("'BD OCyG'!$"&amp;CH$10&amp;":$"&amp;CH$10),'BD OCyG'!$B:$B,CF$9,'BD OCyG'!$AE:$AE,$H13,'BD OCyG'!$AD:$AD,$H$11,'BD OCyG'!$AF:$AF,"Si")-CB13-BV13-BP13-BJ13-BD13-AX13-AR13-AL13-AF13-Z13)</f>
        <v>0</v>
      </c>
      <c r="CI13" s="171">
        <f ca="1">IF(CG$9&gt;Periodo,0,SUMIFS(INDIRECT("'BD OCyG'!$"&amp;CH$10&amp;":$"&amp;CH$10),'BD OCyG'!$B:$B,CF$9,'BD OCyG'!$AE:$AE,$H13,'BD OCyG'!$AD:$AD,$H$11,'BD OCyG'!$AF:$AF,"No")*Resumen!$F$8-CC13-BW13-BQ13-BK13-BE13-AY13-AS13-AM13-AG13-AA13)</f>
        <v>0</v>
      </c>
      <c r="CJ13" s="171">
        <f ca="1">CH13+IF(Resumen!$F$8=0,0,CI13/Resumen!$F$8)</f>
        <v>0</v>
      </c>
      <c r="CK13" s="171">
        <f ca="1">CH13+IF(Resumen!$Q$7=0,0,CI13/Resumen!$Q$7)</f>
        <v>0</v>
      </c>
      <c r="CL13" s="170">
        <f ca="1">IF(CM$9&gt;Periodo,0,IF(CM$9&gt;Periodo,0,(SUMIFS(INDIRECT("'BD OCyG'!$"&amp;CM$10&amp;":"&amp;CM$10),'BD OCyG'!$B:$B,CL$9,'BD OCyG'!$AE:$AE,$H13,'BD OCyG'!$AD:$AD,$H$11)*CN$9-SUMIFS(INDIRECT("'BD OCyG'!$"&amp;CG$10&amp;":"&amp;CG$10),'BD OCyG'!$B:$B,CL$9,'BD OCyG'!$AE:$AE,$H13,'BD OCyG'!$AD:$AD,$H$11)*CH$9)/CL$10))</f>
        <v>0</v>
      </c>
      <c r="CM13" s="170">
        <f ca="1">IFERROR(1000*CP13/(CL13*CL$10),)</f>
        <v>0</v>
      </c>
      <c r="CN13" s="171">
        <f ca="1">IF(CM$9&gt;Periodo,0,SUMIFS(INDIRECT("'BD OCyG'!$"&amp;CN$10&amp;":$"&amp;CN$10),'BD OCyG'!$B:$B,CL$9,'BD OCyG'!$AE:$AE,$H13,'BD OCyG'!$AD:$AD,$H$11,'BD OCyG'!$AF:$AF,"Si")-CH13-CB13-BV13-BP13-BJ13-BD13-AX13-AR13-AL13-AF13-Z13)</f>
        <v>0</v>
      </c>
      <c r="CO13" s="171">
        <f ca="1">IF(CM$9&gt;Periodo,0,SUMIFS(INDIRECT("'BD OCyG'!$"&amp;CN$10&amp;":$"&amp;CN$10),'BD OCyG'!$B:$B,CL$9,'BD OCyG'!$AE:$AE,$H13,'BD OCyG'!$AD:$AD,$H$11,'BD OCyG'!$AF:$AF,"No")*Resumen!$F$8-CI13-CC13-BW13-BQ13-BK13-BE13-AY13-AS13-AM13-AG13-AA13)</f>
        <v>0</v>
      </c>
      <c r="CP13" s="171">
        <f ca="1">CN13+IF(Resumen!$F$8=0,0,CO13/Resumen!$F$8)</f>
        <v>0</v>
      </c>
      <c r="CQ13" s="171">
        <f ca="1">CN13+IF(Resumen!$R$7=0,0,CO13/Resumen!$R$7)</f>
        <v>0</v>
      </c>
      <c r="CR13" s="139">
        <f ca="1">IFERROR((X13*$X$10+AD13*$AD$10+AJ13*$AJ$10+AP13*$AP$10+AV13*$AV$10+BB13*$BB$10+BH13*$BH$10+BN13*$BN$10+BT13*$BT$10+BZ13*$BZ$10+CF13*$CF$10+CL13*$CL$10)/$CR$10,)</f>
        <v>0</v>
      </c>
      <c r="CS13" s="139">
        <f ca="1">IFERROR(1000*CV13/(CR13*CR$10),)</f>
        <v>0</v>
      </c>
      <c r="CT13" s="139">
        <f ca="1">Z13+AF13+AL13+AR13+AX13+BD13+BJ13+BP13+BV13+CB13+CH13+CN13</f>
        <v>0</v>
      </c>
      <c r="CU13" s="139">
        <f t="shared" ref="CU13:CW39" ca="1" si="4">AA13+AG13+AM13+AS13+AY13+BE13+BK13+BQ13+BW13+CC13+CI13+CO13</f>
        <v>0</v>
      </c>
      <c r="CV13" s="140">
        <f t="shared" ca="1" si="4"/>
        <v>0</v>
      </c>
      <c r="CW13" s="140">
        <f t="shared" ca="1" si="4"/>
        <v>0</v>
      </c>
      <c r="CX13" s="170">
        <f>SUMIFS('BD OCyG'!$AB:$AB,'BD OCyG'!$B:$B,CX$11,'BD OCyG'!$AE:$AE,$H13,'BD OCyG'!$AD:$AD,$H$11)</f>
        <v>0</v>
      </c>
      <c r="CY13" s="170">
        <f t="shared" ref="CY13:CY39" si="5">IFERROR(1000*DB13/(CX13*CX$10),)</f>
        <v>0</v>
      </c>
      <c r="CZ13" s="171">
        <f>SUMIFS('BD OCyG'!$AC:$AC,'BD OCyG'!$B:$B,CX$11,'BD OCyG'!$AE:$AE,$H13,'BD OCyG'!$AD:$AD,$H$11,'BD OCyG'!$AF:$AF,"Si")</f>
        <v>0</v>
      </c>
      <c r="DA13" s="171">
        <f>SUMIFS('BD OCyG'!$AC:$AC,'BD OCyG'!$B:$B,CX$11,'BD OCyG'!$AE:$AE,$H13,'BD OCyG'!$AD:$AD,$H$11,'BD OCyG'!$AF:$AF,"No")*Resumen!$F$8</f>
        <v>0</v>
      </c>
      <c r="DB13" s="171">
        <f>CZ13+IF(Resumen!$F$8=0,0,DA13/Resumen!$F$8)</f>
        <v>0</v>
      </c>
      <c r="DC13" s="171">
        <f>CZ13+IF(Resumen!$F$8=0,0,DA13/Resumen!$F$8)</f>
        <v>0</v>
      </c>
      <c r="DD13" s="170">
        <f>SUMIFS('BD OCyG'!$AB:$AB,'BD OCyG'!$B:$B,DD$11,'BD OCyG'!$AE:$AE,$H13,'BD OCyG'!$AD:$AD,$H$11)</f>
        <v>0</v>
      </c>
      <c r="DE13" s="170">
        <f t="shared" ref="DE13:DE39" si="6">IFERROR(1000*DH13/(DD13*DD$10),)</f>
        <v>0</v>
      </c>
      <c r="DF13" s="171">
        <f>SUMIFS('BD OCyG'!$AC:$AC,'BD OCyG'!$B:$B,DD$11,'BD OCyG'!$AE:$AE,$H13,'BD OCyG'!$AD:$AD,$H$11,'BD OCyG'!$AF:$AF,"Si")</f>
        <v>0</v>
      </c>
      <c r="DG13" s="171">
        <f>SUMIFS('BD OCyG'!$AC:$AC,'BD OCyG'!$B:$B,DD$11,'BD OCyG'!$AE:$AE,$H13,'BD OCyG'!$AD:$AD,$H$11,'BD OCyG'!$AF:$AF,"No")*Resumen!$F$8</f>
        <v>0</v>
      </c>
      <c r="DH13" s="171">
        <f>DF13+IF(Resumen!$F$8=0,0,DG13/Resumen!$F$8)</f>
        <v>0</v>
      </c>
      <c r="DI13" s="171">
        <f>DF13+IF(Resumen!$F$8=0,0,DG13/Resumen!$F$8)</f>
        <v>0</v>
      </c>
      <c r="DJ13" s="140">
        <f ca="1">CT13-U13</f>
        <v>0</v>
      </c>
      <c r="DK13" s="140">
        <f t="shared" ref="DK13:DL28" ca="1" si="7">CU13-V13</f>
        <v>0</v>
      </c>
      <c r="DL13" s="140">
        <f t="shared" ca="1" si="7"/>
        <v>0</v>
      </c>
    </row>
    <row r="14" spans="1:116" s="169" customFormat="1" ht="15" customHeight="1" x14ac:dyDescent="0.2">
      <c r="B14" s="170">
        <f>SUMIFS('BD OCyG'!$AB:$AB,'BD OCyG'!$B:$B,B$11,'BD OCyG'!$AE:$AE,$H14,'BD OCyG'!$AD:$AD,$H$11)</f>
        <v>0</v>
      </c>
      <c r="C14" s="170">
        <f t="shared" si="0"/>
        <v>0</v>
      </c>
      <c r="D14" s="171">
        <f>SUMIFS('BD OCyG'!$AC:$AC,'BD OCyG'!$B:$B,B$11,'BD OCyG'!$AE:$AE,$H14,'BD OCyG'!$AD:$AD,$H$11,'BD OCyG'!$AF:$AF,"Si")</f>
        <v>0</v>
      </c>
      <c r="E14" s="171">
        <f>SUMIFS('BD OCyG'!$AC:$AC,'BD OCyG'!$B:$B,B$11,'BD OCyG'!$AE:$AE,$H14,'BD OCyG'!$AD:$AD,$H$11,'BD OCyG'!$AF:$AF,"No")*Resumen!$F$9</f>
        <v>0</v>
      </c>
      <c r="F14" s="171">
        <f>D14+IF(Resumen!$F$9=0,0,E14/Resumen!$F$9)</f>
        <v>0</v>
      </c>
      <c r="G14" s="171">
        <f>D14+IF(Resumen!$F$7=0,0,E14/Resumen!$F$7)</f>
        <v>0</v>
      </c>
      <c r="H14" s="172"/>
      <c r="I14" s="139">
        <f>SUMIFS('BD OCyG'!$AB:$AB,'BD OCyG'!$B:$B,I$11,'BD OCyG'!$AE:$AE,$H14,'BD OCyG'!$AD:$AD,$H$11)</f>
        <v>0</v>
      </c>
      <c r="J14" s="139">
        <f t="shared" si="1"/>
        <v>0</v>
      </c>
      <c r="K14" s="139">
        <f>SUMIFS('BD OCyG'!$AC:$AC,'BD OCyG'!$B:$B,I$11,'BD OCyG'!$AE:$AE,$H14,'BD OCyG'!$AD:$AD,$H$11,'BD OCyG'!$AF:$AF,"Si")</f>
        <v>0</v>
      </c>
      <c r="L14" s="139">
        <f>SUMIFS('BD OCyG'!$AC:$AC,'BD OCyG'!$B:$B,I$11,'BD OCyG'!$AE:$AE,$H14,'BD OCyG'!$AD:$AD,$H$11,'BD OCyG'!$AF:$AF,"No")*Resumen!$F$8</f>
        <v>0</v>
      </c>
      <c r="M14" s="171">
        <f>K14+IF(Resumen!$F$8=0,0,L14/Resumen!$F$8)</f>
        <v>0</v>
      </c>
      <c r="N14" s="139">
        <f>SUMIFS('BD OCyG'!$AB:$AB,'BD OCyG'!$B:$B,N$11,'BD OCyG'!$AE:$AE,$H14,'BD OCyG'!$AD:$AD,$H$11)</f>
        <v>0</v>
      </c>
      <c r="O14" s="139">
        <f t="shared" si="2"/>
        <v>0</v>
      </c>
      <c r="P14" s="139">
        <f>SUMIFS('BD OCyG'!$AC:$AC,'BD OCyG'!$B:$B,N$11,'BD OCyG'!$AE:$AE,$H14,'BD OCyG'!$AD:$AD,$H$11,'BD OCyG'!$AF:$AF,"Si")</f>
        <v>0</v>
      </c>
      <c r="Q14" s="139">
        <f>SUMIFS('BD OCyG'!$AC:$AC,'BD OCyG'!$B:$B,N$11,'BD OCyG'!$AE:$AE,$H14,'BD OCyG'!$AD:$AD,$H$11,'BD OCyG'!$AF:$AF,"No")*Resumen!$F$8</f>
        <v>0</v>
      </c>
      <c r="R14" s="171">
        <f>P14+IF(Resumen!$F$8=0,0,Q14/Resumen!$F$8)</f>
        <v>0</v>
      </c>
      <c r="S14" s="139">
        <f ca="1">IFERROR(SUMIFS(INDIRECT("'BD OCyG'!$"&amp;T$10&amp;":"&amp;T$10),'BD OCyG'!$B:$B,N$11,'BD OCyG'!$AE:$AE,$H14,'BD OCyG'!$AD:$AD,$H$11),)</f>
        <v>0</v>
      </c>
      <c r="T14" s="139">
        <f t="shared" ca="1" si="3"/>
        <v>0</v>
      </c>
      <c r="U14" s="139">
        <f ca="1">IFERROR(SUMIFS(INDIRECT("'BD OCyG'!$"&amp;U$10&amp;":$"&amp;U$10),'BD OCyG'!$B:$B,N$11,'BD OCyG'!$AE:$AE,$H14,'BD OCyG'!$AD:$AD,$H$11,'BD OCyG'!$AF:$AF,"Si"),)</f>
        <v>0</v>
      </c>
      <c r="V14" s="139">
        <f ca="1">IFERROR(SUMIFS(INDIRECT("'BD OCyG'!$"&amp;U$10&amp;":$"&amp;U$10),'BD OCyG'!$B:$B,N$11,'BD OCyG'!$AE:$AE,$H14,'BD OCyG'!$AD:$AD,$H$11,'BD OCyG'!$AF:$AF,"No")*Resumen!$F$8,)</f>
        <v>0</v>
      </c>
      <c r="W14" s="171">
        <f ca="1">U14+IF(Resumen!$F$8=0,0,V14/Resumen!$F$8)</f>
        <v>0</v>
      </c>
      <c r="X14" s="170">
        <f ca="1">SUMIFS(INDIRECT("'BD OCyG'!$"&amp;Y$10&amp;":"&amp;Y$10),'BD OCyG'!$B:$B,X$9,'BD OCyG'!$AE:$AE,$H14,'BD OCyG'!$AD:$AD,$H$11)</f>
        <v>0</v>
      </c>
      <c r="Y14" s="170">
        <f t="shared" ref="Y14:Y39" ca="1" si="8">IFERROR(1000*AB14/(X14*X$10),)</f>
        <v>0</v>
      </c>
      <c r="Z14" s="171">
        <f ca="1">SUMIFS(INDIRECT("'BD OCyG'!$"&amp;Z$10&amp;":$"&amp;Z$10),'BD OCyG'!$B:$B,X$9,'BD OCyG'!$AE:$AE,$H14,'BD OCyG'!$AD:$AD,$H$11,'BD OCyG'!$AF:$AF,"Si")</f>
        <v>0</v>
      </c>
      <c r="AA14" s="171">
        <f ca="1">SUMIFS(INDIRECT("'BD OCyG'!$"&amp;Z$10&amp;":$"&amp;Z$10),'BD OCyG'!$B:$B,X$9,'BD OCyG'!$AE:$AE,$H14,'BD OCyG'!$AD:$AD,$H$11,'BD OCyG'!$AF:$AF,"No")*Resumen!$F$8</f>
        <v>0</v>
      </c>
      <c r="AB14" s="171">
        <f ca="1">Z14+IF(Resumen!$F$8=0,0,AA14/Resumen!$F$8)</f>
        <v>0</v>
      </c>
      <c r="AC14" s="171">
        <f ca="1">Z14+IF(Resumen!$G$7=0,0,AA14/Resumen!$G$7)</f>
        <v>0</v>
      </c>
      <c r="AD14" s="170">
        <f ca="1">IF(AE$9&gt;Periodo,0,(SUMIFS(INDIRECT("'BD OCyG'!$"&amp;AE$10&amp;":"&amp;AE$10),'BD OCyG'!$B:$B,AD$9,'BD OCyG'!$AE:$AE,$H14,'BD OCyG'!$AD:$AD,$H$11)*AF$9-X14*X$10)/AD$10)</f>
        <v>0</v>
      </c>
      <c r="AE14" s="170">
        <f t="shared" ref="AE14:AE39" ca="1" si="9">IFERROR(1000*AH14/(AD14*AD$10),)</f>
        <v>0</v>
      </c>
      <c r="AF14" s="171">
        <f ca="1">IF(AE$9&gt;Periodo,0,IF(AE$9&gt;Periodo,0,SUMIFS(INDIRECT("'BD OCyG'!$"&amp;AF$10&amp;":$"&amp;AF$10),'BD OCyG'!$B:$B,AD$9,'BD OCyG'!$AE:$AE,$H14,'BD OCyG'!$AD:$AD,$H$11,'BD OCyG'!$AF:$AF,"Si")-Z14))</f>
        <v>0</v>
      </c>
      <c r="AG14" s="171">
        <f ca="1">IF(AE$9&gt;Periodo,0,IF(AE$9&gt;Periodo,0,SUMIFS(INDIRECT("'BD OCyG'!$"&amp;AF$10&amp;":$"&amp;AF$10),'BD OCyG'!$B:$B,AD$9,'BD OCyG'!$AE:$AE,$H14,'BD OCyG'!$AD:$AD,$H$11,'BD OCyG'!$AF:$AF,"No")*Resumen!$F$8-AA14))</f>
        <v>0</v>
      </c>
      <c r="AH14" s="171">
        <f ca="1">AF14+IF(Resumen!$F$8=0,0,AG14/Resumen!$F$8)</f>
        <v>0</v>
      </c>
      <c r="AI14" s="171">
        <f ca="1">AF14+IF(Resumen!$H$7=0,0,AG14/Resumen!$H$7)</f>
        <v>0</v>
      </c>
      <c r="AJ14" s="170">
        <f ca="1">IF(AK$9&gt;Periodo,0,IF(AK$9&gt;Periodo,0,(SUMIFS(INDIRECT("'BD OCyG'!$"&amp;AK$10&amp;":"&amp;AK$10),'BD OCyG'!$B:$B,AJ$9,'BD OCyG'!$AE:$AE,$H14,'BD OCyG'!$AD:$AD,$H$11)*AL$9-SUMIFS(INDIRECT("'BD OCyG'!$"&amp;AE$10&amp;":"&amp;AE$10),'BD OCyG'!$B:$B,AJ$9,'BD OCyG'!$AE:$AE,$H14,'BD OCyG'!$AD:$AD,$H$11)*AF$9)/AJ$10))</f>
        <v>0</v>
      </c>
      <c r="AK14" s="170">
        <f t="shared" ref="AK14:AK39" ca="1" si="10">IFERROR(1000*AN14/(AJ14*AJ$10),)</f>
        <v>0</v>
      </c>
      <c r="AL14" s="171">
        <f ca="1">IF(AK$9&gt;Periodo,0,SUMIFS(INDIRECT("'BD OCyG'!$"&amp;AL$10&amp;":$"&amp;AL$10),'BD OCyG'!$B:$B,AJ$9,'BD OCyG'!$AE:$AE,$H14,'BD OCyG'!$AD:$AD,$H$11,'BD OCyG'!$AF:$AF,"Si")-AF14-Z14)</f>
        <v>0</v>
      </c>
      <c r="AM14" s="171">
        <f ca="1">IF(AK$9&gt;Periodo,0,SUMIFS(INDIRECT("'BD OCyG'!$"&amp;AL$10&amp;":$"&amp;AL$10),'BD OCyG'!$B:$B,AJ$9,'BD OCyG'!$AE:$AE,$H14,'BD OCyG'!$AD:$AD,$H$11,'BD OCyG'!$AF:$AF,"No")*Resumen!$F$8-AG14-AA14)</f>
        <v>0</v>
      </c>
      <c r="AN14" s="171">
        <f ca="1">AL14+IF(Resumen!$F$8=0,0,AM14/Resumen!$F$8)</f>
        <v>0</v>
      </c>
      <c r="AO14" s="171">
        <f ca="1">AL14+IF(Resumen!$I$7=0,0,AM14/Resumen!$I$7)</f>
        <v>0</v>
      </c>
      <c r="AP14" s="170">
        <f ca="1">IF(AQ$9&gt;Periodo,0,IF(AQ$9&gt;Periodo,0,(SUMIFS(INDIRECT("'BD OCyG'!$"&amp;AQ$10&amp;":"&amp;AQ$10),'BD OCyG'!$B:$B,AP$9,'BD OCyG'!$AE:$AE,$H14,'BD OCyG'!$AD:$AD,$H$11)*AR$9-SUMIFS(INDIRECT("'BD OCyG'!$"&amp;AK$10&amp;":"&amp;AK$10),'BD OCyG'!$B:$B,AP$9,'BD OCyG'!$AE:$AE,$H14,'BD OCyG'!$AD:$AD,$H$11)*AL$9)/AP$10))</f>
        <v>0</v>
      </c>
      <c r="AQ14" s="170">
        <f t="shared" ref="AQ14:AQ39" ca="1" si="11">IFERROR(1000*AT14/(AP14*AP$10),)</f>
        <v>0</v>
      </c>
      <c r="AR14" s="171">
        <f ca="1">IF(AQ$9&gt;Periodo,0,SUMIFS(INDIRECT("'BD OCyG'!$"&amp;AR$10&amp;":$"&amp;AR$10),'BD OCyG'!$B:$B,AP$9,'BD OCyG'!$AE:$AE,$H14,'BD OCyG'!$AD:$AD,$H$11,'BD OCyG'!$AF:$AF,"Si")-AL14-AF14-Z14)</f>
        <v>0</v>
      </c>
      <c r="AS14" s="171">
        <f ca="1">IF(AQ$9&gt;Periodo,0,SUMIFS(INDIRECT("'BD OCyG'!$"&amp;AR$10&amp;":$"&amp;AR$10),'BD OCyG'!$B:$B,AP$9,'BD OCyG'!$AE:$AE,$H14,'BD OCyG'!$AD:$AD,$H$11,'BD OCyG'!$AF:$AF,"No")*Resumen!$F$8-AM14-AG14-AA14)</f>
        <v>0</v>
      </c>
      <c r="AT14" s="171">
        <f ca="1">AR14+IF(Resumen!$F$8=0,0,AS14/Resumen!$F$8)</f>
        <v>0</v>
      </c>
      <c r="AU14" s="171">
        <f ca="1">AR14+IF(Resumen!$J$7=0,0,AS14/Resumen!$J$7)</f>
        <v>0</v>
      </c>
      <c r="AV14" s="170">
        <f ca="1">IF(AW$9&gt;Periodo,0,IF(AW$9&gt;Periodo,0,(SUMIFS(INDIRECT("'BD OCyG'!$"&amp;AW$10&amp;":"&amp;AW$10),'BD OCyG'!$B:$B,AV$9,'BD OCyG'!$AE:$AE,$H14,'BD OCyG'!$AD:$AD,$H$11)*AX$9-SUMIFS(INDIRECT("'BD OCyG'!$"&amp;AQ$10&amp;":"&amp;AQ$10),'BD OCyG'!$B:$B,AV$9,'BD OCyG'!$AE:$AE,$H14,'BD OCyG'!$AD:$AD,$H$11)*AR$9)/AV$10))</f>
        <v>0</v>
      </c>
      <c r="AW14" s="170">
        <f t="shared" ref="AW14:AW39" ca="1" si="12">IFERROR(1000*AZ14/(AV14*AV$10),)</f>
        <v>0</v>
      </c>
      <c r="AX14" s="171">
        <f ca="1">IF(AW$9&gt;Periodo,0,SUMIFS(INDIRECT("'BD OCyG'!$"&amp;AX$10&amp;":$"&amp;AX$10),'BD OCyG'!$B:$B,AV$9,'BD OCyG'!$AE:$AE,$H14,'BD OCyG'!$AD:$AD,$H$11,'BD OCyG'!$AF:$AF,"Si")-AR14-AL14-AF14-Z14)</f>
        <v>0</v>
      </c>
      <c r="AY14" s="171">
        <f ca="1">IF(AW$9&gt;Periodo,0,SUMIFS(INDIRECT("'BD OCyG'!$"&amp;AX$10&amp;":$"&amp;AX$10),'BD OCyG'!$B:$B,AV$9,'BD OCyG'!$AE:$AE,$H14,'BD OCyG'!$AD:$AD,$H$11,'BD OCyG'!$AF:$AF,"No")*Resumen!$F$8-AS14-AM14-AG14-AA14)</f>
        <v>0</v>
      </c>
      <c r="AZ14" s="171">
        <f ca="1">AX14+IF(Resumen!$F$8=0,0,AY14/Resumen!$F$8)</f>
        <v>0</v>
      </c>
      <c r="BA14" s="171">
        <f ca="1">AX14+IF(Resumen!$K$7=0,0,AY14/Resumen!$K$7)</f>
        <v>0</v>
      </c>
      <c r="BB14" s="170">
        <f ca="1">IF(BC$9&gt;Periodo,0,IF(BC$9&gt;Periodo,0,(SUMIFS(INDIRECT("'BD OCyG'!$"&amp;BC$10&amp;":"&amp;BC$10),'BD OCyG'!$B:$B,BB$9,'BD OCyG'!$AE:$AE,$H14,'BD OCyG'!$AD:$AD,$H$11)*BD$9-SUMIFS(INDIRECT("'BD OCyG'!$"&amp;AW$10&amp;":"&amp;AW$10),'BD OCyG'!$B:$B,BB$9,'BD OCyG'!$AE:$AE,$H14,'BD OCyG'!$AD:$AD,$H$11)*AX$9)/BB$10))</f>
        <v>0</v>
      </c>
      <c r="BC14" s="170">
        <f t="shared" ref="BC14:BC39" ca="1" si="13">IFERROR(1000*BF14/(BB14*BB$10),)</f>
        <v>0</v>
      </c>
      <c r="BD14" s="171">
        <f ca="1">IF(BC$9&gt;Periodo,0,SUMIFS(INDIRECT("'BD OCyG'!$"&amp;BD$10&amp;":$"&amp;BD$10),'BD OCyG'!$B:$B,BB$9,'BD OCyG'!$AE:$AE,$H14,'BD OCyG'!$AD:$AD,$H$11,'BD OCyG'!$AF:$AF,"Si")-AX14-AR14-AL14-AF14-Z14)</f>
        <v>0</v>
      </c>
      <c r="BE14" s="171">
        <f ca="1">IF(BC$9&gt;Periodo,0,SUMIFS(INDIRECT("'BD OCyG'!$"&amp;BD$10&amp;":$"&amp;BD$10),'BD OCyG'!$B:$B,BB$9,'BD OCyG'!$AE:$AE,$H14,'BD OCyG'!$AD:$AD,$H$11,'BD OCyG'!$AF:$AF,"No")*Resumen!$F$8-AY14-AS14-AM14-AG14-AA14)</f>
        <v>0</v>
      </c>
      <c r="BF14" s="171">
        <f ca="1">BD14+IF(Resumen!$F$8=0,0,BE14/Resumen!$F$8)</f>
        <v>0</v>
      </c>
      <c r="BG14" s="171">
        <f ca="1">BD14+IF(Resumen!$L$7=0,0,BE14/Resumen!$L$7)</f>
        <v>0</v>
      </c>
      <c r="BH14" s="170">
        <f ca="1">IF(BI$9&gt;Periodo,0,IF(BI$9&gt;Periodo,0,(SUMIFS(INDIRECT("'BD OCyG'!$"&amp;BI$10&amp;":"&amp;BI$10),'BD OCyG'!$B:$B,BH$9,'BD OCyG'!$AE:$AE,$H14,'BD OCyG'!$AD:$AD,$H$11)*BJ$9-SUMIFS(INDIRECT("'BD OCyG'!$"&amp;BC$10&amp;":"&amp;BC$10),'BD OCyG'!$B:$B,BH$9,'BD OCyG'!$AE:$AE,$H14,'BD OCyG'!$AD:$AD,$H$11)*BD$9)/BH$10))</f>
        <v>0</v>
      </c>
      <c r="BI14" s="170">
        <f t="shared" ref="BI14:BI39" ca="1" si="14">IFERROR(1000*BL14/(BH14*BH$10),)</f>
        <v>0</v>
      </c>
      <c r="BJ14" s="171">
        <f ca="1">IF(BI$9&gt;Periodo,0,SUMIFS(INDIRECT("'BD OCyG'!$"&amp;BJ$10&amp;":$"&amp;BJ$10),'BD OCyG'!$B:$B,BH$9,'BD OCyG'!$AE:$AE,$H14,'BD OCyG'!$AD:$AD,$H$11,'BD OCyG'!$AF:$AF,"Si")-BD14-AX14-AR14-AL14-AF14-Z14)</f>
        <v>0</v>
      </c>
      <c r="BK14" s="171">
        <f ca="1">IF(BI$9&gt;Periodo,0,SUMIFS(INDIRECT("'BD OCyG'!$"&amp;BJ$10&amp;":$"&amp;BJ$10),'BD OCyG'!$B:$B,BH$9,'BD OCyG'!$AE:$AE,$H14,'BD OCyG'!$AD:$AD,$H$11,'BD OCyG'!$AF:$AF,"No")*Resumen!$F$8-BE14-AY14-AS14-AM14-AG14-AA14)</f>
        <v>0</v>
      </c>
      <c r="BL14" s="171">
        <f ca="1">BJ14+IF(Resumen!$F$8=0,0,BK14/Resumen!$F$8)</f>
        <v>0</v>
      </c>
      <c r="BM14" s="171">
        <f ca="1">BJ14+IF(Resumen!$M$7=0,0,BK14/Resumen!$M$7)</f>
        <v>0</v>
      </c>
      <c r="BN14" s="170">
        <f ca="1">IF(BO$9&gt;Periodo,0,IF(BO$9&gt;Periodo,0,(SUMIFS(INDIRECT("'BD OCyG'!$"&amp;BO$10&amp;":"&amp;BO$10),'BD OCyG'!$B:$B,BN$9,'BD OCyG'!$AE:$AE,$H14,'BD OCyG'!$AD:$AD,$H$11)*BP$9-SUMIFS(INDIRECT("'BD OCyG'!$"&amp;BI$10&amp;":"&amp;BI$10),'BD OCyG'!$B:$B,BN$9,'BD OCyG'!$AE:$AE,$H14,'BD OCyG'!$AD:$AD,$H$11)*BJ$9)/BN$10))</f>
        <v>0</v>
      </c>
      <c r="BO14" s="170">
        <f t="shared" ref="BO14:BO39" ca="1" si="15">IFERROR(1000*BR14/(BN14*BN$10),)</f>
        <v>0</v>
      </c>
      <c r="BP14" s="171">
        <f ca="1">IF(BO$9&gt;Periodo,0,SUMIFS(INDIRECT("'BD OCyG'!$"&amp;BP$10&amp;":$"&amp;BP$10),'BD OCyG'!$B:$B,BN$9,'BD OCyG'!$AE:$AE,$H14,'BD OCyG'!$AD:$AD,$H$11,'BD OCyG'!$AF:$AF,"Si")-BJ14-BD14-AX14-AR14-AL14-AF14-Z14)</f>
        <v>0</v>
      </c>
      <c r="BQ14" s="171">
        <f ca="1">IF(BO$9&gt;Periodo,0,SUMIFS(INDIRECT("'BD OCyG'!$"&amp;BP$10&amp;":$"&amp;BP$10),'BD OCyG'!$B:$B,BN$9,'BD OCyG'!$AE:$AE,$H14,'BD OCyG'!$AD:$AD,$H$11,'BD OCyG'!$AF:$AF,"No")*Resumen!$F$9-BK14-BE14-AY14-AS14-AM14-AG14-AA14)</f>
        <v>0</v>
      </c>
      <c r="BR14" s="171">
        <f ca="1">BP14+IF(Resumen!$F$8=0,0,BQ14/Resumen!$F$8)</f>
        <v>0</v>
      </c>
      <c r="BS14" s="171">
        <f ca="1">BP14+IF(Resumen!$N$7=0,0,BQ14/Resumen!$N$7)</f>
        <v>0</v>
      </c>
      <c r="BT14" s="170">
        <f ca="1">IF(BU$9&gt;Periodo,0,IF(BU$9&gt;Periodo,0,(SUMIFS(INDIRECT("'BD OCyG'!$"&amp;BU$10&amp;":"&amp;BU$10),'BD OCyG'!$B:$B,BT$9,'BD OCyG'!$AE:$AE,$H14,'BD OCyG'!$AD:$AD,$H$11)*BV$9-SUMIFS(INDIRECT("'BD OCyG'!$"&amp;BO$10&amp;":"&amp;BO$10),'BD OCyG'!$B:$B,BT$9,'BD OCyG'!$AE:$AE,$H14,'BD OCyG'!$AD:$AD,$H$11)*BP$9)/BT$10))</f>
        <v>0</v>
      </c>
      <c r="BU14" s="170">
        <f t="shared" ref="BU14:BU39" ca="1" si="16">IFERROR(1000*BX14/(BT14*BT$10),)</f>
        <v>0</v>
      </c>
      <c r="BV14" s="171">
        <f ca="1">IF(BU$9&gt;Periodo,0,SUMIFS(INDIRECT("'BD OCyG'!$"&amp;BV$10&amp;":$"&amp;BV$10),'BD OCyG'!$B:$B,BT$9,'BD OCyG'!$AE:$AE,$H14,'BD OCyG'!$AD:$AD,$H$11,'BD OCyG'!$AF:$AF,"Si")-BP14-BJ14-BD14-AX14-AR14-AL14-AF14-Z14)</f>
        <v>0</v>
      </c>
      <c r="BW14" s="171">
        <f ca="1">IF(BU$9&gt;Periodo,0,SUMIFS(INDIRECT("'BD OCyG'!$"&amp;BV$10&amp;":$"&amp;BV$10),'BD OCyG'!$B:$B,BT$9,'BD OCyG'!$AE:$AE,$H14,'BD OCyG'!$AD:$AD,$H$11,'BD OCyG'!$AF:$AF,"No")*Resumen!$F$8-BQ14-BK14-BE14-AY14-AS14-AM14-AG14-AA14)</f>
        <v>0</v>
      </c>
      <c r="BX14" s="171">
        <f ca="1">BV14+IF(Resumen!$F$8=0,0,BW14/Resumen!$F$8)</f>
        <v>0</v>
      </c>
      <c r="BY14" s="171">
        <f ca="1">BV14+IF(Resumen!$O$7=0,0,BW14/Resumen!$O$7)</f>
        <v>0</v>
      </c>
      <c r="BZ14" s="170">
        <f ca="1">IF(CA$9&gt;Periodo,0,IF(CA$9&gt;Periodo,0,(SUMIFS(INDIRECT("'BD OCyG'!$"&amp;CA$10&amp;":"&amp;CA$10),'BD OCyG'!$B:$B,BZ$9,'BD OCyG'!$AE:$AE,$H14,'BD OCyG'!$AD:$AD,$H$11)*CB$9-SUMIFS(INDIRECT("'BD OCyG'!$"&amp;BU$10&amp;":"&amp;BU$10),'BD OCyG'!$B:$B,BZ$9,'BD OCyG'!$AE:$AE,$H14,'BD OCyG'!$AD:$AD,$H$11)*BV$9)/BZ$10))</f>
        <v>0</v>
      </c>
      <c r="CA14" s="170">
        <f t="shared" ref="CA14:CA39" ca="1" si="17">IFERROR(1000*CD14/(BZ14*BZ$10),)</f>
        <v>0</v>
      </c>
      <c r="CB14" s="171">
        <f ca="1">IF(CA$9&gt;Periodo,0,SUMIFS(INDIRECT("'BD OCyG'!$"&amp;CB$10&amp;":$"&amp;CB$10),'BD OCyG'!$B:$B,BZ$9,'BD OCyG'!$AE:$AE,$H14,'BD OCyG'!$AD:$AD,$H$11,'BD OCyG'!$AF:$AF,"Si")-BV14-BP14-BJ14-BD14-AX14-AR14-AL14-AF14-Z14)</f>
        <v>0</v>
      </c>
      <c r="CC14" s="171">
        <f ca="1">IF(CA$9&gt;Periodo,0,SUMIFS(INDIRECT("'BD OCyG'!$"&amp;CB$10&amp;":$"&amp;CB$10),'BD OCyG'!$B:$B,BZ$9,'BD OCyG'!$AE:$AE,$H14,'BD OCyG'!$AD:$AD,$H$11,'BD OCyG'!$AF:$AF,"No")*Resumen!$F$8-BW14-BQ14-BK14-BE14-AY14-AS14-AM14-AG14-AA14)</f>
        <v>0</v>
      </c>
      <c r="CD14" s="171">
        <f ca="1">CB14+IF(Resumen!$F$8=0,0,CC14/Resumen!$F$8)</f>
        <v>0</v>
      </c>
      <c r="CE14" s="171">
        <f ca="1">CB14+IF(Resumen!$P$7=0,0,CC14/Resumen!$P$7)</f>
        <v>0</v>
      </c>
      <c r="CF14" s="170">
        <f ca="1">IF(CG$9&gt;Periodo,0,IF(CG$9&gt;Periodo,0,(SUMIFS(INDIRECT("'BD OCyG'!$"&amp;CG$10&amp;":"&amp;CG$10),'BD OCyG'!$B:$B,CF$9,'BD OCyG'!$AE:$AE,$H14,'BD OCyG'!$AD:$AD,$H$11)*CH$9-SUMIFS(INDIRECT("'BD OCyG'!$"&amp;CA$10&amp;":"&amp;CA$10),'BD OCyG'!$B:$B,CF$9,'BD OCyG'!$AE:$AE,$H14,'BD OCyG'!$AD:$AD,$H$11)*CB$9)/CF$10))</f>
        <v>0</v>
      </c>
      <c r="CG14" s="170">
        <f t="shared" ref="CG14:CG39" ca="1" si="18">IFERROR(1000*CJ14/(CF14*CF$10),)</f>
        <v>0</v>
      </c>
      <c r="CH14" s="171">
        <f ca="1">IF(CG$9&gt;Periodo,0,SUMIFS(INDIRECT("'BD OCyG'!$"&amp;CH$10&amp;":$"&amp;CH$10),'BD OCyG'!$B:$B,CF$9,'BD OCyG'!$AE:$AE,$H14,'BD OCyG'!$AD:$AD,$H$11,'BD OCyG'!$AF:$AF,"Si")-CB14-BV14-BP14-BJ14-BD14-AX14-AR14-AL14-AF14-Z14)</f>
        <v>0</v>
      </c>
      <c r="CI14" s="171">
        <f ca="1">IF(CG$9&gt;Periodo,0,SUMIFS(INDIRECT("'BD OCyG'!$"&amp;CH$10&amp;":$"&amp;CH$10),'BD OCyG'!$B:$B,CF$9,'BD OCyG'!$AE:$AE,$H14,'BD OCyG'!$AD:$AD,$H$11,'BD OCyG'!$AF:$AF,"No")*Resumen!$F$8-CC14-BW14-BQ14-BK14-BE14-AY14-AS14-AM14-AG14-AA14)</f>
        <v>0</v>
      </c>
      <c r="CJ14" s="171">
        <f ca="1">CH14+IF(Resumen!$F$8=0,0,CI14/Resumen!$F$8)</f>
        <v>0</v>
      </c>
      <c r="CK14" s="171">
        <f ca="1">CH14+IF(Resumen!$Q$7=0,0,CI14/Resumen!$Q$7)</f>
        <v>0</v>
      </c>
      <c r="CL14" s="170">
        <f ca="1">IF(CM$9&gt;Periodo,0,IF(CM$9&gt;Periodo,0,(SUMIFS(INDIRECT("'BD OCyG'!$"&amp;CM$10&amp;":"&amp;CM$10),'BD OCyG'!$B:$B,CL$9,'BD OCyG'!$AE:$AE,$H14,'BD OCyG'!$AD:$AD,$H$11)*CN$9-SUMIFS(INDIRECT("'BD OCyG'!$"&amp;CG$10&amp;":"&amp;CG$10),'BD OCyG'!$B:$B,CL$9,'BD OCyG'!$AE:$AE,$H14,'BD OCyG'!$AD:$AD,$H$11)*CH$9)/CL$10))</f>
        <v>0</v>
      </c>
      <c r="CM14" s="170">
        <f t="shared" ref="CM14:CM39" ca="1" si="19">IFERROR(1000*CP14/(CL14*CL$10),)</f>
        <v>0</v>
      </c>
      <c r="CN14" s="171">
        <f ca="1">IF(CM$9&gt;Periodo,0,SUMIFS(INDIRECT("'BD OCyG'!$"&amp;CN$10&amp;":$"&amp;CN$10),'BD OCyG'!$B:$B,CL$9,'BD OCyG'!$AE:$AE,$H14,'BD OCyG'!$AD:$AD,$H$11,'BD OCyG'!$AF:$AF,"Si")-CH14-CB14-BV14-BP14-BJ14-BD14-AX14-AR14-AL14-AF14-Z14)</f>
        <v>0</v>
      </c>
      <c r="CO14" s="171">
        <f ca="1">IF(CM$9&gt;Periodo,0,SUMIFS(INDIRECT("'BD OCyG'!$"&amp;CN$10&amp;":$"&amp;CN$10),'BD OCyG'!$B:$B,CL$9,'BD OCyG'!$AE:$AE,$H14,'BD OCyG'!$AD:$AD,$H$11,'BD OCyG'!$AF:$AF,"No")*Resumen!$F$8-CI14-CC14-BW14-BQ14-BK14-BE14-AY14-AS14-AM14-AG14-AA14)</f>
        <v>0</v>
      </c>
      <c r="CP14" s="171">
        <f ca="1">CN14+IF(Resumen!$F$8=0,0,CO14/Resumen!$F$8)</f>
        <v>0</v>
      </c>
      <c r="CQ14" s="171">
        <f ca="1">CN14+IF(Resumen!$R$7=0,0,CO14/Resumen!$R$7)</f>
        <v>0</v>
      </c>
      <c r="CR14" s="139">
        <f t="shared" ref="CR14:CR39" ca="1" si="20">IFERROR((X14*$X$10+AD14*$AD$10+AJ14*$AJ$10+AP14*$AP$10+AV14*$AV$10+BB14*$BB$10+BH14*$BH$10+BN14*$BN$10+BT14*$BT$10+BZ14*$BZ$10+CF14*$CF$10+CL14*$CL$10)/$CR$10,)</f>
        <v>0</v>
      </c>
      <c r="CS14" s="139">
        <f t="shared" ref="CS14:CS39" ca="1" si="21">IFERROR(1000*CV14/(CR14*CR$10),)</f>
        <v>0</v>
      </c>
      <c r="CT14" s="139">
        <f t="shared" ref="CT14:CT39" ca="1" si="22">Z14+AF14+AL14+AR14+AX14+BD14+BJ14+BP14+BV14+CB14+CH14+CN14</f>
        <v>0</v>
      </c>
      <c r="CU14" s="139">
        <f t="shared" ca="1" si="4"/>
        <v>0</v>
      </c>
      <c r="CV14" s="140">
        <f t="shared" ca="1" si="4"/>
        <v>0</v>
      </c>
      <c r="CW14" s="140">
        <f t="shared" ca="1" si="4"/>
        <v>0</v>
      </c>
      <c r="CX14" s="170">
        <f>SUMIFS('BD OCyG'!$AB:$AB,'BD OCyG'!$B:$B,CX$11,'BD OCyG'!$AE:$AE,$H14,'BD OCyG'!$AD:$AD,$H$11)</f>
        <v>0</v>
      </c>
      <c r="CY14" s="170">
        <f t="shared" si="5"/>
        <v>0</v>
      </c>
      <c r="CZ14" s="171">
        <f>SUMIFS('BD OCyG'!$AC:$AC,'BD OCyG'!$B:$B,CX$11,'BD OCyG'!$AE:$AE,$H14,'BD OCyG'!$AD:$AD,$H$11,'BD OCyG'!$AF:$AF,"Si")</f>
        <v>0</v>
      </c>
      <c r="DA14" s="171">
        <f>SUMIFS('BD OCyG'!$AC:$AC,'BD OCyG'!$B:$B,CX$11,'BD OCyG'!$AE:$AE,$H14,'BD OCyG'!$AD:$AD,$H$11,'BD OCyG'!$AF:$AF,"No")*Resumen!$F$8</f>
        <v>0</v>
      </c>
      <c r="DB14" s="171">
        <f>CZ14+IF(Resumen!$F$8=0,0,DA14/Resumen!$F$8)</f>
        <v>0</v>
      </c>
      <c r="DC14" s="171">
        <f>CZ14+IF(Resumen!$F$8=0,0,DA14/Resumen!$F$8)</f>
        <v>0</v>
      </c>
      <c r="DD14" s="170">
        <f>SUMIFS('BD OCyG'!$AB:$AB,'BD OCyG'!$B:$B,DD$11,'BD OCyG'!$AE:$AE,$H14,'BD OCyG'!$AD:$AD,$H$11)</f>
        <v>0</v>
      </c>
      <c r="DE14" s="170">
        <f t="shared" si="6"/>
        <v>0</v>
      </c>
      <c r="DF14" s="171">
        <f>SUMIFS('BD OCyG'!$AC:$AC,'BD OCyG'!$B:$B,DD$11,'BD OCyG'!$AE:$AE,$H14,'BD OCyG'!$AD:$AD,$H$11,'BD OCyG'!$AF:$AF,"Si")</f>
        <v>0</v>
      </c>
      <c r="DG14" s="171">
        <f>SUMIFS('BD OCyG'!$AC:$AC,'BD OCyG'!$B:$B,DD$11,'BD OCyG'!$AE:$AE,$H14,'BD OCyG'!$AD:$AD,$H$11,'BD OCyG'!$AF:$AF,"No")*Resumen!$F$8</f>
        <v>0</v>
      </c>
      <c r="DH14" s="171">
        <f>DF14+IF(Resumen!$F$8=0,0,DG14/Resumen!$F$8)</f>
        <v>0</v>
      </c>
      <c r="DI14" s="171">
        <f>DF14+IF(Resumen!$F$8=0,0,DG14/Resumen!$F$8)</f>
        <v>0</v>
      </c>
      <c r="DJ14" s="140">
        <f t="shared" ref="DJ14:DL39" ca="1" si="23">CT14-U14</f>
        <v>0</v>
      </c>
      <c r="DK14" s="140">
        <f t="shared" ca="1" si="7"/>
        <v>0</v>
      </c>
      <c r="DL14" s="140">
        <f t="shared" ca="1" si="7"/>
        <v>0</v>
      </c>
    </row>
    <row r="15" spans="1:116" s="169" customFormat="1" ht="15" customHeight="1" x14ac:dyDescent="0.2">
      <c r="B15" s="170">
        <f>SUMIFS('BD OCyG'!$AB:$AB,'BD OCyG'!$B:$B,B$11,'BD OCyG'!$AE:$AE,$H15,'BD OCyG'!$AD:$AD,$H$11)</f>
        <v>0</v>
      </c>
      <c r="C15" s="170">
        <f t="shared" si="0"/>
        <v>0</v>
      </c>
      <c r="D15" s="171">
        <f>SUMIFS('BD OCyG'!$AC:$AC,'BD OCyG'!$B:$B,B$11,'BD OCyG'!$AE:$AE,$H15,'BD OCyG'!$AD:$AD,$H$11,'BD OCyG'!$AF:$AF,"Si")</f>
        <v>0</v>
      </c>
      <c r="E15" s="171">
        <f>SUMIFS('BD OCyG'!$AC:$AC,'BD OCyG'!$B:$B,B$11,'BD OCyG'!$AE:$AE,$H15,'BD OCyG'!$AD:$AD,$H$11,'BD OCyG'!$AF:$AF,"No")*Resumen!$F$9</f>
        <v>0</v>
      </c>
      <c r="F15" s="171">
        <f>D15+IF(Resumen!$F$9=0,0,E15/Resumen!$F$9)</f>
        <v>0</v>
      </c>
      <c r="G15" s="171">
        <f>D15+IF(Resumen!$F$7=0,0,E15/Resumen!$F$7)</f>
        <v>0</v>
      </c>
      <c r="H15" s="172"/>
      <c r="I15" s="139">
        <f>SUMIFS('BD OCyG'!$AB:$AB,'BD OCyG'!$B:$B,I$11,'BD OCyG'!$AE:$AE,$H15,'BD OCyG'!$AD:$AD,$H$11)</f>
        <v>0</v>
      </c>
      <c r="J15" s="139">
        <f t="shared" si="1"/>
        <v>0</v>
      </c>
      <c r="K15" s="139">
        <f>SUMIFS('BD OCyG'!$AC:$AC,'BD OCyG'!$B:$B,I$11,'BD OCyG'!$AE:$AE,$H15,'BD OCyG'!$AD:$AD,$H$11,'BD OCyG'!$AF:$AF,"Si")</f>
        <v>0</v>
      </c>
      <c r="L15" s="139">
        <f>SUMIFS('BD OCyG'!$AC:$AC,'BD OCyG'!$B:$B,I$11,'BD OCyG'!$AE:$AE,$H15,'BD OCyG'!$AD:$AD,$H$11,'BD OCyG'!$AF:$AF,"No")*Resumen!$F$8</f>
        <v>0</v>
      </c>
      <c r="M15" s="171">
        <f>K15+IF(Resumen!$F$8=0,0,L15/Resumen!$F$8)</f>
        <v>0</v>
      </c>
      <c r="N15" s="139">
        <f>SUMIFS('BD OCyG'!$AB:$AB,'BD OCyG'!$B:$B,N$11,'BD OCyG'!$AE:$AE,$H15,'BD OCyG'!$AD:$AD,$H$11)</f>
        <v>0</v>
      </c>
      <c r="O15" s="139">
        <f t="shared" si="2"/>
        <v>0</v>
      </c>
      <c r="P15" s="139">
        <f>SUMIFS('BD OCyG'!$AC:$AC,'BD OCyG'!$B:$B,N$11,'BD OCyG'!$AE:$AE,$H15,'BD OCyG'!$AD:$AD,$H$11,'BD OCyG'!$AF:$AF,"Si")</f>
        <v>0</v>
      </c>
      <c r="Q15" s="139">
        <f>SUMIFS('BD OCyG'!$AC:$AC,'BD OCyG'!$B:$B,N$11,'BD OCyG'!$AE:$AE,$H15,'BD OCyG'!$AD:$AD,$H$11,'BD OCyG'!$AF:$AF,"No")*Resumen!$F$8</f>
        <v>0</v>
      </c>
      <c r="R15" s="171">
        <f>P15+IF(Resumen!$F$8=0,0,Q15/Resumen!$F$8)</f>
        <v>0</v>
      </c>
      <c r="S15" s="139">
        <f ca="1">IFERROR(SUMIFS(INDIRECT("'BD OCyG'!$"&amp;T$10&amp;":"&amp;T$10),'BD OCyG'!$B:$B,N$11,'BD OCyG'!$AE:$AE,$H15,'BD OCyG'!$AD:$AD,$H$11),)</f>
        <v>0</v>
      </c>
      <c r="T15" s="139">
        <f t="shared" ca="1" si="3"/>
        <v>0</v>
      </c>
      <c r="U15" s="139">
        <f ca="1">IFERROR(SUMIFS(INDIRECT("'BD OCyG'!$"&amp;U$10&amp;":$"&amp;U$10),'BD OCyG'!$B:$B,N$11,'BD OCyG'!$AE:$AE,$H15,'BD OCyG'!$AD:$AD,$H$11,'BD OCyG'!$AF:$AF,"Si"),)</f>
        <v>0</v>
      </c>
      <c r="V15" s="139">
        <f ca="1">IFERROR(SUMIFS(INDIRECT("'BD OCyG'!$"&amp;U$10&amp;":$"&amp;U$10),'BD OCyG'!$B:$B,N$11,'BD OCyG'!$AE:$AE,$H15,'BD OCyG'!$AD:$AD,$H$11,'BD OCyG'!$AF:$AF,"No")*Resumen!$F$8,)</f>
        <v>0</v>
      </c>
      <c r="W15" s="171">
        <f ca="1">U15+IF(Resumen!$F$8=0,0,V15/Resumen!$F$8)</f>
        <v>0</v>
      </c>
      <c r="X15" s="170">
        <f ca="1">SUMIFS(INDIRECT("'BD OCyG'!$"&amp;Y$10&amp;":"&amp;Y$10),'BD OCyG'!$B:$B,X$9,'BD OCyG'!$AE:$AE,$H15,'BD OCyG'!$AD:$AD,$H$11)</f>
        <v>0</v>
      </c>
      <c r="Y15" s="170">
        <f t="shared" ca="1" si="8"/>
        <v>0</v>
      </c>
      <c r="Z15" s="171">
        <f ca="1">SUMIFS(INDIRECT("'BD OCyG'!$"&amp;Z$10&amp;":$"&amp;Z$10),'BD OCyG'!$B:$B,X$9,'BD OCyG'!$AE:$AE,$H15,'BD OCyG'!$AD:$AD,$H$11,'BD OCyG'!$AF:$AF,"Si")</f>
        <v>0</v>
      </c>
      <c r="AA15" s="171">
        <f ca="1">SUMIFS(INDIRECT("'BD OCyG'!$"&amp;Z$10&amp;":$"&amp;Z$10),'BD OCyG'!$B:$B,X$9,'BD OCyG'!$AE:$AE,$H15,'BD OCyG'!$AD:$AD,$H$11,'BD OCyG'!$AF:$AF,"No")*Resumen!$F$8</f>
        <v>0</v>
      </c>
      <c r="AB15" s="171">
        <f ca="1">Z15+IF(Resumen!$F$8=0,0,AA15/Resumen!$F$8)</f>
        <v>0</v>
      </c>
      <c r="AC15" s="171">
        <f ca="1">Z15+IF(Resumen!$G$7=0,0,AA15/Resumen!$G$7)</f>
        <v>0</v>
      </c>
      <c r="AD15" s="170">
        <f ca="1">IF(AE$9&gt;Periodo,0,(SUMIFS(INDIRECT("'BD OCyG'!$"&amp;AE$10&amp;":"&amp;AE$10),'BD OCyG'!$B:$B,AD$9,'BD OCyG'!$AE:$AE,$H15,'BD OCyG'!$AD:$AD,$H$11)*AF$9-X15*X$10)/AD$10)</f>
        <v>0</v>
      </c>
      <c r="AE15" s="170">
        <f t="shared" ca="1" si="9"/>
        <v>0</v>
      </c>
      <c r="AF15" s="171">
        <f ca="1">IF(AE$9&gt;Periodo,0,IF(AE$9&gt;Periodo,0,SUMIFS(INDIRECT("'BD OCyG'!$"&amp;AF$10&amp;":$"&amp;AF$10),'BD OCyG'!$B:$B,AD$9,'BD OCyG'!$AE:$AE,$H15,'BD OCyG'!$AD:$AD,$H$11,'BD OCyG'!$AF:$AF,"Si")-Z15))</f>
        <v>0</v>
      </c>
      <c r="AG15" s="171">
        <f ca="1">IF(AE$9&gt;Periodo,0,IF(AE$9&gt;Periodo,0,SUMIFS(INDIRECT("'BD OCyG'!$"&amp;AF$10&amp;":$"&amp;AF$10),'BD OCyG'!$B:$B,AD$9,'BD OCyG'!$AE:$AE,$H15,'BD OCyG'!$AD:$AD,$H$11,'BD OCyG'!$AF:$AF,"No")*Resumen!$F$8-AA15))</f>
        <v>0</v>
      </c>
      <c r="AH15" s="171">
        <f ca="1">AF15+IF(Resumen!$F$8=0,0,AG15/Resumen!$F$8)</f>
        <v>0</v>
      </c>
      <c r="AI15" s="171">
        <f ca="1">AF15+IF(Resumen!$H$7=0,0,AG15/Resumen!$H$7)</f>
        <v>0</v>
      </c>
      <c r="AJ15" s="170">
        <f ca="1">IF(AK$9&gt;Periodo,0,IF(AK$9&gt;Periodo,0,(SUMIFS(INDIRECT("'BD OCyG'!$"&amp;AK$10&amp;":"&amp;AK$10),'BD OCyG'!$B:$B,AJ$9,'BD OCyG'!$AE:$AE,$H15,'BD OCyG'!$AD:$AD,$H$11)*AL$9-SUMIFS(INDIRECT("'BD OCyG'!$"&amp;AE$10&amp;":"&amp;AE$10),'BD OCyG'!$B:$B,AJ$9,'BD OCyG'!$AE:$AE,$H15,'BD OCyG'!$AD:$AD,$H$11)*AF$9)/AJ$10))</f>
        <v>0</v>
      </c>
      <c r="AK15" s="170">
        <f t="shared" ca="1" si="10"/>
        <v>0</v>
      </c>
      <c r="AL15" s="171">
        <f ca="1">IF(AK$9&gt;Periodo,0,SUMIFS(INDIRECT("'BD OCyG'!$"&amp;AL$10&amp;":$"&amp;AL$10),'BD OCyG'!$B:$B,AJ$9,'BD OCyG'!$AE:$AE,$H15,'BD OCyG'!$AD:$AD,$H$11,'BD OCyG'!$AF:$AF,"Si")-AF15-Z15)</f>
        <v>0</v>
      </c>
      <c r="AM15" s="171">
        <f ca="1">IF(AK$9&gt;Periodo,0,SUMIFS(INDIRECT("'BD OCyG'!$"&amp;AL$10&amp;":$"&amp;AL$10),'BD OCyG'!$B:$B,AJ$9,'BD OCyG'!$AE:$AE,$H15,'BD OCyG'!$AD:$AD,$H$11,'BD OCyG'!$AF:$AF,"No")*Resumen!$F$8-AG15-AA15)</f>
        <v>0</v>
      </c>
      <c r="AN15" s="171">
        <f ca="1">AL15+IF(Resumen!$F$8=0,0,AM15/Resumen!$F$8)</f>
        <v>0</v>
      </c>
      <c r="AO15" s="171">
        <f ca="1">AL15+IF(Resumen!$I$7=0,0,AM15/Resumen!$I$7)</f>
        <v>0</v>
      </c>
      <c r="AP15" s="170">
        <f ca="1">IF(AQ$9&gt;Periodo,0,IF(AQ$9&gt;Periodo,0,(SUMIFS(INDIRECT("'BD OCyG'!$"&amp;AQ$10&amp;":"&amp;AQ$10),'BD OCyG'!$B:$B,AP$9,'BD OCyG'!$AE:$AE,$H15,'BD OCyG'!$AD:$AD,$H$11)*AR$9-SUMIFS(INDIRECT("'BD OCyG'!$"&amp;AK$10&amp;":"&amp;AK$10),'BD OCyG'!$B:$B,AP$9,'BD OCyG'!$AE:$AE,$H15,'BD OCyG'!$AD:$AD,$H$11)*AL$9)/AP$10))</f>
        <v>0</v>
      </c>
      <c r="AQ15" s="170">
        <f t="shared" ca="1" si="11"/>
        <v>0</v>
      </c>
      <c r="AR15" s="171">
        <f ca="1">IF(AQ$9&gt;Periodo,0,SUMIFS(INDIRECT("'BD OCyG'!$"&amp;AR$10&amp;":$"&amp;AR$10),'BD OCyG'!$B:$B,AP$9,'BD OCyG'!$AE:$AE,$H15,'BD OCyG'!$AD:$AD,$H$11,'BD OCyG'!$AF:$AF,"Si")-AL15-AF15-Z15)</f>
        <v>0</v>
      </c>
      <c r="AS15" s="171">
        <f ca="1">IF(AQ$9&gt;Periodo,0,SUMIFS(INDIRECT("'BD OCyG'!$"&amp;AR$10&amp;":$"&amp;AR$10),'BD OCyG'!$B:$B,AP$9,'BD OCyG'!$AE:$AE,$H15,'BD OCyG'!$AD:$AD,$H$11,'BD OCyG'!$AF:$AF,"No")*Resumen!$F$8-AM15-AG15-AA15)</f>
        <v>0</v>
      </c>
      <c r="AT15" s="171">
        <f ca="1">AR15+IF(Resumen!$F$8=0,0,AS15/Resumen!$F$8)</f>
        <v>0</v>
      </c>
      <c r="AU15" s="171">
        <f ca="1">AR15+IF(Resumen!$J$7=0,0,AS15/Resumen!$J$7)</f>
        <v>0</v>
      </c>
      <c r="AV15" s="170">
        <f ca="1">IF(AW$9&gt;Periodo,0,IF(AW$9&gt;Periodo,0,(SUMIFS(INDIRECT("'BD OCyG'!$"&amp;AW$10&amp;":"&amp;AW$10),'BD OCyG'!$B:$B,AV$9,'BD OCyG'!$AE:$AE,$H15,'BD OCyG'!$AD:$AD,$H$11)*AX$9-SUMIFS(INDIRECT("'BD OCyG'!$"&amp;AQ$10&amp;":"&amp;AQ$10),'BD OCyG'!$B:$B,AV$9,'BD OCyG'!$AE:$AE,$H15,'BD OCyG'!$AD:$AD,$H$11)*AR$9)/AV$10))</f>
        <v>0</v>
      </c>
      <c r="AW15" s="170">
        <f t="shared" ca="1" si="12"/>
        <v>0</v>
      </c>
      <c r="AX15" s="171">
        <f ca="1">IF(AW$9&gt;Periodo,0,SUMIFS(INDIRECT("'BD OCyG'!$"&amp;AX$10&amp;":$"&amp;AX$10),'BD OCyG'!$B:$B,AV$9,'BD OCyG'!$AE:$AE,$H15,'BD OCyG'!$AD:$AD,$H$11,'BD OCyG'!$AF:$AF,"Si")-AR15-AL15-AF15-Z15)</f>
        <v>0</v>
      </c>
      <c r="AY15" s="171">
        <f ca="1">IF(AW$9&gt;Periodo,0,SUMIFS(INDIRECT("'BD OCyG'!$"&amp;AX$10&amp;":$"&amp;AX$10),'BD OCyG'!$B:$B,AV$9,'BD OCyG'!$AE:$AE,$H15,'BD OCyG'!$AD:$AD,$H$11,'BD OCyG'!$AF:$AF,"No")*Resumen!$F$8-AS15-AM15-AG15-AA15)</f>
        <v>0</v>
      </c>
      <c r="AZ15" s="171">
        <f ca="1">AX15+IF(Resumen!$F$8=0,0,AY15/Resumen!$F$8)</f>
        <v>0</v>
      </c>
      <c r="BA15" s="171">
        <f ca="1">AX15+IF(Resumen!$K$7=0,0,AY15/Resumen!$K$7)</f>
        <v>0</v>
      </c>
      <c r="BB15" s="170">
        <f ca="1">IF(BC$9&gt;Periodo,0,IF(BC$9&gt;Periodo,0,(SUMIFS(INDIRECT("'BD OCyG'!$"&amp;BC$10&amp;":"&amp;BC$10),'BD OCyG'!$B:$B,BB$9,'BD OCyG'!$AE:$AE,$H15,'BD OCyG'!$AD:$AD,$H$11)*BD$9-SUMIFS(INDIRECT("'BD OCyG'!$"&amp;AW$10&amp;":"&amp;AW$10),'BD OCyG'!$B:$B,BB$9,'BD OCyG'!$AE:$AE,$H15,'BD OCyG'!$AD:$AD,$H$11)*AX$9)/BB$10))</f>
        <v>0</v>
      </c>
      <c r="BC15" s="170">
        <f t="shared" ca="1" si="13"/>
        <v>0</v>
      </c>
      <c r="BD15" s="171">
        <f ca="1">IF(BC$9&gt;Periodo,0,SUMIFS(INDIRECT("'BD OCyG'!$"&amp;BD$10&amp;":$"&amp;BD$10),'BD OCyG'!$B:$B,BB$9,'BD OCyG'!$AE:$AE,$H15,'BD OCyG'!$AD:$AD,$H$11,'BD OCyG'!$AF:$AF,"Si")-AX15-AR15-AL15-AF15-Z15)</f>
        <v>0</v>
      </c>
      <c r="BE15" s="171">
        <f ca="1">IF(BC$9&gt;Periodo,0,SUMIFS(INDIRECT("'BD OCyG'!$"&amp;BD$10&amp;":$"&amp;BD$10),'BD OCyG'!$B:$B,BB$9,'BD OCyG'!$AE:$AE,$H15,'BD OCyG'!$AD:$AD,$H$11,'BD OCyG'!$AF:$AF,"No")*Resumen!$F$8-AY15-AS15-AM15-AG15-AA15)</f>
        <v>0</v>
      </c>
      <c r="BF15" s="171">
        <f ca="1">BD15+IF(Resumen!$F$8=0,0,BE15/Resumen!$F$8)</f>
        <v>0</v>
      </c>
      <c r="BG15" s="171">
        <f ca="1">BD15+IF(Resumen!$L$7=0,0,BE15/Resumen!$L$7)</f>
        <v>0</v>
      </c>
      <c r="BH15" s="170">
        <f ca="1">IF(BI$9&gt;Periodo,0,IF(BI$9&gt;Periodo,0,(SUMIFS(INDIRECT("'BD OCyG'!$"&amp;BI$10&amp;":"&amp;BI$10),'BD OCyG'!$B:$B,BH$9,'BD OCyG'!$AE:$AE,$H15,'BD OCyG'!$AD:$AD,$H$11)*BJ$9-SUMIFS(INDIRECT("'BD OCyG'!$"&amp;BC$10&amp;":"&amp;BC$10),'BD OCyG'!$B:$B,BH$9,'BD OCyG'!$AE:$AE,$H15,'BD OCyG'!$AD:$AD,$H$11)*BD$9)/BH$10))</f>
        <v>0</v>
      </c>
      <c r="BI15" s="170">
        <f t="shared" ca="1" si="14"/>
        <v>0</v>
      </c>
      <c r="BJ15" s="171">
        <f ca="1">IF(BI$9&gt;Periodo,0,SUMIFS(INDIRECT("'BD OCyG'!$"&amp;BJ$10&amp;":$"&amp;BJ$10),'BD OCyG'!$B:$B,BH$9,'BD OCyG'!$AE:$AE,$H15,'BD OCyG'!$AD:$AD,$H$11,'BD OCyG'!$AF:$AF,"Si")-BD15-AX15-AR15-AL15-AF15-Z15)</f>
        <v>0</v>
      </c>
      <c r="BK15" s="171">
        <f ca="1">IF(BI$9&gt;Periodo,0,SUMIFS(INDIRECT("'BD OCyG'!$"&amp;BJ$10&amp;":$"&amp;BJ$10),'BD OCyG'!$B:$B,BH$9,'BD OCyG'!$AE:$AE,$H15,'BD OCyG'!$AD:$AD,$H$11,'BD OCyG'!$AF:$AF,"No")*Resumen!$F$8-BE15-AY15-AS15-AM15-AG15-AA15)</f>
        <v>0</v>
      </c>
      <c r="BL15" s="171">
        <f ca="1">BJ15+IF(Resumen!$F$8=0,0,BK15/Resumen!$F$8)</f>
        <v>0</v>
      </c>
      <c r="BM15" s="171">
        <f ca="1">BJ15+IF(Resumen!$M$7=0,0,BK15/Resumen!$M$7)</f>
        <v>0</v>
      </c>
      <c r="BN15" s="170">
        <f ca="1">IF(BO$9&gt;Periodo,0,IF(BO$9&gt;Periodo,0,(SUMIFS(INDIRECT("'BD OCyG'!$"&amp;BO$10&amp;":"&amp;BO$10),'BD OCyG'!$B:$B,BN$9,'BD OCyG'!$AE:$AE,$H15,'BD OCyG'!$AD:$AD,$H$11)*BP$9-SUMIFS(INDIRECT("'BD OCyG'!$"&amp;BI$10&amp;":"&amp;BI$10),'BD OCyG'!$B:$B,BN$9,'BD OCyG'!$AE:$AE,$H15,'BD OCyG'!$AD:$AD,$H$11)*BJ$9)/BN$10))</f>
        <v>0</v>
      </c>
      <c r="BO15" s="170">
        <f t="shared" ca="1" si="15"/>
        <v>0</v>
      </c>
      <c r="BP15" s="171">
        <f ca="1">IF(BO$9&gt;Periodo,0,SUMIFS(INDIRECT("'BD OCyG'!$"&amp;BP$10&amp;":$"&amp;BP$10),'BD OCyG'!$B:$B,BN$9,'BD OCyG'!$AE:$AE,$H15,'BD OCyG'!$AD:$AD,$H$11,'BD OCyG'!$AF:$AF,"Si")-BJ15-BD15-AX15-AR15-AL15-AF15-Z15)</f>
        <v>0</v>
      </c>
      <c r="BQ15" s="171">
        <f ca="1">IF(BO$9&gt;Periodo,0,SUMIFS(INDIRECT("'BD OCyG'!$"&amp;BP$10&amp;":$"&amp;BP$10),'BD OCyG'!$B:$B,BN$9,'BD OCyG'!$AE:$AE,$H15,'BD OCyG'!$AD:$AD,$H$11,'BD OCyG'!$AF:$AF,"No")*Resumen!$F$9-BK15-BE15-AY15-AS15-AM15-AG15-AA15)</f>
        <v>0</v>
      </c>
      <c r="BR15" s="171">
        <f ca="1">BP15+IF(Resumen!$F$8=0,0,BQ15/Resumen!$F$8)</f>
        <v>0</v>
      </c>
      <c r="BS15" s="171">
        <f ca="1">BP15+IF(Resumen!$N$7=0,0,BQ15/Resumen!$N$7)</f>
        <v>0</v>
      </c>
      <c r="BT15" s="170">
        <f ca="1">IF(BU$9&gt;Periodo,0,IF(BU$9&gt;Periodo,0,(SUMIFS(INDIRECT("'BD OCyG'!$"&amp;BU$10&amp;":"&amp;BU$10),'BD OCyG'!$B:$B,BT$9,'BD OCyG'!$AE:$AE,$H15,'BD OCyG'!$AD:$AD,$H$11)*BV$9-SUMIFS(INDIRECT("'BD OCyG'!$"&amp;BO$10&amp;":"&amp;BO$10),'BD OCyG'!$B:$B,BT$9,'BD OCyG'!$AE:$AE,$H15,'BD OCyG'!$AD:$AD,$H$11)*BP$9)/BT$10))</f>
        <v>0</v>
      </c>
      <c r="BU15" s="170">
        <f t="shared" ca="1" si="16"/>
        <v>0</v>
      </c>
      <c r="BV15" s="171">
        <f ca="1">IF(BU$9&gt;Periodo,0,SUMIFS(INDIRECT("'BD OCyG'!$"&amp;BV$10&amp;":$"&amp;BV$10),'BD OCyG'!$B:$B,BT$9,'BD OCyG'!$AE:$AE,$H15,'BD OCyG'!$AD:$AD,$H$11,'BD OCyG'!$AF:$AF,"Si")-BP15-BJ15-BD15-AX15-AR15-AL15-AF15-Z15)</f>
        <v>0</v>
      </c>
      <c r="BW15" s="171">
        <f ca="1">IF(BU$9&gt;Periodo,0,SUMIFS(INDIRECT("'BD OCyG'!$"&amp;BV$10&amp;":$"&amp;BV$10),'BD OCyG'!$B:$B,BT$9,'BD OCyG'!$AE:$AE,$H15,'BD OCyG'!$AD:$AD,$H$11,'BD OCyG'!$AF:$AF,"No")*Resumen!$F$8-BQ15-BK15-BE15-AY15-AS15-AM15-AG15-AA15)</f>
        <v>0</v>
      </c>
      <c r="BX15" s="171">
        <f ca="1">BV15+IF(Resumen!$F$8=0,0,BW15/Resumen!$F$8)</f>
        <v>0</v>
      </c>
      <c r="BY15" s="171">
        <f ca="1">BV15+IF(Resumen!$O$7=0,0,BW15/Resumen!$O$7)</f>
        <v>0</v>
      </c>
      <c r="BZ15" s="170">
        <f ca="1">IF(CA$9&gt;Periodo,0,IF(CA$9&gt;Periodo,0,(SUMIFS(INDIRECT("'BD OCyG'!$"&amp;CA$10&amp;":"&amp;CA$10),'BD OCyG'!$B:$B,BZ$9,'BD OCyG'!$AE:$AE,$H15,'BD OCyG'!$AD:$AD,$H$11)*CB$9-SUMIFS(INDIRECT("'BD OCyG'!$"&amp;BU$10&amp;":"&amp;BU$10),'BD OCyG'!$B:$B,BZ$9,'BD OCyG'!$AE:$AE,$H15,'BD OCyG'!$AD:$AD,$H$11)*BV$9)/BZ$10))</f>
        <v>0</v>
      </c>
      <c r="CA15" s="170">
        <f t="shared" ca="1" si="17"/>
        <v>0</v>
      </c>
      <c r="CB15" s="171">
        <f ca="1">IF(CA$9&gt;Periodo,0,SUMIFS(INDIRECT("'BD OCyG'!$"&amp;CB$10&amp;":$"&amp;CB$10),'BD OCyG'!$B:$B,BZ$9,'BD OCyG'!$AE:$AE,$H15,'BD OCyG'!$AD:$AD,$H$11,'BD OCyG'!$AF:$AF,"Si")-BV15-BP15-BJ15-BD15-AX15-AR15-AL15-AF15-Z15)</f>
        <v>0</v>
      </c>
      <c r="CC15" s="171">
        <f ca="1">IF(CA$9&gt;Periodo,0,SUMIFS(INDIRECT("'BD OCyG'!$"&amp;CB$10&amp;":$"&amp;CB$10),'BD OCyG'!$B:$B,BZ$9,'BD OCyG'!$AE:$AE,$H15,'BD OCyG'!$AD:$AD,$H$11,'BD OCyG'!$AF:$AF,"No")*Resumen!$F$8-BW15-BQ15-BK15-BE15-AY15-AS15-AM15-AG15-AA15)</f>
        <v>0</v>
      </c>
      <c r="CD15" s="171">
        <f ca="1">CB15+IF(Resumen!$F$8=0,0,CC15/Resumen!$F$8)</f>
        <v>0</v>
      </c>
      <c r="CE15" s="171">
        <f ca="1">CB15+IF(Resumen!$P$7=0,0,CC15/Resumen!$P$7)</f>
        <v>0</v>
      </c>
      <c r="CF15" s="170">
        <f ca="1">IF(CG$9&gt;Periodo,0,IF(CG$9&gt;Periodo,0,(SUMIFS(INDIRECT("'BD OCyG'!$"&amp;CG$10&amp;":"&amp;CG$10),'BD OCyG'!$B:$B,CF$9,'BD OCyG'!$AE:$AE,$H15,'BD OCyG'!$AD:$AD,$H$11)*CH$9-SUMIFS(INDIRECT("'BD OCyG'!$"&amp;CA$10&amp;":"&amp;CA$10),'BD OCyG'!$B:$B,CF$9,'BD OCyG'!$AE:$AE,$H15,'BD OCyG'!$AD:$AD,$H$11)*CB$9)/CF$10))</f>
        <v>0</v>
      </c>
      <c r="CG15" s="170">
        <f t="shared" ca="1" si="18"/>
        <v>0</v>
      </c>
      <c r="CH15" s="171">
        <f ca="1">IF(CG$9&gt;Periodo,0,SUMIFS(INDIRECT("'BD OCyG'!$"&amp;CH$10&amp;":$"&amp;CH$10),'BD OCyG'!$B:$B,CF$9,'BD OCyG'!$AE:$AE,$H15,'BD OCyG'!$AD:$AD,$H$11,'BD OCyG'!$AF:$AF,"Si")-CB15-BV15-BP15-BJ15-BD15-AX15-AR15-AL15-AF15-Z15)</f>
        <v>0</v>
      </c>
      <c r="CI15" s="171">
        <f ca="1">IF(CG$9&gt;Periodo,0,SUMIFS(INDIRECT("'BD OCyG'!$"&amp;CH$10&amp;":$"&amp;CH$10),'BD OCyG'!$B:$B,CF$9,'BD OCyG'!$AE:$AE,$H15,'BD OCyG'!$AD:$AD,$H$11,'BD OCyG'!$AF:$AF,"No")*Resumen!$F$8-CC15-BW15-BQ15-BK15-BE15-AY15-AS15-AM15-AG15-AA15)</f>
        <v>0</v>
      </c>
      <c r="CJ15" s="171">
        <f ca="1">CH15+IF(Resumen!$F$8=0,0,CI15/Resumen!$F$8)</f>
        <v>0</v>
      </c>
      <c r="CK15" s="171">
        <f ca="1">CH15+IF(Resumen!$Q$7=0,0,CI15/Resumen!$Q$7)</f>
        <v>0</v>
      </c>
      <c r="CL15" s="170">
        <f ca="1">IF(CM$9&gt;Periodo,0,IF(CM$9&gt;Periodo,0,(SUMIFS(INDIRECT("'BD OCyG'!$"&amp;CM$10&amp;":"&amp;CM$10),'BD OCyG'!$B:$B,CL$9,'BD OCyG'!$AE:$AE,$H15,'BD OCyG'!$AD:$AD,$H$11)*CN$9-SUMIFS(INDIRECT("'BD OCyG'!$"&amp;CG$10&amp;":"&amp;CG$10),'BD OCyG'!$B:$B,CL$9,'BD OCyG'!$AE:$AE,$H15,'BD OCyG'!$AD:$AD,$H$11)*CH$9)/CL$10))</f>
        <v>0</v>
      </c>
      <c r="CM15" s="170">
        <f t="shared" ca="1" si="19"/>
        <v>0</v>
      </c>
      <c r="CN15" s="171">
        <f ca="1">IF(CM$9&gt;Periodo,0,SUMIFS(INDIRECT("'BD OCyG'!$"&amp;CN$10&amp;":$"&amp;CN$10),'BD OCyG'!$B:$B,CL$9,'BD OCyG'!$AE:$AE,$H15,'BD OCyG'!$AD:$AD,$H$11,'BD OCyG'!$AF:$AF,"Si")-CH15-CB15-BV15-BP15-BJ15-BD15-AX15-AR15-AL15-AF15-Z15)</f>
        <v>0</v>
      </c>
      <c r="CO15" s="171">
        <f ca="1">IF(CM$9&gt;Periodo,0,SUMIFS(INDIRECT("'BD OCyG'!$"&amp;CN$10&amp;":$"&amp;CN$10),'BD OCyG'!$B:$B,CL$9,'BD OCyG'!$AE:$AE,$H15,'BD OCyG'!$AD:$AD,$H$11,'BD OCyG'!$AF:$AF,"No")*Resumen!$F$8-CI15-CC15-BW15-BQ15-BK15-BE15-AY15-AS15-AM15-AG15-AA15)</f>
        <v>0</v>
      </c>
      <c r="CP15" s="171">
        <f ca="1">CN15+IF(Resumen!$F$8=0,0,CO15/Resumen!$F$8)</f>
        <v>0</v>
      </c>
      <c r="CQ15" s="171">
        <f ca="1">CN15+IF(Resumen!$R$7=0,0,CO15/Resumen!$R$7)</f>
        <v>0</v>
      </c>
      <c r="CR15" s="139">
        <f t="shared" ca="1" si="20"/>
        <v>0</v>
      </c>
      <c r="CS15" s="139">
        <f t="shared" ca="1" si="21"/>
        <v>0</v>
      </c>
      <c r="CT15" s="139">
        <f t="shared" ca="1" si="22"/>
        <v>0</v>
      </c>
      <c r="CU15" s="139">
        <f t="shared" ca="1" si="4"/>
        <v>0</v>
      </c>
      <c r="CV15" s="140">
        <f t="shared" ca="1" si="4"/>
        <v>0</v>
      </c>
      <c r="CW15" s="140">
        <f t="shared" ca="1" si="4"/>
        <v>0</v>
      </c>
      <c r="CX15" s="170">
        <f>SUMIFS('BD OCyG'!$AB:$AB,'BD OCyG'!$B:$B,CX$11,'BD OCyG'!$AE:$AE,$H15,'BD OCyG'!$AD:$AD,$H$11)</f>
        <v>0</v>
      </c>
      <c r="CY15" s="170">
        <f t="shared" si="5"/>
        <v>0</v>
      </c>
      <c r="CZ15" s="171">
        <f>SUMIFS('BD OCyG'!$AC:$AC,'BD OCyG'!$B:$B,CX$11,'BD OCyG'!$AE:$AE,$H15,'BD OCyG'!$AD:$AD,$H$11,'BD OCyG'!$AF:$AF,"Si")</f>
        <v>0</v>
      </c>
      <c r="DA15" s="171">
        <f>SUMIFS('BD OCyG'!$AC:$AC,'BD OCyG'!$B:$B,CX$11,'BD OCyG'!$AE:$AE,$H15,'BD OCyG'!$AD:$AD,$H$11,'BD OCyG'!$AF:$AF,"No")*Resumen!$F$8</f>
        <v>0</v>
      </c>
      <c r="DB15" s="171">
        <f>CZ15+IF(Resumen!$F$8=0,0,DA15/Resumen!$F$8)</f>
        <v>0</v>
      </c>
      <c r="DC15" s="171">
        <f>CZ15+IF(Resumen!$F$8=0,0,DA15/Resumen!$F$8)</f>
        <v>0</v>
      </c>
      <c r="DD15" s="170">
        <f>SUMIFS('BD OCyG'!$AB:$AB,'BD OCyG'!$B:$B,DD$11,'BD OCyG'!$AE:$AE,$H15,'BD OCyG'!$AD:$AD,$H$11)</f>
        <v>0</v>
      </c>
      <c r="DE15" s="170">
        <f t="shared" si="6"/>
        <v>0</v>
      </c>
      <c r="DF15" s="171">
        <f>SUMIFS('BD OCyG'!$AC:$AC,'BD OCyG'!$B:$B,DD$11,'BD OCyG'!$AE:$AE,$H15,'BD OCyG'!$AD:$AD,$H$11,'BD OCyG'!$AF:$AF,"Si")</f>
        <v>0</v>
      </c>
      <c r="DG15" s="171">
        <f>SUMIFS('BD OCyG'!$AC:$AC,'BD OCyG'!$B:$B,DD$11,'BD OCyG'!$AE:$AE,$H15,'BD OCyG'!$AD:$AD,$H$11,'BD OCyG'!$AF:$AF,"No")*Resumen!$F$8</f>
        <v>0</v>
      </c>
      <c r="DH15" s="171">
        <f>DF15+IF(Resumen!$F$8=0,0,DG15/Resumen!$F$8)</f>
        <v>0</v>
      </c>
      <c r="DI15" s="171">
        <f>DF15+IF(Resumen!$F$8=0,0,DG15/Resumen!$F$8)</f>
        <v>0</v>
      </c>
      <c r="DJ15" s="140">
        <f t="shared" ca="1" si="23"/>
        <v>0</v>
      </c>
      <c r="DK15" s="140">
        <f t="shared" ca="1" si="7"/>
        <v>0</v>
      </c>
      <c r="DL15" s="140">
        <f t="shared" ca="1" si="7"/>
        <v>0</v>
      </c>
    </row>
    <row r="16" spans="1:116" s="169" customFormat="1" ht="15" customHeight="1" x14ac:dyDescent="0.2">
      <c r="B16" s="170">
        <f>SUMIFS('BD OCyG'!$AB:$AB,'BD OCyG'!$B:$B,B$11,'BD OCyG'!$AE:$AE,$H16,'BD OCyG'!$AD:$AD,$H$11)</f>
        <v>0</v>
      </c>
      <c r="C16" s="170">
        <f t="shared" si="0"/>
        <v>0</v>
      </c>
      <c r="D16" s="171">
        <f>SUMIFS('BD OCyG'!$AC:$AC,'BD OCyG'!$B:$B,B$11,'BD OCyG'!$AE:$AE,$H16,'BD OCyG'!$AD:$AD,$H$11,'BD OCyG'!$AF:$AF,"Si")</f>
        <v>0</v>
      </c>
      <c r="E16" s="171">
        <f>SUMIFS('BD OCyG'!$AC:$AC,'BD OCyG'!$B:$B,B$11,'BD OCyG'!$AE:$AE,$H16,'BD OCyG'!$AD:$AD,$H$11,'BD OCyG'!$AF:$AF,"No")*Resumen!$F$9</f>
        <v>0</v>
      </c>
      <c r="F16" s="171">
        <f>D16+IF(Resumen!$F$9=0,0,E16/Resumen!$F$9)</f>
        <v>0</v>
      </c>
      <c r="G16" s="171">
        <f>D16+IF(Resumen!$F$7=0,0,E16/Resumen!$F$7)</f>
        <v>0</v>
      </c>
      <c r="H16" s="172"/>
      <c r="I16" s="139">
        <f>SUMIFS('BD OCyG'!$AB:$AB,'BD OCyG'!$B:$B,I$11,'BD OCyG'!$AE:$AE,$H16,'BD OCyG'!$AD:$AD,$H$11)</f>
        <v>0</v>
      </c>
      <c r="J16" s="139">
        <f t="shared" si="1"/>
        <v>0</v>
      </c>
      <c r="K16" s="139">
        <f>SUMIFS('BD OCyG'!$AC:$AC,'BD OCyG'!$B:$B,I$11,'BD OCyG'!$AE:$AE,$H16,'BD OCyG'!$AD:$AD,$H$11,'BD OCyG'!$AF:$AF,"Si")</f>
        <v>0</v>
      </c>
      <c r="L16" s="139">
        <f>SUMIFS('BD OCyG'!$AC:$AC,'BD OCyG'!$B:$B,I$11,'BD OCyG'!$AE:$AE,$H16,'BD OCyG'!$AD:$AD,$H$11,'BD OCyG'!$AF:$AF,"No")*Resumen!$F$8</f>
        <v>0</v>
      </c>
      <c r="M16" s="171">
        <f>K16+IF(Resumen!$F$8=0,0,L16/Resumen!$F$8)</f>
        <v>0</v>
      </c>
      <c r="N16" s="139">
        <f>SUMIFS('BD OCyG'!$AB:$AB,'BD OCyG'!$B:$B,N$11,'BD OCyG'!$AE:$AE,$H16,'BD OCyG'!$AD:$AD,$H$11)</f>
        <v>0</v>
      </c>
      <c r="O16" s="139">
        <f t="shared" si="2"/>
        <v>0</v>
      </c>
      <c r="P16" s="139">
        <f>SUMIFS('BD OCyG'!$AC:$AC,'BD OCyG'!$B:$B,N$11,'BD OCyG'!$AE:$AE,$H16,'BD OCyG'!$AD:$AD,$H$11,'BD OCyG'!$AF:$AF,"Si")</f>
        <v>0</v>
      </c>
      <c r="Q16" s="139">
        <f>SUMIFS('BD OCyG'!$AC:$AC,'BD OCyG'!$B:$B,N$11,'BD OCyG'!$AE:$AE,$H16,'BD OCyG'!$AD:$AD,$H$11,'BD OCyG'!$AF:$AF,"No")*Resumen!$F$8</f>
        <v>0</v>
      </c>
      <c r="R16" s="171">
        <f>P16+IF(Resumen!$F$8=0,0,Q16/Resumen!$F$8)</f>
        <v>0</v>
      </c>
      <c r="S16" s="139">
        <f ca="1">IFERROR(SUMIFS(INDIRECT("'BD OCyG'!$"&amp;T$10&amp;":"&amp;T$10),'BD OCyG'!$B:$B,N$11,'BD OCyG'!$AE:$AE,$H16,'BD OCyG'!$AD:$AD,$H$11),)</f>
        <v>0</v>
      </c>
      <c r="T16" s="139">
        <f t="shared" ca="1" si="3"/>
        <v>0</v>
      </c>
      <c r="U16" s="139">
        <f ca="1">IFERROR(SUMIFS(INDIRECT("'BD OCyG'!$"&amp;U$10&amp;":$"&amp;U$10),'BD OCyG'!$B:$B,N$11,'BD OCyG'!$AE:$AE,$H16,'BD OCyG'!$AD:$AD,$H$11,'BD OCyG'!$AF:$AF,"Si"),)</f>
        <v>0</v>
      </c>
      <c r="V16" s="139">
        <f ca="1">IFERROR(SUMIFS(INDIRECT("'BD OCyG'!$"&amp;U$10&amp;":$"&amp;U$10),'BD OCyG'!$B:$B,N$11,'BD OCyG'!$AE:$AE,$H16,'BD OCyG'!$AD:$AD,$H$11,'BD OCyG'!$AF:$AF,"No")*Resumen!$F$8,)</f>
        <v>0</v>
      </c>
      <c r="W16" s="171">
        <f ca="1">U16+IF(Resumen!$F$8=0,0,V16/Resumen!$F$8)</f>
        <v>0</v>
      </c>
      <c r="X16" s="170">
        <f ca="1">SUMIFS(INDIRECT("'BD OCyG'!$"&amp;Y$10&amp;":"&amp;Y$10),'BD OCyG'!$B:$B,X$9,'BD OCyG'!$AE:$AE,$H16,'BD OCyG'!$AD:$AD,$H$11)</f>
        <v>0</v>
      </c>
      <c r="Y16" s="170">
        <f t="shared" ca="1" si="8"/>
        <v>0</v>
      </c>
      <c r="Z16" s="171">
        <f ca="1">SUMIFS(INDIRECT("'BD OCyG'!$"&amp;Z$10&amp;":$"&amp;Z$10),'BD OCyG'!$B:$B,X$9,'BD OCyG'!$AE:$AE,$H16,'BD OCyG'!$AD:$AD,$H$11,'BD OCyG'!$AF:$AF,"Si")</f>
        <v>0</v>
      </c>
      <c r="AA16" s="171">
        <f ca="1">SUMIFS(INDIRECT("'BD OCyG'!$"&amp;Z$10&amp;":$"&amp;Z$10),'BD OCyG'!$B:$B,X$9,'BD OCyG'!$AE:$AE,$H16,'BD OCyG'!$AD:$AD,$H$11,'BD OCyG'!$AF:$AF,"No")*Resumen!$F$8</f>
        <v>0</v>
      </c>
      <c r="AB16" s="171">
        <f ca="1">Z16+IF(Resumen!$F$8=0,0,AA16/Resumen!$F$8)</f>
        <v>0</v>
      </c>
      <c r="AC16" s="171">
        <f ca="1">Z16+IF(Resumen!$G$7=0,0,AA16/Resumen!$G$7)</f>
        <v>0</v>
      </c>
      <c r="AD16" s="170">
        <f ca="1">IF(AE$9&gt;Periodo,0,(SUMIFS(INDIRECT("'BD OCyG'!$"&amp;AE$10&amp;":"&amp;AE$10),'BD OCyG'!$B:$B,AD$9,'BD OCyG'!$AE:$AE,$H16,'BD OCyG'!$AD:$AD,$H$11)*AF$9-X16*X$10)/AD$10)</f>
        <v>0</v>
      </c>
      <c r="AE16" s="170">
        <f t="shared" ca="1" si="9"/>
        <v>0</v>
      </c>
      <c r="AF16" s="171">
        <f ca="1">IF(AE$9&gt;Periodo,0,IF(AE$9&gt;Periodo,0,SUMIFS(INDIRECT("'BD OCyG'!$"&amp;AF$10&amp;":$"&amp;AF$10),'BD OCyG'!$B:$B,AD$9,'BD OCyG'!$AE:$AE,$H16,'BD OCyG'!$AD:$AD,$H$11,'BD OCyG'!$AF:$AF,"Si")-Z16))</f>
        <v>0</v>
      </c>
      <c r="AG16" s="171">
        <f ca="1">IF(AE$9&gt;Periodo,0,IF(AE$9&gt;Periodo,0,SUMIFS(INDIRECT("'BD OCyG'!$"&amp;AF$10&amp;":$"&amp;AF$10),'BD OCyG'!$B:$B,AD$9,'BD OCyG'!$AE:$AE,$H16,'BD OCyG'!$AD:$AD,$H$11,'BD OCyG'!$AF:$AF,"No")*Resumen!$F$8-AA16))</f>
        <v>0</v>
      </c>
      <c r="AH16" s="171">
        <f ca="1">AF16+IF(Resumen!$F$8=0,0,AG16/Resumen!$F$8)</f>
        <v>0</v>
      </c>
      <c r="AI16" s="171">
        <f ca="1">AF16+IF(Resumen!$H$7=0,0,AG16/Resumen!$H$7)</f>
        <v>0</v>
      </c>
      <c r="AJ16" s="170">
        <f ca="1">IF(AK$9&gt;Periodo,0,IF(AK$9&gt;Periodo,0,(SUMIFS(INDIRECT("'BD OCyG'!$"&amp;AK$10&amp;":"&amp;AK$10),'BD OCyG'!$B:$B,AJ$9,'BD OCyG'!$AE:$AE,$H16,'BD OCyG'!$AD:$AD,$H$11)*AL$9-SUMIFS(INDIRECT("'BD OCyG'!$"&amp;AE$10&amp;":"&amp;AE$10),'BD OCyG'!$B:$B,AJ$9,'BD OCyG'!$AE:$AE,$H16,'BD OCyG'!$AD:$AD,$H$11)*AF$9)/AJ$10))</f>
        <v>0</v>
      </c>
      <c r="AK16" s="170">
        <f t="shared" ca="1" si="10"/>
        <v>0</v>
      </c>
      <c r="AL16" s="171">
        <f ca="1">IF(AK$9&gt;Periodo,0,SUMIFS(INDIRECT("'BD OCyG'!$"&amp;AL$10&amp;":$"&amp;AL$10),'BD OCyG'!$B:$B,AJ$9,'BD OCyG'!$AE:$AE,$H16,'BD OCyG'!$AD:$AD,$H$11,'BD OCyG'!$AF:$AF,"Si")-AF16-Z16)</f>
        <v>0</v>
      </c>
      <c r="AM16" s="171">
        <f ca="1">IF(AK$9&gt;Periodo,0,SUMIFS(INDIRECT("'BD OCyG'!$"&amp;AL$10&amp;":$"&amp;AL$10),'BD OCyG'!$B:$B,AJ$9,'BD OCyG'!$AE:$AE,$H16,'BD OCyG'!$AD:$AD,$H$11,'BD OCyG'!$AF:$AF,"No")*Resumen!$F$8-AG16-AA16)</f>
        <v>0</v>
      </c>
      <c r="AN16" s="171">
        <f ca="1">AL16+IF(Resumen!$F$8=0,0,AM16/Resumen!$F$8)</f>
        <v>0</v>
      </c>
      <c r="AO16" s="171">
        <f ca="1">AL16+IF(Resumen!$I$7=0,0,AM16/Resumen!$I$7)</f>
        <v>0</v>
      </c>
      <c r="AP16" s="170">
        <f ca="1">IF(AQ$9&gt;Periodo,0,IF(AQ$9&gt;Periodo,0,(SUMIFS(INDIRECT("'BD OCyG'!$"&amp;AQ$10&amp;":"&amp;AQ$10),'BD OCyG'!$B:$B,AP$9,'BD OCyG'!$AE:$AE,$H16,'BD OCyG'!$AD:$AD,$H$11)*AR$9-SUMIFS(INDIRECT("'BD OCyG'!$"&amp;AK$10&amp;":"&amp;AK$10),'BD OCyG'!$B:$B,AP$9,'BD OCyG'!$AE:$AE,$H16,'BD OCyG'!$AD:$AD,$H$11)*AL$9)/AP$10))</f>
        <v>0</v>
      </c>
      <c r="AQ16" s="170">
        <f t="shared" ca="1" si="11"/>
        <v>0</v>
      </c>
      <c r="AR16" s="171">
        <f ca="1">IF(AQ$9&gt;Periodo,0,SUMIFS(INDIRECT("'BD OCyG'!$"&amp;AR$10&amp;":$"&amp;AR$10),'BD OCyG'!$B:$B,AP$9,'BD OCyG'!$AE:$AE,$H16,'BD OCyG'!$AD:$AD,$H$11,'BD OCyG'!$AF:$AF,"Si")-AL16-AF16-Z16)</f>
        <v>0</v>
      </c>
      <c r="AS16" s="171">
        <f ca="1">IF(AQ$9&gt;Periodo,0,SUMIFS(INDIRECT("'BD OCyG'!$"&amp;AR$10&amp;":$"&amp;AR$10),'BD OCyG'!$B:$B,AP$9,'BD OCyG'!$AE:$AE,$H16,'BD OCyG'!$AD:$AD,$H$11,'BD OCyG'!$AF:$AF,"No")*Resumen!$F$8-AM16-AG16-AA16)</f>
        <v>0</v>
      </c>
      <c r="AT16" s="171">
        <f ca="1">AR16+IF(Resumen!$F$8=0,0,AS16/Resumen!$F$8)</f>
        <v>0</v>
      </c>
      <c r="AU16" s="171">
        <f ca="1">AR16+IF(Resumen!$J$7=0,0,AS16/Resumen!$J$7)</f>
        <v>0</v>
      </c>
      <c r="AV16" s="170">
        <f ca="1">IF(AW$9&gt;Periodo,0,IF(AW$9&gt;Periodo,0,(SUMIFS(INDIRECT("'BD OCyG'!$"&amp;AW$10&amp;":"&amp;AW$10),'BD OCyG'!$B:$B,AV$9,'BD OCyG'!$AE:$AE,$H16,'BD OCyG'!$AD:$AD,$H$11)*AX$9-SUMIFS(INDIRECT("'BD OCyG'!$"&amp;AQ$10&amp;":"&amp;AQ$10),'BD OCyG'!$B:$B,AV$9,'BD OCyG'!$AE:$AE,$H16,'BD OCyG'!$AD:$AD,$H$11)*AR$9)/AV$10))</f>
        <v>0</v>
      </c>
      <c r="AW16" s="170">
        <f t="shared" ca="1" si="12"/>
        <v>0</v>
      </c>
      <c r="AX16" s="171">
        <f ca="1">IF(AW$9&gt;Periodo,0,SUMIFS(INDIRECT("'BD OCyG'!$"&amp;AX$10&amp;":$"&amp;AX$10),'BD OCyG'!$B:$B,AV$9,'BD OCyG'!$AE:$AE,$H16,'BD OCyG'!$AD:$AD,$H$11,'BD OCyG'!$AF:$AF,"Si")-AR16-AL16-AF16-Z16)</f>
        <v>0</v>
      </c>
      <c r="AY16" s="171">
        <f ca="1">IF(AW$9&gt;Periodo,0,SUMIFS(INDIRECT("'BD OCyG'!$"&amp;AX$10&amp;":$"&amp;AX$10),'BD OCyG'!$B:$B,AV$9,'BD OCyG'!$AE:$AE,$H16,'BD OCyG'!$AD:$AD,$H$11,'BD OCyG'!$AF:$AF,"No")*Resumen!$F$8-AS16-AM16-AG16-AA16)</f>
        <v>0</v>
      </c>
      <c r="AZ16" s="171">
        <f ca="1">AX16+IF(Resumen!$F$8=0,0,AY16/Resumen!$F$8)</f>
        <v>0</v>
      </c>
      <c r="BA16" s="171">
        <f ca="1">AX16+IF(Resumen!$K$7=0,0,AY16/Resumen!$K$7)</f>
        <v>0</v>
      </c>
      <c r="BB16" s="170">
        <f ca="1">IF(BC$9&gt;Periodo,0,IF(BC$9&gt;Periodo,0,(SUMIFS(INDIRECT("'BD OCyG'!$"&amp;BC$10&amp;":"&amp;BC$10),'BD OCyG'!$B:$B,BB$9,'BD OCyG'!$AE:$AE,$H16,'BD OCyG'!$AD:$AD,$H$11)*BD$9-SUMIFS(INDIRECT("'BD OCyG'!$"&amp;AW$10&amp;":"&amp;AW$10),'BD OCyG'!$B:$B,BB$9,'BD OCyG'!$AE:$AE,$H16,'BD OCyG'!$AD:$AD,$H$11)*AX$9)/BB$10))</f>
        <v>0</v>
      </c>
      <c r="BC16" s="170">
        <f t="shared" ca="1" si="13"/>
        <v>0</v>
      </c>
      <c r="BD16" s="171">
        <f ca="1">IF(BC$9&gt;Periodo,0,SUMIFS(INDIRECT("'BD OCyG'!$"&amp;BD$10&amp;":$"&amp;BD$10),'BD OCyG'!$B:$B,BB$9,'BD OCyG'!$AE:$AE,$H16,'BD OCyG'!$AD:$AD,$H$11,'BD OCyG'!$AF:$AF,"Si")-AX16-AR16-AL16-AF16-Z16)</f>
        <v>0</v>
      </c>
      <c r="BE16" s="171">
        <f ca="1">IF(BC$9&gt;Periodo,0,SUMIFS(INDIRECT("'BD OCyG'!$"&amp;BD$10&amp;":$"&amp;BD$10),'BD OCyG'!$B:$B,BB$9,'BD OCyG'!$AE:$AE,$H16,'BD OCyG'!$AD:$AD,$H$11,'BD OCyG'!$AF:$AF,"No")*Resumen!$F$8-AY16-AS16-AM16-AG16-AA16)</f>
        <v>0</v>
      </c>
      <c r="BF16" s="171">
        <f ca="1">BD16+IF(Resumen!$F$8=0,0,BE16/Resumen!$F$8)</f>
        <v>0</v>
      </c>
      <c r="BG16" s="171">
        <f ca="1">BD16+IF(Resumen!$L$7=0,0,BE16/Resumen!$L$7)</f>
        <v>0</v>
      </c>
      <c r="BH16" s="170">
        <f ca="1">IF(BI$9&gt;Periodo,0,IF(BI$9&gt;Periodo,0,(SUMIFS(INDIRECT("'BD OCyG'!$"&amp;BI$10&amp;":"&amp;BI$10),'BD OCyG'!$B:$B,BH$9,'BD OCyG'!$AE:$AE,$H16,'BD OCyG'!$AD:$AD,$H$11)*BJ$9-SUMIFS(INDIRECT("'BD OCyG'!$"&amp;BC$10&amp;":"&amp;BC$10),'BD OCyG'!$B:$B,BH$9,'BD OCyG'!$AE:$AE,$H16,'BD OCyG'!$AD:$AD,$H$11)*BD$9)/BH$10))</f>
        <v>0</v>
      </c>
      <c r="BI16" s="170">
        <f t="shared" ca="1" si="14"/>
        <v>0</v>
      </c>
      <c r="BJ16" s="171">
        <f ca="1">IF(BI$9&gt;Periodo,0,SUMIFS(INDIRECT("'BD OCyG'!$"&amp;BJ$10&amp;":$"&amp;BJ$10),'BD OCyG'!$B:$B,BH$9,'BD OCyG'!$AE:$AE,$H16,'BD OCyG'!$AD:$AD,$H$11,'BD OCyG'!$AF:$AF,"Si")-BD16-AX16-AR16-AL16-AF16-Z16)</f>
        <v>0</v>
      </c>
      <c r="BK16" s="171">
        <f ca="1">IF(BI$9&gt;Periodo,0,SUMIFS(INDIRECT("'BD OCyG'!$"&amp;BJ$10&amp;":$"&amp;BJ$10),'BD OCyG'!$B:$B,BH$9,'BD OCyG'!$AE:$AE,$H16,'BD OCyG'!$AD:$AD,$H$11,'BD OCyG'!$AF:$AF,"No")*Resumen!$F$8-BE16-AY16-AS16-AM16-AG16-AA16)</f>
        <v>0</v>
      </c>
      <c r="BL16" s="171">
        <f ca="1">BJ16+IF(Resumen!$F$8=0,0,BK16/Resumen!$F$8)</f>
        <v>0</v>
      </c>
      <c r="BM16" s="171">
        <f ca="1">BJ16+IF(Resumen!$M$7=0,0,BK16/Resumen!$M$7)</f>
        <v>0</v>
      </c>
      <c r="BN16" s="170">
        <f ca="1">IF(BO$9&gt;Periodo,0,IF(BO$9&gt;Periodo,0,(SUMIFS(INDIRECT("'BD OCyG'!$"&amp;BO$10&amp;":"&amp;BO$10),'BD OCyG'!$B:$B,BN$9,'BD OCyG'!$AE:$AE,$H16,'BD OCyG'!$AD:$AD,$H$11)*BP$9-SUMIFS(INDIRECT("'BD OCyG'!$"&amp;BI$10&amp;":"&amp;BI$10),'BD OCyG'!$B:$B,BN$9,'BD OCyG'!$AE:$AE,$H16,'BD OCyG'!$AD:$AD,$H$11)*BJ$9)/BN$10))</f>
        <v>0</v>
      </c>
      <c r="BO16" s="170">
        <f t="shared" ca="1" si="15"/>
        <v>0</v>
      </c>
      <c r="BP16" s="171">
        <f ca="1">IF(BO$9&gt;Periodo,0,SUMIFS(INDIRECT("'BD OCyG'!$"&amp;BP$10&amp;":$"&amp;BP$10),'BD OCyG'!$B:$B,BN$9,'BD OCyG'!$AE:$AE,$H16,'BD OCyG'!$AD:$AD,$H$11,'BD OCyG'!$AF:$AF,"Si")-BJ16-BD16-AX16-AR16-AL16-AF16-Z16)</f>
        <v>0</v>
      </c>
      <c r="BQ16" s="171">
        <f ca="1">IF(BO$9&gt;Periodo,0,SUMIFS(INDIRECT("'BD OCyG'!$"&amp;BP$10&amp;":$"&amp;BP$10),'BD OCyG'!$B:$B,BN$9,'BD OCyG'!$AE:$AE,$H16,'BD OCyG'!$AD:$AD,$H$11,'BD OCyG'!$AF:$AF,"No")*Resumen!$F$9-BK16-BE16-AY16-AS16-AM16-AG16-AA16)</f>
        <v>0</v>
      </c>
      <c r="BR16" s="171">
        <f ca="1">BP16+IF(Resumen!$F$8=0,0,BQ16/Resumen!$F$8)</f>
        <v>0</v>
      </c>
      <c r="BS16" s="171">
        <f ca="1">BP16+IF(Resumen!$N$7=0,0,BQ16/Resumen!$N$7)</f>
        <v>0</v>
      </c>
      <c r="BT16" s="170">
        <f ca="1">IF(BU$9&gt;Periodo,0,IF(BU$9&gt;Periodo,0,(SUMIFS(INDIRECT("'BD OCyG'!$"&amp;BU$10&amp;":"&amp;BU$10),'BD OCyG'!$B:$B,BT$9,'BD OCyG'!$AE:$AE,$H16,'BD OCyG'!$AD:$AD,$H$11)*BV$9-SUMIFS(INDIRECT("'BD OCyG'!$"&amp;BO$10&amp;":"&amp;BO$10),'BD OCyG'!$B:$B,BT$9,'BD OCyG'!$AE:$AE,$H16,'BD OCyG'!$AD:$AD,$H$11)*BP$9)/BT$10))</f>
        <v>0</v>
      </c>
      <c r="BU16" s="170">
        <f t="shared" ca="1" si="16"/>
        <v>0</v>
      </c>
      <c r="BV16" s="171">
        <f ca="1">IF(BU$9&gt;Periodo,0,SUMIFS(INDIRECT("'BD OCyG'!$"&amp;BV$10&amp;":$"&amp;BV$10),'BD OCyG'!$B:$B,BT$9,'BD OCyG'!$AE:$AE,$H16,'BD OCyG'!$AD:$AD,$H$11,'BD OCyG'!$AF:$AF,"Si")-BP16-BJ16-BD16-AX16-AR16-AL16-AF16-Z16)</f>
        <v>0</v>
      </c>
      <c r="BW16" s="171">
        <f ca="1">IF(BU$9&gt;Periodo,0,SUMIFS(INDIRECT("'BD OCyG'!$"&amp;BV$10&amp;":$"&amp;BV$10),'BD OCyG'!$B:$B,BT$9,'BD OCyG'!$AE:$AE,$H16,'BD OCyG'!$AD:$AD,$H$11,'BD OCyG'!$AF:$AF,"No")*Resumen!$F$8-BQ16-BK16-BE16-AY16-AS16-AM16-AG16-AA16)</f>
        <v>0</v>
      </c>
      <c r="BX16" s="171">
        <f ca="1">BV16+IF(Resumen!$F$8=0,0,BW16/Resumen!$F$8)</f>
        <v>0</v>
      </c>
      <c r="BY16" s="171">
        <f ca="1">BV16+IF(Resumen!$O$7=0,0,BW16/Resumen!$O$7)</f>
        <v>0</v>
      </c>
      <c r="BZ16" s="170">
        <f ca="1">IF(CA$9&gt;Periodo,0,IF(CA$9&gt;Periodo,0,(SUMIFS(INDIRECT("'BD OCyG'!$"&amp;CA$10&amp;":"&amp;CA$10),'BD OCyG'!$B:$B,BZ$9,'BD OCyG'!$AE:$AE,$H16,'BD OCyG'!$AD:$AD,$H$11)*CB$9-SUMIFS(INDIRECT("'BD OCyG'!$"&amp;BU$10&amp;":"&amp;BU$10),'BD OCyG'!$B:$B,BZ$9,'BD OCyG'!$AE:$AE,$H16,'BD OCyG'!$AD:$AD,$H$11)*BV$9)/BZ$10))</f>
        <v>0</v>
      </c>
      <c r="CA16" s="170">
        <f t="shared" ca="1" si="17"/>
        <v>0</v>
      </c>
      <c r="CB16" s="171">
        <f ca="1">IF(CA$9&gt;Periodo,0,SUMIFS(INDIRECT("'BD OCyG'!$"&amp;CB$10&amp;":$"&amp;CB$10),'BD OCyG'!$B:$B,BZ$9,'BD OCyG'!$AE:$AE,$H16,'BD OCyG'!$AD:$AD,$H$11,'BD OCyG'!$AF:$AF,"Si")-BV16-BP16-BJ16-BD16-AX16-AR16-AL16-AF16-Z16)</f>
        <v>0</v>
      </c>
      <c r="CC16" s="171">
        <f ca="1">IF(CA$9&gt;Periodo,0,SUMIFS(INDIRECT("'BD OCyG'!$"&amp;CB$10&amp;":$"&amp;CB$10),'BD OCyG'!$B:$B,BZ$9,'BD OCyG'!$AE:$AE,$H16,'BD OCyG'!$AD:$AD,$H$11,'BD OCyG'!$AF:$AF,"No")*Resumen!$F$8-BW16-BQ16-BK16-BE16-AY16-AS16-AM16-AG16-AA16)</f>
        <v>0</v>
      </c>
      <c r="CD16" s="171">
        <f ca="1">CB16+IF(Resumen!$F$8=0,0,CC16/Resumen!$F$8)</f>
        <v>0</v>
      </c>
      <c r="CE16" s="171">
        <f ca="1">CB16+IF(Resumen!$P$7=0,0,CC16/Resumen!$P$7)</f>
        <v>0</v>
      </c>
      <c r="CF16" s="170">
        <f ca="1">IF(CG$9&gt;Periodo,0,IF(CG$9&gt;Periodo,0,(SUMIFS(INDIRECT("'BD OCyG'!$"&amp;CG$10&amp;":"&amp;CG$10),'BD OCyG'!$B:$B,CF$9,'BD OCyG'!$AE:$AE,$H16,'BD OCyG'!$AD:$AD,$H$11)*CH$9-SUMIFS(INDIRECT("'BD OCyG'!$"&amp;CA$10&amp;":"&amp;CA$10),'BD OCyG'!$B:$B,CF$9,'BD OCyG'!$AE:$AE,$H16,'BD OCyG'!$AD:$AD,$H$11)*CB$9)/CF$10))</f>
        <v>0</v>
      </c>
      <c r="CG16" s="170">
        <f t="shared" ca="1" si="18"/>
        <v>0</v>
      </c>
      <c r="CH16" s="171">
        <f ca="1">IF(CG$9&gt;Periodo,0,SUMIFS(INDIRECT("'BD OCyG'!$"&amp;CH$10&amp;":$"&amp;CH$10),'BD OCyG'!$B:$B,CF$9,'BD OCyG'!$AE:$AE,$H16,'BD OCyG'!$AD:$AD,$H$11,'BD OCyG'!$AF:$AF,"Si")-CB16-BV16-BP16-BJ16-BD16-AX16-AR16-AL16-AF16-Z16)</f>
        <v>0</v>
      </c>
      <c r="CI16" s="171">
        <f ca="1">IF(CG$9&gt;Periodo,0,SUMIFS(INDIRECT("'BD OCyG'!$"&amp;CH$10&amp;":$"&amp;CH$10),'BD OCyG'!$B:$B,CF$9,'BD OCyG'!$AE:$AE,$H16,'BD OCyG'!$AD:$AD,$H$11,'BD OCyG'!$AF:$AF,"No")*Resumen!$F$8-CC16-BW16-BQ16-BK16-BE16-AY16-AS16-AM16-AG16-AA16)</f>
        <v>0</v>
      </c>
      <c r="CJ16" s="171">
        <f ca="1">CH16+IF(Resumen!$F$8=0,0,CI16/Resumen!$F$8)</f>
        <v>0</v>
      </c>
      <c r="CK16" s="171">
        <f ca="1">CH16+IF(Resumen!$Q$7=0,0,CI16/Resumen!$Q$7)</f>
        <v>0</v>
      </c>
      <c r="CL16" s="170">
        <f ca="1">IF(CM$9&gt;Periodo,0,IF(CM$9&gt;Periodo,0,(SUMIFS(INDIRECT("'BD OCyG'!$"&amp;CM$10&amp;":"&amp;CM$10),'BD OCyG'!$B:$B,CL$9,'BD OCyG'!$AE:$AE,$H16,'BD OCyG'!$AD:$AD,$H$11)*CN$9-SUMIFS(INDIRECT("'BD OCyG'!$"&amp;CG$10&amp;":"&amp;CG$10),'BD OCyG'!$B:$B,CL$9,'BD OCyG'!$AE:$AE,$H16,'BD OCyG'!$AD:$AD,$H$11)*CH$9)/CL$10))</f>
        <v>0</v>
      </c>
      <c r="CM16" s="170">
        <f t="shared" ca="1" si="19"/>
        <v>0</v>
      </c>
      <c r="CN16" s="171">
        <f ca="1">IF(CM$9&gt;Periodo,0,SUMIFS(INDIRECT("'BD OCyG'!$"&amp;CN$10&amp;":$"&amp;CN$10),'BD OCyG'!$B:$B,CL$9,'BD OCyG'!$AE:$AE,$H16,'BD OCyG'!$AD:$AD,$H$11,'BD OCyG'!$AF:$AF,"Si")-CH16-CB16-BV16-BP16-BJ16-BD16-AX16-AR16-AL16-AF16-Z16)</f>
        <v>0</v>
      </c>
      <c r="CO16" s="171">
        <f ca="1">IF(CM$9&gt;Periodo,0,SUMIFS(INDIRECT("'BD OCyG'!$"&amp;CN$10&amp;":$"&amp;CN$10),'BD OCyG'!$B:$B,CL$9,'BD OCyG'!$AE:$AE,$H16,'BD OCyG'!$AD:$AD,$H$11,'BD OCyG'!$AF:$AF,"No")*Resumen!$F$8-CI16-CC16-BW16-BQ16-BK16-BE16-AY16-AS16-AM16-AG16-AA16)</f>
        <v>0</v>
      </c>
      <c r="CP16" s="171">
        <f ca="1">CN16+IF(Resumen!$F$8=0,0,CO16/Resumen!$F$8)</f>
        <v>0</v>
      </c>
      <c r="CQ16" s="171">
        <f ca="1">CN16+IF(Resumen!$R$7=0,0,CO16/Resumen!$R$7)</f>
        <v>0</v>
      </c>
      <c r="CR16" s="139">
        <f t="shared" ca="1" si="20"/>
        <v>0</v>
      </c>
      <c r="CS16" s="139">
        <f t="shared" ca="1" si="21"/>
        <v>0</v>
      </c>
      <c r="CT16" s="139">
        <f t="shared" ca="1" si="22"/>
        <v>0</v>
      </c>
      <c r="CU16" s="139">
        <f t="shared" ca="1" si="4"/>
        <v>0</v>
      </c>
      <c r="CV16" s="140">
        <f t="shared" ca="1" si="4"/>
        <v>0</v>
      </c>
      <c r="CW16" s="140">
        <f t="shared" ca="1" si="4"/>
        <v>0</v>
      </c>
      <c r="CX16" s="170">
        <f>SUMIFS('BD OCyG'!$AB:$AB,'BD OCyG'!$B:$B,CX$11,'BD OCyG'!$AE:$AE,$H16,'BD OCyG'!$AD:$AD,$H$11)</f>
        <v>0</v>
      </c>
      <c r="CY16" s="170">
        <f t="shared" si="5"/>
        <v>0</v>
      </c>
      <c r="CZ16" s="171">
        <f>SUMIFS('BD OCyG'!$AC:$AC,'BD OCyG'!$B:$B,CX$11,'BD OCyG'!$AE:$AE,$H16,'BD OCyG'!$AD:$AD,$H$11,'BD OCyG'!$AF:$AF,"Si")</f>
        <v>0</v>
      </c>
      <c r="DA16" s="171">
        <f>SUMIFS('BD OCyG'!$AC:$AC,'BD OCyG'!$B:$B,CX$11,'BD OCyG'!$AE:$AE,$H16,'BD OCyG'!$AD:$AD,$H$11,'BD OCyG'!$AF:$AF,"No")*Resumen!$F$8</f>
        <v>0</v>
      </c>
      <c r="DB16" s="171">
        <f>CZ16+IF(Resumen!$F$8=0,0,DA16/Resumen!$F$8)</f>
        <v>0</v>
      </c>
      <c r="DC16" s="171">
        <f>CZ16+IF(Resumen!$F$8=0,0,DA16/Resumen!$F$8)</f>
        <v>0</v>
      </c>
      <c r="DD16" s="170">
        <f>SUMIFS('BD OCyG'!$AB:$AB,'BD OCyG'!$B:$B,DD$11,'BD OCyG'!$AE:$AE,$H16,'BD OCyG'!$AD:$AD,$H$11)</f>
        <v>0</v>
      </c>
      <c r="DE16" s="170">
        <f t="shared" si="6"/>
        <v>0</v>
      </c>
      <c r="DF16" s="171">
        <f>SUMIFS('BD OCyG'!$AC:$AC,'BD OCyG'!$B:$B,DD$11,'BD OCyG'!$AE:$AE,$H16,'BD OCyG'!$AD:$AD,$H$11,'BD OCyG'!$AF:$AF,"Si")</f>
        <v>0</v>
      </c>
      <c r="DG16" s="171">
        <f>SUMIFS('BD OCyG'!$AC:$AC,'BD OCyG'!$B:$B,DD$11,'BD OCyG'!$AE:$AE,$H16,'BD OCyG'!$AD:$AD,$H$11,'BD OCyG'!$AF:$AF,"No")*Resumen!$F$8</f>
        <v>0</v>
      </c>
      <c r="DH16" s="171">
        <f>DF16+IF(Resumen!$F$8=0,0,DG16/Resumen!$F$8)</f>
        <v>0</v>
      </c>
      <c r="DI16" s="171">
        <f>DF16+IF(Resumen!$F$8=0,0,DG16/Resumen!$F$8)</f>
        <v>0</v>
      </c>
      <c r="DJ16" s="140">
        <f t="shared" ca="1" si="23"/>
        <v>0</v>
      </c>
      <c r="DK16" s="140">
        <f t="shared" ca="1" si="7"/>
        <v>0</v>
      </c>
      <c r="DL16" s="140">
        <f t="shared" ca="1" si="7"/>
        <v>0</v>
      </c>
    </row>
    <row r="17" spans="2:116" s="169" customFormat="1" ht="15" customHeight="1" x14ac:dyDescent="0.2">
      <c r="B17" s="170">
        <f>SUMIFS('BD OCyG'!$AB:$AB,'BD OCyG'!$B:$B,B$11,'BD OCyG'!$AE:$AE,$H17,'BD OCyG'!$AD:$AD,$H$11)</f>
        <v>0</v>
      </c>
      <c r="C17" s="170">
        <f t="shared" si="0"/>
        <v>0</v>
      </c>
      <c r="D17" s="171">
        <f>SUMIFS('BD OCyG'!$AC:$AC,'BD OCyG'!$B:$B,B$11,'BD OCyG'!$AE:$AE,$H17,'BD OCyG'!$AD:$AD,$H$11,'BD OCyG'!$AF:$AF,"Si")</f>
        <v>0</v>
      </c>
      <c r="E17" s="171">
        <f>SUMIFS('BD OCyG'!$AC:$AC,'BD OCyG'!$B:$B,B$11,'BD OCyG'!$AE:$AE,$H17,'BD OCyG'!$AD:$AD,$H$11,'BD OCyG'!$AF:$AF,"No")*Resumen!$F$9</f>
        <v>0</v>
      </c>
      <c r="F17" s="171">
        <f>D17+IF(Resumen!$F$9=0,0,E17/Resumen!$F$9)</f>
        <v>0</v>
      </c>
      <c r="G17" s="171">
        <f>D17+IF(Resumen!$F$7=0,0,E17/Resumen!$F$7)</f>
        <v>0</v>
      </c>
      <c r="H17" s="172"/>
      <c r="I17" s="139">
        <f>SUMIFS('BD OCyG'!$AB:$AB,'BD OCyG'!$B:$B,I$11,'BD OCyG'!$AE:$AE,$H17,'BD OCyG'!$AD:$AD,$H$11)</f>
        <v>0</v>
      </c>
      <c r="J17" s="139">
        <f t="shared" si="1"/>
        <v>0</v>
      </c>
      <c r="K17" s="139">
        <f>SUMIFS('BD OCyG'!$AC:$AC,'BD OCyG'!$B:$B,I$11,'BD OCyG'!$AE:$AE,$H17,'BD OCyG'!$AD:$AD,$H$11,'BD OCyG'!$AF:$AF,"Si")</f>
        <v>0</v>
      </c>
      <c r="L17" s="139">
        <f>SUMIFS('BD OCyG'!$AC:$AC,'BD OCyG'!$B:$B,I$11,'BD OCyG'!$AE:$AE,$H17,'BD OCyG'!$AD:$AD,$H$11,'BD OCyG'!$AF:$AF,"No")*Resumen!$F$8</f>
        <v>0</v>
      </c>
      <c r="M17" s="171">
        <f>K17+IF(Resumen!$F$8=0,0,L17/Resumen!$F$8)</f>
        <v>0</v>
      </c>
      <c r="N17" s="139">
        <f>SUMIFS('BD OCyG'!$AB:$AB,'BD OCyG'!$B:$B,N$11,'BD OCyG'!$AE:$AE,$H17,'BD OCyG'!$AD:$AD,$H$11)</f>
        <v>0</v>
      </c>
      <c r="O17" s="139">
        <f t="shared" si="2"/>
        <v>0</v>
      </c>
      <c r="P17" s="139">
        <f>SUMIFS('BD OCyG'!$AC:$AC,'BD OCyG'!$B:$B,N$11,'BD OCyG'!$AE:$AE,$H17,'BD OCyG'!$AD:$AD,$H$11,'BD OCyG'!$AF:$AF,"Si")</f>
        <v>0</v>
      </c>
      <c r="Q17" s="139">
        <f>SUMIFS('BD OCyG'!$AC:$AC,'BD OCyG'!$B:$B,N$11,'BD OCyG'!$AE:$AE,$H17,'BD OCyG'!$AD:$AD,$H$11,'BD OCyG'!$AF:$AF,"No")*Resumen!$F$8</f>
        <v>0</v>
      </c>
      <c r="R17" s="171">
        <f>P17+IF(Resumen!$F$8=0,0,Q17/Resumen!$F$8)</f>
        <v>0</v>
      </c>
      <c r="S17" s="139">
        <f ca="1">IFERROR(SUMIFS(INDIRECT("'BD OCyG'!$"&amp;T$10&amp;":"&amp;T$10),'BD OCyG'!$B:$B,N$11,'BD OCyG'!$AE:$AE,$H17,'BD OCyG'!$AD:$AD,$H$11),)</f>
        <v>0</v>
      </c>
      <c r="T17" s="139">
        <f t="shared" ca="1" si="3"/>
        <v>0</v>
      </c>
      <c r="U17" s="139">
        <f ca="1">IFERROR(SUMIFS(INDIRECT("'BD OCyG'!$"&amp;U$10&amp;":$"&amp;U$10),'BD OCyG'!$B:$B,N$11,'BD OCyG'!$AE:$AE,$H17,'BD OCyG'!$AD:$AD,$H$11,'BD OCyG'!$AF:$AF,"Si"),)</f>
        <v>0</v>
      </c>
      <c r="V17" s="139">
        <f ca="1">IFERROR(SUMIFS(INDIRECT("'BD OCyG'!$"&amp;U$10&amp;":$"&amp;U$10),'BD OCyG'!$B:$B,N$11,'BD OCyG'!$AE:$AE,$H17,'BD OCyG'!$AD:$AD,$H$11,'BD OCyG'!$AF:$AF,"No")*Resumen!$F$8,)</f>
        <v>0</v>
      </c>
      <c r="W17" s="171">
        <f ca="1">U17+IF(Resumen!$F$8=0,0,V17/Resumen!$F$8)</f>
        <v>0</v>
      </c>
      <c r="X17" s="170">
        <f ca="1">SUMIFS(INDIRECT("'BD OCyG'!$"&amp;Y$10&amp;":"&amp;Y$10),'BD OCyG'!$B:$B,X$9,'BD OCyG'!$AE:$AE,$H17,'BD OCyG'!$AD:$AD,$H$11)</f>
        <v>0</v>
      </c>
      <c r="Y17" s="170">
        <f t="shared" ca="1" si="8"/>
        <v>0</v>
      </c>
      <c r="Z17" s="171">
        <f ca="1">SUMIFS(INDIRECT("'BD OCyG'!$"&amp;Z$10&amp;":$"&amp;Z$10),'BD OCyG'!$B:$B,X$9,'BD OCyG'!$AE:$AE,$H17,'BD OCyG'!$AD:$AD,$H$11,'BD OCyG'!$AF:$AF,"Si")</f>
        <v>0</v>
      </c>
      <c r="AA17" s="171">
        <f ca="1">SUMIFS(INDIRECT("'BD OCyG'!$"&amp;Z$10&amp;":$"&amp;Z$10),'BD OCyG'!$B:$B,X$9,'BD OCyG'!$AE:$AE,$H17,'BD OCyG'!$AD:$AD,$H$11,'BD OCyG'!$AF:$AF,"No")*Resumen!$F$8</f>
        <v>0</v>
      </c>
      <c r="AB17" s="171">
        <f ca="1">Z17+IF(Resumen!$F$8=0,0,AA17/Resumen!$F$8)</f>
        <v>0</v>
      </c>
      <c r="AC17" s="171">
        <f ca="1">Z17+IF(Resumen!$G$7=0,0,AA17/Resumen!$G$7)</f>
        <v>0</v>
      </c>
      <c r="AD17" s="170">
        <f ca="1">IF(AE$9&gt;Periodo,0,(SUMIFS(INDIRECT("'BD OCyG'!$"&amp;AE$10&amp;":"&amp;AE$10),'BD OCyG'!$B:$B,AD$9,'BD OCyG'!$AE:$AE,$H17,'BD OCyG'!$AD:$AD,$H$11)*AF$9-X17*X$10)/AD$10)</f>
        <v>0</v>
      </c>
      <c r="AE17" s="170">
        <f t="shared" ca="1" si="9"/>
        <v>0</v>
      </c>
      <c r="AF17" s="171">
        <f ca="1">IF(AE$9&gt;Periodo,0,IF(AE$9&gt;Periodo,0,SUMIFS(INDIRECT("'BD OCyG'!$"&amp;AF$10&amp;":$"&amp;AF$10),'BD OCyG'!$B:$B,AD$9,'BD OCyG'!$AE:$AE,$H17,'BD OCyG'!$AD:$AD,$H$11,'BD OCyG'!$AF:$AF,"Si")-Z17))</f>
        <v>0</v>
      </c>
      <c r="AG17" s="171">
        <f ca="1">IF(AE$9&gt;Periodo,0,IF(AE$9&gt;Periodo,0,SUMIFS(INDIRECT("'BD OCyG'!$"&amp;AF$10&amp;":$"&amp;AF$10),'BD OCyG'!$B:$B,AD$9,'BD OCyG'!$AE:$AE,$H17,'BD OCyG'!$AD:$AD,$H$11,'BD OCyG'!$AF:$AF,"No")*Resumen!$F$8-AA17))</f>
        <v>0</v>
      </c>
      <c r="AH17" s="171">
        <f ca="1">AF17+IF(Resumen!$F$8=0,0,AG17/Resumen!$F$8)</f>
        <v>0</v>
      </c>
      <c r="AI17" s="171">
        <f ca="1">AF17+IF(Resumen!$H$7=0,0,AG17/Resumen!$H$7)</f>
        <v>0</v>
      </c>
      <c r="AJ17" s="170">
        <f ca="1">IF(AK$9&gt;Periodo,0,IF(AK$9&gt;Periodo,0,(SUMIFS(INDIRECT("'BD OCyG'!$"&amp;AK$10&amp;":"&amp;AK$10),'BD OCyG'!$B:$B,AJ$9,'BD OCyG'!$AE:$AE,$H17,'BD OCyG'!$AD:$AD,$H$11)*AL$9-SUMIFS(INDIRECT("'BD OCyG'!$"&amp;AE$10&amp;":"&amp;AE$10),'BD OCyG'!$B:$B,AJ$9,'BD OCyG'!$AE:$AE,$H17,'BD OCyG'!$AD:$AD,$H$11)*AF$9)/AJ$10))</f>
        <v>0</v>
      </c>
      <c r="AK17" s="170">
        <f t="shared" ca="1" si="10"/>
        <v>0</v>
      </c>
      <c r="AL17" s="171">
        <f ca="1">IF(AK$9&gt;Periodo,0,SUMIFS(INDIRECT("'BD OCyG'!$"&amp;AL$10&amp;":$"&amp;AL$10),'BD OCyG'!$B:$B,AJ$9,'BD OCyG'!$AE:$AE,$H17,'BD OCyG'!$AD:$AD,$H$11,'BD OCyG'!$AF:$AF,"Si")-AF17-Z17)</f>
        <v>0</v>
      </c>
      <c r="AM17" s="171">
        <f ca="1">IF(AK$9&gt;Periodo,0,SUMIFS(INDIRECT("'BD OCyG'!$"&amp;AL$10&amp;":$"&amp;AL$10),'BD OCyG'!$B:$B,AJ$9,'BD OCyG'!$AE:$AE,$H17,'BD OCyG'!$AD:$AD,$H$11,'BD OCyG'!$AF:$AF,"No")*Resumen!$F$8-AG17-AA17)</f>
        <v>0</v>
      </c>
      <c r="AN17" s="171">
        <f ca="1">AL17+IF(Resumen!$F$8=0,0,AM17/Resumen!$F$8)</f>
        <v>0</v>
      </c>
      <c r="AO17" s="171">
        <f ca="1">AL17+IF(Resumen!$I$7=0,0,AM17/Resumen!$I$7)</f>
        <v>0</v>
      </c>
      <c r="AP17" s="170">
        <f ca="1">IF(AQ$9&gt;Periodo,0,IF(AQ$9&gt;Periodo,0,(SUMIFS(INDIRECT("'BD OCyG'!$"&amp;AQ$10&amp;":"&amp;AQ$10),'BD OCyG'!$B:$B,AP$9,'BD OCyG'!$AE:$AE,$H17,'BD OCyG'!$AD:$AD,$H$11)*AR$9-SUMIFS(INDIRECT("'BD OCyG'!$"&amp;AK$10&amp;":"&amp;AK$10),'BD OCyG'!$B:$B,AP$9,'BD OCyG'!$AE:$AE,$H17,'BD OCyG'!$AD:$AD,$H$11)*AL$9)/AP$10))</f>
        <v>0</v>
      </c>
      <c r="AQ17" s="170">
        <f t="shared" ca="1" si="11"/>
        <v>0</v>
      </c>
      <c r="AR17" s="171">
        <f ca="1">IF(AQ$9&gt;Periodo,0,SUMIFS(INDIRECT("'BD OCyG'!$"&amp;AR$10&amp;":$"&amp;AR$10),'BD OCyG'!$B:$B,AP$9,'BD OCyG'!$AE:$AE,$H17,'BD OCyG'!$AD:$AD,$H$11,'BD OCyG'!$AF:$AF,"Si")-AL17-AF17-Z17)</f>
        <v>0</v>
      </c>
      <c r="AS17" s="171">
        <f ca="1">IF(AQ$9&gt;Periodo,0,SUMIFS(INDIRECT("'BD OCyG'!$"&amp;AR$10&amp;":$"&amp;AR$10),'BD OCyG'!$B:$B,AP$9,'BD OCyG'!$AE:$AE,$H17,'BD OCyG'!$AD:$AD,$H$11,'BD OCyG'!$AF:$AF,"No")*Resumen!$F$8-AM17-AG17-AA17)</f>
        <v>0</v>
      </c>
      <c r="AT17" s="171">
        <f ca="1">AR17+IF(Resumen!$F$8=0,0,AS17/Resumen!$F$8)</f>
        <v>0</v>
      </c>
      <c r="AU17" s="171">
        <f ca="1">AR17+IF(Resumen!$J$7=0,0,AS17/Resumen!$J$7)</f>
        <v>0</v>
      </c>
      <c r="AV17" s="170">
        <f ca="1">IF(AW$9&gt;Periodo,0,IF(AW$9&gt;Periodo,0,(SUMIFS(INDIRECT("'BD OCyG'!$"&amp;AW$10&amp;":"&amp;AW$10),'BD OCyG'!$B:$B,AV$9,'BD OCyG'!$AE:$AE,$H17,'BD OCyG'!$AD:$AD,$H$11)*AX$9-SUMIFS(INDIRECT("'BD OCyG'!$"&amp;AQ$10&amp;":"&amp;AQ$10),'BD OCyG'!$B:$B,AV$9,'BD OCyG'!$AE:$AE,$H17,'BD OCyG'!$AD:$AD,$H$11)*AR$9)/AV$10))</f>
        <v>0</v>
      </c>
      <c r="AW17" s="170">
        <f t="shared" ca="1" si="12"/>
        <v>0</v>
      </c>
      <c r="AX17" s="171">
        <f ca="1">IF(AW$9&gt;Periodo,0,SUMIFS(INDIRECT("'BD OCyG'!$"&amp;AX$10&amp;":$"&amp;AX$10),'BD OCyG'!$B:$B,AV$9,'BD OCyG'!$AE:$AE,$H17,'BD OCyG'!$AD:$AD,$H$11,'BD OCyG'!$AF:$AF,"Si")-AR17-AL17-AF17-Z17)</f>
        <v>0</v>
      </c>
      <c r="AY17" s="171">
        <f ca="1">IF(AW$9&gt;Periodo,0,SUMIFS(INDIRECT("'BD OCyG'!$"&amp;AX$10&amp;":$"&amp;AX$10),'BD OCyG'!$B:$B,AV$9,'BD OCyG'!$AE:$AE,$H17,'BD OCyG'!$AD:$AD,$H$11,'BD OCyG'!$AF:$AF,"No")*Resumen!$F$8-AS17-AM17-AG17-AA17)</f>
        <v>0</v>
      </c>
      <c r="AZ17" s="171">
        <f ca="1">AX17+IF(Resumen!$F$8=0,0,AY17/Resumen!$F$8)</f>
        <v>0</v>
      </c>
      <c r="BA17" s="171">
        <f ca="1">AX17+IF(Resumen!$K$7=0,0,AY17/Resumen!$K$7)</f>
        <v>0</v>
      </c>
      <c r="BB17" s="170">
        <f ca="1">IF(BC$9&gt;Periodo,0,IF(BC$9&gt;Periodo,0,(SUMIFS(INDIRECT("'BD OCyG'!$"&amp;BC$10&amp;":"&amp;BC$10),'BD OCyG'!$B:$B,BB$9,'BD OCyG'!$AE:$AE,$H17,'BD OCyG'!$AD:$AD,$H$11)*BD$9-SUMIFS(INDIRECT("'BD OCyG'!$"&amp;AW$10&amp;":"&amp;AW$10),'BD OCyG'!$B:$B,BB$9,'BD OCyG'!$AE:$AE,$H17,'BD OCyG'!$AD:$AD,$H$11)*AX$9)/BB$10))</f>
        <v>0</v>
      </c>
      <c r="BC17" s="170">
        <f t="shared" ca="1" si="13"/>
        <v>0</v>
      </c>
      <c r="BD17" s="171">
        <f ca="1">IF(BC$9&gt;Periodo,0,SUMIFS(INDIRECT("'BD OCyG'!$"&amp;BD$10&amp;":$"&amp;BD$10),'BD OCyG'!$B:$B,BB$9,'BD OCyG'!$AE:$AE,$H17,'BD OCyG'!$AD:$AD,$H$11,'BD OCyG'!$AF:$AF,"Si")-AX17-AR17-AL17-AF17-Z17)</f>
        <v>0</v>
      </c>
      <c r="BE17" s="171">
        <f ca="1">IF(BC$9&gt;Periodo,0,SUMIFS(INDIRECT("'BD OCyG'!$"&amp;BD$10&amp;":$"&amp;BD$10),'BD OCyG'!$B:$B,BB$9,'BD OCyG'!$AE:$AE,$H17,'BD OCyG'!$AD:$AD,$H$11,'BD OCyG'!$AF:$AF,"No")*Resumen!$F$8-AY17-AS17-AM17-AG17-AA17)</f>
        <v>0</v>
      </c>
      <c r="BF17" s="171">
        <f ca="1">BD17+IF(Resumen!$F$8=0,0,BE17/Resumen!$F$8)</f>
        <v>0</v>
      </c>
      <c r="BG17" s="171">
        <f ca="1">BD17+IF(Resumen!$L$7=0,0,BE17/Resumen!$L$7)</f>
        <v>0</v>
      </c>
      <c r="BH17" s="170">
        <f ca="1">IF(BI$9&gt;Periodo,0,IF(BI$9&gt;Periodo,0,(SUMIFS(INDIRECT("'BD OCyG'!$"&amp;BI$10&amp;":"&amp;BI$10),'BD OCyG'!$B:$B,BH$9,'BD OCyG'!$AE:$AE,$H17,'BD OCyG'!$AD:$AD,$H$11)*BJ$9-SUMIFS(INDIRECT("'BD OCyG'!$"&amp;BC$10&amp;":"&amp;BC$10),'BD OCyG'!$B:$B,BH$9,'BD OCyG'!$AE:$AE,$H17,'BD OCyG'!$AD:$AD,$H$11)*BD$9)/BH$10))</f>
        <v>0</v>
      </c>
      <c r="BI17" s="170">
        <f t="shared" ca="1" si="14"/>
        <v>0</v>
      </c>
      <c r="BJ17" s="171">
        <f ca="1">IF(BI$9&gt;Periodo,0,SUMIFS(INDIRECT("'BD OCyG'!$"&amp;BJ$10&amp;":$"&amp;BJ$10),'BD OCyG'!$B:$B,BH$9,'BD OCyG'!$AE:$AE,$H17,'BD OCyG'!$AD:$AD,$H$11,'BD OCyG'!$AF:$AF,"Si")-BD17-AX17-AR17-AL17-AF17-Z17)</f>
        <v>0</v>
      </c>
      <c r="BK17" s="171">
        <f ca="1">IF(BI$9&gt;Periodo,0,SUMIFS(INDIRECT("'BD OCyG'!$"&amp;BJ$10&amp;":$"&amp;BJ$10),'BD OCyG'!$B:$B,BH$9,'BD OCyG'!$AE:$AE,$H17,'BD OCyG'!$AD:$AD,$H$11,'BD OCyG'!$AF:$AF,"No")*Resumen!$F$8-BE17-AY17-AS17-AM17-AG17-AA17)</f>
        <v>0</v>
      </c>
      <c r="BL17" s="171">
        <f ca="1">BJ17+IF(Resumen!$F$8=0,0,BK17/Resumen!$F$8)</f>
        <v>0</v>
      </c>
      <c r="BM17" s="171">
        <f ca="1">BJ17+IF(Resumen!$M$7=0,0,BK17/Resumen!$M$7)</f>
        <v>0</v>
      </c>
      <c r="BN17" s="170">
        <f ca="1">IF(BO$9&gt;Periodo,0,IF(BO$9&gt;Periodo,0,(SUMIFS(INDIRECT("'BD OCyG'!$"&amp;BO$10&amp;":"&amp;BO$10),'BD OCyG'!$B:$B,BN$9,'BD OCyG'!$AE:$AE,$H17,'BD OCyG'!$AD:$AD,$H$11)*BP$9-SUMIFS(INDIRECT("'BD OCyG'!$"&amp;BI$10&amp;":"&amp;BI$10),'BD OCyG'!$B:$B,BN$9,'BD OCyG'!$AE:$AE,$H17,'BD OCyG'!$AD:$AD,$H$11)*BJ$9)/BN$10))</f>
        <v>0</v>
      </c>
      <c r="BO17" s="170">
        <f t="shared" ca="1" si="15"/>
        <v>0</v>
      </c>
      <c r="BP17" s="171">
        <f ca="1">IF(BO$9&gt;Periodo,0,SUMIFS(INDIRECT("'BD OCyG'!$"&amp;BP$10&amp;":$"&amp;BP$10),'BD OCyG'!$B:$B,BN$9,'BD OCyG'!$AE:$AE,$H17,'BD OCyG'!$AD:$AD,$H$11,'BD OCyG'!$AF:$AF,"Si")-BJ17-BD17-AX17-AR17-AL17-AF17-Z17)</f>
        <v>0</v>
      </c>
      <c r="BQ17" s="171">
        <f ca="1">IF(BO$9&gt;Periodo,0,SUMIFS(INDIRECT("'BD OCyG'!$"&amp;BP$10&amp;":$"&amp;BP$10),'BD OCyG'!$B:$B,BN$9,'BD OCyG'!$AE:$AE,$H17,'BD OCyG'!$AD:$AD,$H$11,'BD OCyG'!$AF:$AF,"No")*Resumen!$F$9-BK17-BE17-AY17-AS17-AM17-AG17-AA17)</f>
        <v>0</v>
      </c>
      <c r="BR17" s="171">
        <f ca="1">BP17+IF(Resumen!$F$8=0,0,BQ17/Resumen!$F$8)</f>
        <v>0</v>
      </c>
      <c r="BS17" s="171">
        <f ca="1">BP17+IF(Resumen!$N$7=0,0,BQ17/Resumen!$N$7)</f>
        <v>0</v>
      </c>
      <c r="BT17" s="170">
        <f ca="1">IF(BU$9&gt;Periodo,0,IF(BU$9&gt;Periodo,0,(SUMIFS(INDIRECT("'BD OCyG'!$"&amp;BU$10&amp;":"&amp;BU$10),'BD OCyG'!$B:$B,BT$9,'BD OCyG'!$AE:$AE,$H17,'BD OCyG'!$AD:$AD,$H$11)*BV$9-SUMIFS(INDIRECT("'BD OCyG'!$"&amp;BO$10&amp;":"&amp;BO$10),'BD OCyG'!$B:$B,BT$9,'BD OCyG'!$AE:$AE,$H17,'BD OCyG'!$AD:$AD,$H$11)*BP$9)/BT$10))</f>
        <v>0</v>
      </c>
      <c r="BU17" s="170">
        <f t="shared" ca="1" si="16"/>
        <v>0</v>
      </c>
      <c r="BV17" s="171">
        <f ca="1">IF(BU$9&gt;Periodo,0,SUMIFS(INDIRECT("'BD OCyG'!$"&amp;BV$10&amp;":$"&amp;BV$10),'BD OCyG'!$B:$B,BT$9,'BD OCyG'!$AE:$AE,$H17,'BD OCyG'!$AD:$AD,$H$11,'BD OCyG'!$AF:$AF,"Si")-BP17-BJ17-BD17-AX17-AR17-AL17-AF17-Z17)</f>
        <v>0</v>
      </c>
      <c r="BW17" s="171">
        <f ca="1">IF(BU$9&gt;Periodo,0,SUMIFS(INDIRECT("'BD OCyG'!$"&amp;BV$10&amp;":$"&amp;BV$10),'BD OCyG'!$B:$B,BT$9,'BD OCyG'!$AE:$AE,$H17,'BD OCyG'!$AD:$AD,$H$11,'BD OCyG'!$AF:$AF,"No")*Resumen!$F$8-BQ17-BK17-BE17-AY17-AS17-AM17-AG17-AA17)</f>
        <v>0</v>
      </c>
      <c r="BX17" s="171">
        <f ca="1">BV17+IF(Resumen!$F$8=0,0,BW17/Resumen!$F$8)</f>
        <v>0</v>
      </c>
      <c r="BY17" s="171">
        <f ca="1">BV17+IF(Resumen!$O$7=0,0,BW17/Resumen!$O$7)</f>
        <v>0</v>
      </c>
      <c r="BZ17" s="170">
        <f ca="1">IF(CA$9&gt;Periodo,0,IF(CA$9&gt;Periodo,0,(SUMIFS(INDIRECT("'BD OCyG'!$"&amp;CA$10&amp;":"&amp;CA$10),'BD OCyG'!$B:$B,BZ$9,'BD OCyG'!$AE:$AE,$H17,'BD OCyG'!$AD:$AD,$H$11)*CB$9-SUMIFS(INDIRECT("'BD OCyG'!$"&amp;BU$10&amp;":"&amp;BU$10),'BD OCyG'!$B:$B,BZ$9,'BD OCyG'!$AE:$AE,$H17,'BD OCyG'!$AD:$AD,$H$11)*BV$9)/BZ$10))</f>
        <v>0</v>
      </c>
      <c r="CA17" s="170">
        <f t="shared" ca="1" si="17"/>
        <v>0</v>
      </c>
      <c r="CB17" s="171">
        <f ca="1">IF(CA$9&gt;Periodo,0,SUMIFS(INDIRECT("'BD OCyG'!$"&amp;CB$10&amp;":$"&amp;CB$10),'BD OCyG'!$B:$B,BZ$9,'BD OCyG'!$AE:$AE,$H17,'BD OCyG'!$AD:$AD,$H$11,'BD OCyG'!$AF:$AF,"Si")-BV17-BP17-BJ17-BD17-AX17-AR17-AL17-AF17-Z17)</f>
        <v>0</v>
      </c>
      <c r="CC17" s="171">
        <f ca="1">IF(CA$9&gt;Periodo,0,SUMIFS(INDIRECT("'BD OCyG'!$"&amp;CB$10&amp;":$"&amp;CB$10),'BD OCyG'!$B:$B,BZ$9,'BD OCyG'!$AE:$AE,$H17,'BD OCyG'!$AD:$AD,$H$11,'BD OCyG'!$AF:$AF,"No")*Resumen!$F$8-BW17-BQ17-BK17-BE17-AY17-AS17-AM17-AG17-AA17)</f>
        <v>0</v>
      </c>
      <c r="CD17" s="171">
        <f ca="1">CB17+IF(Resumen!$F$8=0,0,CC17/Resumen!$F$8)</f>
        <v>0</v>
      </c>
      <c r="CE17" s="171">
        <f ca="1">CB17+IF(Resumen!$P$7=0,0,CC17/Resumen!$P$7)</f>
        <v>0</v>
      </c>
      <c r="CF17" s="170">
        <f ca="1">IF(CG$9&gt;Periodo,0,IF(CG$9&gt;Periodo,0,(SUMIFS(INDIRECT("'BD OCyG'!$"&amp;CG$10&amp;":"&amp;CG$10),'BD OCyG'!$B:$B,CF$9,'BD OCyG'!$AE:$AE,$H17,'BD OCyG'!$AD:$AD,$H$11)*CH$9-SUMIFS(INDIRECT("'BD OCyG'!$"&amp;CA$10&amp;":"&amp;CA$10),'BD OCyG'!$B:$B,CF$9,'BD OCyG'!$AE:$AE,$H17,'BD OCyG'!$AD:$AD,$H$11)*CB$9)/CF$10))</f>
        <v>0</v>
      </c>
      <c r="CG17" s="170">
        <f t="shared" ca="1" si="18"/>
        <v>0</v>
      </c>
      <c r="CH17" s="171">
        <f ca="1">IF(CG$9&gt;Periodo,0,SUMIFS(INDIRECT("'BD OCyG'!$"&amp;CH$10&amp;":$"&amp;CH$10),'BD OCyG'!$B:$B,CF$9,'BD OCyG'!$AE:$AE,$H17,'BD OCyG'!$AD:$AD,$H$11,'BD OCyG'!$AF:$AF,"Si")-CB17-BV17-BP17-BJ17-BD17-AX17-AR17-AL17-AF17-Z17)</f>
        <v>0</v>
      </c>
      <c r="CI17" s="171">
        <f ca="1">IF(CG$9&gt;Periodo,0,SUMIFS(INDIRECT("'BD OCyG'!$"&amp;CH$10&amp;":$"&amp;CH$10),'BD OCyG'!$B:$B,CF$9,'BD OCyG'!$AE:$AE,$H17,'BD OCyG'!$AD:$AD,$H$11,'BD OCyG'!$AF:$AF,"No")*Resumen!$F$8-CC17-BW17-BQ17-BK17-BE17-AY17-AS17-AM17-AG17-AA17)</f>
        <v>0</v>
      </c>
      <c r="CJ17" s="171">
        <f ca="1">CH17+IF(Resumen!$F$8=0,0,CI17/Resumen!$F$8)</f>
        <v>0</v>
      </c>
      <c r="CK17" s="171">
        <f ca="1">CH17+IF(Resumen!$Q$7=0,0,CI17/Resumen!$Q$7)</f>
        <v>0</v>
      </c>
      <c r="CL17" s="170">
        <f ca="1">IF(CM$9&gt;Periodo,0,IF(CM$9&gt;Periodo,0,(SUMIFS(INDIRECT("'BD OCyG'!$"&amp;CM$10&amp;":"&amp;CM$10),'BD OCyG'!$B:$B,CL$9,'BD OCyG'!$AE:$AE,$H17,'BD OCyG'!$AD:$AD,$H$11)*CN$9-SUMIFS(INDIRECT("'BD OCyG'!$"&amp;CG$10&amp;":"&amp;CG$10),'BD OCyG'!$B:$B,CL$9,'BD OCyG'!$AE:$AE,$H17,'BD OCyG'!$AD:$AD,$H$11)*CH$9)/CL$10))</f>
        <v>0</v>
      </c>
      <c r="CM17" s="170">
        <f t="shared" ca="1" si="19"/>
        <v>0</v>
      </c>
      <c r="CN17" s="171">
        <f ca="1">IF(CM$9&gt;Periodo,0,SUMIFS(INDIRECT("'BD OCyG'!$"&amp;CN$10&amp;":$"&amp;CN$10),'BD OCyG'!$B:$B,CL$9,'BD OCyG'!$AE:$AE,$H17,'BD OCyG'!$AD:$AD,$H$11,'BD OCyG'!$AF:$AF,"Si")-CH17-CB17-BV17-BP17-BJ17-BD17-AX17-AR17-AL17-AF17-Z17)</f>
        <v>0</v>
      </c>
      <c r="CO17" s="171">
        <f ca="1">IF(CM$9&gt;Periodo,0,SUMIFS(INDIRECT("'BD OCyG'!$"&amp;CN$10&amp;":$"&amp;CN$10),'BD OCyG'!$B:$B,CL$9,'BD OCyG'!$AE:$AE,$H17,'BD OCyG'!$AD:$AD,$H$11,'BD OCyG'!$AF:$AF,"No")*Resumen!$F$8-CI17-CC17-BW17-BQ17-BK17-BE17-AY17-AS17-AM17-AG17-AA17)</f>
        <v>0</v>
      </c>
      <c r="CP17" s="171">
        <f ca="1">CN17+IF(Resumen!$F$8=0,0,CO17/Resumen!$F$8)</f>
        <v>0</v>
      </c>
      <c r="CQ17" s="171">
        <f ca="1">CN17+IF(Resumen!$R$7=0,0,CO17/Resumen!$R$7)</f>
        <v>0</v>
      </c>
      <c r="CR17" s="139">
        <f t="shared" ca="1" si="20"/>
        <v>0</v>
      </c>
      <c r="CS17" s="139">
        <f t="shared" ca="1" si="21"/>
        <v>0</v>
      </c>
      <c r="CT17" s="139">
        <f t="shared" ca="1" si="22"/>
        <v>0</v>
      </c>
      <c r="CU17" s="139">
        <f t="shared" ca="1" si="4"/>
        <v>0</v>
      </c>
      <c r="CV17" s="140">
        <f t="shared" ca="1" si="4"/>
        <v>0</v>
      </c>
      <c r="CW17" s="140">
        <f t="shared" ca="1" si="4"/>
        <v>0</v>
      </c>
      <c r="CX17" s="170">
        <f>SUMIFS('BD OCyG'!$AB:$AB,'BD OCyG'!$B:$B,CX$11,'BD OCyG'!$AE:$AE,$H17,'BD OCyG'!$AD:$AD,$H$11)</f>
        <v>0</v>
      </c>
      <c r="CY17" s="170">
        <f t="shared" si="5"/>
        <v>0</v>
      </c>
      <c r="CZ17" s="171">
        <f>SUMIFS('BD OCyG'!$AC:$AC,'BD OCyG'!$B:$B,CX$11,'BD OCyG'!$AE:$AE,$H17,'BD OCyG'!$AD:$AD,$H$11,'BD OCyG'!$AF:$AF,"Si")</f>
        <v>0</v>
      </c>
      <c r="DA17" s="171">
        <f>SUMIFS('BD OCyG'!$AC:$AC,'BD OCyG'!$B:$B,CX$11,'BD OCyG'!$AE:$AE,$H17,'BD OCyG'!$AD:$AD,$H$11,'BD OCyG'!$AF:$AF,"No")*Resumen!$F$8</f>
        <v>0</v>
      </c>
      <c r="DB17" s="171">
        <f>CZ17+IF(Resumen!$F$8=0,0,DA17/Resumen!$F$8)</f>
        <v>0</v>
      </c>
      <c r="DC17" s="171">
        <f>CZ17+IF(Resumen!$F$8=0,0,DA17/Resumen!$F$8)</f>
        <v>0</v>
      </c>
      <c r="DD17" s="170">
        <f>SUMIFS('BD OCyG'!$AB:$AB,'BD OCyG'!$B:$B,DD$11,'BD OCyG'!$AE:$AE,$H17,'BD OCyG'!$AD:$AD,$H$11)</f>
        <v>0</v>
      </c>
      <c r="DE17" s="170">
        <f t="shared" si="6"/>
        <v>0</v>
      </c>
      <c r="DF17" s="171">
        <f>SUMIFS('BD OCyG'!$AC:$AC,'BD OCyG'!$B:$B,DD$11,'BD OCyG'!$AE:$AE,$H17,'BD OCyG'!$AD:$AD,$H$11,'BD OCyG'!$AF:$AF,"Si")</f>
        <v>0</v>
      </c>
      <c r="DG17" s="171">
        <f>SUMIFS('BD OCyG'!$AC:$AC,'BD OCyG'!$B:$B,DD$11,'BD OCyG'!$AE:$AE,$H17,'BD OCyG'!$AD:$AD,$H$11,'BD OCyG'!$AF:$AF,"No")*Resumen!$F$8</f>
        <v>0</v>
      </c>
      <c r="DH17" s="171">
        <f>DF17+IF(Resumen!$F$8=0,0,DG17/Resumen!$F$8)</f>
        <v>0</v>
      </c>
      <c r="DI17" s="171">
        <f>DF17+IF(Resumen!$F$8=0,0,DG17/Resumen!$F$8)</f>
        <v>0</v>
      </c>
      <c r="DJ17" s="140">
        <f t="shared" ca="1" si="23"/>
        <v>0</v>
      </c>
      <c r="DK17" s="140">
        <f t="shared" ca="1" si="7"/>
        <v>0</v>
      </c>
      <c r="DL17" s="140">
        <f t="shared" ca="1" si="7"/>
        <v>0</v>
      </c>
    </row>
    <row r="18" spans="2:116" s="169" customFormat="1" ht="15" customHeight="1" x14ac:dyDescent="0.2">
      <c r="B18" s="170">
        <f>SUMIFS('BD OCyG'!$AB:$AB,'BD OCyG'!$B:$B,B$11,'BD OCyG'!$AE:$AE,$H18,'BD OCyG'!$AD:$AD,$H$11)</f>
        <v>0</v>
      </c>
      <c r="C18" s="170">
        <f t="shared" si="0"/>
        <v>0</v>
      </c>
      <c r="D18" s="171">
        <f>SUMIFS('BD OCyG'!$AC:$AC,'BD OCyG'!$B:$B,B$11,'BD OCyG'!$AE:$AE,$H18,'BD OCyG'!$AD:$AD,$H$11,'BD OCyG'!$AF:$AF,"Si")</f>
        <v>0</v>
      </c>
      <c r="E18" s="171">
        <f>SUMIFS('BD OCyG'!$AC:$AC,'BD OCyG'!$B:$B,B$11,'BD OCyG'!$AE:$AE,$H18,'BD OCyG'!$AD:$AD,$H$11,'BD OCyG'!$AF:$AF,"No")*Resumen!$F$9</f>
        <v>0</v>
      </c>
      <c r="F18" s="171">
        <f>D18+IF(Resumen!$F$9=0,0,E18/Resumen!$F$9)</f>
        <v>0</v>
      </c>
      <c r="G18" s="171">
        <f>D18+IF(Resumen!$F$7=0,0,E18/Resumen!$F$7)</f>
        <v>0</v>
      </c>
      <c r="H18" s="172"/>
      <c r="I18" s="139">
        <f>SUMIFS('BD OCyG'!$AB:$AB,'BD OCyG'!$B:$B,I$11,'BD OCyG'!$AE:$AE,$H18,'BD OCyG'!$AD:$AD,$H$11)</f>
        <v>0</v>
      </c>
      <c r="J18" s="139">
        <f t="shared" si="1"/>
        <v>0</v>
      </c>
      <c r="K18" s="139">
        <f>SUMIFS('BD OCyG'!$AC:$AC,'BD OCyG'!$B:$B,I$11,'BD OCyG'!$AE:$AE,$H18,'BD OCyG'!$AD:$AD,$H$11,'BD OCyG'!$AF:$AF,"Si")</f>
        <v>0</v>
      </c>
      <c r="L18" s="139">
        <f>SUMIFS('BD OCyG'!$AC:$AC,'BD OCyG'!$B:$B,I$11,'BD OCyG'!$AE:$AE,$H18,'BD OCyG'!$AD:$AD,$H$11,'BD OCyG'!$AF:$AF,"No")*Resumen!$F$8</f>
        <v>0</v>
      </c>
      <c r="M18" s="171">
        <f>K18+IF(Resumen!$F$8=0,0,L18/Resumen!$F$8)</f>
        <v>0</v>
      </c>
      <c r="N18" s="139">
        <f>SUMIFS('BD OCyG'!$AB:$AB,'BD OCyG'!$B:$B,N$11,'BD OCyG'!$AE:$AE,$H18,'BD OCyG'!$AD:$AD,$H$11)</f>
        <v>0</v>
      </c>
      <c r="O18" s="139">
        <f t="shared" si="2"/>
        <v>0</v>
      </c>
      <c r="P18" s="139">
        <f>SUMIFS('BD OCyG'!$AC:$AC,'BD OCyG'!$B:$B,N$11,'BD OCyG'!$AE:$AE,$H18,'BD OCyG'!$AD:$AD,$H$11,'BD OCyG'!$AF:$AF,"Si")</f>
        <v>0</v>
      </c>
      <c r="Q18" s="139">
        <f>SUMIFS('BD OCyG'!$AC:$AC,'BD OCyG'!$B:$B,N$11,'BD OCyG'!$AE:$AE,$H18,'BD OCyG'!$AD:$AD,$H$11,'BD OCyG'!$AF:$AF,"No")*Resumen!$F$8</f>
        <v>0</v>
      </c>
      <c r="R18" s="171">
        <f>P18+IF(Resumen!$F$8=0,0,Q18/Resumen!$F$8)</f>
        <v>0</v>
      </c>
      <c r="S18" s="139">
        <f ca="1">IFERROR(SUMIFS(INDIRECT("'BD OCyG'!$"&amp;T$10&amp;":"&amp;T$10),'BD OCyG'!$B:$B,N$11,'BD OCyG'!$AE:$AE,$H18,'BD OCyG'!$AD:$AD,$H$11),)</f>
        <v>0</v>
      </c>
      <c r="T18" s="139">
        <f t="shared" ca="1" si="3"/>
        <v>0</v>
      </c>
      <c r="U18" s="139">
        <f ca="1">IFERROR(SUMIFS(INDIRECT("'BD OCyG'!$"&amp;U$10&amp;":$"&amp;U$10),'BD OCyG'!$B:$B,N$11,'BD OCyG'!$AE:$AE,$H18,'BD OCyG'!$AD:$AD,$H$11,'BD OCyG'!$AF:$AF,"Si"),)</f>
        <v>0</v>
      </c>
      <c r="V18" s="139">
        <f ca="1">IFERROR(SUMIFS(INDIRECT("'BD OCyG'!$"&amp;U$10&amp;":$"&amp;U$10),'BD OCyG'!$B:$B,N$11,'BD OCyG'!$AE:$AE,$H18,'BD OCyG'!$AD:$AD,$H$11,'BD OCyG'!$AF:$AF,"No")*Resumen!$F$8,)</f>
        <v>0</v>
      </c>
      <c r="W18" s="171">
        <f ca="1">U18+IF(Resumen!$F$8=0,0,V18/Resumen!$F$8)</f>
        <v>0</v>
      </c>
      <c r="X18" s="170">
        <f ca="1">SUMIFS(INDIRECT("'BD OCyG'!$"&amp;Y$10&amp;":"&amp;Y$10),'BD OCyG'!$B:$B,X$9,'BD OCyG'!$AE:$AE,$H18,'BD OCyG'!$AD:$AD,$H$11)</f>
        <v>0</v>
      </c>
      <c r="Y18" s="170">
        <f t="shared" ca="1" si="8"/>
        <v>0</v>
      </c>
      <c r="Z18" s="171">
        <f ca="1">SUMIFS(INDIRECT("'BD OCyG'!$"&amp;Z$10&amp;":$"&amp;Z$10),'BD OCyG'!$B:$B,X$9,'BD OCyG'!$AE:$AE,$H18,'BD OCyG'!$AD:$AD,$H$11,'BD OCyG'!$AF:$AF,"Si")</f>
        <v>0</v>
      </c>
      <c r="AA18" s="171">
        <f ca="1">SUMIFS(INDIRECT("'BD OCyG'!$"&amp;Z$10&amp;":$"&amp;Z$10),'BD OCyG'!$B:$B,X$9,'BD OCyG'!$AE:$AE,$H18,'BD OCyG'!$AD:$AD,$H$11,'BD OCyG'!$AF:$AF,"No")*Resumen!$F$8</f>
        <v>0</v>
      </c>
      <c r="AB18" s="171">
        <f ca="1">Z18+IF(Resumen!$F$8=0,0,AA18/Resumen!$F$8)</f>
        <v>0</v>
      </c>
      <c r="AC18" s="171">
        <f ca="1">Z18+IF(Resumen!$G$7=0,0,AA18/Resumen!$G$7)</f>
        <v>0</v>
      </c>
      <c r="AD18" s="170">
        <f ca="1">IF(AE$9&gt;Periodo,0,(SUMIFS(INDIRECT("'BD OCyG'!$"&amp;AE$10&amp;":"&amp;AE$10),'BD OCyG'!$B:$B,AD$9,'BD OCyG'!$AE:$AE,$H18,'BD OCyG'!$AD:$AD,$H$11)*AF$9-X18*X$10)/AD$10)</f>
        <v>0</v>
      </c>
      <c r="AE18" s="170">
        <f t="shared" ca="1" si="9"/>
        <v>0</v>
      </c>
      <c r="AF18" s="171">
        <f ca="1">IF(AE$9&gt;Periodo,0,IF(AE$9&gt;Periodo,0,SUMIFS(INDIRECT("'BD OCyG'!$"&amp;AF$10&amp;":$"&amp;AF$10),'BD OCyG'!$B:$B,AD$9,'BD OCyG'!$AE:$AE,$H18,'BD OCyG'!$AD:$AD,$H$11,'BD OCyG'!$AF:$AF,"Si")-Z18))</f>
        <v>0</v>
      </c>
      <c r="AG18" s="171">
        <f ca="1">IF(AE$9&gt;Periodo,0,IF(AE$9&gt;Periodo,0,SUMIFS(INDIRECT("'BD OCyG'!$"&amp;AF$10&amp;":$"&amp;AF$10),'BD OCyG'!$B:$B,AD$9,'BD OCyG'!$AE:$AE,$H18,'BD OCyG'!$AD:$AD,$H$11,'BD OCyG'!$AF:$AF,"No")*Resumen!$F$8-AA18))</f>
        <v>0</v>
      </c>
      <c r="AH18" s="171">
        <f ca="1">AF18+IF(Resumen!$F$8=0,0,AG18/Resumen!$F$8)</f>
        <v>0</v>
      </c>
      <c r="AI18" s="171">
        <f ca="1">AF18+IF(Resumen!$H$7=0,0,AG18/Resumen!$H$7)</f>
        <v>0</v>
      </c>
      <c r="AJ18" s="170">
        <f ca="1">IF(AK$9&gt;Periodo,0,IF(AK$9&gt;Periodo,0,(SUMIFS(INDIRECT("'BD OCyG'!$"&amp;AK$10&amp;":"&amp;AK$10),'BD OCyG'!$B:$B,AJ$9,'BD OCyG'!$AE:$AE,$H18,'BD OCyG'!$AD:$AD,$H$11)*AL$9-SUMIFS(INDIRECT("'BD OCyG'!$"&amp;AE$10&amp;":"&amp;AE$10),'BD OCyG'!$B:$B,AJ$9,'BD OCyG'!$AE:$AE,$H18,'BD OCyG'!$AD:$AD,$H$11)*AF$9)/AJ$10))</f>
        <v>0</v>
      </c>
      <c r="AK18" s="170">
        <f t="shared" ca="1" si="10"/>
        <v>0</v>
      </c>
      <c r="AL18" s="171">
        <f ca="1">IF(AK$9&gt;Periodo,0,SUMIFS(INDIRECT("'BD OCyG'!$"&amp;AL$10&amp;":$"&amp;AL$10),'BD OCyG'!$B:$B,AJ$9,'BD OCyG'!$AE:$AE,$H18,'BD OCyG'!$AD:$AD,$H$11,'BD OCyG'!$AF:$AF,"Si")-AF18-Z18)</f>
        <v>0</v>
      </c>
      <c r="AM18" s="171">
        <f ca="1">IF(AK$9&gt;Periodo,0,SUMIFS(INDIRECT("'BD OCyG'!$"&amp;AL$10&amp;":$"&amp;AL$10),'BD OCyG'!$B:$B,AJ$9,'BD OCyG'!$AE:$AE,$H18,'BD OCyG'!$AD:$AD,$H$11,'BD OCyG'!$AF:$AF,"No")*Resumen!$F$8-AG18-AA18)</f>
        <v>0</v>
      </c>
      <c r="AN18" s="171">
        <f ca="1">AL18+IF(Resumen!$F$8=0,0,AM18/Resumen!$F$8)</f>
        <v>0</v>
      </c>
      <c r="AO18" s="171">
        <f ca="1">AL18+IF(Resumen!$I$7=0,0,AM18/Resumen!$I$7)</f>
        <v>0</v>
      </c>
      <c r="AP18" s="170">
        <f ca="1">IF(AQ$9&gt;Periodo,0,IF(AQ$9&gt;Periodo,0,(SUMIFS(INDIRECT("'BD OCyG'!$"&amp;AQ$10&amp;":"&amp;AQ$10),'BD OCyG'!$B:$B,AP$9,'BD OCyG'!$AE:$AE,$H18,'BD OCyG'!$AD:$AD,$H$11)*AR$9-SUMIFS(INDIRECT("'BD OCyG'!$"&amp;AK$10&amp;":"&amp;AK$10),'BD OCyG'!$B:$B,AP$9,'BD OCyG'!$AE:$AE,$H18,'BD OCyG'!$AD:$AD,$H$11)*AL$9)/AP$10))</f>
        <v>0</v>
      </c>
      <c r="AQ18" s="170">
        <f t="shared" ca="1" si="11"/>
        <v>0</v>
      </c>
      <c r="AR18" s="171">
        <f ca="1">IF(AQ$9&gt;Periodo,0,SUMIFS(INDIRECT("'BD OCyG'!$"&amp;AR$10&amp;":$"&amp;AR$10),'BD OCyG'!$B:$B,AP$9,'BD OCyG'!$AE:$AE,$H18,'BD OCyG'!$AD:$AD,$H$11,'BD OCyG'!$AF:$AF,"Si")-AL18-AF18-Z18)</f>
        <v>0</v>
      </c>
      <c r="AS18" s="171">
        <f ca="1">IF(AQ$9&gt;Periodo,0,SUMIFS(INDIRECT("'BD OCyG'!$"&amp;AR$10&amp;":$"&amp;AR$10),'BD OCyG'!$B:$B,AP$9,'BD OCyG'!$AE:$AE,$H18,'BD OCyG'!$AD:$AD,$H$11,'BD OCyG'!$AF:$AF,"No")*Resumen!$F$8-AM18-AG18-AA18)</f>
        <v>0</v>
      </c>
      <c r="AT18" s="171">
        <f ca="1">AR18+IF(Resumen!$F$8=0,0,AS18/Resumen!$F$8)</f>
        <v>0</v>
      </c>
      <c r="AU18" s="171">
        <f ca="1">AR18+IF(Resumen!$J$7=0,0,AS18/Resumen!$J$7)</f>
        <v>0</v>
      </c>
      <c r="AV18" s="170">
        <f ca="1">IF(AW$9&gt;Periodo,0,IF(AW$9&gt;Periodo,0,(SUMIFS(INDIRECT("'BD OCyG'!$"&amp;AW$10&amp;":"&amp;AW$10),'BD OCyG'!$B:$B,AV$9,'BD OCyG'!$AE:$AE,$H18,'BD OCyG'!$AD:$AD,$H$11)*AX$9-SUMIFS(INDIRECT("'BD OCyG'!$"&amp;AQ$10&amp;":"&amp;AQ$10),'BD OCyG'!$B:$B,AV$9,'BD OCyG'!$AE:$AE,$H18,'BD OCyG'!$AD:$AD,$H$11)*AR$9)/AV$10))</f>
        <v>0</v>
      </c>
      <c r="AW18" s="170">
        <f t="shared" ca="1" si="12"/>
        <v>0</v>
      </c>
      <c r="AX18" s="171">
        <f ca="1">IF(AW$9&gt;Periodo,0,SUMIFS(INDIRECT("'BD OCyG'!$"&amp;AX$10&amp;":$"&amp;AX$10),'BD OCyG'!$B:$B,AV$9,'BD OCyG'!$AE:$AE,$H18,'BD OCyG'!$AD:$AD,$H$11,'BD OCyG'!$AF:$AF,"Si")-AR18-AL18-AF18-Z18)</f>
        <v>0</v>
      </c>
      <c r="AY18" s="171">
        <f ca="1">IF(AW$9&gt;Periodo,0,SUMIFS(INDIRECT("'BD OCyG'!$"&amp;AX$10&amp;":$"&amp;AX$10),'BD OCyG'!$B:$B,AV$9,'BD OCyG'!$AE:$AE,$H18,'BD OCyG'!$AD:$AD,$H$11,'BD OCyG'!$AF:$AF,"No")*Resumen!$F$8-AS18-AM18-AG18-AA18)</f>
        <v>0</v>
      </c>
      <c r="AZ18" s="171">
        <f ca="1">AX18+IF(Resumen!$F$8=0,0,AY18/Resumen!$F$8)</f>
        <v>0</v>
      </c>
      <c r="BA18" s="171">
        <f ca="1">AX18+IF(Resumen!$K$7=0,0,AY18/Resumen!$K$7)</f>
        <v>0</v>
      </c>
      <c r="BB18" s="170">
        <f ca="1">IF(BC$9&gt;Periodo,0,IF(BC$9&gt;Periodo,0,(SUMIFS(INDIRECT("'BD OCyG'!$"&amp;BC$10&amp;":"&amp;BC$10),'BD OCyG'!$B:$B,BB$9,'BD OCyG'!$AE:$AE,$H18,'BD OCyG'!$AD:$AD,$H$11)*BD$9-SUMIFS(INDIRECT("'BD OCyG'!$"&amp;AW$10&amp;":"&amp;AW$10),'BD OCyG'!$B:$B,BB$9,'BD OCyG'!$AE:$AE,$H18,'BD OCyG'!$AD:$AD,$H$11)*AX$9)/BB$10))</f>
        <v>0</v>
      </c>
      <c r="BC18" s="170">
        <f t="shared" ca="1" si="13"/>
        <v>0</v>
      </c>
      <c r="BD18" s="171">
        <f ca="1">IF(BC$9&gt;Periodo,0,SUMIFS(INDIRECT("'BD OCyG'!$"&amp;BD$10&amp;":$"&amp;BD$10),'BD OCyG'!$B:$B,BB$9,'BD OCyG'!$AE:$AE,$H18,'BD OCyG'!$AD:$AD,$H$11,'BD OCyG'!$AF:$AF,"Si")-AX18-AR18-AL18-AF18-Z18)</f>
        <v>0</v>
      </c>
      <c r="BE18" s="171">
        <f ca="1">IF(BC$9&gt;Periodo,0,SUMIFS(INDIRECT("'BD OCyG'!$"&amp;BD$10&amp;":$"&amp;BD$10),'BD OCyG'!$B:$B,BB$9,'BD OCyG'!$AE:$AE,$H18,'BD OCyG'!$AD:$AD,$H$11,'BD OCyG'!$AF:$AF,"No")*Resumen!$F$8-AY18-AS18-AM18-AG18-AA18)</f>
        <v>0</v>
      </c>
      <c r="BF18" s="171">
        <f ca="1">BD18+IF(Resumen!$F$8=0,0,BE18/Resumen!$F$8)</f>
        <v>0</v>
      </c>
      <c r="BG18" s="171">
        <f ca="1">BD18+IF(Resumen!$L$7=0,0,BE18/Resumen!$L$7)</f>
        <v>0</v>
      </c>
      <c r="BH18" s="170">
        <f ca="1">IF(BI$9&gt;Periodo,0,IF(BI$9&gt;Periodo,0,(SUMIFS(INDIRECT("'BD OCyG'!$"&amp;BI$10&amp;":"&amp;BI$10),'BD OCyG'!$B:$B,BH$9,'BD OCyG'!$AE:$AE,$H18,'BD OCyG'!$AD:$AD,$H$11)*BJ$9-SUMIFS(INDIRECT("'BD OCyG'!$"&amp;BC$10&amp;":"&amp;BC$10),'BD OCyG'!$B:$B,BH$9,'BD OCyG'!$AE:$AE,$H18,'BD OCyG'!$AD:$AD,$H$11)*BD$9)/BH$10))</f>
        <v>0</v>
      </c>
      <c r="BI18" s="170">
        <f t="shared" ca="1" si="14"/>
        <v>0</v>
      </c>
      <c r="BJ18" s="171">
        <f ca="1">IF(BI$9&gt;Periodo,0,SUMIFS(INDIRECT("'BD OCyG'!$"&amp;BJ$10&amp;":$"&amp;BJ$10),'BD OCyG'!$B:$B,BH$9,'BD OCyG'!$AE:$AE,$H18,'BD OCyG'!$AD:$AD,$H$11,'BD OCyG'!$AF:$AF,"Si")-BD18-AX18-AR18-AL18-AF18-Z18)</f>
        <v>0</v>
      </c>
      <c r="BK18" s="171">
        <f ca="1">IF(BI$9&gt;Periodo,0,SUMIFS(INDIRECT("'BD OCyG'!$"&amp;BJ$10&amp;":$"&amp;BJ$10),'BD OCyG'!$B:$B,BH$9,'BD OCyG'!$AE:$AE,$H18,'BD OCyG'!$AD:$AD,$H$11,'BD OCyG'!$AF:$AF,"No")*Resumen!$F$8-BE18-AY18-AS18-AM18-AG18-AA18)</f>
        <v>0</v>
      </c>
      <c r="BL18" s="171">
        <f ca="1">BJ18+IF(Resumen!$F$8=0,0,BK18/Resumen!$F$8)</f>
        <v>0</v>
      </c>
      <c r="BM18" s="171">
        <f ca="1">BJ18+IF(Resumen!$M$7=0,0,BK18/Resumen!$M$7)</f>
        <v>0</v>
      </c>
      <c r="BN18" s="170">
        <f ca="1">IF(BO$9&gt;Periodo,0,IF(BO$9&gt;Periodo,0,(SUMIFS(INDIRECT("'BD OCyG'!$"&amp;BO$10&amp;":"&amp;BO$10),'BD OCyG'!$B:$B,BN$9,'BD OCyG'!$AE:$AE,$H18,'BD OCyG'!$AD:$AD,$H$11)*BP$9-SUMIFS(INDIRECT("'BD OCyG'!$"&amp;BI$10&amp;":"&amp;BI$10),'BD OCyG'!$B:$B,BN$9,'BD OCyG'!$AE:$AE,$H18,'BD OCyG'!$AD:$AD,$H$11)*BJ$9)/BN$10))</f>
        <v>0</v>
      </c>
      <c r="BO18" s="170">
        <f t="shared" ca="1" si="15"/>
        <v>0</v>
      </c>
      <c r="BP18" s="171">
        <f ca="1">IF(BO$9&gt;Periodo,0,SUMIFS(INDIRECT("'BD OCyG'!$"&amp;BP$10&amp;":$"&amp;BP$10),'BD OCyG'!$B:$B,BN$9,'BD OCyG'!$AE:$AE,$H18,'BD OCyG'!$AD:$AD,$H$11,'BD OCyG'!$AF:$AF,"Si")-BJ18-BD18-AX18-AR18-AL18-AF18-Z18)</f>
        <v>0</v>
      </c>
      <c r="BQ18" s="171">
        <f ca="1">IF(BO$9&gt;Periodo,0,SUMIFS(INDIRECT("'BD OCyG'!$"&amp;BP$10&amp;":$"&amp;BP$10),'BD OCyG'!$B:$B,BN$9,'BD OCyG'!$AE:$AE,$H18,'BD OCyG'!$AD:$AD,$H$11,'BD OCyG'!$AF:$AF,"No")*Resumen!$F$9-BK18-BE18-AY18-AS18-AM18-AG18-AA18)</f>
        <v>0</v>
      </c>
      <c r="BR18" s="171">
        <f ca="1">BP18+IF(Resumen!$F$8=0,0,BQ18/Resumen!$F$8)</f>
        <v>0</v>
      </c>
      <c r="BS18" s="171">
        <f ca="1">BP18+IF(Resumen!$N$7=0,0,BQ18/Resumen!$N$7)</f>
        <v>0</v>
      </c>
      <c r="BT18" s="170">
        <f ca="1">IF(BU$9&gt;Periodo,0,IF(BU$9&gt;Periodo,0,(SUMIFS(INDIRECT("'BD OCyG'!$"&amp;BU$10&amp;":"&amp;BU$10),'BD OCyG'!$B:$B,BT$9,'BD OCyG'!$AE:$AE,$H18,'BD OCyG'!$AD:$AD,$H$11)*BV$9-SUMIFS(INDIRECT("'BD OCyG'!$"&amp;BO$10&amp;":"&amp;BO$10),'BD OCyG'!$B:$B,BT$9,'BD OCyG'!$AE:$AE,$H18,'BD OCyG'!$AD:$AD,$H$11)*BP$9)/BT$10))</f>
        <v>0</v>
      </c>
      <c r="BU18" s="170">
        <f t="shared" ca="1" si="16"/>
        <v>0</v>
      </c>
      <c r="BV18" s="171">
        <f ca="1">IF(BU$9&gt;Periodo,0,SUMIFS(INDIRECT("'BD OCyG'!$"&amp;BV$10&amp;":$"&amp;BV$10),'BD OCyG'!$B:$B,BT$9,'BD OCyG'!$AE:$AE,$H18,'BD OCyG'!$AD:$AD,$H$11,'BD OCyG'!$AF:$AF,"Si")-BP18-BJ18-BD18-AX18-AR18-AL18-AF18-Z18)</f>
        <v>0</v>
      </c>
      <c r="BW18" s="171">
        <f ca="1">IF(BU$9&gt;Periodo,0,SUMIFS(INDIRECT("'BD OCyG'!$"&amp;BV$10&amp;":$"&amp;BV$10),'BD OCyG'!$B:$B,BT$9,'BD OCyG'!$AE:$AE,$H18,'BD OCyG'!$AD:$AD,$H$11,'BD OCyG'!$AF:$AF,"No")*Resumen!$F$8-BQ18-BK18-BE18-AY18-AS18-AM18-AG18-AA18)</f>
        <v>0</v>
      </c>
      <c r="BX18" s="171">
        <f ca="1">BV18+IF(Resumen!$F$8=0,0,BW18/Resumen!$F$8)</f>
        <v>0</v>
      </c>
      <c r="BY18" s="171">
        <f ca="1">BV18+IF(Resumen!$O$7=0,0,BW18/Resumen!$O$7)</f>
        <v>0</v>
      </c>
      <c r="BZ18" s="170">
        <f ca="1">IF(CA$9&gt;Periodo,0,IF(CA$9&gt;Periodo,0,(SUMIFS(INDIRECT("'BD OCyG'!$"&amp;CA$10&amp;":"&amp;CA$10),'BD OCyG'!$B:$B,BZ$9,'BD OCyG'!$AE:$AE,$H18,'BD OCyG'!$AD:$AD,$H$11)*CB$9-SUMIFS(INDIRECT("'BD OCyG'!$"&amp;BU$10&amp;":"&amp;BU$10),'BD OCyG'!$B:$B,BZ$9,'BD OCyG'!$AE:$AE,$H18,'BD OCyG'!$AD:$AD,$H$11)*BV$9)/BZ$10))</f>
        <v>0</v>
      </c>
      <c r="CA18" s="170">
        <f t="shared" ca="1" si="17"/>
        <v>0</v>
      </c>
      <c r="CB18" s="171">
        <f ca="1">IF(CA$9&gt;Periodo,0,SUMIFS(INDIRECT("'BD OCyG'!$"&amp;CB$10&amp;":$"&amp;CB$10),'BD OCyG'!$B:$B,BZ$9,'BD OCyG'!$AE:$AE,$H18,'BD OCyG'!$AD:$AD,$H$11,'BD OCyG'!$AF:$AF,"Si")-BV18-BP18-BJ18-BD18-AX18-AR18-AL18-AF18-Z18)</f>
        <v>0</v>
      </c>
      <c r="CC18" s="171">
        <f ca="1">IF(CA$9&gt;Periodo,0,SUMIFS(INDIRECT("'BD OCyG'!$"&amp;CB$10&amp;":$"&amp;CB$10),'BD OCyG'!$B:$B,BZ$9,'BD OCyG'!$AE:$AE,$H18,'BD OCyG'!$AD:$AD,$H$11,'BD OCyG'!$AF:$AF,"No")*Resumen!$F$8-BW18-BQ18-BK18-BE18-AY18-AS18-AM18-AG18-AA18)</f>
        <v>0</v>
      </c>
      <c r="CD18" s="171">
        <f ca="1">CB18+IF(Resumen!$F$8=0,0,CC18/Resumen!$F$8)</f>
        <v>0</v>
      </c>
      <c r="CE18" s="171">
        <f ca="1">CB18+IF(Resumen!$P$7=0,0,CC18/Resumen!$P$7)</f>
        <v>0</v>
      </c>
      <c r="CF18" s="170">
        <f ca="1">IF(CG$9&gt;Periodo,0,IF(CG$9&gt;Periodo,0,(SUMIFS(INDIRECT("'BD OCyG'!$"&amp;CG$10&amp;":"&amp;CG$10),'BD OCyG'!$B:$B,CF$9,'BD OCyG'!$AE:$AE,$H18,'BD OCyG'!$AD:$AD,$H$11)*CH$9-SUMIFS(INDIRECT("'BD OCyG'!$"&amp;CA$10&amp;":"&amp;CA$10),'BD OCyG'!$B:$B,CF$9,'BD OCyG'!$AE:$AE,$H18,'BD OCyG'!$AD:$AD,$H$11)*CB$9)/CF$10))</f>
        <v>0</v>
      </c>
      <c r="CG18" s="170">
        <f t="shared" ca="1" si="18"/>
        <v>0</v>
      </c>
      <c r="CH18" s="171">
        <f ca="1">IF(CG$9&gt;Periodo,0,SUMIFS(INDIRECT("'BD OCyG'!$"&amp;CH$10&amp;":$"&amp;CH$10),'BD OCyG'!$B:$B,CF$9,'BD OCyG'!$AE:$AE,$H18,'BD OCyG'!$AD:$AD,$H$11,'BD OCyG'!$AF:$AF,"Si")-CB18-BV18-BP18-BJ18-BD18-AX18-AR18-AL18-AF18-Z18)</f>
        <v>0</v>
      </c>
      <c r="CI18" s="171">
        <f ca="1">IF(CG$9&gt;Periodo,0,SUMIFS(INDIRECT("'BD OCyG'!$"&amp;CH$10&amp;":$"&amp;CH$10),'BD OCyG'!$B:$B,CF$9,'BD OCyG'!$AE:$AE,$H18,'BD OCyG'!$AD:$AD,$H$11,'BD OCyG'!$AF:$AF,"No")*Resumen!$F$8-CC18-BW18-BQ18-BK18-BE18-AY18-AS18-AM18-AG18-AA18)</f>
        <v>0</v>
      </c>
      <c r="CJ18" s="171">
        <f ca="1">CH18+IF(Resumen!$F$8=0,0,CI18/Resumen!$F$8)</f>
        <v>0</v>
      </c>
      <c r="CK18" s="171">
        <f ca="1">CH18+IF(Resumen!$Q$7=0,0,CI18/Resumen!$Q$7)</f>
        <v>0</v>
      </c>
      <c r="CL18" s="170">
        <f ca="1">IF(CM$9&gt;Periodo,0,IF(CM$9&gt;Periodo,0,(SUMIFS(INDIRECT("'BD OCyG'!$"&amp;CM$10&amp;":"&amp;CM$10),'BD OCyG'!$B:$B,CL$9,'BD OCyG'!$AE:$AE,$H18,'BD OCyG'!$AD:$AD,$H$11)*CN$9-SUMIFS(INDIRECT("'BD OCyG'!$"&amp;CG$10&amp;":"&amp;CG$10),'BD OCyG'!$B:$B,CL$9,'BD OCyG'!$AE:$AE,$H18,'BD OCyG'!$AD:$AD,$H$11)*CH$9)/CL$10))</f>
        <v>0</v>
      </c>
      <c r="CM18" s="170">
        <f t="shared" ca="1" si="19"/>
        <v>0</v>
      </c>
      <c r="CN18" s="171">
        <f ca="1">IF(CM$9&gt;Periodo,0,SUMIFS(INDIRECT("'BD OCyG'!$"&amp;CN$10&amp;":$"&amp;CN$10),'BD OCyG'!$B:$B,CL$9,'BD OCyG'!$AE:$AE,$H18,'BD OCyG'!$AD:$AD,$H$11,'BD OCyG'!$AF:$AF,"Si")-CH18-CB18-BV18-BP18-BJ18-BD18-AX18-AR18-AL18-AF18-Z18)</f>
        <v>0</v>
      </c>
      <c r="CO18" s="171">
        <f ca="1">IF(CM$9&gt;Periodo,0,SUMIFS(INDIRECT("'BD OCyG'!$"&amp;CN$10&amp;":$"&amp;CN$10),'BD OCyG'!$B:$B,CL$9,'BD OCyG'!$AE:$AE,$H18,'BD OCyG'!$AD:$AD,$H$11,'BD OCyG'!$AF:$AF,"No")*Resumen!$F$8-CI18-CC18-BW18-BQ18-BK18-BE18-AY18-AS18-AM18-AG18-AA18)</f>
        <v>0</v>
      </c>
      <c r="CP18" s="171">
        <f ca="1">CN18+IF(Resumen!$F$8=0,0,CO18/Resumen!$F$8)</f>
        <v>0</v>
      </c>
      <c r="CQ18" s="171">
        <f ca="1">CN18+IF(Resumen!$R$7=0,0,CO18/Resumen!$R$7)</f>
        <v>0</v>
      </c>
      <c r="CR18" s="139">
        <f t="shared" ca="1" si="20"/>
        <v>0</v>
      </c>
      <c r="CS18" s="139">
        <f t="shared" ca="1" si="21"/>
        <v>0</v>
      </c>
      <c r="CT18" s="139">
        <f t="shared" ca="1" si="22"/>
        <v>0</v>
      </c>
      <c r="CU18" s="139">
        <f t="shared" ca="1" si="4"/>
        <v>0</v>
      </c>
      <c r="CV18" s="140">
        <f t="shared" ca="1" si="4"/>
        <v>0</v>
      </c>
      <c r="CW18" s="140">
        <f t="shared" ca="1" si="4"/>
        <v>0</v>
      </c>
      <c r="CX18" s="170">
        <f>SUMIFS('BD OCyG'!$AB:$AB,'BD OCyG'!$B:$B,CX$11,'BD OCyG'!$AE:$AE,$H18,'BD OCyG'!$AD:$AD,$H$11)</f>
        <v>0</v>
      </c>
      <c r="CY18" s="170">
        <f t="shared" si="5"/>
        <v>0</v>
      </c>
      <c r="CZ18" s="171">
        <f>SUMIFS('BD OCyG'!$AC:$AC,'BD OCyG'!$B:$B,CX$11,'BD OCyG'!$AE:$AE,$H18,'BD OCyG'!$AD:$AD,$H$11,'BD OCyG'!$AF:$AF,"Si")</f>
        <v>0</v>
      </c>
      <c r="DA18" s="171">
        <f>SUMIFS('BD OCyG'!$AC:$AC,'BD OCyG'!$B:$B,CX$11,'BD OCyG'!$AE:$AE,$H18,'BD OCyG'!$AD:$AD,$H$11,'BD OCyG'!$AF:$AF,"No")*Resumen!$F$8</f>
        <v>0</v>
      </c>
      <c r="DB18" s="171">
        <f>CZ18+IF(Resumen!$F$8=0,0,DA18/Resumen!$F$8)</f>
        <v>0</v>
      </c>
      <c r="DC18" s="171">
        <f>CZ18+IF(Resumen!$F$8=0,0,DA18/Resumen!$F$8)</f>
        <v>0</v>
      </c>
      <c r="DD18" s="170">
        <f>SUMIFS('BD OCyG'!$AB:$AB,'BD OCyG'!$B:$B,DD$11,'BD OCyG'!$AE:$AE,$H18,'BD OCyG'!$AD:$AD,$H$11)</f>
        <v>0</v>
      </c>
      <c r="DE18" s="170">
        <f t="shared" si="6"/>
        <v>0</v>
      </c>
      <c r="DF18" s="171">
        <f>SUMIFS('BD OCyG'!$AC:$AC,'BD OCyG'!$B:$B,DD$11,'BD OCyG'!$AE:$AE,$H18,'BD OCyG'!$AD:$AD,$H$11,'BD OCyG'!$AF:$AF,"Si")</f>
        <v>0</v>
      </c>
      <c r="DG18" s="171">
        <f>SUMIFS('BD OCyG'!$AC:$AC,'BD OCyG'!$B:$B,DD$11,'BD OCyG'!$AE:$AE,$H18,'BD OCyG'!$AD:$AD,$H$11,'BD OCyG'!$AF:$AF,"No")*Resumen!$F$8</f>
        <v>0</v>
      </c>
      <c r="DH18" s="171">
        <f>DF18+IF(Resumen!$F$8=0,0,DG18/Resumen!$F$8)</f>
        <v>0</v>
      </c>
      <c r="DI18" s="171">
        <f>DF18+IF(Resumen!$F$8=0,0,DG18/Resumen!$F$8)</f>
        <v>0</v>
      </c>
      <c r="DJ18" s="140">
        <f t="shared" ca="1" si="23"/>
        <v>0</v>
      </c>
      <c r="DK18" s="140">
        <f t="shared" ca="1" si="7"/>
        <v>0</v>
      </c>
      <c r="DL18" s="140">
        <f t="shared" ca="1" si="7"/>
        <v>0</v>
      </c>
    </row>
    <row r="19" spans="2:116" s="169" customFormat="1" ht="15" customHeight="1" x14ac:dyDescent="0.2">
      <c r="B19" s="170">
        <f>SUMIFS('BD OCyG'!$AB:$AB,'BD OCyG'!$B:$B,B$11,'BD OCyG'!$AE:$AE,$H19,'BD OCyG'!$AD:$AD,$H$11)</f>
        <v>0</v>
      </c>
      <c r="C19" s="170">
        <f t="shared" si="0"/>
        <v>0</v>
      </c>
      <c r="D19" s="171">
        <f>SUMIFS('BD OCyG'!$AC:$AC,'BD OCyG'!$B:$B,B$11,'BD OCyG'!$AE:$AE,$H19,'BD OCyG'!$AD:$AD,$H$11,'BD OCyG'!$AF:$AF,"Si")</f>
        <v>0</v>
      </c>
      <c r="E19" s="171">
        <f>SUMIFS('BD OCyG'!$AC:$AC,'BD OCyG'!$B:$B,B$11,'BD OCyG'!$AE:$AE,$H19,'BD OCyG'!$AD:$AD,$H$11,'BD OCyG'!$AF:$AF,"No")*Resumen!$F$9</f>
        <v>0</v>
      </c>
      <c r="F19" s="171">
        <f>D19+IF(Resumen!$F$9=0,0,E19/Resumen!$F$9)</f>
        <v>0</v>
      </c>
      <c r="G19" s="171">
        <f>D19+IF(Resumen!$F$7=0,0,E19/Resumen!$F$7)</f>
        <v>0</v>
      </c>
      <c r="H19" s="172"/>
      <c r="I19" s="139">
        <f>SUMIFS('BD OCyG'!$AB:$AB,'BD OCyG'!$B:$B,I$11,'BD OCyG'!$AE:$AE,$H19,'BD OCyG'!$AD:$AD,$H$11)</f>
        <v>0</v>
      </c>
      <c r="J19" s="139">
        <f t="shared" si="1"/>
        <v>0</v>
      </c>
      <c r="K19" s="139">
        <f>SUMIFS('BD OCyG'!$AC:$AC,'BD OCyG'!$B:$B,I$11,'BD OCyG'!$AE:$AE,$H19,'BD OCyG'!$AD:$AD,$H$11,'BD OCyG'!$AF:$AF,"Si")</f>
        <v>0</v>
      </c>
      <c r="L19" s="139">
        <f>SUMIFS('BD OCyG'!$AC:$AC,'BD OCyG'!$B:$B,I$11,'BD OCyG'!$AE:$AE,$H19,'BD OCyG'!$AD:$AD,$H$11,'BD OCyG'!$AF:$AF,"No")*Resumen!$F$8</f>
        <v>0</v>
      </c>
      <c r="M19" s="171">
        <f>K19+IF(Resumen!$F$8=0,0,L19/Resumen!$F$8)</f>
        <v>0</v>
      </c>
      <c r="N19" s="139">
        <f>SUMIFS('BD OCyG'!$AB:$AB,'BD OCyG'!$B:$B,N$11,'BD OCyG'!$AE:$AE,$H19,'BD OCyG'!$AD:$AD,$H$11)</f>
        <v>0</v>
      </c>
      <c r="O19" s="139">
        <f t="shared" si="2"/>
        <v>0</v>
      </c>
      <c r="P19" s="139">
        <f>SUMIFS('BD OCyG'!$AC:$AC,'BD OCyG'!$B:$B,N$11,'BD OCyG'!$AE:$AE,$H19,'BD OCyG'!$AD:$AD,$H$11,'BD OCyG'!$AF:$AF,"Si")</f>
        <v>0</v>
      </c>
      <c r="Q19" s="139">
        <f>SUMIFS('BD OCyG'!$AC:$AC,'BD OCyG'!$B:$B,N$11,'BD OCyG'!$AE:$AE,$H19,'BD OCyG'!$AD:$AD,$H$11,'BD OCyG'!$AF:$AF,"No")*Resumen!$F$8</f>
        <v>0</v>
      </c>
      <c r="R19" s="171">
        <f>P19+IF(Resumen!$F$8=0,0,Q19/Resumen!$F$8)</f>
        <v>0</v>
      </c>
      <c r="S19" s="139">
        <f ca="1">IFERROR(SUMIFS(INDIRECT("'BD OCyG'!$"&amp;T$10&amp;":"&amp;T$10),'BD OCyG'!$B:$B,N$11,'BD OCyG'!$AE:$AE,$H19,'BD OCyG'!$AD:$AD,$H$11),)</f>
        <v>0</v>
      </c>
      <c r="T19" s="139">
        <f t="shared" ca="1" si="3"/>
        <v>0</v>
      </c>
      <c r="U19" s="139">
        <f ca="1">IFERROR(SUMIFS(INDIRECT("'BD OCyG'!$"&amp;U$10&amp;":$"&amp;U$10),'BD OCyG'!$B:$B,N$11,'BD OCyG'!$AE:$AE,$H19,'BD OCyG'!$AD:$AD,$H$11,'BD OCyG'!$AF:$AF,"Si"),)</f>
        <v>0</v>
      </c>
      <c r="V19" s="139">
        <f ca="1">IFERROR(SUMIFS(INDIRECT("'BD OCyG'!$"&amp;U$10&amp;":$"&amp;U$10),'BD OCyG'!$B:$B,N$11,'BD OCyG'!$AE:$AE,$H19,'BD OCyG'!$AD:$AD,$H$11,'BD OCyG'!$AF:$AF,"No")*Resumen!$F$8,)</f>
        <v>0</v>
      </c>
      <c r="W19" s="171">
        <f ca="1">U19+IF(Resumen!$F$8=0,0,V19/Resumen!$F$8)</f>
        <v>0</v>
      </c>
      <c r="X19" s="170">
        <f ca="1">SUMIFS(INDIRECT("'BD OCyG'!$"&amp;Y$10&amp;":"&amp;Y$10),'BD OCyG'!$B:$B,X$9,'BD OCyG'!$AE:$AE,$H19,'BD OCyG'!$AD:$AD,$H$11)</f>
        <v>0</v>
      </c>
      <c r="Y19" s="170">
        <f t="shared" ca="1" si="8"/>
        <v>0</v>
      </c>
      <c r="Z19" s="171">
        <f ca="1">SUMIFS(INDIRECT("'BD OCyG'!$"&amp;Z$10&amp;":$"&amp;Z$10),'BD OCyG'!$B:$B,X$9,'BD OCyG'!$AE:$AE,$H19,'BD OCyG'!$AD:$AD,$H$11,'BD OCyG'!$AF:$AF,"Si")</f>
        <v>0</v>
      </c>
      <c r="AA19" s="171">
        <f ca="1">SUMIFS(INDIRECT("'BD OCyG'!$"&amp;Z$10&amp;":$"&amp;Z$10),'BD OCyG'!$B:$B,X$9,'BD OCyG'!$AE:$AE,$H19,'BD OCyG'!$AD:$AD,$H$11,'BD OCyG'!$AF:$AF,"No")*Resumen!$F$8</f>
        <v>0</v>
      </c>
      <c r="AB19" s="171">
        <f ca="1">Z19+IF(Resumen!$F$8=0,0,AA19/Resumen!$F$8)</f>
        <v>0</v>
      </c>
      <c r="AC19" s="171">
        <f ca="1">Z19+IF(Resumen!$G$7=0,0,AA19/Resumen!$G$7)</f>
        <v>0</v>
      </c>
      <c r="AD19" s="170">
        <f ca="1">IF(AE$9&gt;Periodo,0,(SUMIFS(INDIRECT("'BD OCyG'!$"&amp;AE$10&amp;":"&amp;AE$10),'BD OCyG'!$B:$B,AD$9,'BD OCyG'!$AE:$AE,$H19,'BD OCyG'!$AD:$AD,$H$11)*AF$9-X19*X$10)/AD$10)</f>
        <v>0</v>
      </c>
      <c r="AE19" s="170">
        <f t="shared" ca="1" si="9"/>
        <v>0</v>
      </c>
      <c r="AF19" s="171">
        <f ca="1">IF(AE$9&gt;Periodo,0,IF(AE$9&gt;Periodo,0,SUMIFS(INDIRECT("'BD OCyG'!$"&amp;AF$10&amp;":$"&amp;AF$10),'BD OCyG'!$B:$B,AD$9,'BD OCyG'!$AE:$AE,$H19,'BD OCyG'!$AD:$AD,$H$11,'BD OCyG'!$AF:$AF,"Si")-Z19))</f>
        <v>0</v>
      </c>
      <c r="AG19" s="171">
        <f ca="1">IF(AE$9&gt;Periodo,0,IF(AE$9&gt;Periodo,0,SUMIFS(INDIRECT("'BD OCyG'!$"&amp;AF$10&amp;":$"&amp;AF$10),'BD OCyG'!$B:$B,AD$9,'BD OCyG'!$AE:$AE,$H19,'BD OCyG'!$AD:$AD,$H$11,'BD OCyG'!$AF:$AF,"No")*Resumen!$F$8-AA19))</f>
        <v>0</v>
      </c>
      <c r="AH19" s="171">
        <f ca="1">AF19+IF(Resumen!$F$8=0,0,AG19/Resumen!$F$8)</f>
        <v>0</v>
      </c>
      <c r="AI19" s="171">
        <f ca="1">AF19+IF(Resumen!$H$7=0,0,AG19/Resumen!$H$7)</f>
        <v>0</v>
      </c>
      <c r="AJ19" s="170">
        <f ca="1">IF(AK$9&gt;Periodo,0,IF(AK$9&gt;Periodo,0,(SUMIFS(INDIRECT("'BD OCyG'!$"&amp;AK$10&amp;":"&amp;AK$10),'BD OCyG'!$B:$B,AJ$9,'BD OCyG'!$AE:$AE,$H19,'BD OCyG'!$AD:$AD,$H$11)*AL$9-SUMIFS(INDIRECT("'BD OCyG'!$"&amp;AE$10&amp;":"&amp;AE$10),'BD OCyG'!$B:$B,AJ$9,'BD OCyG'!$AE:$AE,$H19,'BD OCyG'!$AD:$AD,$H$11)*AF$9)/AJ$10))</f>
        <v>0</v>
      </c>
      <c r="AK19" s="170">
        <f t="shared" ca="1" si="10"/>
        <v>0</v>
      </c>
      <c r="AL19" s="171">
        <f ca="1">IF(AK$9&gt;Periodo,0,SUMIFS(INDIRECT("'BD OCyG'!$"&amp;AL$10&amp;":$"&amp;AL$10),'BD OCyG'!$B:$B,AJ$9,'BD OCyG'!$AE:$AE,$H19,'BD OCyG'!$AD:$AD,$H$11,'BD OCyG'!$AF:$AF,"Si")-AF19-Z19)</f>
        <v>0</v>
      </c>
      <c r="AM19" s="171">
        <f ca="1">IF(AK$9&gt;Periodo,0,SUMIFS(INDIRECT("'BD OCyG'!$"&amp;AL$10&amp;":$"&amp;AL$10),'BD OCyG'!$B:$B,AJ$9,'BD OCyG'!$AE:$AE,$H19,'BD OCyG'!$AD:$AD,$H$11,'BD OCyG'!$AF:$AF,"No")*Resumen!$F$8-AG19-AA19)</f>
        <v>0</v>
      </c>
      <c r="AN19" s="171">
        <f ca="1">AL19+IF(Resumen!$F$8=0,0,AM19/Resumen!$F$8)</f>
        <v>0</v>
      </c>
      <c r="AO19" s="171">
        <f ca="1">AL19+IF(Resumen!$I$7=0,0,AM19/Resumen!$I$7)</f>
        <v>0</v>
      </c>
      <c r="AP19" s="170">
        <f ca="1">IF(AQ$9&gt;Periodo,0,IF(AQ$9&gt;Periodo,0,(SUMIFS(INDIRECT("'BD OCyG'!$"&amp;AQ$10&amp;":"&amp;AQ$10),'BD OCyG'!$B:$B,AP$9,'BD OCyG'!$AE:$AE,$H19,'BD OCyG'!$AD:$AD,$H$11)*AR$9-SUMIFS(INDIRECT("'BD OCyG'!$"&amp;AK$10&amp;":"&amp;AK$10),'BD OCyG'!$B:$B,AP$9,'BD OCyG'!$AE:$AE,$H19,'BD OCyG'!$AD:$AD,$H$11)*AL$9)/AP$10))</f>
        <v>0</v>
      </c>
      <c r="AQ19" s="170">
        <f t="shared" ca="1" si="11"/>
        <v>0</v>
      </c>
      <c r="AR19" s="171">
        <f ca="1">IF(AQ$9&gt;Periodo,0,SUMIFS(INDIRECT("'BD OCyG'!$"&amp;AR$10&amp;":$"&amp;AR$10),'BD OCyG'!$B:$B,AP$9,'BD OCyG'!$AE:$AE,$H19,'BD OCyG'!$AD:$AD,$H$11,'BD OCyG'!$AF:$AF,"Si")-AL19-AF19-Z19)</f>
        <v>0</v>
      </c>
      <c r="AS19" s="171">
        <f ca="1">IF(AQ$9&gt;Periodo,0,SUMIFS(INDIRECT("'BD OCyG'!$"&amp;AR$10&amp;":$"&amp;AR$10),'BD OCyG'!$B:$B,AP$9,'BD OCyG'!$AE:$AE,$H19,'BD OCyG'!$AD:$AD,$H$11,'BD OCyG'!$AF:$AF,"No")*Resumen!$F$8-AM19-AG19-AA19)</f>
        <v>0</v>
      </c>
      <c r="AT19" s="171">
        <f ca="1">AR19+IF(Resumen!$F$8=0,0,AS19/Resumen!$F$8)</f>
        <v>0</v>
      </c>
      <c r="AU19" s="171">
        <f ca="1">AR19+IF(Resumen!$J$7=0,0,AS19/Resumen!$J$7)</f>
        <v>0</v>
      </c>
      <c r="AV19" s="170">
        <f ca="1">IF(AW$9&gt;Periodo,0,IF(AW$9&gt;Periodo,0,(SUMIFS(INDIRECT("'BD OCyG'!$"&amp;AW$10&amp;":"&amp;AW$10),'BD OCyG'!$B:$B,AV$9,'BD OCyG'!$AE:$AE,$H19,'BD OCyG'!$AD:$AD,$H$11)*AX$9-SUMIFS(INDIRECT("'BD OCyG'!$"&amp;AQ$10&amp;":"&amp;AQ$10),'BD OCyG'!$B:$B,AV$9,'BD OCyG'!$AE:$AE,$H19,'BD OCyG'!$AD:$AD,$H$11)*AR$9)/AV$10))</f>
        <v>0</v>
      </c>
      <c r="AW19" s="170">
        <f t="shared" ca="1" si="12"/>
        <v>0</v>
      </c>
      <c r="AX19" s="171">
        <f ca="1">IF(AW$9&gt;Periodo,0,SUMIFS(INDIRECT("'BD OCyG'!$"&amp;AX$10&amp;":$"&amp;AX$10),'BD OCyG'!$B:$B,AV$9,'BD OCyG'!$AE:$AE,$H19,'BD OCyG'!$AD:$AD,$H$11,'BD OCyG'!$AF:$AF,"Si")-AR19-AL19-AF19-Z19)</f>
        <v>0</v>
      </c>
      <c r="AY19" s="171">
        <f ca="1">IF(AW$9&gt;Periodo,0,SUMIFS(INDIRECT("'BD OCyG'!$"&amp;AX$10&amp;":$"&amp;AX$10),'BD OCyG'!$B:$B,AV$9,'BD OCyG'!$AE:$AE,$H19,'BD OCyG'!$AD:$AD,$H$11,'BD OCyG'!$AF:$AF,"No")*Resumen!$F$8-AS19-AM19-AG19-AA19)</f>
        <v>0</v>
      </c>
      <c r="AZ19" s="171">
        <f ca="1">AX19+IF(Resumen!$F$8=0,0,AY19/Resumen!$F$8)</f>
        <v>0</v>
      </c>
      <c r="BA19" s="171">
        <f ca="1">AX19+IF(Resumen!$K$7=0,0,AY19/Resumen!$K$7)</f>
        <v>0</v>
      </c>
      <c r="BB19" s="170">
        <f ca="1">IF(BC$9&gt;Periodo,0,IF(BC$9&gt;Periodo,0,(SUMIFS(INDIRECT("'BD OCyG'!$"&amp;BC$10&amp;":"&amp;BC$10),'BD OCyG'!$B:$B,BB$9,'BD OCyG'!$AE:$AE,$H19,'BD OCyG'!$AD:$AD,$H$11)*BD$9-SUMIFS(INDIRECT("'BD OCyG'!$"&amp;AW$10&amp;":"&amp;AW$10),'BD OCyG'!$B:$B,BB$9,'BD OCyG'!$AE:$AE,$H19,'BD OCyG'!$AD:$AD,$H$11)*AX$9)/BB$10))</f>
        <v>0</v>
      </c>
      <c r="BC19" s="170">
        <f t="shared" ca="1" si="13"/>
        <v>0</v>
      </c>
      <c r="BD19" s="171">
        <f ca="1">IF(BC$9&gt;Periodo,0,SUMIFS(INDIRECT("'BD OCyG'!$"&amp;BD$10&amp;":$"&amp;BD$10),'BD OCyG'!$B:$B,BB$9,'BD OCyG'!$AE:$AE,$H19,'BD OCyG'!$AD:$AD,$H$11,'BD OCyG'!$AF:$AF,"Si")-AX19-AR19-AL19-AF19-Z19)</f>
        <v>0</v>
      </c>
      <c r="BE19" s="171">
        <f ca="1">IF(BC$9&gt;Periodo,0,SUMIFS(INDIRECT("'BD OCyG'!$"&amp;BD$10&amp;":$"&amp;BD$10),'BD OCyG'!$B:$B,BB$9,'BD OCyG'!$AE:$AE,$H19,'BD OCyG'!$AD:$AD,$H$11,'BD OCyG'!$AF:$AF,"No")*Resumen!$F$8-AY19-AS19-AM19-AG19-AA19)</f>
        <v>0</v>
      </c>
      <c r="BF19" s="171">
        <f ca="1">BD19+IF(Resumen!$F$8=0,0,BE19/Resumen!$F$8)</f>
        <v>0</v>
      </c>
      <c r="BG19" s="171">
        <f ca="1">BD19+IF(Resumen!$L$7=0,0,BE19/Resumen!$L$7)</f>
        <v>0</v>
      </c>
      <c r="BH19" s="170">
        <f ca="1">IF(BI$9&gt;Periodo,0,IF(BI$9&gt;Periodo,0,(SUMIFS(INDIRECT("'BD OCyG'!$"&amp;BI$10&amp;":"&amp;BI$10),'BD OCyG'!$B:$B,BH$9,'BD OCyG'!$AE:$AE,$H19,'BD OCyG'!$AD:$AD,$H$11)*BJ$9-SUMIFS(INDIRECT("'BD OCyG'!$"&amp;BC$10&amp;":"&amp;BC$10),'BD OCyG'!$B:$B,BH$9,'BD OCyG'!$AE:$AE,$H19,'BD OCyG'!$AD:$AD,$H$11)*BD$9)/BH$10))</f>
        <v>0</v>
      </c>
      <c r="BI19" s="170">
        <f t="shared" ca="1" si="14"/>
        <v>0</v>
      </c>
      <c r="BJ19" s="171">
        <f ca="1">IF(BI$9&gt;Periodo,0,SUMIFS(INDIRECT("'BD OCyG'!$"&amp;BJ$10&amp;":$"&amp;BJ$10),'BD OCyG'!$B:$B,BH$9,'BD OCyG'!$AE:$AE,$H19,'BD OCyG'!$AD:$AD,$H$11,'BD OCyG'!$AF:$AF,"Si")-BD19-AX19-AR19-AL19-AF19-Z19)</f>
        <v>0</v>
      </c>
      <c r="BK19" s="171">
        <f ca="1">IF(BI$9&gt;Periodo,0,SUMIFS(INDIRECT("'BD OCyG'!$"&amp;BJ$10&amp;":$"&amp;BJ$10),'BD OCyG'!$B:$B,BH$9,'BD OCyG'!$AE:$AE,$H19,'BD OCyG'!$AD:$AD,$H$11,'BD OCyG'!$AF:$AF,"No")*Resumen!$F$8-BE19-AY19-AS19-AM19-AG19-AA19)</f>
        <v>0</v>
      </c>
      <c r="BL19" s="171">
        <f ca="1">BJ19+IF(Resumen!$F$8=0,0,BK19/Resumen!$F$8)</f>
        <v>0</v>
      </c>
      <c r="BM19" s="171">
        <f ca="1">BJ19+IF(Resumen!$M$7=0,0,BK19/Resumen!$M$7)</f>
        <v>0</v>
      </c>
      <c r="BN19" s="170">
        <f ca="1">IF(BO$9&gt;Periodo,0,IF(BO$9&gt;Periodo,0,(SUMIFS(INDIRECT("'BD OCyG'!$"&amp;BO$10&amp;":"&amp;BO$10),'BD OCyG'!$B:$B,BN$9,'BD OCyG'!$AE:$AE,$H19,'BD OCyG'!$AD:$AD,$H$11)*BP$9-SUMIFS(INDIRECT("'BD OCyG'!$"&amp;BI$10&amp;":"&amp;BI$10),'BD OCyG'!$B:$B,BN$9,'BD OCyG'!$AE:$AE,$H19,'BD OCyG'!$AD:$AD,$H$11)*BJ$9)/BN$10))</f>
        <v>0</v>
      </c>
      <c r="BO19" s="170">
        <f t="shared" ca="1" si="15"/>
        <v>0</v>
      </c>
      <c r="BP19" s="171">
        <f ca="1">IF(BO$9&gt;Periodo,0,SUMIFS(INDIRECT("'BD OCyG'!$"&amp;BP$10&amp;":$"&amp;BP$10),'BD OCyG'!$B:$B,BN$9,'BD OCyG'!$AE:$AE,$H19,'BD OCyG'!$AD:$AD,$H$11,'BD OCyG'!$AF:$AF,"Si")-BJ19-BD19-AX19-AR19-AL19-AF19-Z19)</f>
        <v>0</v>
      </c>
      <c r="BQ19" s="171">
        <f ca="1">IF(BO$9&gt;Periodo,0,SUMIFS(INDIRECT("'BD OCyG'!$"&amp;BP$10&amp;":$"&amp;BP$10),'BD OCyG'!$B:$B,BN$9,'BD OCyG'!$AE:$AE,$H19,'BD OCyG'!$AD:$AD,$H$11,'BD OCyG'!$AF:$AF,"No")*Resumen!$F$9-BK19-BE19-AY19-AS19-AM19-AG19-AA19)</f>
        <v>0</v>
      </c>
      <c r="BR19" s="171">
        <f ca="1">BP19+IF(Resumen!$F$8=0,0,BQ19/Resumen!$F$8)</f>
        <v>0</v>
      </c>
      <c r="BS19" s="171">
        <f ca="1">BP19+IF(Resumen!$N$7=0,0,BQ19/Resumen!$N$7)</f>
        <v>0</v>
      </c>
      <c r="BT19" s="170">
        <f ca="1">IF(BU$9&gt;Periodo,0,IF(BU$9&gt;Periodo,0,(SUMIFS(INDIRECT("'BD OCyG'!$"&amp;BU$10&amp;":"&amp;BU$10),'BD OCyG'!$B:$B,BT$9,'BD OCyG'!$AE:$AE,$H19,'BD OCyG'!$AD:$AD,$H$11)*BV$9-SUMIFS(INDIRECT("'BD OCyG'!$"&amp;BO$10&amp;":"&amp;BO$10),'BD OCyG'!$B:$B,BT$9,'BD OCyG'!$AE:$AE,$H19,'BD OCyG'!$AD:$AD,$H$11)*BP$9)/BT$10))</f>
        <v>0</v>
      </c>
      <c r="BU19" s="170">
        <f t="shared" ca="1" si="16"/>
        <v>0</v>
      </c>
      <c r="BV19" s="171">
        <f ca="1">IF(BU$9&gt;Periodo,0,SUMIFS(INDIRECT("'BD OCyG'!$"&amp;BV$10&amp;":$"&amp;BV$10),'BD OCyG'!$B:$B,BT$9,'BD OCyG'!$AE:$AE,$H19,'BD OCyG'!$AD:$AD,$H$11,'BD OCyG'!$AF:$AF,"Si")-BP19-BJ19-BD19-AX19-AR19-AL19-AF19-Z19)</f>
        <v>0</v>
      </c>
      <c r="BW19" s="171">
        <f ca="1">IF(BU$9&gt;Periodo,0,SUMIFS(INDIRECT("'BD OCyG'!$"&amp;BV$10&amp;":$"&amp;BV$10),'BD OCyG'!$B:$B,BT$9,'BD OCyG'!$AE:$AE,$H19,'BD OCyG'!$AD:$AD,$H$11,'BD OCyG'!$AF:$AF,"No")*Resumen!$F$8-BQ19-BK19-BE19-AY19-AS19-AM19-AG19-AA19)</f>
        <v>0</v>
      </c>
      <c r="BX19" s="171">
        <f ca="1">BV19+IF(Resumen!$F$8=0,0,BW19/Resumen!$F$8)</f>
        <v>0</v>
      </c>
      <c r="BY19" s="171">
        <f ca="1">BV19+IF(Resumen!$O$7=0,0,BW19/Resumen!$O$7)</f>
        <v>0</v>
      </c>
      <c r="BZ19" s="170">
        <f ca="1">IF(CA$9&gt;Periodo,0,IF(CA$9&gt;Periodo,0,(SUMIFS(INDIRECT("'BD OCyG'!$"&amp;CA$10&amp;":"&amp;CA$10),'BD OCyG'!$B:$B,BZ$9,'BD OCyG'!$AE:$AE,$H19,'BD OCyG'!$AD:$AD,$H$11)*CB$9-SUMIFS(INDIRECT("'BD OCyG'!$"&amp;BU$10&amp;":"&amp;BU$10),'BD OCyG'!$B:$B,BZ$9,'BD OCyG'!$AE:$AE,$H19,'BD OCyG'!$AD:$AD,$H$11)*BV$9)/BZ$10))</f>
        <v>0</v>
      </c>
      <c r="CA19" s="170">
        <f t="shared" ca="1" si="17"/>
        <v>0</v>
      </c>
      <c r="CB19" s="171">
        <f ca="1">IF(CA$9&gt;Periodo,0,SUMIFS(INDIRECT("'BD OCyG'!$"&amp;CB$10&amp;":$"&amp;CB$10),'BD OCyG'!$B:$B,BZ$9,'BD OCyG'!$AE:$AE,$H19,'BD OCyG'!$AD:$AD,$H$11,'BD OCyG'!$AF:$AF,"Si")-BV19-BP19-BJ19-BD19-AX19-AR19-AL19-AF19-Z19)</f>
        <v>0</v>
      </c>
      <c r="CC19" s="171">
        <f ca="1">IF(CA$9&gt;Periodo,0,SUMIFS(INDIRECT("'BD OCyG'!$"&amp;CB$10&amp;":$"&amp;CB$10),'BD OCyG'!$B:$B,BZ$9,'BD OCyG'!$AE:$AE,$H19,'BD OCyG'!$AD:$AD,$H$11,'BD OCyG'!$AF:$AF,"No")*Resumen!$F$8-BW19-BQ19-BK19-BE19-AY19-AS19-AM19-AG19-AA19)</f>
        <v>0</v>
      </c>
      <c r="CD19" s="171">
        <f ca="1">CB19+IF(Resumen!$F$8=0,0,CC19/Resumen!$F$8)</f>
        <v>0</v>
      </c>
      <c r="CE19" s="171">
        <f ca="1">CB19+IF(Resumen!$P$7=0,0,CC19/Resumen!$P$7)</f>
        <v>0</v>
      </c>
      <c r="CF19" s="170">
        <f ca="1">IF(CG$9&gt;Periodo,0,IF(CG$9&gt;Periodo,0,(SUMIFS(INDIRECT("'BD OCyG'!$"&amp;CG$10&amp;":"&amp;CG$10),'BD OCyG'!$B:$B,CF$9,'BD OCyG'!$AE:$AE,$H19,'BD OCyG'!$AD:$AD,$H$11)*CH$9-SUMIFS(INDIRECT("'BD OCyG'!$"&amp;CA$10&amp;":"&amp;CA$10),'BD OCyG'!$B:$B,CF$9,'BD OCyG'!$AE:$AE,$H19,'BD OCyG'!$AD:$AD,$H$11)*CB$9)/CF$10))</f>
        <v>0</v>
      </c>
      <c r="CG19" s="170">
        <f t="shared" ca="1" si="18"/>
        <v>0</v>
      </c>
      <c r="CH19" s="171">
        <f ca="1">IF(CG$9&gt;Periodo,0,SUMIFS(INDIRECT("'BD OCyG'!$"&amp;CH$10&amp;":$"&amp;CH$10),'BD OCyG'!$B:$B,CF$9,'BD OCyG'!$AE:$AE,$H19,'BD OCyG'!$AD:$AD,$H$11,'BD OCyG'!$AF:$AF,"Si")-CB19-BV19-BP19-BJ19-BD19-AX19-AR19-AL19-AF19-Z19)</f>
        <v>0</v>
      </c>
      <c r="CI19" s="171">
        <f ca="1">IF(CG$9&gt;Periodo,0,SUMIFS(INDIRECT("'BD OCyG'!$"&amp;CH$10&amp;":$"&amp;CH$10),'BD OCyG'!$B:$B,CF$9,'BD OCyG'!$AE:$AE,$H19,'BD OCyG'!$AD:$AD,$H$11,'BD OCyG'!$AF:$AF,"No")*Resumen!$F$8-CC19-BW19-BQ19-BK19-BE19-AY19-AS19-AM19-AG19-AA19)</f>
        <v>0</v>
      </c>
      <c r="CJ19" s="171">
        <f ca="1">CH19+IF(Resumen!$F$8=0,0,CI19/Resumen!$F$8)</f>
        <v>0</v>
      </c>
      <c r="CK19" s="171">
        <f ca="1">CH19+IF(Resumen!$Q$7=0,0,CI19/Resumen!$Q$7)</f>
        <v>0</v>
      </c>
      <c r="CL19" s="170">
        <f ca="1">IF(CM$9&gt;Periodo,0,IF(CM$9&gt;Periodo,0,(SUMIFS(INDIRECT("'BD OCyG'!$"&amp;CM$10&amp;":"&amp;CM$10),'BD OCyG'!$B:$B,CL$9,'BD OCyG'!$AE:$AE,$H19,'BD OCyG'!$AD:$AD,$H$11)*CN$9-SUMIFS(INDIRECT("'BD OCyG'!$"&amp;CG$10&amp;":"&amp;CG$10),'BD OCyG'!$B:$B,CL$9,'BD OCyG'!$AE:$AE,$H19,'BD OCyG'!$AD:$AD,$H$11)*CH$9)/CL$10))</f>
        <v>0</v>
      </c>
      <c r="CM19" s="170">
        <f t="shared" ca="1" si="19"/>
        <v>0</v>
      </c>
      <c r="CN19" s="171">
        <f ca="1">IF(CM$9&gt;Periodo,0,SUMIFS(INDIRECT("'BD OCyG'!$"&amp;CN$10&amp;":$"&amp;CN$10),'BD OCyG'!$B:$B,CL$9,'BD OCyG'!$AE:$AE,$H19,'BD OCyG'!$AD:$AD,$H$11,'BD OCyG'!$AF:$AF,"Si")-CH19-CB19-BV19-BP19-BJ19-BD19-AX19-AR19-AL19-AF19-Z19)</f>
        <v>0</v>
      </c>
      <c r="CO19" s="171">
        <f ca="1">IF(CM$9&gt;Periodo,0,SUMIFS(INDIRECT("'BD OCyG'!$"&amp;CN$10&amp;":$"&amp;CN$10),'BD OCyG'!$B:$B,CL$9,'BD OCyG'!$AE:$AE,$H19,'BD OCyG'!$AD:$AD,$H$11,'BD OCyG'!$AF:$AF,"No")*Resumen!$F$8-CI19-CC19-BW19-BQ19-BK19-BE19-AY19-AS19-AM19-AG19-AA19)</f>
        <v>0</v>
      </c>
      <c r="CP19" s="171">
        <f ca="1">CN19+IF(Resumen!$F$8=0,0,CO19/Resumen!$F$8)</f>
        <v>0</v>
      </c>
      <c r="CQ19" s="171">
        <f ca="1">CN19+IF(Resumen!$R$7=0,0,CO19/Resumen!$R$7)</f>
        <v>0</v>
      </c>
      <c r="CR19" s="139">
        <f t="shared" ca="1" si="20"/>
        <v>0</v>
      </c>
      <c r="CS19" s="139">
        <f t="shared" ca="1" si="21"/>
        <v>0</v>
      </c>
      <c r="CT19" s="139">
        <f t="shared" ca="1" si="22"/>
        <v>0</v>
      </c>
      <c r="CU19" s="139">
        <f t="shared" ca="1" si="4"/>
        <v>0</v>
      </c>
      <c r="CV19" s="140">
        <f t="shared" ca="1" si="4"/>
        <v>0</v>
      </c>
      <c r="CW19" s="140">
        <f t="shared" ca="1" si="4"/>
        <v>0</v>
      </c>
      <c r="CX19" s="170">
        <f>SUMIFS('BD OCyG'!$AB:$AB,'BD OCyG'!$B:$B,CX$11,'BD OCyG'!$AE:$AE,$H19,'BD OCyG'!$AD:$AD,$H$11)</f>
        <v>0</v>
      </c>
      <c r="CY19" s="170">
        <f t="shared" si="5"/>
        <v>0</v>
      </c>
      <c r="CZ19" s="171">
        <f>SUMIFS('BD OCyG'!$AC:$AC,'BD OCyG'!$B:$B,CX$11,'BD OCyG'!$AE:$AE,$H19,'BD OCyG'!$AD:$AD,$H$11,'BD OCyG'!$AF:$AF,"Si")</f>
        <v>0</v>
      </c>
      <c r="DA19" s="171">
        <f>SUMIFS('BD OCyG'!$AC:$AC,'BD OCyG'!$B:$B,CX$11,'BD OCyG'!$AE:$AE,$H19,'BD OCyG'!$AD:$AD,$H$11,'BD OCyG'!$AF:$AF,"No")*Resumen!$F$8</f>
        <v>0</v>
      </c>
      <c r="DB19" s="171">
        <f>CZ19+IF(Resumen!$F$8=0,0,DA19/Resumen!$F$8)</f>
        <v>0</v>
      </c>
      <c r="DC19" s="171">
        <f>CZ19+IF(Resumen!$F$8=0,0,DA19/Resumen!$F$8)</f>
        <v>0</v>
      </c>
      <c r="DD19" s="170">
        <f>SUMIFS('BD OCyG'!$AB:$AB,'BD OCyG'!$B:$B,DD$11,'BD OCyG'!$AE:$AE,$H19,'BD OCyG'!$AD:$AD,$H$11)</f>
        <v>0</v>
      </c>
      <c r="DE19" s="170">
        <f t="shared" si="6"/>
        <v>0</v>
      </c>
      <c r="DF19" s="171">
        <f>SUMIFS('BD OCyG'!$AC:$AC,'BD OCyG'!$B:$B,DD$11,'BD OCyG'!$AE:$AE,$H19,'BD OCyG'!$AD:$AD,$H$11,'BD OCyG'!$AF:$AF,"Si")</f>
        <v>0</v>
      </c>
      <c r="DG19" s="171">
        <f>SUMIFS('BD OCyG'!$AC:$AC,'BD OCyG'!$B:$B,DD$11,'BD OCyG'!$AE:$AE,$H19,'BD OCyG'!$AD:$AD,$H$11,'BD OCyG'!$AF:$AF,"No")*Resumen!$F$8</f>
        <v>0</v>
      </c>
      <c r="DH19" s="171">
        <f>DF19+IF(Resumen!$F$8=0,0,DG19/Resumen!$F$8)</f>
        <v>0</v>
      </c>
      <c r="DI19" s="171">
        <f>DF19+IF(Resumen!$F$8=0,0,DG19/Resumen!$F$8)</f>
        <v>0</v>
      </c>
      <c r="DJ19" s="140">
        <f t="shared" ca="1" si="23"/>
        <v>0</v>
      </c>
      <c r="DK19" s="140">
        <f t="shared" ca="1" si="7"/>
        <v>0</v>
      </c>
      <c r="DL19" s="140">
        <f t="shared" ca="1" si="7"/>
        <v>0</v>
      </c>
    </row>
    <row r="20" spans="2:116" s="169" customFormat="1" ht="15" customHeight="1" x14ac:dyDescent="0.2">
      <c r="B20" s="170">
        <f>SUMIFS('BD OCyG'!$AB:$AB,'BD OCyG'!$B:$B,B$11,'BD OCyG'!$AE:$AE,$H20,'BD OCyG'!$AD:$AD,$H$11)</f>
        <v>0</v>
      </c>
      <c r="C20" s="170">
        <f t="shared" si="0"/>
        <v>0</v>
      </c>
      <c r="D20" s="171">
        <f>SUMIFS('BD OCyG'!$AC:$AC,'BD OCyG'!$B:$B,B$11,'BD OCyG'!$AE:$AE,$H20,'BD OCyG'!$AD:$AD,$H$11,'BD OCyG'!$AF:$AF,"Si")</f>
        <v>0</v>
      </c>
      <c r="E20" s="171">
        <f>SUMIFS('BD OCyG'!$AC:$AC,'BD OCyG'!$B:$B,B$11,'BD OCyG'!$AE:$AE,$H20,'BD OCyG'!$AD:$AD,$H$11,'BD OCyG'!$AF:$AF,"No")*Resumen!$F$9</f>
        <v>0</v>
      </c>
      <c r="F20" s="171">
        <f>D20+IF(Resumen!$F$9=0,0,E20/Resumen!$F$9)</f>
        <v>0</v>
      </c>
      <c r="G20" s="171">
        <f>D20+IF(Resumen!$F$7=0,0,E20/Resumen!$F$7)</f>
        <v>0</v>
      </c>
      <c r="H20" s="172"/>
      <c r="I20" s="139">
        <f>SUMIFS('BD OCyG'!$AB:$AB,'BD OCyG'!$B:$B,I$11,'BD OCyG'!$AE:$AE,$H20,'BD OCyG'!$AD:$AD,$H$11)</f>
        <v>0</v>
      </c>
      <c r="J20" s="139">
        <f t="shared" si="1"/>
        <v>0</v>
      </c>
      <c r="K20" s="139">
        <f>SUMIFS('BD OCyG'!$AC:$AC,'BD OCyG'!$B:$B,I$11,'BD OCyG'!$AE:$AE,$H20,'BD OCyG'!$AD:$AD,$H$11,'BD OCyG'!$AF:$AF,"Si")</f>
        <v>0</v>
      </c>
      <c r="L20" s="139">
        <f>SUMIFS('BD OCyG'!$AC:$AC,'BD OCyG'!$B:$B,I$11,'BD OCyG'!$AE:$AE,$H20,'BD OCyG'!$AD:$AD,$H$11,'BD OCyG'!$AF:$AF,"No")*Resumen!$F$8</f>
        <v>0</v>
      </c>
      <c r="M20" s="171">
        <f>K20+IF(Resumen!$F$8=0,0,L20/Resumen!$F$8)</f>
        <v>0</v>
      </c>
      <c r="N20" s="139">
        <f>SUMIFS('BD OCyG'!$AB:$AB,'BD OCyG'!$B:$B,N$11,'BD OCyG'!$AE:$AE,$H20,'BD OCyG'!$AD:$AD,$H$11)</f>
        <v>0</v>
      </c>
      <c r="O20" s="139">
        <f t="shared" si="2"/>
        <v>0</v>
      </c>
      <c r="P20" s="139">
        <f>SUMIFS('BD OCyG'!$AC:$AC,'BD OCyG'!$B:$B,N$11,'BD OCyG'!$AE:$AE,$H20,'BD OCyG'!$AD:$AD,$H$11,'BD OCyG'!$AF:$AF,"Si")</f>
        <v>0</v>
      </c>
      <c r="Q20" s="139">
        <f>SUMIFS('BD OCyG'!$AC:$AC,'BD OCyG'!$B:$B,N$11,'BD OCyG'!$AE:$AE,$H20,'BD OCyG'!$AD:$AD,$H$11,'BD OCyG'!$AF:$AF,"No")*Resumen!$F$8</f>
        <v>0</v>
      </c>
      <c r="R20" s="171">
        <f>P20+IF(Resumen!$F$8=0,0,Q20/Resumen!$F$8)</f>
        <v>0</v>
      </c>
      <c r="S20" s="139">
        <f ca="1">IFERROR(SUMIFS(INDIRECT("'BD OCyG'!$"&amp;T$10&amp;":"&amp;T$10),'BD OCyG'!$B:$B,N$11,'BD OCyG'!$AE:$AE,$H20,'BD OCyG'!$AD:$AD,$H$11),)</f>
        <v>0</v>
      </c>
      <c r="T20" s="139">
        <f t="shared" ca="1" si="3"/>
        <v>0</v>
      </c>
      <c r="U20" s="139">
        <f ca="1">IFERROR(SUMIFS(INDIRECT("'BD OCyG'!$"&amp;U$10&amp;":$"&amp;U$10),'BD OCyG'!$B:$B,N$11,'BD OCyG'!$AE:$AE,$H20,'BD OCyG'!$AD:$AD,$H$11,'BD OCyG'!$AF:$AF,"Si"),)</f>
        <v>0</v>
      </c>
      <c r="V20" s="139">
        <f ca="1">IFERROR(SUMIFS(INDIRECT("'BD OCyG'!$"&amp;U$10&amp;":$"&amp;U$10),'BD OCyG'!$B:$B,N$11,'BD OCyG'!$AE:$AE,$H20,'BD OCyG'!$AD:$AD,$H$11,'BD OCyG'!$AF:$AF,"No")*Resumen!$F$8,)</f>
        <v>0</v>
      </c>
      <c r="W20" s="171">
        <f ca="1">U20+IF(Resumen!$F$8=0,0,V20/Resumen!$F$8)</f>
        <v>0</v>
      </c>
      <c r="X20" s="170">
        <f ca="1">SUMIFS(INDIRECT("'BD OCyG'!$"&amp;Y$10&amp;":"&amp;Y$10),'BD OCyG'!$B:$B,X$9,'BD OCyG'!$AE:$AE,$H20,'BD OCyG'!$AD:$AD,$H$11)</f>
        <v>0</v>
      </c>
      <c r="Y20" s="170">
        <f t="shared" ca="1" si="8"/>
        <v>0</v>
      </c>
      <c r="Z20" s="171">
        <f ca="1">SUMIFS(INDIRECT("'BD OCyG'!$"&amp;Z$10&amp;":$"&amp;Z$10),'BD OCyG'!$B:$B,X$9,'BD OCyG'!$AE:$AE,$H20,'BD OCyG'!$AD:$AD,$H$11,'BD OCyG'!$AF:$AF,"Si")</f>
        <v>0</v>
      </c>
      <c r="AA20" s="171">
        <f ca="1">SUMIFS(INDIRECT("'BD OCyG'!$"&amp;Z$10&amp;":$"&amp;Z$10),'BD OCyG'!$B:$B,X$9,'BD OCyG'!$AE:$AE,$H20,'BD OCyG'!$AD:$AD,$H$11,'BD OCyG'!$AF:$AF,"No")*Resumen!$F$8</f>
        <v>0</v>
      </c>
      <c r="AB20" s="171">
        <f ca="1">Z20+IF(Resumen!$F$8=0,0,AA20/Resumen!$F$8)</f>
        <v>0</v>
      </c>
      <c r="AC20" s="171">
        <f ca="1">Z20+IF(Resumen!$G$7=0,0,AA20/Resumen!$G$7)</f>
        <v>0</v>
      </c>
      <c r="AD20" s="170">
        <f ca="1">IF(AE$9&gt;Periodo,0,(SUMIFS(INDIRECT("'BD OCyG'!$"&amp;AE$10&amp;":"&amp;AE$10),'BD OCyG'!$B:$B,AD$9,'BD OCyG'!$AE:$AE,$H20,'BD OCyG'!$AD:$AD,$H$11)*AF$9-X20*X$10)/AD$10)</f>
        <v>0</v>
      </c>
      <c r="AE20" s="170">
        <f t="shared" ca="1" si="9"/>
        <v>0</v>
      </c>
      <c r="AF20" s="171">
        <f ca="1">IF(AE$9&gt;Periodo,0,IF(AE$9&gt;Periodo,0,SUMIFS(INDIRECT("'BD OCyG'!$"&amp;AF$10&amp;":$"&amp;AF$10),'BD OCyG'!$B:$B,AD$9,'BD OCyG'!$AE:$AE,$H20,'BD OCyG'!$AD:$AD,$H$11,'BD OCyG'!$AF:$AF,"Si")-Z20))</f>
        <v>0</v>
      </c>
      <c r="AG20" s="171">
        <f ca="1">IF(AE$9&gt;Periodo,0,IF(AE$9&gt;Periodo,0,SUMIFS(INDIRECT("'BD OCyG'!$"&amp;AF$10&amp;":$"&amp;AF$10),'BD OCyG'!$B:$B,AD$9,'BD OCyG'!$AE:$AE,$H20,'BD OCyG'!$AD:$AD,$H$11,'BD OCyG'!$AF:$AF,"No")*Resumen!$F$8-AA20))</f>
        <v>0</v>
      </c>
      <c r="AH20" s="171">
        <f ca="1">AF20+IF(Resumen!$F$8=0,0,AG20/Resumen!$F$8)</f>
        <v>0</v>
      </c>
      <c r="AI20" s="171">
        <f ca="1">AF20+IF(Resumen!$H$7=0,0,AG20/Resumen!$H$7)</f>
        <v>0</v>
      </c>
      <c r="AJ20" s="170">
        <f ca="1">IF(AK$9&gt;Periodo,0,IF(AK$9&gt;Periodo,0,(SUMIFS(INDIRECT("'BD OCyG'!$"&amp;AK$10&amp;":"&amp;AK$10),'BD OCyG'!$B:$B,AJ$9,'BD OCyG'!$AE:$AE,$H20,'BD OCyG'!$AD:$AD,$H$11)*AL$9-SUMIFS(INDIRECT("'BD OCyG'!$"&amp;AE$10&amp;":"&amp;AE$10),'BD OCyG'!$B:$B,AJ$9,'BD OCyG'!$AE:$AE,$H20,'BD OCyG'!$AD:$AD,$H$11)*AF$9)/AJ$10))</f>
        <v>0</v>
      </c>
      <c r="AK20" s="170">
        <f t="shared" ca="1" si="10"/>
        <v>0</v>
      </c>
      <c r="AL20" s="171">
        <f ca="1">IF(AK$9&gt;Periodo,0,SUMIFS(INDIRECT("'BD OCyG'!$"&amp;AL$10&amp;":$"&amp;AL$10),'BD OCyG'!$B:$B,AJ$9,'BD OCyG'!$AE:$AE,$H20,'BD OCyG'!$AD:$AD,$H$11,'BD OCyG'!$AF:$AF,"Si")-AF20-Z20)</f>
        <v>0</v>
      </c>
      <c r="AM20" s="171">
        <f ca="1">IF(AK$9&gt;Periodo,0,SUMIFS(INDIRECT("'BD OCyG'!$"&amp;AL$10&amp;":$"&amp;AL$10),'BD OCyG'!$B:$B,AJ$9,'BD OCyG'!$AE:$AE,$H20,'BD OCyG'!$AD:$AD,$H$11,'BD OCyG'!$AF:$AF,"No")*Resumen!$F$8-AG20-AA20)</f>
        <v>0</v>
      </c>
      <c r="AN20" s="171">
        <f ca="1">AL20+IF(Resumen!$F$8=0,0,AM20/Resumen!$F$8)</f>
        <v>0</v>
      </c>
      <c r="AO20" s="171">
        <f ca="1">AL20+IF(Resumen!$I$7=0,0,AM20/Resumen!$I$7)</f>
        <v>0</v>
      </c>
      <c r="AP20" s="170">
        <f ca="1">IF(AQ$9&gt;Periodo,0,IF(AQ$9&gt;Periodo,0,(SUMIFS(INDIRECT("'BD OCyG'!$"&amp;AQ$10&amp;":"&amp;AQ$10),'BD OCyG'!$B:$B,AP$9,'BD OCyG'!$AE:$AE,$H20,'BD OCyG'!$AD:$AD,$H$11)*AR$9-SUMIFS(INDIRECT("'BD OCyG'!$"&amp;AK$10&amp;":"&amp;AK$10),'BD OCyG'!$B:$B,AP$9,'BD OCyG'!$AE:$AE,$H20,'BD OCyG'!$AD:$AD,$H$11)*AL$9)/AP$10))</f>
        <v>0</v>
      </c>
      <c r="AQ20" s="170">
        <f t="shared" ca="1" si="11"/>
        <v>0</v>
      </c>
      <c r="AR20" s="171">
        <f ca="1">IF(AQ$9&gt;Periodo,0,SUMIFS(INDIRECT("'BD OCyG'!$"&amp;AR$10&amp;":$"&amp;AR$10),'BD OCyG'!$B:$B,AP$9,'BD OCyG'!$AE:$AE,$H20,'BD OCyG'!$AD:$AD,$H$11,'BD OCyG'!$AF:$AF,"Si")-AL20-AF20-Z20)</f>
        <v>0</v>
      </c>
      <c r="AS20" s="171">
        <f ca="1">IF(AQ$9&gt;Periodo,0,SUMIFS(INDIRECT("'BD OCyG'!$"&amp;AR$10&amp;":$"&amp;AR$10),'BD OCyG'!$B:$B,AP$9,'BD OCyG'!$AE:$AE,$H20,'BD OCyG'!$AD:$AD,$H$11,'BD OCyG'!$AF:$AF,"No")*Resumen!$F$8-AM20-AG20-AA20)</f>
        <v>0</v>
      </c>
      <c r="AT20" s="171">
        <f ca="1">AR20+IF(Resumen!$F$8=0,0,AS20/Resumen!$F$8)</f>
        <v>0</v>
      </c>
      <c r="AU20" s="171">
        <f ca="1">AR20+IF(Resumen!$J$7=0,0,AS20/Resumen!$J$7)</f>
        <v>0</v>
      </c>
      <c r="AV20" s="170">
        <f ca="1">IF(AW$9&gt;Periodo,0,IF(AW$9&gt;Periodo,0,(SUMIFS(INDIRECT("'BD OCyG'!$"&amp;AW$10&amp;":"&amp;AW$10),'BD OCyG'!$B:$B,AV$9,'BD OCyG'!$AE:$AE,$H20,'BD OCyG'!$AD:$AD,$H$11)*AX$9-SUMIFS(INDIRECT("'BD OCyG'!$"&amp;AQ$10&amp;":"&amp;AQ$10),'BD OCyG'!$B:$B,AV$9,'BD OCyG'!$AE:$AE,$H20,'BD OCyG'!$AD:$AD,$H$11)*AR$9)/AV$10))</f>
        <v>0</v>
      </c>
      <c r="AW20" s="170">
        <f t="shared" ca="1" si="12"/>
        <v>0</v>
      </c>
      <c r="AX20" s="171">
        <f ca="1">IF(AW$9&gt;Periodo,0,SUMIFS(INDIRECT("'BD OCyG'!$"&amp;AX$10&amp;":$"&amp;AX$10),'BD OCyG'!$B:$B,AV$9,'BD OCyG'!$AE:$AE,$H20,'BD OCyG'!$AD:$AD,$H$11,'BD OCyG'!$AF:$AF,"Si")-AR20-AL20-AF20-Z20)</f>
        <v>0</v>
      </c>
      <c r="AY20" s="171">
        <f ca="1">IF(AW$9&gt;Periodo,0,SUMIFS(INDIRECT("'BD OCyG'!$"&amp;AX$10&amp;":$"&amp;AX$10),'BD OCyG'!$B:$B,AV$9,'BD OCyG'!$AE:$AE,$H20,'BD OCyG'!$AD:$AD,$H$11,'BD OCyG'!$AF:$AF,"No")*Resumen!$F$8-AS20-AM20-AG20-AA20)</f>
        <v>0</v>
      </c>
      <c r="AZ20" s="171">
        <f ca="1">AX20+IF(Resumen!$F$8=0,0,AY20/Resumen!$F$8)</f>
        <v>0</v>
      </c>
      <c r="BA20" s="171">
        <f ca="1">AX20+IF(Resumen!$K$7=0,0,AY20/Resumen!$K$7)</f>
        <v>0</v>
      </c>
      <c r="BB20" s="170">
        <f ca="1">IF(BC$9&gt;Periodo,0,IF(BC$9&gt;Periodo,0,(SUMIFS(INDIRECT("'BD OCyG'!$"&amp;BC$10&amp;":"&amp;BC$10),'BD OCyG'!$B:$B,BB$9,'BD OCyG'!$AE:$AE,$H20,'BD OCyG'!$AD:$AD,$H$11)*BD$9-SUMIFS(INDIRECT("'BD OCyG'!$"&amp;AW$10&amp;":"&amp;AW$10),'BD OCyG'!$B:$B,BB$9,'BD OCyG'!$AE:$AE,$H20,'BD OCyG'!$AD:$AD,$H$11)*AX$9)/BB$10))</f>
        <v>0</v>
      </c>
      <c r="BC20" s="170">
        <f t="shared" ca="1" si="13"/>
        <v>0</v>
      </c>
      <c r="BD20" s="171">
        <f ca="1">IF(BC$9&gt;Periodo,0,SUMIFS(INDIRECT("'BD OCyG'!$"&amp;BD$10&amp;":$"&amp;BD$10),'BD OCyG'!$B:$B,BB$9,'BD OCyG'!$AE:$AE,$H20,'BD OCyG'!$AD:$AD,$H$11,'BD OCyG'!$AF:$AF,"Si")-AX20-AR20-AL20-AF20-Z20)</f>
        <v>0</v>
      </c>
      <c r="BE20" s="171">
        <f ca="1">IF(BC$9&gt;Periodo,0,SUMIFS(INDIRECT("'BD OCyG'!$"&amp;BD$10&amp;":$"&amp;BD$10),'BD OCyG'!$B:$B,BB$9,'BD OCyG'!$AE:$AE,$H20,'BD OCyG'!$AD:$AD,$H$11,'BD OCyG'!$AF:$AF,"No")*Resumen!$F$8-AY20-AS20-AM20-AG20-AA20)</f>
        <v>0</v>
      </c>
      <c r="BF20" s="171">
        <f ca="1">BD20+IF(Resumen!$F$8=0,0,BE20/Resumen!$F$8)</f>
        <v>0</v>
      </c>
      <c r="BG20" s="171">
        <f ca="1">BD20+IF(Resumen!$L$7=0,0,BE20/Resumen!$L$7)</f>
        <v>0</v>
      </c>
      <c r="BH20" s="170">
        <f ca="1">IF(BI$9&gt;Periodo,0,IF(BI$9&gt;Periodo,0,(SUMIFS(INDIRECT("'BD OCyG'!$"&amp;BI$10&amp;":"&amp;BI$10),'BD OCyG'!$B:$B,BH$9,'BD OCyG'!$AE:$AE,$H20,'BD OCyG'!$AD:$AD,$H$11)*BJ$9-SUMIFS(INDIRECT("'BD OCyG'!$"&amp;BC$10&amp;":"&amp;BC$10),'BD OCyG'!$B:$B,BH$9,'BD OCyG'!$AE:$AE,$H20,'BD OCyG'!$AD:$AD,$H$11)*BD$9)/BH$10))</f>
        <v>0</v>
      </c>
      <c r="BI20" s="170">
        <f t="shared" ca="1" si="14"/>
        <v>0</v>
      </c>
      <c r="BJ20" s="171">
        <f ca="1">IF(BI$9&gt;Periodo,0,SUMIFS(INDIRECT("'BD OCyG'!$"&amp;BJ$10&amp;":$"&amp;BJ$10),'BD OCyG'!$B:$B,BH$9,'BD OCyG'!$AE:$AE,$H20,'BD OCyG'!$AD:$AD,$H$11,'BD OCyG'!$AF:$AF,"Si")-BD20-AX20-AR20-AL20-AF20-Z20)</f>
        <v>0</v>
      </c>
      <c r="BK20" s="171">
        <f ca="1">IF(BI$9&gt;Periodo,0,SUMIFS(INDIRECT("'BD OCyG'!$"&amp;BJ$10&amp;":$"&amp;BJ$10),'BD OCyG'!$B:$B,BH$9,'BD OCyG'!$AE:$AE,$H20,'BD OCyG'!$AD:$AD,$H$11,'BD OCyG'!$AF:$AF,"No")*Resumen!$F$8-BE20-AY20-AS20-AM20-AG20-AA20)</f>
        <v>0</v>
      </c>
      <c r="BL20" s="171">
        <f ca="1">BJ20+IF(Resumen!$F$8=0,0,BK20/Resumen!$F$8)</f>
        <v>0</v>
      </c>
      <c r="BM20" s="171">
        <f ca="1">BJ20+IF(Resumen!$M$7=0,0,BK20/Resumen!$M$7)</f>
        <v>0</v>
      </c>
      <c r="BN20" s="170">
        <f ca="1">IF(BO$9&gt;Periodo,0,IF(BO$9&gt;Periodo,0,(SUMIFS(INDIRECT("'BD OCyG'!$"&amp;BO$10&amp;":"&amp;BO$10),'BD OCyG'!$B:$B,BN$9,'BD OCyG'!$AE:$AE,$H20,'BD OCyG'!$AD:$AD,$H$11)*BP$9-SUMIFS(INDIRECT("'BD OCyG'!$"&amp;BI$10&amp;":"&amp;BI$10),'BD OCyG'!$B:$B,BN$9,'BD OCyG'!$AE:$AE,$H20,'BD OCyG'!$AD:$AD,$H$11)*BJ$9)/BN$10))</f>
        <v>0</v>
      </c>
      <c r="BO20" s="170">
        <f t="shared" ca="1" si="15"/>
        <v>0</v>
      </c>
      <c r="BP20" s="171">
        <f ca="1">IF(BO$9&gt;Periodo,0,SUMIFS(INDIRECT("'BD OCyG'!$"&amp;BP$10&amp;":$"&amp;BP$10),'BD OCyG'!$B:$B,BN$9,'BD OCyG'!$AE:$AE,$H20,'BD OCyG'!$AD:$AD,$H$11,'BD OCyG'!$AF:$AF,"Si")-BJ20-BD20-AX20-AR20-AL20-AF20-Z20)</f>
        <v>0</v>
      </c>
      <c r="BQ20" s="171">
        <f ca="1">IF(BO$9&gt;Periodo,0,SUMIFS(INDIRECT("'BD OCyG'!$"&amp;BP$10&amp;":$"&amp;BP$10),'BD OCyG'!$B:$B,BN$9,'BD OCyG'!$AE:$AE,$H20,'BD OCyG'!$AD:$AD,$H$11,'BD OCyG'!$AF:$AF,"No")*Resumen!$F$9-BK20-BE20-AY20-AS20-AM20-AG20-AA20)</f>
        <v>0</v>
      </c>
      <c r="BR20" s="171">
        <f ca="1">BP20+IF(Resumen!$F$8=0,0,BQ20/Resumen!$F$8)</f>
        <v>0</v>
      </c>
      <c r="BS20" s="171">
        <f ca="1">BP20+IF(Resumen!$N$7=0,0,BQ20/Resumen!$N$7)</f>
        <v>0</v>
      </c>
      <c r="BT20" s="170">
        <f ca="1">IF(BU$9&gt;Periodo,0,IF(BU$9&gt;Periodo,0,(SUMIFS(INDIRECT("'BD OCyG'!$"&amp;BU$10&amp;":"&amp;BU$10),'BD OCyG'!$B:$B,BT$9,'BD OCyG'!$AE:$AE,$H20,'BD OCyG'!$AD:$AD,$H$11)*BV$9-SUMIFS(INDIRECT("'BD OCyG'!$"&amp;BO$10&amp;":"&amp;BO$10),'BD OCyG'!$B:$B,BT$9,'BD OCyG'!$AE:$AE,$H20,'BD OCyG'!$AD:$AD,$H$11)*BP$9)/BT$10))</f>
        <v>0</v>
      </c>
      <c r="BU20" s="170">
        <f t="shared" ca="1" si="16"/>
        <v>0</v>
      </c>
      <c r="BV20" s="171">
        <f ca="1">IF(BU$9&gt;Periodo,0,SUMIFS(INDIRECT("'BD OCyG'!$"&amp;BV$10&amp;":$"&amp;BV$10),'BD OCyG'!$B:$B,BT$9,'BD OCyG'!$AE:$AE,$H20,'BD OCyG'!$AD:$AD,$H$11,'BD OCyG'!$AF:$AF,"Si")-BP20-BJ20-BD20-AX20-AR20-AL20-AF20-Z20)</f>
        <v>0</v>
      </c>
      <c r="BW20" s="171">
        <f ca="1">IF(BU$9&gt;Periodo,0,SUMIFS(INDIRECT("'BD OCyG'!$"&amp;BV$10&amp;":$"&amp;BV$10),'BD OCyG'!$B:$B,BT$9,'BD OCyG'!$AE:$AE,$H20,'BD OCyG'!$AD:$AD,$H$11,'BD OCyG'!$AF:$AF,"No")*Resumen!$F$8-BQ20-BK20-BE20-AY20-AS20-AM20-AG20-AA20)</f>
        <v>0</v>
      </c>
      <c r="BX20" s="171">
        <f ca="1">BV20+IF(Resumen!$F$8=0,0,BW20/Resumen!$F$8)</f>
        <v>0</v>
      </c>
      <c r="BY20" s="171">
        <f ca="1">BV20+IF(Resumen!$O$7=0,0,BW20/Resumen!$O$7)</f>
        <v>0</v>
      </c>
      <c r="BZ20" s="170">
        <f ca="1">IF(CA$9&gt;Periodo,0,IF(CA$9&gt;Periodo,0,(SUMIFS(INDIRECT("'BD OCyG'!$"&amp;CA$10&amp;":"&amp;CA$10),'BD OCyG'!$B:$B,BZ$9,'BD OCyG'!$AE:$AE,$H20,'BD OCyG'!$AD:$AD,$H$11)*CB$9-SUMIFS(INDIRECT("'BD OCyG'!$"&amp;BU$10&amp;":"&amp;BU$10),'BD OCyG'!$B:$B,BZ$9,'BD OCyG'!$AE:$AE,$H20,'BD OCyG'!$AD:$AD,$H$11)*BV$9)/BZ$10))</f>
        <v>0</v>
      </c>
      <c r="CA20" s="170">
        <f t="shared" ca="1" si="17"/>
        <v>0</v>
      </c>
      <c r="CB20" s="171">
        <f ca="1">IF(CA$9&gt;Periodo,0,SUMIFS(INDIRECT("'BD OCyG'!$"&amp;CB$10&amp;":$"&amp;CB$10),'BD OCyG'!$B:$B,BZ$9,'BD OCyG'!$AE:$AE,$H20,'BD OCyG'!$AD:$AD,$H$11,'BD OCyG'!$AF:$AF,"Si")-BV20-BP20-BJ20-BD20-AX20-AR20-AL20-AF20-Z20)</f>
        <v>0</v>
      </c>
      <c r="CC20" s="171">
        <f ca="1">IF(CA$9&gt;Periodo,0,SUMIFS(INDIRECT("'BD OCyG'!$"&amp;CB$10&amp;":$"&amp;CB$10),'BD OCyG'!$B:$B,BZ$9,'BD OCyG'!$AE:$AE,$H20,'BD OCyG'!$AD:$AD,$H$11,'BD OCyG'!$AF:$AF,"No")*Resumen!$F$8-BW20-BQ20-BK20-BE20-AY20-AS20-AM20-AG20-AA20)</f>
        <v>0</v>
      </c>
      <c r="CD20" s="171">
        <f ca="1">CB20+IF(Resumen!$F$8=0,0,CC20/Resumen!$F$8)</f>
        <v>0</v>
      </c>
      <c r="CE20" s="171">
        <f ca="1">CB20+IF(Resumen!$P$7=0,0,CC20/Resumen!$P$7)</f>
        <v>0</v>
      </c>
      <c r="CF20" s="170">
        <f ca="1">IF(CG$9&gt;Periodo,0,IF(CG$9&gt;Periodo,0,(SUMIFS(INDIRECT("'BD OCyG'!$"&amp;CG$10&amp;":"&amp;CG$10),'BD OCyG'!$B:$B,CF$9,'BD OCyG'!$AE:$AE,$H20,'BD OCyG'!$AD:$AD,$H$11)*CH$9-SUMIFS(INDIRECT("'BD OCyG'!$"&amp;CA$10&amp;":"&amp;CA$10),'BD OCyG'!$B:$B,CF$9,'BD OCyG'!$AE:$AE,$H20,'BD OCyG'!$AD:$AD,$H$11)*CB$9)/CF$10))</f>
        <v>0</v>
      </c>
      <c r="CG20" s="170">
        <f t="shared" ca="1" si="18"/>
        <v>0</v>
      </c>
      <c r="CH20" s="171">
        <f ca="1">IF(CG$9&gt;Periodo,0,SUMIFS(INDIRECT("'BD OCyG'!$"&amp;CH$10&amp;":$"&amp;CH$10),'BD OCyG'!$B:$B,CF$9,'BD OCyG'!$AE:$AE,$H20,'BD OCyG'!$AD:$AD,$H$11,'BD OCyG'!$AF:$AF,"Si")-CB20-BV20-BP20-BJ20-BD20-AX20-AR20-AL20-AF20-Z20)</f>
        <v>0</v>
      </c>
      <c r="CI20" s="171">
        <f ca="1">IF(CG$9&gt;Periodo,0,SUMIFS(INDIRECT("'BD OCyG'!$"&amp;CH$10&amp;":$"&amp;CH$10),'BD OCyG'!$B:$B,CF$9,'BD OCyG'!$AE:$AE,$H20,'BD OCyG'!$AD:$AD,$H$11,'BD OCyG'!$AF:$AF,"No")*Resumen!$F$8-CC20-BW20-BQ20-BK20-BE20-AY20-AS20-AM20-AG20-AA20)</f>
        <v>0</v>
      </c>
      <c r="CJ20" s="171">
        <f ca="1">CH20+IF(Resumen!$F$8=0,0,CI20/Resumen!$F$8)</f>
        <v>0</v>
      </c>
      <c r="CK20" s="171">
        <f ca="1">CH20+IF(Resumen!$Q$7=0,0,CI20/Resumen!$Q$7)</f>
        <v>0</v>
      </c>
      <c r="CL20" s="170">
        <f ca="1">IF(CM$9&gt;Periodo,0,IF(CM$9&gt;Periodo,0,(SUMIFS(INDIRECT("'BD OCyG'!$"&amp;CM$10&amp;":"&amp;CM$10),'BD OCyG'!$B:$B,CL$9,'BD OCyG'!$AE:$AE,$H20,'BD OCyG'!$AD:$AD,$H$11)*CN$9-SUMIFS(INDIRECT("'BD OCyG'!$"&amp;CG$10&amp;":"&amp;CG$10),'BD OCyG'!$B:$B,CL$9,'BD OCyG'!$AE:$AE,$H20,'BD OCyG'!$AD:$AD,$H$11)*CH$9)/CL$10))</f>
        <v>0</v>
      </c>
      <c r="CM20" s="170">
        <f t="shared" ca="1" si="19"/>
        <v>0</v>
      </c>
      <c r="CN20" s="171">
        <f ca="1">IF(CM$9&gt;Periodo,0,SUMIFS(INDIRECT("'BD OCyG'!$"&amp;CN$10&amp;":$"&amp;CN$10),'BD OCyG'!$B:$B,CL$9,'BD OCyG'!$AE:$AE,$H20,'BD OCyG'!$AD:$AD,$H$11,'BD OCyG'!$AF:$AF,"Si")-CH20-CB20-BV20-BP20-BJ20-BD20-AX20-AR20-AL20-AF20-Z20)</f>
        <v>0</v>
      </c>
      <c r="CO20" s="171">
        <f ca="1">IF(CM$9&gt;Periodo,0,SUMIFS(INDIRECT("'BD OCyG'!$"&amp;CN$10&amp;":$"&amp;CN$10),'BD OCyG'!$B:$B,CL$9,'BD OCyG'!$AE:$AE,$H20,'BD OCyG'!$AD:$AD,$H$11,'BD OCyG'!$AF:$AF,"No")*Resumen!$F$8-CI20-CC20-BW20-BQ20-BK20-BE20-AY20-AS20-AM20-AG20-AA20)</f>
        <v>0</v>
      </c>
      <c r="CP20" s="171">
        <f ca="1">CN20+IF(Resumen!$F$8=0,0,CO20/Resumen!$F$8)</f>
        <v>0</v>
      </c>
      <c r="CQ20" s="171">
        <f ca="1">CN20+IF(Resumen!$R$7=0,0,CO20/Resumen!$R$7)</f>
        <v>0</v>
      </c>
      <c r="CR20" s="139">
        <f t="shared" ca="1" si="20"/>
        <v>0</v>
      </c>
      <c r="CS20" s="139">
        <f t="shared" ca="1" si="21"/>
        <v>0</v>
      </c>
      <c r="CT20" s="139">
        <f t="shared" ca="1" si="22"/>
        <v>0</v>
      </c>
      <c r="CU20" s="139">
        <f t="shared" ca="1" si="4"/>
        <v>0</v>
      </c>
      <c r="CV20" s="140">
        <f t="shared" ca="1" si="4"/>
        <v>0</v>
      </c>
      <c r="CW20" s="140">
        <f t="shared" ca="1" si="4"/>
        <v>0</v>
      </c>
      <c r="CX20" s="170">
        <f>SUMIFS('BD OCyG'!$AB:$AB,'BD OCyG'!$B:$B,CX$11,'BD OCyG'!$AE:$AE,$H20,'BD OCyG'!$AD:$AD,$H$11)</f>
        <v>0</v>
      </c>
      <c r="CY20" s="170">
        <f t="shared" si="5"/>
        <v>0</v>
      </c>
      <c r="CZ20" s="171">
        <f>SUMIFS('BD OCyG'!$AC:$AC,'BD OCyG'!$B:$B,CX$11,'BD OCyG'!$AE:$AE,$H20,'BD OCyG'!$AD:$AD,$H$11,'BD OCyG'!$AF:$AF,"Si")</f>
        <v>0</v>
      </c>
      <c r="DA20" s="171">
        <f>SUMIFS('BD OCyG'!$AC:$AC,'BD OCyG'!$B:$B,CX$11,'BD OCyG'!$AE:$AE,$H20,'BD OCyG'!$AD:$AD,$H$11,'BD OCyG'!$AF:$AF,"No")*Resumen!$F$8</f>
        <v>0</v>
      </c>
      <c r="DB20" s="171">
        <f>CZ20+IF(Resumen!$F$8=0,0,DA20/Resumen!$F$8)</f>
        <v>0</v>
      </c>
      <c r="DC20" s="171">
        <f>CZ20+IF(Resumen!$F$8=0,0,DA20/Resumen!$F$8)</f>
        <v>0</v>
      </c>
      <c r="DD20" s="170">
        <f>SUMIFS('BD OCyG'!$AB:$AB,'BD OCyG'!$B:$B,DD$11,'BD OCyG'!$AE:$AE,$H20,'BD OCyG'!$AD:$AD,$H$11)</f>
        <v>0</v>
      </c>
      <c r="DE20" s="170">
        <f t="shared" si="6"/>
        <v>0</v>
      </c>
      <c r="DF20" s="171">
        <f>SUMIFS('BD OCyG'!$AC:$AC,'BD OCyG'!$B:$B,DD$11,'BD OCyG'!$AE:$AE,$H20,'BD OCyG'!$AD:$AD,$H$11,'BD OCyG'!$AF:$AF,"Si")</f>
        <v>0</v>
      </c>
      <c r="DG20" s="171">
        <f>SUMIFS('BD OCyG'!$AC:$AC,'BD OCyG'!$B:$B,DD$11,'BD OCyG'!$AE:$AE,$H20,'BD OCyG'!$AD:$AD,$H$11,'BD OCyG'!$AF:$AF,"No")*Resumen!$F$8</f>
        <v>0</v>
      </c>
      <c r="DH20" s="171">
        <f>DF20+IF(Resumen!$F$8=0,0,DG20/Resumen!$F$8)</f>
        <v>0</v>
      </c>
      <c r="DI20" s="171">
        <f>DF20+IF(Resumen!$F$8=0,0,DG20/Resumen!$F$8)</f>
        <v>0</v>
      </c>
      <c r="DJ20" s="140">
        <f t="shared" ca="1" si="23"/>
        <v>0</v>
      </c>
      <c r="DK20" s="140">
        <f t="shared" ca="1" si="7"/>
        <v>0</v>
      </c>
      <c r="DL20" s="140">
        <f t="shared" ca="1" si="7"/>
        <v>0</v>
      </c>
    </row>
    <row r="21" spans="2:116" s="169" customFormat="1" ht="15" customHeight="1" x14ac:dyDescent="0.2">
      <c r="B21" s="170">
        <f>SUMIFS('BD OCyG'!$AB:$AB,'BD OCyG'!$B:$B,B$11,'BD OCyG'!$AE:$AE,$H21,'BD OCyG'!$AD:$AD,$H$11)</f>
        <v>0</v>
      </c>
      <c r="C21" s="170">
        <f t="shared" si="0"/>
        <v>0</v>
      </c>
      <c r="D21" s="171">
        <f>SUMIFS('BD OCyG'!$AC:$AC,'BD OCyG'!$B:$B,B$11,'BD OCyG'!$AE:$AE,$H21,'BD OCyG'!$AD:$AD,$H$11,'BD OCyG'!$AF:$AF,"Si")</f>
        <v>0</v>
      </c>
      <c r="E21" s="171">
        <f>SUMIFS('BD OCyG'!$AC:$AC,'BD OCyG'!$B:$B,B$11,'BD OCyG'!$AE:$AE,$H21,'BD OCyG'!$AD:$AD,$H$11,'BD OCyG'!$AF:$AF,"No")*Resumen!$F$9</f>
        <v>0</v>
      </c>
      <c r="F21" s="171">
        <f>D21+IF(Resumen!$F$9=0,0,E21/Resumen!$F$9)</f>
        <v>0</v>
      </c>
      <c r="G21" s="171">
        <f>D21+IF(Resumen!$F$7=0,0,E21/Resumen!$F$7)</f>
        <v>0</v>
      </c>
      <c r="H21" s="172"/>
      <c r="I21" s="139">
        <f>SUMIFS('BD OCyG'!$AB:$AB,'BD OCyG'!$B:$B,I$11,'BD OCyG'!$AE:$AE,$H21,'BD OCyG'!$AD:$AD,$H$11)</f>
        <v>0</v>
      </c>
      <c r="J21" s="139">
        <f t="shared" si="1"/>
        <v>0</v>
      </c>
      <c r="K21" s="139">
        <f>SUMIFS('BD OCyG'!$AC:$AC,'BD OCyG'!$B:$B,I$11,'BD OCyG'!$AE:$AE,$H21,'BD OCyG'!$AD:$AD,$H$11,'BD OCyG'!$AF:$AF,"Si")</f>
        <v>0</v>
      </c>
      <c r="L21" s="139">
        <f>SUMIFS('BD OCyG'!$AC:$AC,'BD OCyG'!$B:$B,I$11,'BD OCyG'!$AE:$AE,$H21,'BD OCyG'!$AD:$AD,$H$11,'BD OCyG'!$AF:$AF,"No")*Resumen!$F$8</f>
        <v>0</v>
      </c>
      <c r="M21" s="171">
        <f>K21+IF(Resumen!$F$8=0,0,L21/Resumen!$F$8)</f>
        <v>0</v>
      </c>
      <c r="N21" s="139">
        <f>SUMIFS('BD OCyG'!$AB:$AB,'BD OCyG'!$B:$B,N$11,'BD OCyG'!$AE:$AE,$H21,'BD OCyG'!$AD:$AD,$H$11)</f>
        <v>0</v>
      </c>
      <c r="O21" s="139">
        <f t="shared" si="2"/>
        <v>0</v>
      </c>
      <c r="P21" s="139">
        <f>SUMIFS('BD OCyG'!$AC:$AC,'BD OCyG'!$B:$B,N$11,'BD OCyG'!$AE:$AE,$H21,'BD OCyG'!$AD:$AD,$H$11,'BD OCyG'!$AF:$AF,"Si")</f>
        <v>0</v>
      </c>
      <c r="Q21" s="139">
        <f>SUMIFS('BD OCyG'!$AC:$AC,'BD OCyG'!$B:$B,N$11,'BD OCyG'!$AE:$AE,$H21,'BD OCyG'!$AD:$AD,$H$11,'BD OCyG'!$AF:$AF,"No")*Resumen!$F$8</f>
        <v>0</v>
      </c>
      <c r="R21" s="171">
        <f>P21+IF(Resumen!$F$8=0,0,Q21/Resumen!$F$8)</f>
        <v>0</v>
      </c>
      <c r="S21" s="139">
        <f ca="1">IFERROR(SUMIFS(INDIRECT("'BD OCyG'!$"&amp;T$10&amp;":"&amp;T$10),'BD OCyG'!$B:$B,N$11,'BD OCyG'!$AE:$AE,$H21,'BD OCyG'!$AD:$AD,$H$11),)</f>
        <v>0</v>
      </c>
      <c r="T21" s="139">
        <f t="shared" ca="1" si="3"/>
        <v>0</v>
      </c>
      <c r="U21" s="139">
        <f ca="1">IFERROR(SUMIFS(INDIRECT("'BD OCyG'!$"&amp;U$10&amp;":$"&amp;U$10),'BD OCyG'!$B:$B,N$11,'BD OCyG'!$AE:$AE,$H21,'BD OCyG'!$AD:$AD,$H$11,'BD OCyG'!$AF:$AF,"Si"),)</f>
        <v>0</v>
      </c>
      <c r="V21" s="139">
        <f ca="1">IFERROR(SUMIFS(INDIRECT("'BD OCyG'!$"&amp;U$10&amp;":$"&amp;U$10),'BD OCyG'!$B:$B,N$11,'BD OCyG'!$AE:$AE,$H21,'BD OCyG'!$AD:$AD,$H$11,'BD OCyG'!$AF:$AF,"No")*Resumen!$F$8,)</f>
        <v>0</v>
      </c>
      <c r="W21" s="171">
        <f ca="1">U21+IF(Resumen!$F$8=0,0,V21/Resumen!$F$8)</f>
        <v>0</v>
      </c>
      <c r="X21" s="170">
        <f ca="1">SUMIFS(INDIRECT("'BD OCyG'!$"&amp;Y$10&amp;":"&amp;Y$10),'BD OCyG'!$B:$B,X$9,'BD OCyG'!$AE:$AE,$H21,'BD OCyG'!$AD:$AD,$H$11)</f>
        <v>0</v>
      </c>
      <c r="Y21" s="170">
        <f t="shared" ca="1" si="8"/>
        <v>0</v>
      </c>
      <c r="Z21" s="171">
        <f ca="1">SUMIFS(INDIRECT("'BD OCyG'!$"&amp;Z$10&amp;":$"&amp;Z$10),'BD OCyG'!$B:$B,X$9,'BD OCyG'!$AE:$AE,$H21,'BD OCyG'!$AD:$AD,$H$11,'BD OCyG'!$AF:$AF,"Si")</f>
        <v>0</v>
      </c>
      <c r="AA21" s="171">
        <f ca="1">SUMIFS(INDIRECT("'BD OCyG'!$"&amp;Z$10&amp;":$"&amp;Z$10),'BD OCyG'!$B:$B,X$9,'BD OCyG'!$AE:$AE,$H21,'BD OCyG'!$AD:$AD,$H$11,'BD OCyG'!$AF:$AF,"No")*Resumen!$F$8</f>
        <v>0</v>
      </c>
      <c r="AB21" s="171">
        <f ca="1">Z21+IF(Resumen!$F$8=0,0,AA21/Resumen!$F$8)</f>
        <v>0</v>
      </c>
      <c r="AC21" s="171">
        <f ca="1">Z21+IF(Resumen!$G$7=0,0,AA21/Resumen!$G$7)</f>
        <v>0</v>
      </c>
      <c r="AD21" s="170">
        <f ca="1">IF(AE$9&gt;Periodo,0,(SUMIFS(INDIRECT("'BD OCyG'!$"&amp;AE$10&amp;":"&amp;AE$10),'BD OCyG'!$B:$B,AD$9,'BD OCyG'!$AE:$AE,$H21,'BD OCyG'!$AD:$AD,$H$11)*AF$9-X21*X$10)/AD$10)</f>
        <v>0</v>
      </c>
      <c r="AE21" s="170">
        <f t="shared" ca="1" si="9"/>
        <v>0</v>
      </c>
      <c r="AF21" s="171">
        <f ca="1">IF(AE$9&gt;Periodo,0,IF(AE$9&gt;Periodo,0,SUMIFS(INDIRECT("'BD OCyG'!$"&amp;AF$10&amp;":$"&amp;AF$10),'BD OCyG'!$B:$B,AD$9,'BD OCyG'!$AE:$AE,$H21,'BD OCyG'!$AD:$AD,$H$11,'BD OCyG'!$AF:$AF,"Si")-Z21))</f>
        <v>0</v>
      </c>
      <c r="AG21" s="171">
        <f ca="1">IF(AE$9&gt;Periodo,0,IF(AE$9&gt;Periodo,0,SUMIFS(INDIRECT("'BD OCyG'!$"&amp;AF$10&amp;":$"&amp;AF$10),'BD OCyG'!$B:$B,AD$9,'BD OCyG'!$AE:$AE,$H21,'BD OCyG'!$AD:$AD,$H$11,'BD OCyG'!$AF:$AF,"No")*Resumen!$F$8-AA21))</f>
        <v>0</v>
      </c>
      <c r="AH21" s="171">
        <f ca="1">AF21+IF(Resumen!$F$8=0,0,AG21/Resumen!$F$8)</f>
        <v>0</v>
      </c>
      <c r="AI21" s="171">
        <f ca="1">AF21+IF(Resumen!$H$7=0,0,AG21/Resumen!$H$7)</f>
        <v>0</v>
      </c>
      <c r="AJ21" s="170">
        <f ca="1">IF(AK$9&gt;Periodo,0,IF(AK$9&gt;Periodo,0,(SUMIFS(INDIRECT("'BD OCyG'!$"&amp;AK$10&amp;":"&amp;AK$10),'BD OCyG'!$B:$B,AJ$9,'BD OCyG'!$AE:$AE,$H21,'BD OCyG'!$AD:$AD,$H$11)*AL$9-SUMIFS(INDIRECT("'BD OCyG'!$"&amp;AE$10&amp;":"&amp;AE$10),'BD OCyG'!$B:$B,AJ$9,'BD OCyG'!$AE:$AE,$H21,'BD OCyG'!$AD:$AD,$H$11)*AF$9)/AJ$10))</f>
        <v>0</v>
      </c>
      <c r="AK21" s="170">
        <f t="shared" ca="1" si="10"/>
        <v>0</v>
      </c>
      <c r="AL21" s="171">
        <f ca="1">IF(AK$9&gt;Periodo,0,SUMIFS(INDIRECT("'BD OCyG'!$"&amp;AL$10&amp;":$"&amp;AL$10),'BD OCyG'!$B:$B,AJ$9,'BD OCyG'!$AE:$AE,$H21,'BD OCyG'!$AD:$AD,$H$11,'BD OCyG'!$AF:$AF,"Si")-AF21-Z21)</f>
        <v>0</v>
      </c>
      <c r="AM21" s="171">
        <f ca="1">IF(AK$9&gt;Periodo,0,SUMIFS(INDIRECT("'BD OCyG'!$"&amp;AL$10&amp;":$"&amp;AL$10),'BD OCyG'!$B:$B,AJ$9,'BD OCyG'!$AE:$AE,$H21,'BD OCyG'!$AD:$AD,$H$11,'BD OCyG'!$AF:$AF,"No")*Resumen!$F$8-AG21-AA21)</f>
        <v>0</v>
      </c>
      <c r="AN21" s="171">
        <f ca="1">AL21+IF(Resumen!$F$8=0,0,AM21/Resumen!$F$8)</f>
        <v>0</v>
      </c>
      <c r="AO21" s="171">
        <f ca="1">AL21+IF(Resumen!$I$7=0,0,AM21/Resumen!$I$7)</f>
        <v>0</v>
      </c>
      <c r="AP21" s="170">
        <f ca="1">IF(AQ$9&gt;Periodo,0,IF(AQ$9&gt;Periodo,0,(SUMIFS(INDIRECT("'BD OCyG'!$"&amp;AQ$10&amp;":"&amp;AQ$10),'BD OCyG'!$B:$B,AP$9,'BD OCyG'!$AE:$AE,$H21,'BD OCyG'!$AD:$AD,$H$11)*AR$9-SUMIFS(INDIRECT("'BD OCyG'!$"&amp;AK$10&amp;":"&amp;AK$10),'BD OCyG'!$B:$B,AP$9,'BD OCyG'!$AE:$AE,$H21,'BD OCyG'!$AD:$AD,$H$11)*AL$9)/AP$10))</f>
        <v>0</v>
      </c>
      <c r="AQ21" s="170">
        <f t="shared" ca="1" si="11"/>
        <v>0</v>
      </c>
      <c r="AR21" s="171">
        <f ca="1">IF(AQ$9&gt;Periodo,0,SUMIFS(INDIRECT("'BD OCyG'!$"&amp;AR$10&amp;":$"&amp;AR$10),'BD OCyG'!$B:$B,AP$9,'BD OCyG'!$AE:$AE,$H21,'BD OCyG'!$AD:$AD,$H$11,'BD OCyG'!$AF:$AF,"Si")-AL21-AF21-Z21)</f>
        <v>0</v>
      </c>
      <c r="AS21" s="171">
        <f ca="1">IF(AQ$9&gt;Periodo,0,SUMIFS(INDIRECT("'BD OCyG'!$"&amp;AR$10&amp;":$"&amp;AR$10),'BD OCyG'!$B:$B,AP$9,'BD OCyG'!$AE:$AE,$H21,'BD OCyG'!$AD:$AD,$H$11,'BD OCyG'!$AF:$AF,"No")*Resumen!$F$8-AM21-AG21-AA21)</f>
        <v>0</v>
      </c>
      <c r="AT21" s="171">
        <f ca="1">AR21+IF(Resumen!$F$8=0,0,AS21/Resumen!$F$8)</f>
        <v>0</v>
      </c>
      <c r="AU21" s="171">
        <f ca="1">AR21+IF(Resumen!$J$7=0,0,AS21/Resumen!$J$7)</f>
        <v>0</v>
      </c>
      <c r="AV21" s="170">
        <f ca="1">IF(AW$9&gt;Periodo,0,IF(AW$9&gt;Periodo,0,(SUMIFS(INDIRECT("'BD OCyG'!$"&amp;AW$10&amp;":"&amp;AW$10),'BD OCyG'!$B:$B,AV$9,'BD OCyG'!$AE:$AE,$H21,'BD OCyG'!$AD:$AD,$H$11)*AX$9-SUMIFS(INDIRECT("'BD OCyG'!$"&amp;AQ$10&amp;":"&amp;AQ$10),'BD OCyG'!$B:$B,AV$9,'BD OCyG'!$AE:$AE,$H21,'BD OCyG'!$AD:$AD,$H$11)*AR$9)/AV$10))</f>
        <v>0</v>
      </c>
      <c r="AW21" s="170">
        <f t="shared" ca="1" si="12"/>
        <v>0</v>
      </c>
      <c r="AX21" s="171">
        <f ca="1">IF(AW$9&gt;Periodo,0,SUMIFS(INDIRECT("'BD OCyG'!$"&amp;AX$10&amp;":$"&amp;AX$10),'BD OCyG'!$B:$B,AV$9,'BD OCyG'!$AE:$AE,$H21,'BD OCyG'!$AD:$AD,$H$11,'BD OCyG'!$AF:$AF,"Si")-AR21-AL21-AF21-Z21)</f>
        <v>0</v>
      </c>
      <c r="AY21" s="171">
        <f ca="1">IF(AW$9&gt;Periodo,0,SUMIFS(INDIRECT("'BD OCyG'!$"&amp;AX$10&amp;":$"&amp;AX$10),'BD OCyG'!$B:$B,AV$9,'BD OCyG'!$AE:$AE,$H21,'BD OCyG'!$AD:$AD,$H$11,'BD OCyG'!$AF:$AF,"No")*Resumen!$F$8-AS21-AM21-AG21-AA21)</f>
        <v>0</v>
      </c>
      <c r="AZ21" s="171">
        <f ca="1">AX21+IF(Resumen!$F$8=0,0,AY21/Resumen!$F$8)</f>
        <v>0</v>
      </c>
      <c r="BA21" s="171">
        <f ca="1">AX21+IF(Resumen!$K$7=0,0,AY21/Resumen!$K$7)</f>
        <v>0</v>
      </c>
      <c r="BB21" s="170">
        <f ca="1">IF(BC$9&gt;Periodo,0,IF(BC$9&gt;Periodo,0,(SUMIFS(INDIRECT("'BD OCyG'!$"&amp;BC$10&amp;":"&amp;BC$10),'BD OCyG'!$B:$B,BB$9,'BD OCyG'!$AE:$AE,$H21,'BD OCyG'!$AD:$AD,$H$11)*BD$9-SUMIFS(INDIRECT("'BD OCyG'!$"&amp;AW$10&amp;":"&amp;AW$10),'BD OCyG'!$B:$B,BB$9,'BD OCyG'!$AE:$AE,$H21,'BD OCyG'!$AD:$AD,$H$11)*AX$9)/BB$10))</f>
        <v>0</v>
      </c>
      <c r="BC21" s="170">
        <f t="shared" ca="1" si="13"/>
        <v>0</v>
      </c>
      <c r="BD21" s="171">
        <f ca="1">IF(BC$9&gt;Periodo,0,SUMIFS(INDIRECT("'BD OCyG'!$"&amp;BD$10&amp;":$"&amp;BD$10),'BD OCyG'!$B:$B,BB$9,'BD OCyG'!$AE:$AE,$H21,'BD OCyG'!$AD:$AD,$H$11,'BD OCyG'!$AF:$AF,"Si")-AX21-AR21-AL21-AF21-Z21)</f>
        <v>0</v>
      </c>
      <c r="BE21" s="171">
        <f ca="1">IF(BC$9&gt;Periodo,0,SUMIFS(INDIRECT("'BD OCyG'!$"&amp;BD$10&amp;":$"&amp;BD$10),'BD OCyG'!$B:$B,BB$9,'BD OCyG'!$AE:$AE,$H21,'BD OCyG'!$AD:$AD,$H$11,'BD OCyG'!$AF:$AF,"No")*Resumen!$F$8-AY21-AS21-AM21-AG21-AA21)</f>
        <v>0</v>
      </c>
      <c r="BF21" s="171">
        <f ca="1">BD21+IF(Resumen!$F$8=0,0,BE21/Resumen!$F$8)</f>
        <v>0</v>
      </c>
      <c r="BG21" s="171">
        <f ca="1">BD21+IF(Resumen!$L$7=0,0,BE21/Resumen!$L$7)</f>
        <v>0</v>
      </c>
      <c r="BH21" s="170">
        <f ca="1">IF(BI$9&gt;Periodo,0,IF(BI$9&gt;Periodo,0,(SUMIFS(INDIRECT("'BD OCyG'!$"&amp;BI$10&amp;":"&amp;BI$10),'BD OCyG'!$B:$B,BH$9,'BD OCyG'!$AE:$AE,$H21,'BD OCyG'!$AD:$AD,$H$11)*BJ$9-SUMIFS(INDIRECT("'BD OCyG'!$"&amp;BC$10&amp;":"&amp;BC$10),'BD OCyG'!$B:$B,BH$9,'BD OCyG'!$AE:$AE,$H21,'BD OCyG'!$AD:$AD,$H$11)*BD$9)/BH$10))</f>
        <v>0</v>
      </c>
      <c r="BI21" s="170">
        <f t="shared" ca="1" si="14"/>
        <v>0</v>
      </c>
      <c r="BJ21" s="171">
        <f ca="1">IF(BI$9&gt;Periodo,0,SUMIFS(INDIRECT("'BD OCyG'!$"&amp;BJ$10&amp;":$"&amp;BJ$10),'BD OCyG'!$B:$B,BH$9,'BD OCyG'!$AE:$AE,$H21,'BD OCyG'!$AD:$AD,$H$11,'BD OCyG'!$AF:$AF,"Si")-BD21-AX21-AR21-AL21-AF21-Z21)</f>
        <v>0</v>
      </c>
      <c r="BK21" s="171">
        <f ca="1">IF(BI$9&gt;Periodo,0,SUMIFS(INDIRECT("'BD OCyG'!$"&amp;BJ$10&amp;":$"&amp;BJ$10),'BD OCyG'!$B:$B,BH$9,'BD OCyG'!$AE:$AE,$H21,'BD OCyG'!$AD:$AD,$H$11,'BD OCyG'!$AF:$AF,"No")*Resumen!$F$8-BE21-AY21-AS21-AM21-AG21-AA21)</f>
        <v>0</v>
      </c>
      <c r="BL21" s="171">
        <f ca="1">BJ21+IF(Resumen!$F$8=0,0,BK21/Resumen!$F$8)</f>
        <v>0</v>
      </c>
      <c r="BM21" s="171">
        <f ca="1">BJ21+IF(Resumen!$M$7=0,0,BK21/Resumen!$M$7)</f>
        <v>0</v>
      </c>
      <c r="BN21" s="170">
        <f ca="1">IF(BO$9&gt;Periodo,0,IF(BO$9&gt;Periodo,0,(SUMIFS(INDIRECT("'BD OCyG'!$"&amp;BO$10&amp;":"&amp;BO$10),'BD OCyG'!$B:$B,BN$9,'BD OCyG'!$AE:$AE,$H21,'BD OCyG'!$AD:$AD,$H$11)*BP$9-SUMIFS(INDIRECT("'BD OCyG'!$"&amp;BI$10&amp;":"&amp;BI$10),'BD OCyG'!$B:$B,BN$9,'BD OCyG'!$AE:$AE,$H21,'BD OCyG'!$AD:$AD,$H$11)*BJ$9)/BN$10))</f>
        <v>0</v>
      </c>
      <c r="BO21" s="170">
        <f t="shared" ca="1" si="15"/>
        <v>0</v>
      </c>
      <c r="BP21" s="171">
        <f ca="1">IF(BO$9&gt;Periodo,0,SUMIFS(INDIRECT("'BD OCyG'!$"&amp;BP$10&amp;":$"&amp;BP$10),'BD OCyG'!$B:$B,BN$9,'BD OCyG'!$AE:$AE,$H21,'BD OCyG'!$AD:$AD,$H$11,'BD OCyG'!$AF:$AF,"Si")-BJ21-BD21-AX21-AR21-AL21-AF21-Z21)</f>
        <v>0</v>
      </c>
      <c r="BQ21" s="171">
        <f ca="1">IF(BO$9&gt;Periodo,0,SUMIFS(INDIRECT("'BD OCyG'!$"&amp;BP$10&amp;":$"&amp;BP$10),'BD OCyG'!$B:$B,BN$9,'BD OCyG'!$AE:$AE,$H21,'BD OCyG'!$AD:$AD,$H$11,'BD OCyG'!$AF:$AF,"No")*Resumen!$F$9-BK21-BE21-AY21-AS21-AM21-AG21-AA21)</f>
        <v>0</v>
      </c>
      <c r="BR21" s="171">
        <f ca="1">BP21+IF(Resumen!$F$8=0,0,BQ21/Resumen!$F$8)</f>
        <v>0</v>
      </c>
      <c r="BS21" s="171">
        <f ca="1">BP21+IF(Resumen!$N$7=0,0,BQ21/Resumen!$N$7)</f>
        <v>0</v>
      </c>
      <c r="BT21" s="170">
        <f ca="1">IF(BU$9&gt;Periodo,0,IF(BU$9&gt;Periodo,0,(SUMIFS(INDIRECT("'BD OCyG'!$"&amp;BU$10&amp;":"&amp;BU$10),'BD OCyG'!$B:$B,BT$9,'BD OCyG'!$AE:$AE,$H21,'BD OCyG'!$AD:$AD,$H$11)*BV$9-SUMIFS(INDIRECT("'BD OCyG'!$"&amp;BO$10&amp;":"&amp;BO$10),'BD OCyG'!$B:$B,BT$9,'BD OCyG'!$AE:$AE,$H21,'BD OCyG'!$AD:$AD,$H$11)*BP$9)/BT$10))</f>
        <v>0</v>
      </c>
      <c r="BU21" s="170">
        <f t="shared" ca="1" si="16"/>
        <v>0</v>
      </c>
      <c r="BV21" s="171">
        <f ca="1">IF(BU$9&gt;Periodo,0,SUMIFS(INDIRECT("'BD OCyG'!$"&amp;BV$10&amp;":$"&amp;BV$10),'BD OCyG'!$B:$B,BT$9,'BD OCyG'!$AE:$AE,$H21,'BD OCyG'!$AD:$AD,$H$11,'BD OCyG'!$AF:$AF,"Si")-BP21-BJ21-BD21-AX21-AR21-AL21-AF21-Z21)</f>
        <v>0</v>
      </c>
      <c r="BW21" s="171">
        <f ca="1">IF(BU$9&gt;Periodo,0,SUMIFS(INDIRECT("'BD OCyG'!$"&amp;BV$10&amp;":$"&amp;BV$10),'BD OCyG'!$B:$B,BT$9,'BD OCyG'!$AE:$AE,$H21,'BD OCyG'!$AD:$AD,$H$11,'BD OCyG'!$AF:$AF,"No")*Resumen!$F$8-BQ21-BK21-BE21-AY21-AS21-AM21-AG21-AA21)</f>
        <v>0</v>
      </c>
      <c r="BX21" s="171">
        <f ca="1">BV21+IF(Resumen!$F$8=0,0,BW21/Resumen!$F$8)</f>
        <v>0</v>
      </c>
      <c r="BY21" s="171">
        <f ca="1">BV21+IF(Resumen!$O$7=0,0,BW21/Resumen!$O$7)</f>
        <v>0</v>
      </c>
      <c r="BZ21" s="170">
        <f ca="1">IF(CA$9&gt;Periodo,0,IF(CA$9&gt;Periodo,0,(SUMIFS(INDIRECT("'BD OCyG'!$"&amp;CA$10&amp;":"&amp;CA$10),'BD OCyG'!$B:$B,BZ$9,'BD OCyG'!$AE:$AE,$H21,'BD OCyG'!$AD:$AD,$H$11)*CB$9-SUMIFS(INDIRECT("'BD OCyG'!$"&amp;BU$10&amp;":"&amp;BU$10),'BD OCyG'!$B:$B,BZ$9,'BD OCyG'!$AE:$AE,$H21,'BD OCyG'!$AD:$AD,$H$11)*BV$9)/BZ$10))</f>
        <v>0</v>
      </c>
      <c r="CA21" s="170">
        <f t="shared" ca="1" si="17"/>
        <v>0</v>
      </c>
      <c r="CB21" s="171">
        <f ca="1">IF(CA$9&gt;Periodo,0,SUMIFS(INDIRECT("'BD OCyG'!$"&amp;CB$10&amp;":$"&amp;CB$10),'BD OCyG'!$B:$B,BZ$9,'BD OCyG'!$AE:$AE,$H21,'BD OCyG'!$AD:$AD,$H$11,'BD OCyG'!$AF:$AF,"Si")-BV21-BP21-BJ21-BD21-AX21-AR21-AL21-AF21-Z21)</f>
        <v>0</v>
      </c>
      <c r="CC21" s="171">
        <f ca="1">IF(CA$9&gt;Periodo,0,SUMIFS(INDIRECT("'BD OCyG'!$"&amp;CB$10&amp;":$"&amp;CB$10),'BD OCyG'!$B:$B,BZ$9,'BD OCyG'!$AE:$AE,$H21,'BD OCyG'!$AD:$AD,$H$11,'BD OCyG'!$AF:$AF,"No")*Resumen!$F$8-BW21-BQ21-BK21-BE21-AY21-AS21-AM21-AG21-AA21)</f>
        <v>0</v>
      </c>
      <c r="CD21" s="171">
        <f ca="1">CB21+IF(Resumen!$F$8=0,0,CC21/Resumen!$F$8)</f>
        <v>0</v>
      </c>
      <c r="CE21" s="171">
        <f ca="1">CB21+IF(Resumen!$P$7=0,0,CC21/Resumen!$P$7)</f>
        <v>0</v>
      </c>
      <c r="CF21" s="170">
        <f ca="1">IF(CG$9&gt;Periodo,0,IF(CG$9&gt;Periodo,0,(SUMIFS(INDIRECT("'BD OCyG'!$"&amp;CG$10&amp;":"&amp;CG$10),'BD OCyG'!$B:$B,CF$9,'BD OCyG'!$AE:$AE,$H21,'BD OCyG'!$AD:$AD,$H$11)*CH$9-SUMIFS(INDIRECT("'BD OCyG'!$"&amp;CA$10&amp;":"&amp;CA$10),'BD OCyG'!$B:$B,CF$9,'BD OCyG'!$AE:$AE,$H21,'BD OCyG'!$AD:$AD,$H$11)*CB$9)/CF$10))</f>
        <v>0</v>
      </c>
      <c r="CG21" s="170">
        <f t="shared" ca="1" si="18"/>
        <v>0</v>
      </c>
      <c r="CH21" s="171">
        <f ca="1">IF(CG$9&gt;Periodo,0,SUMIFS(INDIRECT("'BD OCyG'!$"&amp;CH$10&amp;":$"&amp;CH$10),'BD OCyG'!$B:$B,CF$9,'BD OCyG'!$AE:$AE,$H21,'BD OCyG'!$AD:$AD,$H$11,'BD OCyG'!$AF:$AF,"Si")-CB21-BV21-BP21-BJ21-BD21-AX21-AR21-AL21-AF21-Z21)</f>
        <v>0</v>
      </c>
      <c r="CI21" s="171">
        <f ca="1">IF(CG$9&gt;Periodo,0,SUMIFS(INDIRECT("'BD OCyG'!$"&amp;CH$10&amp;":$"&amp;CH$10),'BD OCyG'!$B:$B,CF$9,'BD OCyG'!$AE:$AE,$H21,'BD OCyG'!$AD:$AD,$H$11,'BD OCyG'!$AF:$AF,"No")*Resumen!$F$8-CC21-BW21-BQ21-BK21-BE21-AY21-AS21-AM21-AG21-AA21)</f>
        <v>0</v>
      </c>
      <c r="CJ21" s="171">
        <f ca="1">CH21+IF(Resumen!$F$8=0,0,CI21/Resumen!$F$8)</f>
        <v>0</v>
      </c>
      <c r="CK21" s="171">
        <f ca="1">CH21+IF(Resumen!$Q$7=0,0,CI21/Resumen!$Q$7)</f>
        <v>0</v>
      </c>
      <c r="CL21" s="170">
        <f ca="1">IF(CM$9&gt;Periodo,0,IF(CM$9&gt;Periodo,0,(SUMIFS(INDIRECT("'BD OCyG'!$"&amp;CM$10&amp;":"&amp;CM$10),'BD OCyG'!$B:$B,CL$9,'BD OCyG'!$AE:$AE,$H21,'BD OCyG'!$AD:$AD,$H$11)*CN$9-SUMIFS(INDIRECT("'BD OCyG'!$"&amp;CG$10&amp;":"&amp;CG$10),'BD OCyG'!$B:$B,CL$9,'BD OCyG'!$AE:$AE,$H21,'BD OCyG'!$AD:$AD,$H$11)*CH$9)/CL$10))</f>
        <v>0</v>
      </c>
      <c r="CM21" s="170">
        <f t="shared" ca="1" si="19"/>
        <v>0</v>
      </c>
      <c r="CN21" s="171">
        <f ca="1">IF(CM$9&gt;Periodo,0,SUMIFS(INDIRECT("'BD OCyG'!$"&amp;CN$10&amp;":$"&amp;CN$10),'BD OCyG'!$B:$B,CL$9,'BD OCyG'!$AE:$AE,$H21,'BD OCyG'!$AD:$AD,$H$11,'BD OCyG'!$AF:$AF,"Si")-CH21-CB21-BV21-BP21-BJ21-BD21-AX21-AR21-AL21-AF21-Z21)</f>
        <v>0</v>
      </c>
      <c r="CO21" s="171">
        <f ca="1">IF(CM$9&gt;Periodo,0,SUMIFS(INDIRECT("'BD OCyG'!$"&amp;CN$10&amp;":$"&amp;CN$10),'BD OCyG'!$B:$B,CL$9,'BD OCyG'!$AE:$AE,$H21,'BD OCyG'!$AD:$AD,$H$11,'BD OCyG'!$AF:$AF,"No")*Resumen!$F$8-CI21-CC21-BW21-BQ21-BK21-BE21-AY21-AS21-AM21-AG21-AA21)</f>
        <v>0</v>
      </c>
      <c r="CP21" s="171">
        <f ca="1">CN21+IF(Resumen!$F$8=0,0,CO21/Resumen!$F$8)</f>
        <v>0</v>
      </c>
      <c r="CQ21" s="171">
        <f ca="1">CN21+IF(Resumen!$R$7=0,0,CO21/Resumen!$R$7)</f>
        <v>0</v>
      </c>
      <c r="CR21" s="139">
        <f t="shared" ca="1" si="20"/>
        <v>0</v>
      </c>
      <c r="CS21" s="139">
        <f t="shared" ca="1" si="21"/>
        <v>0</v>
      </c>
      <c r="CT21" s="139">
        <f t="shared" ca="1" si="22"/>
        <v>0</v>
      </c>
      <c r="CU21" s="139">
        <f t="shared" ca="1" si="4"/>
        <v>0</v>
      </c>
      <c r="CV21" s="140">
        <f t="shared" ca="1" si="4"/>
        <v>0</v>
      </c>
      <c r="CW21" s="140">
        <f t="shared" ca="1" si="4"/>
        <v>0</v>
      </c>
      <c r="CX21" s="170">
        <f>SUMIFS('BD OCyG'!$AB:$AB,'BD OCyG'!$B:$B,CX$11,'BD OCyG'!$AE:$AE,$H21,'BD OCyG'!$AD:$AD,$H$11)</f>
        <v>0</v>
      </c>
      <c r="CY21" s="170">
        <f t="shared" si="5"/>
        <v>0</v>
      </c>
      <c r="CZ21" s="171">
        <f>SUMIFS('BD OCyG'!$AC:$AC,'BD OCyG'!$B:$B,CX$11,'BD OCyG'!$AE:$AE,$H21,'BD OCyG'!$AD:$AD,$H$11,'BD OCyG'!$AF:$AF,"Si")</f>
        <v>0</v>
      </c>
      <c r="DA21" s="171">
        <f>SUMIFS('BD OCyG'!$AC:$AC,'BD OCyG'!$B:$B,CX$11,'BD OCyG'!$AE:$AE,$H21,'BD OCyG'!$AD:$AD,$H$11,'BD OCyG'!$AF:$AF,"No")*Resumen!$F$8</f>
        <v>0</v>
      </c>
      <c r="DB21" s="171">
        <f>CZ21+IF(Resumen!$F$8=0,0,DA21/Resumen!$F$8)</f>
        <v>0</v>
      </c>
      <c r="DC21" s="171">
        <f>CZ21+IF(Resumen!$F$8=0,0,DA21/Resumen!$F$8)</f>
        <v>0</v>
      </c>
      <c r="DD21" s="170">
        <f>SUMIFS('BD OCyG'!$AB:$AB,'BD OCyG'!$B:$B,DD$11,'BD OCyG'!$AE:$AE,$H21,'BD OCyG'!$AD:$AD,$H$11)</f>
        <v>0</v>
      </c>
      <c r="DE21" s="170">
        <f t="shared" si="6"/>
        <v>0</v>
      </c>
      <c r="DF21" s="171">
        <f>SUMIFS('BD OCyG'!$AC:$AC,'BD OCyG'!$B:$B,DD$11,'BD OCyG'!$AE:$AE,$H21,'BD OCyG'!$AD:$AD,$H$11,'BD OCyG'!$AF:$AF,"Si")</f>
        <v>0</v>
      </c>
      <c r="DG21" s="171">
        <f>SUMIFS('BD OCyG'!$AC:$AC,'BD OCyG'!$B:$B,DD$11,'BD OCyG'!$AE:$AE,$H21,'BD OCyG'!$AD:$AD,$H$11,'BD OCyG'!$AF:$AF,"No")*Resumen!$F$8</f>
        <v>0</v>
      </c>
      <c r="DH21" s="171">
        <f>DF21+IF(Resumen!$F$8=0,0,DG21/Resumen!$F$8)</f>
        <v>0</v>
      </c>
      <c r="DI21" s="171">
        <f>DF21+IF(Resumen!$F$8=0,0,DG21/Resumen!$F$8)</f>
        <v>0</v>
      </c>
      <c r="DJ21" s="140">
        <f t="shared" ca="1" si="23"/>
        <v>0</v>
      </c>
      <c r="DK21" s="140">
        <f t="shared" ca="1" si="7"/>
        <v>0</v>
      </c>
      <c r="DL21" s="140">
        <f t="shared" ca="1" si="7"/>
        <v>0</v>
      </c>
    </row>
    <row r="22" spans="2:116" s="169" customFormat="1" ht="15" customHeight="1" x14ac:dyDescent="0.2">
      <c r="B22" s="170">
        <f>SUMIFS('BD OCyG'!$AB:$AB,'BD OCyG'!$B:$B,B$11,'BD OCyG'!$AE:$AE,$H22,'BD OCyG'!$AD:$AD,$H$11)</f>
        <v>0</v>
      </c>
      <c r="C22" s="170">
        <f t="shared" si="0"/>
        <v>0</v>
      </c>
      <c r="D22" s="171">
        <f>SUMIFS('BD OCyG'!$AC:$AC,'BD OCyG'!$B:$B,B$11,'BD OCyG'!$AE:$AE,$H22,'BD OCyG'!$AD:$AD,$H$11,'BD OCyG'!$AF:$AF,"Si")</f>
        <v>0</v>
      </c>
      <c r="E22" s="171">
        <f>SUMIFS('BD OCyG'!$AC:$AC,'BD OCyG'!$B:$B,B$11,'BD OCyG'!$AE:$AE,$H22,'BD OCyG'!$AD:$AD,$H$11,'BD OCyG'!$AF:$AF,"No")*Resumen!$F$9</f>
        <v>0</v>
      </c>
      <c r="F22" s="171">
        <f>D22+IF(Resumen!$F$9=0,0,E22/Resumen!$F$9)</f>
        <v>0</v>
      </c>
      <c r="G22" s="171">
        <f>D22+IF(Resumen!$F$7=0,0,E22/Resumen!$F$7)</f>
        <v>0</v>
      </c>
      <c r="H22" s="172"/>
      <c r="I22" s="139">
        <f>SUMIFS('BD OCyG'!$AB:$AB,'BD OCyG'!$B:$B,I$11,'BD OCyG'!$AE:$AE,$H22,'BD OCyG'!$AD:$AD,$H$11)</f>
        <v>0</v>
      </c>
      <c r="J22" s="139">
        <f t="shared" si="1"/>
        <v>0</v>
      </c>
      <c r="K22" s="139">
        <f>SUMIFS('BD OCyG'!$AC:$AC,'BD OCyG'!$B:$B,I$11,'BD OCyG'!$AE:$AE,$H22,'BD OCyG'!$AD:$AD,$H$11,'BD OCyG'!$AF:$AF,"Si")</f>
        <v>0</v>
      </c>
      <c r="L22" s="139">
        <f>SUMIFS('BD OCyG'!$AC:$AC,'BD OCyG'!$B:$B,I$11,'BD OCyG'!$AE:$AE,$H22,'BD OCyG'!$AD:$AD,$H$11,'BD OCyG'!$AF:$AF,"No")*Resumen!$F$8</f>
        <v>0</v>
      </c>
      <c r="M22" s="171">
        <f>K22+IF(Resumen!$F$8=0,0,L22/Resumen!$F$8)</f>
        <v>0</v>
      </c>
      <c r="N22" s="139">
        <f>SUMIFS('BD OCyG'!$AB:$AB,'BD OCyG'!$B:$B,N$11,'BD OCyG'!$AE:$AE,$H22,'BD OCyG'!$AD:$AD,$H$11)</f>
        <v>0</v>
      </c>
      <c r="O22" s="139">
        <f t="shared" si="2"/>
        <v>0</v>
      </c>
      <c r="P22" s="139">
        <f>SUMIFS('BD OCyG'!$AC:$AC,'BD OCyG'!$B:$B,N$11,'BD OCyG'!$AE:$AE,$H22,'BD OCyG'!$AD:$AD,$H$11,'BD OCyG'!$AF:$AF,"Si")</f>
        <v>0</v>
      </c>
      <c r="Q22" s="139">
        <f>SUMIFS('BD OCyG'!$AC:$AC,'BD OCyG'!$B:$B,N$11,'BD OCyG'!$AE:$AE,$H22,'BD OCyG'!$AD:$AD,$H$11,'BD OCyG'!$AF:$AF,"No")*Resumen!$F$8</f>
        <v>0</v>
      </c>
      <c r="R22" s="171">
        <f>P22+IF(Resumen!$F$8=0,0,Q22/Resumen!$F$8)</f>
        <v>0</v>
      </c>
      <c r="S22" s="139">
        <f ca="1">IFERROR(SUMIFS(INDIRECT("'BD OCyG'!$"&amp;T$10&amp;":"&amp;T$10),'BD OCyG'!$B:$B,N$11,'BD OCyG'!$AE:$AE,$H22,'BD OCyG'!$AD:$AD,$H$11),)</f>
        <v>0</v>
      </c>
      <c r="T22" s="139">
        <f t="shared" ca="1" si="3"/>
        <v>0</v>
      </c>
      <c r="U22" s="139">
        <f ca="1">IFERROR(SUMIFS(INDIRECT("'BD OCyG'!$"&amp;U$10&amp;":$"&amp;U$10),'BD OCyG'!$B:$B,N$11,'BD OCyG'!$AE:$AE,$H22,'BD OCyG'!$AD:$AD,$H$11,'BD OCyG'!$AF:$AF,"Si"),)</f>
        <v>0</v>
      </c>
      <c r="V22" s="139">
        <f ca="1">IFERROR(SUMIFS(INDIRECT("'BD OCyG'!$"&amp;U$10&amp;":$"&amp;U$10),'BD OCyG'!$B:$B,N$11,'BD OCyG'!$AE:$AE,$H22,'BD OCyG'!$AD:$AD,$H$11,'BD OCyG'!$AF:$AF,"No")*Resumen!$F$8,)</f>
        <v>0</v>
      </c>
      <c r="W22" s="171">
        <f ca="1">U22+IF(Resumen!$F$8=0,0,V22/Resumen!$F$8)</f>
        <v>0</v>
      </c>
      <c r="X22" s="170">
        <f ca="1">SUMIFS(INDIRECT("'BD OCyG'!$"&amp;Y$10&amp;":"&amp;Y$10),'BD OCyG'!$B:$B,X$9,'BD OCyG'!$AE:$AE,$H22,'BD OCyG'!$AD:$AD,$H$11)</f>
        <v>0</v>
      </c>
      <c r="Y22" s="170">
        <f t="shared" ca="1" si="8"/>
        <v>0</v>
      </c>
      <c r="Z22" s="171">
        <f ca="1">SUMIFS(INDIRECT("'BD OCyG'!$"&amp;Z$10&amp;":$"&amp;Z$10),'BD OCyG'!$B:$B,X$9,'BD OCyG'!$AE:$AE,$H22,'BD OCyG'!$AD:$AD,$H$11,'BD OCyG'!$AF:$AF,"Si")</f>
        <v>0</v>
      </c>
      <c r="AA22" s="171">
        <f ca="1">SUMIFS(INDIRECT("'BD OCyG'!$"&amp;Z$10&amp;":$"&amp;Z$10),'BD OCyG'!$B:$B,X$9,'BD OCyG'!$AE:$AE,$H22,'BD OCyG'!$AD:$AD,$H$11,'BD OCyG'!$AF:$AF,"No")*Resumen!$F$8</f>
        <v>0</v>
      </c>
      <c r="AB22" s="171">
        <f ca="1">Z22+IF(Resumen!$F$8=0,0,AA22/Resumen!$F$8)</f>
        <v>0</v>
      </c>
      <c r="AC22" s="171">
        <f ca="1">Z22+IF(Resumen!$G$7=0,0,AA22/Resumen!$G$7)</f>
        <v>0</v>
      </c>
      <c r="AD22" s="170">
        <f ca="1">IF(AE$9&gt;Periodo,0,(SUMIFS(INDIRECT("'BD OCyG'!$"&amp;AE$10&amp;":"&amp;AE$10),'BD OCyG'!$B:$B,AD$9,'BD OCyG'!$AE:$AE,$H22,'BD OCyG'!$AD:$AD,$H$11)*AF$9-X22*X$10)/AD$10)</f>
        <v>0</v>
      </c>
      <c r="AE22" s="170">
        <f t="shared" ca="1" si="9"/>
        <v>0</v>
      </c>
      <c r="AF22" s="171">
        <f ca="1">IF(AE$9&gt;Periodo,0,IF(AE$9&gt;Periodo,0,SUMIFS(INDIRECT("'BD OCyG'!$"&amp;AF$10&amp;":$"&amp;AF$10),'BD OCyG'!$B:$B,AD$9,'BD OCyG'!$AE:$AE,$H22,'BD OCyG'!$AD:$AD,$H$11,'BD OCyG'!$AF:$AF,"Si")-Z22))</f>
        <v>0</v>
      </c>
      <c r="AG22" s="171">
        <f ca="1">IF(AE$9&gt;Periodo,0,IF(AE$9&gt;Periodo,0,SUMIFS(INDIRECT("'BD OCyG'!$"&amp;AF$10&amp;":$"&amp;AF$10),'BD OCyG'!$B:$B,AD$9,'BD OCyG'!$AE:$AE,$H22,'BD OCyG'!$AD:$AD,$H$11,'BD OCyG'!$AF:$AF,"No")*Resumen!$F$8-AA22))</f>
        <v>0</v>
      </c>
      <c r="AH22" s="171">
        <f ca="1">AF22+IF(Resumen!$F$8=0,0,AG22/Resumen!$F$8)</f>
        <v>0</v>
      </c>
      <c r="AI22" s="171">
        <f ca="1">AF22+IF(Resumen!$H$7=0,0,AG22/Resumen!$H$7)</f>
        <v>0</v>
      </c>
      <c r="AJ22" s="170">
        <f ca="1">IF(AK$9&gt;Periodo,0,IF(AK$9&gt;Periodo,0,(SUMIFS(INDIRECT("'BD OCyG'!$"&amp;AK$10&amp;":"&amp;AK$10),'BD OCyG'!$B:$B,AJ$9,'BD OCyG'!$AE:$AE,$H22,'BD OCyG'!$AD:$AD,$H$11)*AL$9-SUMIFS(INDIRECT("'BD OCyG'!$"&amp;AE$10&amp;":"&amp;AE$10),'BD OCyG'!$B:$B,AJ$9,'BD OCyG'!$AE:$AE,$H22,'BD OCyG'!$AD:$AD,$H$11)*AF$9)/AJ$10))</f>
        <v>0</v>
      </c>
      <c r="AK22" s="170">
        <f t="shared" ca="1" si="10"/>
        <v>0</v>
      </c>
      <c r="AL22" s="171">
        <f ca="1">IF(AK$9&gt;Periodo,0,SUMIFS(INDIRECT("'BD OCyG'!$"&amp;AL$10&amp;":$"&amp;AL$10),'BD OCyG'!$B:$B,AJ$9,'BD OCyG'!$AE:$AE,$H22,'BD OCyG'!$AD:$AD,$H$11,'BD OCyG'!$AF:$AF,"Si")-AF22-Z22)</f>
        <v>0</v>
      </c>
      <c r="AM22" s="171">
        <f ca="1">IF(AK$9&gt;Periodo,0,SUMIFS(INDIRECT("'BD OCyG'!$"&amp;AL$10&amp;":$"&amp;AL$10),'BD OCyG'!$B:$B,AJ$9,'BD OCyG'!$AE:$AE,$H22,'BD OCyG'!$AD:$AD,$H$11,'BD OCyG'!$AF:$AF,"No")*Resumen!$F$8-AG22-AA22)</f>
        <v>0</v>
      </c>
      <c r="AN22" s="171">
        <f ca="1">AL22+IF(Resumen!$F$8=0,0,AM22/Resumen!$F$8)</f>
        <v>0</v>
      </c>
      <c r="AO22" s="171">
        <f ca="1">AL22+IF(Resumen!$I$7=0,0,AM22/Resumen!$I$7)</f>
        <v>0</v>
      </c>
      <c r="AP22" s="170">
        <f ca="1">IF(AQ$9&gt;Periodo,0,IF(AQ$9&gt;Periodo,0,(SUMIFS(INDIRECT("'BD OCyG'!$"&amp;AQ$10&amp;":"&amp;AQ$10),'BD OCyG'!$B:$B,AP$9,'BD OCyG'!$AE:$AE,$H22,'BD OCyG'!$AD:$AD,$H$11)*AR$9-SUMIFS(INDIRECT("'BD OCyG'!$"&amp;AK$10&amp;":"&amp;AK$10),'BD OCyG'!$B:$B,AP$9,'BD OCyG'!$AE:$AE,$H22,'BD OCyG'!$AD:$AD,$H$11)*AL$9)/AP$10))</f>
        <v>0</v>
      </c>
      <c r="AQ22" s="170">
        <f t="shared" ca="1" si="11"/>
        <v>0</v>
      </c>
      <c r="AR22" s="171">
        <f ca="1">IF(AQ$9&gt;Periodo,0,SUMIFS(INDIRECT("'BD OCyG'!$"&amp;AR$10&amp;":$"&amp;AR$10),'BD OCyG'!$B:$B,AP$9,'BD OCyG'!$AE:$AE,$H22,'BD OCyG'!$AD:$AD,$H$11,'BD OCyG'!$AF:$AF,"Si")-AL22-AF22-Z22)</f>
        <v>0</v>
      </c>
      <c r="AS22" s="171">
        <f ca="1">IF(AQ$9&gt;Periodo,0,SUMIFS(INDIRECT("'BD OCyG'!$"&amp;AR$10&amp;":$"&amp;AR$10),'BD OCyG'!$B:$B,AP$9,'BD OCyG'!$AE:$AE,$H22,'BD OCyG'!$AD:$AD,$H$11,'BD OCyG'!$AF:$AF,"No")*Resumen!$F$8-AM22-AG22-AA22)</f>
        <v>0</v>
      </c>
      <c r="AT22" s="171">
        <f ca="1">AR22+IF(Resumen!$F$8=0,0,AS22/Resumen!$F$8)</f>
        <v>0</v>
      </c>
      <c r="AU22" s="171">
        <f ca="1">AR22+IF(Resumen!$J$7=0,0,AS22/Resumen!$J$7)</f>
        <v>0</v>
      </c>
      <c r="AV22" s="170">
        <f ca="1">IF(AW$9&gt;Periodo,0,IF(AW$9&gt;Periodo,0,(SUMIFS(INDIRECT("'BD OCyG'!$"&amp;AW$10&amp;":"&amp;AW$10),'BD OCyG'!$B:$B,AV$9,'BD OCyG'!$AE:$AE,$H22,'BD OCyG'!$AD:$AD,$H$11)*AX$9-SUMIFS(INDIRECT("'BD OCyG'!$"&amp;AQ$10&amp;":"&amp;AQ$10),'BD OCyG'!$B:$B,AV$9,'BD OCyG'!$AE:$AE,$H22,'BD OCyG'!$AD:$AD,$H$11)*AR$9)/AV$10))</f>
        <v>0</v>
      </c>
      <c r="AW22" s="170">
        <f t="shared" ca="1" si="12"/>
        <v>0</v>
      </c>
      <c r="AX22" s="171">
        <f ca="1">IF(AW$9&gt;Periodo,0,SUMIFS(INDIRECT("'BD OCyG'!$"&amp;AX$10&amp;":$"&amp;AX$10),'BD OCyG'!$B:$B,AV$9,'BD OCyG'!$AE:$AE,$H22,'BD OCyG'!$AD:$AD,$H$11,'BD OCyG'!$AF:$AF,"Si")-AR22-AL22-AF22-Z22)</f>
        <v>0</v>
      </c>
      <c r="AY22" s="171">
        <f ca="1">IF(AW$9&gt;Periodo,0,SUMIFS(INDIRECT("'BD OCyG'!$"&amp;AX$10&amp;":$"&amp;AX$10),'BD OCyG'!$B:$B,AV$9,'BD OCyG'!$AE:$AE,$H22,'BD OCyG'!$AD:$AD,$H$11,'BD OCyG'!$AF:$AF,"No")*Resumen!$F$8-AS22-AM22-AG22-AA22)</f>
        <v>0</v>
      </c>
      <c r="AZ22" s="171">
        <f ca="1">AX22+IF(Resumen!$F$8=0,0,AY22/Resumen!$F$8)</f>
        <v>0</v>
      </c>
      <c r="BA22" s="171">
        <f ca="1">AX22+IF(Resumen!$K$7=0,0,AY22/Resumen!$K$7)</f>
        <v>0</v>
      </c>
      <c r="BB22" s="170">
        <f ca="1">IF(BC$9&gt;Periodo,0,IF(BC$9&gt;Periodo,0,(SUMIFS(INDIRECT("'BD OCyG'!$"&amp;BC$10&amp;":"&amp;BC$10),'BD OCyG'!$B:$B,BB$9,'BD OCyG'!$AE:$AE,$H22,'BD OCyG'!$AD:$AD,$H$11)*BD$9-SUMIFS(INDIRECT("'BD OCyG'!$"&amp;AW$10&amp;":"&amp;AW$10),'BD OCyG'!$B:$B,BB$9,'BD OCyG'!$AE:$AE,$H22,'BD OCyG'!$AD:$AD,$H$11)*AX$9)/BB$10))</f>
        <v>0</v>
      </c>
      <c r="BC22" s="170">
        <f t="shared" ca="1" si="13"/>
        <v>0</v>
      </c>
      <c r="BD22" s="171">
        <f ca="1">IF(BC$9&gt;Periodo,0,SUMIFS(INDIRECT("'BD OCyG'!$"&amp;BD$10&amp;":$"&amp;BD$10),'BD OCyG'!$B:$B,BB$9,'BD OCyG'!$AE:$AE,$H22,'BD OCyG'!$AD:$AD,$H$11,'BD OCyG'!$AF:$AF,"Si")-AX22-AR22-AL22-AF22-Z22)</f>
        <v>0</v>
      </c>
      <c r="BE22" s="171">
        <f ca="1">IF(BC$9&gt;Periodo,0,SUMIFS(INDIRECT("'BD OCyG'!$"&amp;BD$10&amp;":$"&amp;BD$10),'BD OCyG'!$B:$B,BB$9,'BD OCyG'!$AE:$AE,$H22,'BD OCyG'!$AD:$AD,$H$11,'BD OCyG'!$AF:$AF,"No")*Resumen!$F$8-AY22-AS22-AM22-AG22-AA22)</f>
        <v>0</v>
      </c>
      <c r="BF22" s="171">
        <f ca="1">BD22+IF(Resumen!$F$8=0,0,BE22/Resumen!$F$8)</f>
        <v>0</v>
      </c>
      <c r="BG22" s="171">
        <f ca="1">BD22+IF(Resumen!$L$7=0,0,BE22/Resumen!$L$7)</f>
        <v>0</v>
      </c>
      <c r="BH22" s="170">
        <f ca="1">IF(BI$9&gt;Periodo,0,IF(BI$9&gt;Periodo,0,(SUMIFS(INDIRECT("'BD OCyG'!$"&amp;BI$10&amp;":"&amp;BI$10),'BD OCyG'!$B:$B,BH$9,'BD OCyG'!$AE:$AE,$H22,'BD OCyG'!$AD:$AD,$H$11)*BJ$9-SUMIFS(INDIRECT("'BD OCyG'!$"&amp;BC$10&amp;":"&amp;BC$10),'BD OCyG'!$B:$B,BH$9,'BD OCyG'!$AE:$AE,$H22,'BD OCyG'!$AD:$AD,$H$11)*BD$9)/BH$10))</f>
        <v>0</v>
      </c>
      <c r="BI22" s="170">
        <f t="shared" ca="1" si="14"/>
        <v>0</v>
      </c>
      <c r="BJ22" s="171">
        <f ca="1">IF(BI$9&gt;Periodo,0,SUMIFS(INDIRECT("'BD OCyG'!$"&amp;BJ$10&amp;":$"&amp;BJ$10),'BD OCyG'!$B:$B,BH$9,'BD OCyG'!$AE:$AE,$H22,'BD OCyG'!$AD:$AD,$H$11,'BD OCyG'!$AF:$AF,"Si")-BD22-AX22-AR22-AL22-AF22-Z22)</f>
        <v>0</v>
      </c>
      <c r="BK22" s="171">
        <f ca="1">IF(BI$9&gt;Periodo,0,SUMIFS(INDIRECT("'BD OCyG'!$"&amp;BJ$10&amp;":$"&amp;BJ$10),'BD OCyG'!$B:$B,BH$9,'BD OCyG'!$AE:$AE,$H22,'BD OCyG'!$AD:$AD,$H$11,'BD OCyG'!$AF:$AF,"No")*Resumen!$F$8-BE22-AY22-AS22-AM22-AG22-AA22)</f>
        <v>0</v>
      </c>
      <c r="BL22" s="171">
        <f ca="1">BJ22+IF(Resumen!$F$8=0,0,BK22/Resumen!$F$8)</f>
        <v>0</v>
      </c>
      <c r="BM22" s="171">
        <f ca="1">BJ22+IF(Resumen!$M$7=0,0,BK22/Resumen!$M$7)</f>
        <v>0</v>
      </c>
      <c r="BN22" s="170">
        <f ca="1">IF(BO$9&gt;Periodo,0,IF(BO$9&gt;Periodo,0,(SUMIFS(INDIRECT("'BD OCyG'!$"&amp;BO$10&amp;":"&amp;BO$10),'BD OCyG'!$B:$B,BN$9,'BD OCyG'!$AE:$AE,$H22,'BD OCyG'!$AD:$AD,$H$11)*BP$9-SUMIFS(INDIRECT("'BD OCyG'!$"&amp;BI$10&amp;":"&amp;BI$10),'BD OCyG'!$B:$B,BN$9,'BD OCyG'!$AE:$AE,$H22,'BD OCyG'!$AD:$AD,$H$11)*BJ$9)/BN$10))</f>
        <v>0</v>
      </c>
      <c r="BO22" s="170">
        <f t="shared" ca="1" si="15"/>
        <v>0</v>
      </c>
      <c r="BP22" s="171">
        <f ca="1">IF(BO$9&gt;Periodo,0,SUMIFS(INDIRECT("'BD OCyG'!$"&amp;BP$10&amp;":$"&amp;BP$10),'BD OCyG'!$B:$B,BN$9,'BD OCyG'!$AE:$AE,$H22,'BD OCyG'!$AD:$AD,$H$11,'BD OCyG'!$AF:$AF,"Si")-BJ22-BD22-AX22-AR22-AL22-AF22-Z22)</f>
        <v>0</v>
      </c>
      <c r="BQ22" s="171">
        <f ca="1">IF(BO$9&gt;Periodo,0,SUMIFS(INDIRECT("'BD OCyG'!$"&amp;BP$10&amp;":$"&amp;BP$10),'BD OCyG'!$B:$B,BN$9,'BD OCyG'!$AE:$AE,$H22,'BD OCyG'!$AD:$AD,$H$11,'BD OCyG'!$AF:$AF,"No")*Resumen!$F$9-BK22-BE22-AY22-AS22-AM22-AG22-AA22)</f>
        <v>0</v>
      </c>
      <c r="BR22" s="171">
        <f ca="1">BP22+IF(Resumen!$F$8=0,0,BQ22/Resumen!$F$8)</f>
        <v>0</v>
      </c>
      <c r="BS22" s="171">
        <f ca="1">BP22+IF(Resumen!$N$7=0,0,BQ22/Resumen!$N$7)</f>
        <v>0</v>
      </c>
      <c r="BT22" s="170">
        <f ca="1">IF(BU$9&gt;Periodo,0,IF(BU$9&gt;Periodo,0,(SUMIFS(INDIRECT("'BD OCyG'!$"&amp;BU$10&amp;":"&amp;BU$10),'BD OCyG'!$B:$B,BT$9,'BD OCyG'!$AE:$AE,$H22,'BD OCyG'!$AD:$AD,$H$11)*BV$9-SUMIFS(INDIRECT("'BD OCyG'!$"&amp;BO$10&amp;":"&amp;BO$10),'BD OCyG'!$B:$B,BT$9,'BD OCyG'!$AE:$AE,$H22,'BD OCyG'!$AD:$AD,$H$11)*BP$9)/BT$10))</f>
        <v>0</v>
      </c>
      <c r="BU22" s="170">
        <f t="shared" ca="1" si="16"/>
        <v>0</v>
      </c>
      <c r="BV22" s="171">
        <f ca="1">IF(BU$9&gt;Periodo,0,SUMIFS(INDIRECT("'BD OCyG'!$"&amp;BV$10&amp;":$"&amp;BV$10),'BD OCyG'!$B:$B,BT$9,'BD OCyG'!$AE:$AE,$H22,'BD OCyG'!$AD:$AD,$H$11,'BD OCyG'!$AF:$AF,"Si")-BP22-BJ22-BD22-AX22-AR22-AL22-AF22-Z22)</f>
        <v>0</v>
      </c>
      <c r="BW22" s="171">
        <f ca="1">IF(BU$9&gt;Periodo,0,SUMIFS(INDIRECT("'BD OCyG'!$"&amp;BV$10&amp;":$"&amp;BV$10),'BD OCyG'!$B:$B,BT$9,'BD OCyG'!$AE:$AE,$H22,'BD OCyG'!$AD:$AD,$H$11,'BD OCyG'!$AF:$AF,"No")*Resumen!$F$8-BQ22-BK22-BE22-AY22-AS22-AM22-AG22-AA22)</f>
        <v>0</v>
      </c>
      <c r="BX22" s="171">
        <f ca="1">BV22+IF(Resumen!$F$8=0,0,BW22/Resumen!$F$8)</f>
        <v>0</v>
      </c>
      <c r="BY22" s="171">
        <f ca="1">BV22+IF(Resumen!$O$7=0,0,BW22/Resumen!$O$7)</f>
        <v>0</v>
      </c>
      <c r="BZ22" s="170">
        <f ca="1">IF(CA$9&gt;Periodo,0,IF(CA$9&gt;Periodo,0,(SUMIFS(INDIRECT("'BD OCyG'!$"&amp;CA$10&amp;":"&amp;CA$10),'BD OCyG'!$B:$B,BZ$9,'BD OCyG'!$AE:$AE,$H22,'BD OCyG'!$AD:$AD,$H$11)*CB$9-SUMIFS(INDIRECT("'BD OCyG'!$"&amp;BU$10&amp;":"&amp;BU$10),'BD OCyG'!$B:$B,BZ$9,'BD OCyG'!$AE:$AE,$H22,'BD OCyG'!$AD:$AD,$H$11)*BV$9)/BZ$10))</f>
        <v>0</v>
      </c>
      <c r="CA22" s="170">
        <f t="shared" ca="1" si="17"/>
        <v>0</v>
      </c>
      <c r="CB22" s="171">
        <f ca="1">IF(CA$9&gt;Periodo,0,SUMIFS(INDIRECT("'BD OCyG'!$"&amp;CB$10&amp;":$"&amp;CB$10),'BD OCyG'!$B:$B,BZ$9,'BD OCyG'!$AE:$AE,$H22,'BD OCyG'!$AD:$AD,$H$11,'BD OCyG'!$AF:$AF,"Si")-BV22-BP22-BJ22-BD22-AX22-AR22-AL22-AF22-Z22)</f>
        <v>0</v>
      </c>
      <c r="CC22" s="171">
        <f ca="1">IF(CA$9&gt;Periodo,0,SUMIFS(INDIRECT("'BD OCyG'!$"&amp;CB$10&amp;":$"&amp;CB$10),'BD OCyG'!$B:$B,BZ$9,'BD OCyG'!$AE:$AE,$H22,'BD OCyG'!$AD:$AD,$H$11,'BD OCyG'!$AF:$AF,"No")*Resumen!$F$8-BW22-BQ22-BK22-BE22-AY22-AS22-AM22-AG22-AA22)</f>
        <v>0</v>
      </c>
      <c r="CD22" s="171">
        <f ca="1">CB22+IF(Resumen!$F$8=0,0,CC22/Resumen!$F$8)</f>
        <v>0</v>
      </c>
      <c r="CE22" s="171">
        <f ca="1">CB22+IF(Resumen!$P$7=0,0,CC22/Resumen!$P$7)</f>
        <v>0</v>
      </c>
      <c r="CF22" s="170">
        <f ca="1">IF(CG$9&gt;Periodo,0,IF(CG$9&gt;Periodo,0,(SUMIFS(INDIRECT("'BD OCyG'!$"&amp;CG$10&amp;":"&amp;CG$10),'BD OCyG'!$B:$B,CF$9,'BD OCyG'!$AE:$AE,$H22,'BD OCyG'!$AD:$AD,$H$11)*CH$9-SUMIFS(INDIRECT("'BD OCyG'!$"&amp;CA$10&amp;":"&amp;CA$10),'BD OCyG'!$B:$B,CF$9,'BD OCyG'!$AE:$AE,$H22,'BD OCyG'!$AD:$AD,$H$11)*CB$9)/CF$10))</f>
        <v>0</v>
      </c>
      <c r="CG22" s="170">
        <f t="shared" ca="1" si="18"/>
        <v>0</v>
      </c>
      <c r="CH22" s="171">
        <f ca="1">IF(CG$9&gt;Periodo,0,SUMIFS(INDIRECT("'BD OCyG'!$"&amp;CH$10&amp;":$"&amp;CH$10),'BD OCyG'!$B:$B,CF$9,'BD OCyG'!$AE:$AE,$H22,'BD OCyG'!$AD:$AD,$H$11,'BD OCyG'!$AF:$AF,"Si")-CB22-BV22-BP22-BJ22-BD22-AX22-AR22-AL22-AF22-Z22)</f>
        <v>0</v>
      </c>
      <c r="CI22" s="171">
        <f ca="1">IF(CG$9&gt;Periodo,0,SUMIFS(INDIRECT("'BD OCyG'!$"&amp;CH$10&amp;":$"&amp;CH$10),'BD OCyG'!$B:$B,CF$9,'BD OCyG'!$AE:$AE,$H22,'BD OCyG'!$AD:$AD,$H$11,'BD OCyG'!$AF:$AF,"No")*Resumen!$F$8-CC22-BW22-BQ22-BK22-BE22-AY22-AS22-AM22-AG22-AA22)</f>
        <v>0</v>
      </c>
      <c r="CJ22" s="171">
        <f ca="1">CH22+IF(Resumen!$F$8=0,0,CI22/Resumen!$F$8)</f>
        <v>0</v>
      </c>
      <c r="CK22" s="171">
        <f ca="1">CH22+IF(Resumen!$Q$7=0,0,CI22/Resumen!$Q$7)</f>
        <v>0</v>
      </c>
      <c r="CL22" s="170">
        <f ca="1">IF(CM$9&gt;Periodo,0,IF(CM$9&gt;Periodo,0,(SUMIFS(INDIRECT("'BD OCyG'!$"&amp;CM$10&amp;":"&amp;CM$10),'BD OCyG'!$B:$B,CL$9,'BD OCyG'!$AE:$AE,$H22,'BD OCyG'!$AD:$AD,$H$11)*CN$9-SUMIFS(INDIRECT("'BD OCyG'!$"&amp;CG$10&amp;":"&amp;CG$10),'BD OCyG'!$B:$B,CL$9,'BD OCyG'!$AE:$AE,$H22,'BD OCyG'!$AD:$AD,$H$11)*CH$9)/CL$10))</f>
        <v>0</v>
      </c>
      <c r="CM22" s="170">
        <f t="shared" ca="1" si="19"/>
        <v>0</v>
      </c>
      <c r="CN22" s="171">
        <f ca="1">IF(CM$9&gt;Periodo,0,SUMIFS(INDIRECT("'BD OCyG'!$"&amp;CN$10&amp;":$"&amp;CN$10),'BD OCyG'!$B:$B,CL$9,'BD OCyG'!$AE:$AE,$H22,'BD OCyG'!$AD:$AD,$H$11,'BD OCyG'!$AF:$AF,"Si")-CH22-CB22-BV22-BP22-BJ22-BD22-AX22-AR22-AL22-AF22-Z22)</f>
        <v>0</v>
      </c>
      <c r="CO22" s="171">
        <f ca="1">IF(CM$9&gt;Periodo,0,SUMIFS(INDIRECT("'BD OCyG'!$"&amp;CN$10&amp;":$"&amp;CN$10),'BD OCyG'!$B:$B,CL$9,'BD OCyG'!$AE:$AE,$H22,'BD OCyG'!$AD:$AD,$H$11,'BD OCyG'!$AF:$AF,"No")*Resumen!$F$8-CI22-CC22-BW22-BQ22-BK22-BE22-AY22-AS22-AM22-AG22-AA22)</f>
        <v>0</v>
      </c>
      <c r="CP22" s="171">
        <f ca="1">CN22+IF(Resumen!$F$8=0,0,CO22/Resumen!$F$8)</f>
        <v>0</v>
      </c>
      <c r="CQ22" s="171">
        <f ca="1">CN22+IF(Resumen!$R$7=0,0,CO22/Resumen!$R$7)</f>
        <v>0</v>
      </c>
      <c r="CR22" s="139">
        <f t="shared" ca="1" si="20"/>
        <v>0</v>
      </c>
      <c r="CS22" s="139">
        <f t="shared" ca="1" si="21"/>
        <v>0</v>
      </c>
      <c r="CT22" s="139">
        <f t="shared" ca="1" si="22"/>
        <v>0</v>
      </c>
      <c r="CU22" s="139">
        <f t="shared" ca="1" si="4"/>
        <v>0</v>
      </c>
      <c r="CV22" s="140">
        <f t="shared" ca="1" si="4"/>
        <v>0</v>
      </c>
      <c r="CW22" s="140">
        <f t="shared" ca="1" si="4"/>
        <v>0</v>
      </c>
      <c r="CX22" s="170">
        <f>SUMIFS('BD OCyG'!$AB:$AB,'BD OCyG'!$B:$B,CX$11,'BD OCyG'!$AE:$AE,$H22,'BD OCyG'!$AD:$AD,$H$11)</f>
        <v>0</v>
      </c>
      <c r="CY22" s="170">
        <f t="shared" si="5"/>
        <v>0</v>
      </c>
      <c r="CZ22" s="171">
        <f>SUMIFS('BD OCyG'!$AC:$AC,'BD OCyG'!$B:$B,CX$11,'BD OCyG'!$AE:$AE,$H22,'BD OCyG'!$AD:$AD,$H$11,'BD OCyG'!$AF:$AF,"Si")</f>
        <v>0</v>
      </c>
      <c r="DA22" s="171">
        <f>SUMIFS('BD OCyG'!$AC:$AC,'BD OCyG'!$B:$B,CX$11,'BD OCyG'!$AE:$AE,$H22,'BD OCyG'!$AD:$AD,$H$11,'BD OCyG'!$AF:$AF,"No")*Resumen!$F$8</f>
        <v>0</v>
      </c>
      <c r="DB22" s="171">
        <f>CZ22+IF(Resumen!$F$8=0,0,DA22/Resumen!$F$8)</f>
        <v>0</v>
      </c>
      <c r="DC22" s="171">
        <f>CZ22+IF(Resumen!$F$8=0,0,DA22/Resumen!$F$8)</f>
        <v>0</v>
      </c>
      <c r="DD22" s="170">
        <f>SUMIFS('BD OCyG'!$AB:$AB,'BD OCyG'!$B:$B,DD$11,'BD OCyG'!$AE:$AE,$H22,'BD OCyG'!$AD:$AD,$H$11)</f>
        <v>0</v>
      </c>
      <c r="DE22" s="170">
        <f t="shared" si="6"/>
        <v>0</v>
      </c>
      <c r="DF22" s="171">
        <f>SUMIFS('BD OCyG'!$AC:$AC,'BD OCyG'!$B:$B,DD$11,'BD OCyG'!$AE:$AE,$H22,'BD OCyG'!$AD:$AD,$H$11,'BD OCyG'!$AF:$AF,"Si")</f>
        <v>0</v>
      </c>
      <c r="DG22" s="171">
        <f>SUMIFS('BD OCyG'!$AC:$AC,'BD OCyG'!$B:$B,DD$11,'BD OCyG'!$AE:$AE,$H22,'BD OCyG'!$AD:$AD,$H$11,'BD OCyG'!$AF:$AF,"No")*Resumen!$F$8</f>
        <v>0</v>
      </c>
      <c r="DH22" s="171">
        <f>DF22+IF(Resumen!$F$8=0,0,DG22/Resumen!$F$8)</f>
        <v>0</v>
      </c>
      <c r="DI22" s="171">
        <f>DF22+IF(Resumen!$F$8=0,0,DG22/Resumen!$F$8)</f>
        <v>0</v>
      </c>
      <c r="DJ22" s="140">
        <f t="shared" ca="1" si="23"/>
        <v>0</v>
      </c>
      <c r="DK22" s="140">
        <f t="shared" ca="1" si="7"/>
        <v>0</v>
      </c>
      <c r="DL22" s="140">
        <f t="shared" ca="1" si="7"/>
        <v>0</v>
      </c>
    </row>
    <row r="23" spans="2:116" s="169" customFormat="1" ht="15" customHeight="1" x14ac:dyDescent="0.2">
      <c r="B23" s="170">
        <f>SUMIFS('BD OCyG'!$AB:$AB,'BD OCyG'!$B:$B,B$11,'BD OCyG'!$AE:$AE,$H23,'BD OCyG'!$AD:$AD,$H$11)</f>
        <v>0</v>
      </c>
      <c r="C23" s="170">
        <f t="shared" si="0"/>
        <v>0</v>
      </c>
      <c r="D23" s="171">
        <f>SUMIFS('BD OCyG'!$AC:$AC,'BD OCyG'!$B:$B,B$11,'BD OCyG'!$AE:$AE,$H23,'BD OCyG'!$AD:$AD,$H$11,'BD OCyG'!$AF:$AF,"Si")</f>
        <v>0</v>
      </c>
      <c r="E23" s="171">
        <f>SUMIFS('BD OCyG'!$AC:$AC,'BD OCyG'!$B:$B,B$11,'BD OCyG'!$AE:$AE,$H23,'BD OCyG'!$AD:$AD,$H$11,'BD OCyG'!$AF:$AF,"No")*Resumen!$F$9</f>
        <v>0</v>
      </c>
      <c r="F23" s="171">
        <f>D23+IF(Resumen!$F$9=0,0,E23/Resumen!$F$9)</f>
        <v>0</v>
      </c>
      <c r="G23" s="171">
        <f>D23+IF(Resumen!$F$7=0,0,E23/Resumen!$F$7)</f>
        <v>0</v>
      </c>
      <c r="H23" s="172"/>
      <c r="I23" s="139">
        <f>SUMIFS('BD OCyG'!$AB:$AB,'BD OCyG'!$B:$B,I$11,'BD OCyG'!$AE:$AE,$H23,'BD OCyG'!$AD:$AD,$H$11)</f>
        <v>0</v>
      </c>
      <c r="J23" s="139">
        <f t="shared" si="1"/>
        <v>0</v>
      </c>
      <c r="K23" s="139">
        <f>SUMIFS('BD OCyG'!$AC:$AC,'BD OCyG'!$B:$B,I$11,'BD OCyG'!$AE:$AE,$H23,'BD OCyG'!$AD:$AD,$H$11,'BD OCyG'!$AF:$AF,"Si")</f>
        <v>0</v>
      </c>
      <c r="L23" s="139">
        <f>SUMIFS('BD OCyG'!$AC:$AC,'BD OCyG'!$B:$B,I$11,'BD OCyG'!$AE:$AE,$H23,'BD OCyG'!$AD:$AD,$H$11,'BD OCyG'!$AF:$AF,"No")*Resumen!$F$8</f>
        <v>0</v>
      </c>
      <c r="M23" s="171">
        <f>K23+IF(Resumen!$F$8=0,0,L23/Resumen!$F$8)</f>
        <v>0</v>
      </c>
      <c r="N23" s="139">
        <f>SUMIFS('BD OCyG'!$AB:$AB,'BD OCyG'!$B:$B,N$11,'BD OCyG'!$AE:$AE,$H23,'BD OCyG'!$AD:$AD,$H$11)</f>
        <v>0</v>
      </c>
      <c r="O23" s="139">
        <f t="shared" si="2"/>
        <v>0</v>
      </c>
      <c r="P23" s="139">
        <f>SUMIFS('BD OCyG'!$AC:$AC,'BD OCyG'!$B:$B,N$11,'BD OCyG'!$AE:$AE,$H23,'BD OCyG'!$AD:$AD,$H$11,'BD OCyG'!$AF:$AF,"Si")</f>
        <v>0</v>
      </c>
      <c r="Q23" s="139">
        <f>SUMIFS('BD OCyG'!$AC:$AC,'BD OCyG'!$B:$B,N$11,'BD OCyG'!$AE:$AE,$H23,'BD OCyG'!$AD:$AD,$H$11,'BD OCyG'!$AF:$AF,"No")*Resumen!$F$8</f>
        <v>0</v>
      </c>
      <c r="R23" s="171">
        <f>P23+IF(Resumen!$F$8=0,0,Q23/Resumen!$F$8)</f>
        <v>0</v>
      </c>
      <c r="S23" s="139">
        <f ca="1">IFERROR(SUMIFS(INDIRECT("'BD OCyG'!$"&amp;T$10&amp;":"&amp;T$10),'BD OCyG'!$B:$B,N$11,'BD OCyG'!$AE:$AE,$H23,'BD OCyG'!$AD:$AD,$H$11),)</f>
        <v>0</v>
      </c>
      <c r="T23" s="139">
        <f t="shared" ca="1" si="3"/>
        <v>0</v>
      </c>
      <c r="U23" s="139">
        <f ca="1">IFERROR(SUMIFS(INDIRECT("'BD OCyG'!$"&amp;U$10&amp;":$"&amp;U$10),'BD OCyG'!$B:$B,N$11,'BD OCyG'!$AE:$AE,$H23,'BD OCyG'!$AD:$AD,$H$11,'BD OCyG'!$AF:$AF,"Si"),)</f>
        <v>0</v>
      </c>
      <c r="V23" s="139">
        <f ca="1">IFERROR(SUMIFS(INDIRECT("'BD OCyG'!$"&amp;U$10&amp;":$"&amp;U$10),'BD OCyG'!$B:$B,N$11,'BD OCyG'!$AE:$AE,$H23,'BD OCyG'!$AD:$AD,$H$11,'BD OCyG'!$AF:$AF,"No")*Resumen!$F$8,)</f>
        <v>0</v>
      </c>
      <c r="W23" s="171">
        <f ca="1">U23+IF(Resumen!$F$8=0,0,V23/Resumen!$F$8)</f>
        <v>0</v>
      </c>
      <c r="X23" s="170">
        <f ca="1">SUMIFS(INDIRECT("'BD OCyG'!$"&amp;Y$10&amp;":"&amp;Y$10),'BD OCyG'!$B:$B,X$9,'BD OCyG'!$AE:$AE,$H23,'BD OCyG'!$AD:$AD,$H$11)</f>
        <v>0</v>
      </c>
      <c r="Y23" s="170">
        <f t="shared" ca="1" si="8"/>
        <v>0</v>
      </c>
      <c r="Z23" s="171">
        <f ca="1">SUMIFS(INDIRECT("'BD OCyG'!$"&amp;Z$10&amp;":$"&amp;Z$10),'BD OCyG'!$B:$B,X$9,'BD OCyG'!$AE:$AE,$H23,'BD OCyG'!$AD:$AD,$H$11,'BD OCyG'!$AF:$AF,"Si")</f>
        <v>0</v>
      </c>
      <c r="AA23" s="171">
        <f ca="1">SUMIFS(INDIRECT("'BD OCyG'!$"&amp;Z$10&amp;":$"&amp;Z$10),'BD OCyG'!$B:$B,X$9,'BD OCyG'!$AE:$AE,$H23,'BD OCyG'!$AD:$AD,$H$11,'BD OCyG'!$AF:$AF,"No")*Resumen!$F$8</f>
        <v>0</v>
      </c>
      <c r="AB23" s="171">
        <f ca="1">Z23+IF(Resumen!$F$8=0,0,AA23/Resumen!$F$8)</f>
        <v>0</v>
      </c>
      <c r="AC23" s="171">
        <f ca="1">Z23+IF(Resumen!$G$7=0,0,AA23/Resumen!$G$7)</f>
        <v>0</v>
      </c>
      <c r="AD23" s="170">
        <f ca="1">IF(AE$9&gt;Periodo,0,(SUMIFS(INDIRECT("'BD OCyG'!$"&amp;AE$10&amp;":"&amp;AE$10),'BD OCyG'!$B:$B,AD$9,'BD OCyG'!$AE:$AE,$H23,'BD OCyG'!$AD:$AD,$H$11)*AF$9-X23*X$10)/AD$10)</f>
        <v>0</v>
      </c>
      <c r="AE23" s="170">
        <f t="shared" ca="1" si="9"/>
        <v>0</v>
      </c>
      <c r="AF23" s="171">
        <f ca="1">IF(AE$9&gt;Periodo,0,IF(AE$9&gt;Periodo,0,SUMIFS(INDIRECT("'BD OCyG'!$"&amp;AF$10&amp;":$"&amp;AF$10),'BD OCyG'!$B:$B,AD$9,'BD OCyG'!$AE:$AE,$H23,'BD OCyG'!$AD:$AD,$H$11,'BD OCyG'!$AF:$AF,"Si")-Z23))</f>
        <v>0</v>
      </c>
      <c r="AG23" s="171">
        <f ca="1">IF(AE$9&gt;Periodo,0,IF(AE$9&gt;Periodo,0,SUMIFS(INDIRECT("'BD OCyG'!$"&amp;AF$10&amp;":$"&amp;AF$10),'BD OCyG'!$B:$B,AD$9,'BD OCyG'!$AE:$AE,$H23,'BD OCyG'!$AD:$AD,$H$11,'BD OCyG'!$AF:$AF,"No")*Resumen!$F$8-AA23))</f>
        <v>0</v>
      </c>
      <c r="AH23" s="171">
        <f ca="1">AF23+IF(Resumen!$F$8=0,0,AG23/Resumen!$F$8)</f>
        <v>0</v>
      </c>
      <c r="AI23" s="171">
        <f ca="1">AF23+IF(Resumen!$H$7=0,0,AG23/Resumen!$H$7)</f>
        <v>0</v>
      </c>
      <c r="AJ23" s="170">
        <f ca="1">IF(AK$9&gt;Periodo,0,IF(AK$9&gt;Periodo,0,(SUMIFS(INDIRECT("'BD OCyG'!$"&amp;AK$10&amp;":"&amp;AK$10),'BD OCyG'!$B:$B,AJ$9,'BD OCyG'!$AE:$AE,$H23,'BD OCyG'!$AD:$AD,$H$11)*AL$9-SUMIFS(INDIRECT("'BD OCyG'!$"&amp;AE$10&amp;":"&amp;AE$10),'BD OCyG'!$B:$B,AJ$9,'BD OCyG'!$AE:$AE,$H23,'BD OCyG'!$AD:$AD,$H$11)*AF$9)/AJ$10))</f>
        <v>0</v>
      </c>
      <c r="AK23" s="170">
        <f t="shared" ca="1" si="10"/>
        <v>0</v>
      </c>
      <c r="AL23" s="171">
        <f ca="1">IF(AK$9&gt;Periodo,0,SUMIFS(INDIRECT("'BD OCyG'!$"&amp;AL$10&amp;":$"&amp;AL$10),'BD OCyG'!$B:$B,AJ$9,'BD OCyG'!$AE:$AE,$H23,'BD OCyG'!$AD:$AD,$H$11,'BD OCyG'!$AF:$AF,"Si")-AF23-Z23)</f>
        <v>0</v>
      </c>
      <c r="AM23" s="171">
        <f ca="1">IF(AK$9&gt;Periodo,0,SUMIFS(INDIRECT("'BD OCyG'!$"&amp;AL$10&amp;":$"&amp;AL$10),'BD OCyG'!$B:$B,AJ$9,'BD OCyG'!$AE:$AE,$H23,'BD OCyG'!$AD:$AD,$H$11,'BD OCyG'!$AF:$AF,"No")*Resumen!$F$8-AG23-AA23)</f>
        <v>0</v>
      </c>
      <c r="AN23" s="171">
        <f ca="1">AL23+IF(Resumen!$F$8=0,0,AM23/Resumen!$F$8)</f>
        <v>0</v>
      </c>
      <c r="AO23" s="171">
        <f ca="1">AL23+IF(Resumen!$I$7=0,0,AM23/Resumen!$I$7)</f>
        <v>0</v>
      </c>
      <c r="AP23" s="170">
        <f ca="1">IF(AQ$9&gt;Periodo,0,IF(AQ$9&gt;Periodo,0,(SUMIFS(INDIRECT("'BD OCyG'!$"&amp;AQ$10&amp;":"&amp;AQ$10),'BD OCyG'!$B:$B,AP$9,'BD OCyG'!$AE:$AE,$H23,'BD OCyG'!$AD:$AD,$H$11)*AR$9-SUMIFS(INDIRECT("'BD OCyG'!$"&amp;AK$10&amp;":"&amp;AK$10),'BD OCyG'!$B:$B,AP$9,'BD OCyG'!$AE:$AE,$H23,'BD OCyG'!$AD:$AD,$H$11)*AL$9)/AP$10))</f>
        <v>0</v>
      </c>
      <c r="AQ23" s="170">
        <f t="shared" ca="1" si="11"/>
        <v>0</v>
      </c>
      <c r="AR23" s="171">
        <f ca="1">IF(AQ$9&gt;Periodo,0,SUMIFS(INDIRECT("'BD OCyG'!$"&amp;AR$10&amp;":$"&amp;AR$10),'BD OCyG'!$B:$B,AP$9,'BD OCyG'!$AE:$AE,$H23,'BD OCyG'!$AD:$AD,$H$11,'BD OCyG'!$AF:$AF,"Si")-AL23-AF23-Z23)</f>
        <v>0</v>
      </c>
      <c r="AS23" s="171">
        <f ca="1">IF(AQ$9&gt;Periodo,0,SUMIFS(INDIRECT("'BD OCyG'!$"&amp;AR$10&amp;":$"&amp;AR$10),'BD OCyG'!$B:$B,AP$9,'BD OCyG'!$AE:$AE,$H23,'BD OCyG'!$AD:$AD,$H$11,'BD OCyG'!$AF:$AF,"No")*Resumen!$F$8-AM23-AG23-AA23)</f>
        <v>0</v>
      </c>
      <c r="AT23" s="171">
        <f ca="1">AR23+IF(Resumen!$F$8=0,0,AS23/Resumen!$F$8)</f>
        <v>0</v>
      </c>
      <c r="AU23" s="171">
        <f ca="1">AR23+IF(Resumen!$J$7=0,0,AS23/Resumen!$J$7)</f>
        <v>0</v>
      </c>
      <c r="AV23" s="170">
        <f ca="1">IF(AW$9&gt;Periodo,0,IF(AW$9&gt;Periodo,0,(SUMIFS(INDIRECT("'BD OCyG'!$"&amp;AW$10&amp;":"&amp;AW$10),'BD OCyG'!$B:$B,AV$9,'BD OCyG'!$AE:$AE,$H23,'BD OCyG'!$AD:$AD,$H$11)*AX$9-SUMIFS(INDIRECT("'BD OCyG'!$"&amp;AQ$10&amp;":"&amp;AQ$10),'BD OCyG'!$B:$B,AV$9,'BD OCyG'!$AE:$AE,$H23,'BD OCyG'!$AD:$AD,$H$11)*AR$9)/AV$10))</f>
        <v>0</v>
      </c>
      <c r="AW23" s="170">
        <f t="shared" ca="1" si="12"/>
        <v>0</v>
      </c>
      <c r="AX23" s="171">
        <f ca="1">IF(AW$9&gt;Periodo,0,SUMIFS(INDIRECT("'BD OCyG'!$"&amp;AX$10&amp;":$"&amp;AX$10),'BD OCyG'!$B:$B,AV$9,'BD OCyG'!$AE:$AE,$H23,'BD OCyG'!$AD:$AD,$H$11,'BD OCyG'!$AF:$AF,"Si")-AR23-AL23-AF23-Z23)</f>
        <v>0</v>
      </c>
      <c r="AY23" s="171">
        <f ca="1">IF(AW$9&gt;Periodo,0,SUMIFS(INDIRECT("'BD OCyG'!$"&amp;AX$10&amp;":$"&amp;AX$10),'BD OCyG'!$B:$B,AV$9,'BD OCyG'!$AE:$AE,$H23,'BD OCyG'!$AD:$AD,$H$11,'BD OCyG'!$AF:$AF,"No")*Resumen!$F$8-AS23-AM23-AG23-AA23)</f>
        <v>0</v>
      </c>
      <c r="AZ23" s="171">
        <f ca="1">AX23+IF(Resumen!$F$8=0,0,AY23/Resumen!$F$8)</f>
        <v>0</v>
      </c>
      <c r="BA23" s="171">
        <f ca="1">AX23+IF(Resumen!$K$7=0,0,AY23/Resumen!$K$7)</f>
        <v>0</v>
      </c>
      <c r="BB23" s="170">
        <f ca="1">IF(BC$9&gt;Periodo,0,IF(BC$9&gt;Periodo,0,(SUMIFS(INDIRECT("'BD OCyG'!$"&amp;BC$10&amp;":"&amp;BC$10),'BD OCyG'!$B:$B,BB$9,'BD OCyG'!$AE:$AE,$H23,'BD OCyG'!$AD:$AD,$H$11)*BD$9-SUMIFS(INDIRECT("'BD OCyG'!$"&amp;AW$10&amp;":"&amp;AW$10),'BD OCyG'!$B:$B,BB$9,'BD OCyG'!$AE:$AE,$H23,'BD OCyG'!$AD:$AD,$H$11)*AX$9)/BB$10))</f>
        <v>0</v>
      </c>
      <c r="BC23" s="170">
        <f t="shared" ca="1" si="13"/>
        <v>0</v>
      </c>
      <c r="BD23" s="171">
        <f ca="1">IF(BC$9&gt;Periodo,0,SUMIFS(INDIRECT("'BD OCyG'!$"&amp;BD$10&amp;":$"&amp;BD$10),'BD OCyG'!$B:$B,BB$9,'BD OCyG'!$AE:$AE,$H23,'BD OCyG'!$AD:$AD,$H$11,'BD OCyG'!$AF:$AF,"Si")-AX23-AR23-AL23-AF23-Z23)</f>
        <v>0</v>
      </c>
      <c r="BE23" s="171">
        <f ca="1">IF(BC$9&gt;Periodo,0,SUMIFS(INDIRECT("'BD OCyG'!$"&amp;BD$10&amp;":$"&amp;BD$10),'BD OCyG'!$B:$B,BB$9,'BD OCyG'!$AE:$AE,$H23,'BD OCyG'!$AD:$AD,$H$11,'BD OCyG'!$AF:$AF,"No")*Resumen!$F$8-AY23-AS23-AM23-AG23-AA23)</f>
        <v>0</v>
      </c>
      <c r="BF23" s="171">
        <f ca="1">BD23+IF(Resumen!$F$8=0,0,BE23/Resumen!$F$8)</f>
        <v>0</v>
      </c>
      <c r="BG23" s="171">
        <f ca="1">BD23+IF(Resumen!$L$7=0,0,BE23/Resumen!$L$7)</f>
        <v>0</v>
      </c>
      <c r="BH23" s="170">
        <f ca="1">IF(BI$9&gt;Periodo,0,IF(BI$9&gt;Periodo,0,(SUMIFS(INDIRECT("'BD OCyG'!$"&amp;BI$10&amp;":"&amp;BI$10),'BD OCyG'!$B:$B,BH$9,'BD OCyG'!$AE:$AE,$H23,'BD OCyG'!$AD:$AD,$H$11)*BJ$9-SUMIFS(INDIRECT("'BD OCyG'!$"&amp;BC$10&amp;":"&amp;BC$10),'BD OCyG'!$B:$B,BH$9,'BD OCyG'!$AE:$AE,$H23,'BD OCyG'!$AD:$AD,$H$11)*BD$9)/BH$10))</f>
        <v>0</v>
      </c>
      <c r="BI23" s="170">
        <f t="shared" ca="1" si="14"/>
        <v>0</v>
      </c>
      <c r="BJ23" s="171">
        <f ca="1">IF(BI$9&gt;Periodo,0,SUMIFS(INDIRECT("'BD OCyG'!$"&amp;BJ$10&amp;":$"&amp;BJ$10),'BD OCyG'!$B:$B,BH$9,'BD OCyG'!$AE:$AE,$H23,'BD OCyG'!$AD:$AD,$H$11,'BD OCyG'!$AF:$AF,"Si")-BD23-AX23-AR23-AL23-AF23-Z23)</f>
        <v>0</v>
      </c>
      <c r="BK23" s="171">
        <f ca="1">IF(BI$9&gt;Periodo,0,SUMIFS(INDIRECT("'BD OCyG'!$"&amp;BJ$10&amp;":$"&amp;BJ$10),'BD OCyG'!$B:$B,BH$9,'BD OCyG'!$AE:$AE,$H23,'BD OCyG'!$AD:$AD,$H$11,'BD OCyG'!$AF:$AF,"No")*Resumen!$F$8-BE23-AY23-AS23-AM23-AG23-AA23)</f>
        <v>0</v>
      </c>
      <c r="BL23" s="171">
        <f ca="1">BJ23+IF(Resumen!$F$8=0,0,BK23/Resumen!$F$8)</f>
        <v>0</v>
      </c>
      <c r="BM23" s="171">
        <f ca="1">BJ23+IF(Resumen!$M$7=0,0,BK23/Resumen!$M$7)</f>
        <v>0</v>
      </c>
      <c r="BN23" s="170">
        <f ca="1">IF(BO$9&gt;Periodo,0,IF(BO$9&gt;Periodo,0,(SUMIFS(INDIRECT("'BD OCyG'!$"&amp;BO$10&amp;":"&amp;BO$10),'BD OCyG'!$B:$B,BN$9,'BD OCyG'!$AE:$AE,$H23,'BD OCyG'!$AD:$AD,$H$11)*BP$9-SUMIFS(INDIRECT("'BD OCyG'!$"&amp;BI$10&amp;":"&amp;BI$10),'BD OCyG'!$B:$B,BN$9,'BD OCyG'!$AE:$AE,$H23,'BD OCyG'!$AD:$AD,$H$11)*BJ$9)/BN$10))</f>
        <v>0</v>
      </c>
      <c r="BO23" s="170">
        <f t="shared" ca="1" si="15"/>
        <v>0</v>
      </c>
      <c r="BP23" s="171">
        <f ca="1">IF(BO$9&gt;Periodo,0,SUMIFS(INDIRECT("'BD OCyG'!$"&amp;BP$10&amp;":$"&amp;BP$10),'BD OCyG'!$B:$B,BN$9,'BD OCyG'!$AE:$AE,$H23,'BD OCyG'!$AD:$AD,$H$11,'BD OCyG'!$AF:$AF,"Si")-BJ23-BD23-AX23-AR23-AL23-AF23-Z23)</f>
        <v>0</v>
      </c>
      <c r="BQ23" s="171">
        <f ca="1">IF(BO$9&gt;Periodo,0,SUMIFS(INDIRECT("'BD OCyG'!$"&amp;BP$10&amp;":$"&amp;BP$10),'BD OCyG'!$B:$B,BN$9,'BD OCyG'!$AE:$AE,$H23,'BD OCyG'!$AD:$AD,$H$11,'BD OCyG'!$AF:$AF,"No")*Resumen!$F$9-BK23-BE23-AY23-AS23-AM23-AG23-AA23)</f>
        <v>0</v>
      </c>
      <c r="BR23" s="171">
        <f ca="1">BP23+IF(Resumen!$F$8=0,0,BQ23/Resumen!$F$8)</f>
        <v>0</v>
      </c>
      <c r="BS23" s="171">
        <f ca="1">BP23+IF(Resumen!$N$7=0,0,BQ23/Resumen!$N$7)</f>
        <v>0</v>
      </c>
      <c r="BT23" s="170">
        <f ca="1">IF(BU$9&gt;Periodo,0,IF(BU$9&gt;Periodo,0,(SUMIFS(INDIRECT("'BD OCyG'!$"&amp;BU$10&amp;":"&amp;BU$10),'BD OCyG'!$B:$B,BT$9,'BD OCyG'!$AE:$AE,$H23,'BD OCyG'!$AD:$AD,$H$11)*BV$9-SUMIFS(INDIRECT("'BD OCyG'!$"&amp;BO$10&amp;":"&amp;BO$10),'BD OCyG'!$B:$B,BT$9,'BD OCyG'!$AE:$AE,$H23,'BD OCyG'!$AD:$AD,$H$11)*BP$9)/BT$10))</f>
        <v>0</v>
      </c>
      <c r="BU23" s="170">
        <f t="shared" ca="1" si="16"/>
        <v>0</v>
      </c>
      <c r="BV23" s="171">
        <f ca="1">IF(BU$9&gt;Periodo,0,SUMIFS(INDIRECT("'BD OCyG'!$"&amp;BV$10&amp;":$"&amp;BV$10),'BD OCyG'!$B:$B,BT$9,'BD OCyG'!$AE:$AE,$H23,'BD OCyG'!$AD:$AD,$H$11,'BD OCyG'!$AF:$AF,"Si")-BP23-BJ23-BD23-AX23-AR23-AL23-AF23-Z23)</f>
        <v>0</v>
      </c>
      <c r="BW23" s="171">
        <f ca="1">IF(BU$9&gt;Periodo,0,SUMIFS(INDIRECT("'BD OCyG'!$"&amp;BV$10&amp;":$"&amp;BV$10),'BD OCyG'!$B:$B,BT$9,'BD OCyG'!$AE:$AE,$H23,'BD OCyG'!$AD:$AD,$H$11,'BD OCyG'!$AF:$AF,"No")*Resumen!$F$8-BQ23-BK23-BE23-AY23-AS23-AM23-AG23-AA23)</f>
        <v>0</v>
      </c>
      <c r="BX23" s="171">
        <f ca="1">BV23+IF(Resumen!$F$8=0,0,BW23/Resumen!$F$8)</f>
        <v>0</v>
      </c>
      <c r="BY23" s="171">
        <f ca="1">BV23+IF(Resumen!$O$7=0,0,BW23/Resumen!$O$7)</f>
        <v>0</v>
      </c>
      <c r="BZ23" s="170">
        <f ca="1">IF(CA$9&gt;Periodo,0,IF(CA$9&gt;Periodo,0,(SUMIFS(INDIRECT("'BD OCyG'!$"&amp;CA$10&amp;":"&amp;CA$10),'BD OCyG'!$B:$B,BZ$9,'BD OCyG'!$AE:$AE,$H23,'BD OCyG'!$AD:$AD,$H$11)*CB$9-SUMIFS(INDIRECT("'BD OCyG'!$"&amp;BU$10&amp;":"&amp;BU$10),'BD OCyG'!$B:$B,BZ$9,'BD OCyG'!$AE:$AE,$H23,'BD OCyG'!$AD:$AD,$H$11)*BV$9)/BZ$10))</f>
        <v>0</v>
      </c>
      <c r="CA23" s="170">
        <f t="shared" ca="1" si="17"/>
        <v>0</v>
      </c>
      <c r="CB23" s="171">
        <f ca="1">IF(CA$9&gt;Periodo,0,SUMIFS(INDIRECT("'BD OCyG'!$"&amp;CB$10&amp;":$"&amp;CB$10),'BD OCyG'!$B:$B,BZ$9,'BD OCyG'!$AE:$AE,$H23,'BD OCyG'!$AD:$AD,$H$11,'BD OCyG'!$AF:$AF,"Si")-BV23-BP23-BJ23-BD23-AX23-AR23-AL23-AF23-Z23)</f>
        <v>0</v>
      </c>
      <c r="CC23" s="171">
        <f ca="1">IF(CA$9&gt;Periodo,0,SUMIFS(INDIRECT("'BD OCyG'!$"&amp;CB$10&amp;":$"&amp;CB$10),'BD OCyG'!$B:$B,BZ$9,'BD OCyG'!$AE:$AE,$H23,'BD OCyG'!$AD:$AD,$H$11,'BD OCyG'!$AF:$AF,"No")*Resumen!$F$8-BW23-BQ23-BK23-BE23-AY23-AS23-AM23-AG23-AA23)</f>
        <v>0</v>
      </c>
      <c r="CD23" s="171">
        <f ca="1">CB23+IF(Resumen!$F$8=0,0,CC23/Resumen!$F$8)</f>
        <v>0</v>
      </c>
      <c r="CE23" s="171">
        <f ca="1">CB23+IF(Resumen!$P$7=0,0,CC23/Resumen!$P$7)</f>
        <v>0</v>
      </c>
      <c r="CF23" s="170">
        <f ca="1">IF(CG$9&gt;Periodo,0,IF(CG$9&gt;Periodo,0,(SUMIFS(INDIRECT("'BD OCyG'!$"&amp;CG$10&amp;":"&amp;CG$10),'BD OCyG'!$B:$B,CF$9,'BD OCyG'!$AE:$AE,$H23,'BD OCyG'!$AD:$AD,$H$11)*CH$9-SUMIFS(INDIRECT("'BD OCyG'!$"&amp;CA$10&amp;":"&amp;CA$10),'BD OCyG'!$B:$B,CF$9,'BD OCyG'!$AE:$AE,$H23,'BD OCyG'!$AD:$AD,$H$11)*CB$9)/CF$10))</f>
        <v>0</v>
      </c>
      <c r="CG23" s="170">
        <f t="shared" ca="1" si="18"/>
        <v>0</v>
      </c>
      <c r="CH23" s="171">
        <f ca="1">IF(CG$9&gt;Periodo,0,SUMIFS(INDIRECT("'BD OCyG'!$"&amp;CH$10&amp;":$"&amp;CH$10),'BD OCyG'!$B:$B,CF$9,'BD OCyG'!$AE:$AE,$H23,'BD OCyG'!$AD:$AD,$H$11,'BD OCyG'!$AF:$AF,"Si")-CB23-BV23-BP23-BJ23-BD23-AX23-AR23-AL23-AF23-Z23)</f>
        <v>0</v>
      </c>
      <c r="CI23" s="171">
        <f ca="1">IF(CG$9&gt;Periodo,0,SUMIFS(INDIRECT("'BD OCyG'!$"&amp;CH$10&amp;":$"&amp;CH$10),'BD OCyG'!$B:$B,CF$9,'BD OCyG'!$AE:$AE,$H23,'BD OCyG'!$AD:$AD,$H$11,'BD OCyG'!$AF:$AF,"No")*Resumen!$F$8-CC23-BW23-BQ23-BK23-BE23-AY23-AS23-AM23-AG23-AA23)</f>
        <v>0</v>
      </c>
      <c r="CJ23" s="171">
        <f ca="1">CH23+IF(Resumen!$F$8=0,0,CI23/Resumen!$F$8)</f>
        <v>0</v>
      </c>
      <c r="CK23" s="171">
        <f ca="1">CH23+IF(Resumen!$Q$7=0,0,CI23/Resumen!$Q$7)</f>
        <v>0</v>
      </c>
      <c r="CL23" s="170">
        <f ca="1">IF(CM$9&gt;Periodo,0,IF(CM$9&gt;Periodo,0,(SUMIFS(INDIRECT("'BD OCyG'!$"&amp;CM$10&amp;":"&amp;CM$10),'BD OCyG'!$B:$B,CL$9,'BD OCyG'!$AE:$AE,$H23,'BD OCyG'!$AD:$AD,$H$11)*CN$9-SUMIFS(INDIRECT("'BD OCyG'!$"&amp;CG$10&amp;":"&amp;CG$10),'BD OCyG'!$B:$B,CL$9,'BD OCyG'!$AE:$AE,$H23,'BD OCyG'!$AD:$AD,$H$11)*CH$9)/CL$10))</f>
        <v>0</v>
      </c>
      <c r="CM23" s="170">
        <f t="shared" ca="1" si="19"/>
        <v>0</v>
      </c>
      <c r="CN23" s="171">
        <f ca="1">IF(CM$9&gt;Periodo,0,SUMIFS(INDIRECT("'BD OCyG'!$"&amp;CN$10&amp;":$"&amp;CN$10),'BD OCyG'!$B:$B,CL$9,'BD OCyG'!$AE:$AE,$H23,'BD OCyG'!$AD:$AD,$H$11,'BD OCyG'!$AF:$AF,"Si")-CH23-CB23-BV23-BP23-BJ23-BD23-AX23-AR23-AL23-AF23-Z23)</f>
        <v>0</v>
      </c>
      <c r="CO23" s="171">
        <f ca="1">IF(CM$9&gt;Periodo,0,SUMIFS(INDIRECT("'BD OCyG'!$"&amp;CN$10&amp;":$"&amp;CN$10),'BD OCyG'!$B:$B,CL$9,'BD OCyG'!$AE:$AE,$H23,'BD OCyG'!$AD:$AD,$H$11,'BD OCyG'!$AF:$AF,"No")*Resumen!$F$8-CI23-CC23-BW23-BQ23-BK23-BE23-AY23-AS23-AM23-AG23-AA23)</f>
        <v>0</v>
      </c>
      <c r="CP23" s="171">
        <f ca="1">CN23+IF(Resumen!$F$8=0,0,CO23/Resumen!$F$8)</f>
        <v>0</v>
      </c>
      <c r="CQ23" s="171">
        <f ca="1">CN23+IF(Resumen!$R$7=0,0,CO23/Resumen!$R$7)</f>
        <v>0</v>
      </c>
      <c r="CR23" s="139">
        <f t="shared" ca="1" si="20"/>
        <v>0</v>
      </c>
      <c r="CS23" s="139">
        <f t="shared" ca="1" si="21"/>
        <v>0</v>
      </c>
      <c r="CT23" s="139">
        <f t="shared" ca="1" si="22"/>
        <v>0</v>
      </c>
      <c r="CU23" s="139">
        <f t="shared" ca="1" si="4"/>
        <v>0</v>
      </c>
      <c r="CV23" s="140">
        <f t="shared" ca="1" si="4"/>
        <v>0</v>
      </c>
      <c r="CW23" s="140">
        <f t="shared" ca="1" si="4"/>
        <v>0</v>
      </c>
      <c r="CX23" s="170">
        <f>SUMIFS('BD OCyG'!$AB:$AB,'BD OCyG'!$B:$B,CX$11,'BD OCyG'!$AE:$AE,$H23,'BD OCyG'!$AD:$AD,$H$11)</f>
        <v>0</v>
      </c>
      <c r="CY23" s="170">
        <f t="shared" si="5"/>
        <v>0</v>
      </c>
      <c r="CZ23" s="171">
        <f>SUMIFS('BD OCyG'!$AC:$AC,'BD OCyG'!$B:$B,CX$11,'BD OCyG'!$AE:$AE,$H23,'BD OCyG'!$AD:$AD,$H$11,'BD OCyG'!$AF:$AF,"Si")</f>
        <v>0</v>
      </c>
      <c r="DA23" s="171">
        <f>SUMIFS('BD OCyG'!$AC:$AC,'BD OCyG'!$B:$B,CX$11,'BD OCyG'!$AE:$AE,$H23,'BD OCyG'!$AD:$AD,$H$11,'BD OCyG'!$AF:$AF,"No")*Resumen!$F$8</f>
        <v>0</v>
      </c>
      <c r="DB23" s="171">
        <f>CZ23+IF(Resumen!$F$8=0,0,DA23/Resumen!$F$8)</f>
        <v>0</v>
      </c>
      <c r="DC23" s="171">
        <f>CZ23+IF(Resumen!$F$8=0,0,DA23/Resumen!$F$8)</f>
        <v>0</v>
      </c>
      <c r="DD23" s="170">
        <f>SUMIFS('BD OCyG'!$AB:$AB,'BD OCyG'!$B:$B,DD$11,'BD OCyG'!$AE:$AE,$H23,'BD OCyG'!$AD:$AD,$H$11)</f>
        <v>0</v>
      </c>
      <c r="DE23" s="170">
        <f t="shared" si="6"/>
        <v>0</v>
      </c>
      <c r="DF23" s="171">
        <f>SUMIFS('BD OCyG'!$AC:$AC,'BD OCyG'!$B:$B,DD$11,'BD OCyG'!$AE:$AE,$H23,'BD OCyG'!$AD:$AD,$H$11,'BD OCyG'!$AF:$AF,"Si")</f>
        <v>0</v>
      </c>
      <c r="DG23" s="171">
        <f>SUMIFS('BD OCyG'!$AC:$AC,'BD OCyG'!$B:$B,DD$11,'BD OCyG'!$AE:$AE,$H23,'BD OCyG'!$AD:$AD,$H$11,'BD OCyG'!$AF:$AF,"No")*Resumen!$F$8</f>
        <v>0</v>
      </c>
      <c r="DH23" s="171">
        <f>DF23+IF(Resumen!$F$8=0,0,DG23/Resumen!$F$8)</f>
        <v>0</v>
      </c>
      <c r="DI23" s="171">
        <f>DF23+IF(Resumen!$F$8=0,0,DG23/Resumen!$F$8)</f>
        <v>0</v>
      </c>
      <c r="DJ23" s="140">
        <f t="shared" ca="1" si="23"/>
        <v>0</v>
      </c>
      <c r="DK23" s="140">
        <f t="shared" ca="1" si="7"/>
        <v>0</v>
      </c>
      <c r="DL23" s="140">
        <f t="shared" ca="1" si="7"/>
        <v>0</v>
      </c>
    </row>
    <row r="24" spans="2:116" s="169" customFormat="1" ht="15" customHeight="1" x14ac:dyDescent="0.2">
      <c r="B24" s="170">
        <f>SUMIFS('BD OCyG'!$AB:$AB,'BD OCyG'!$B:$B,B$11,'BD OCyG'!$AE:$AE,$H24,'BD OCyG'!$AD:$AD,$H$11)</f>
        <v>0</v>
      </c>
      <c r="C24" s="170">
        <f t="shared" si="0"/>
        <v>0</v>
      </c>
      <c r="D24" s="171">
        <f>SUMIFS('BD OCyG'!$AC:$AC,'BD OCyG'!$B:$B,B$11,'BD OCyG'!$AE:$AE,$H24,'BD OCyG'!$AD:$AD,$H$11,'BD OCyG'!$AF:$AF,"Si")</f>
        <v>0</v>
      </c>
      <c r="E24" s="171">
        <f>SUMIFS('BD OCyG'!$AC:$AC,'BD OCyG'!$B:$B,B$11,'BD OCyG'!$AE:$AE,$H24,'BD OCyG'!$AD:$AD,$H$11,'BD OCyG'!$AF:$AF,"No")*Resumen!$F$9</f>
        <v>0</v>
      </c>
      <c r="F24" s="171">
        <f>D24+IF(Resumen!$F$9=0,0,E24/Resumen!$F$9)</f>
        <v>0</v>
      </c>
      <c r="G24" s="171">
        <f>D24+IF(Resumen!$F$7=0,0,E24/Resumen!$F$7)</f>
        <v>0</v>
      </c>
      <c r="H24" s="172"/>
      <c r="I24" s="139">
        <f>SUMIFS('BD OCyG'!$AB:$AB,'BD OCyG'!$B:$B,I$11,'BD OCyG'!$AE:$AE,$H24,'BD OCyG'!$AD:$AD,$H$11)</f>
        <v>0</v>
      </c>
      <c r="J24" s="139">
        <f t="shared" si="1"/>
        <v>0</v>
      </c>
      <c r="K24" s="139">
        <f>SUMIFS('BD OCyG'!$AC:$AC,'BD OCyG'!$B:$B,I$11,'BD OCyG'!$AE:$AE,$H24,'BD OCyG'!$AD:$AD,$H$11,'BD OCyG'!$AF:$AF,"Si")</f>
        <v>0</v>
      </c>
      <c r="L24" s="139">
        <f>SUMIFS('BD OCyG'!$AC:$AC,'BD OCyG'!$B:$B,I$11,'BD OCyG'!$AE:$AE,$H24,'BD OCyG'!$AD:$AD,$H$11,'BD OCyG'!$AF:$AF,"No")*Resumen!$F$8</f>
        <v>0</v>
      </c>
      <c r="M24" s="171">
        <f>K24+IF(Resumen!$F$8=0,0,L24/Resumen!$F$8)</f>
        <v>0</v>
      </c>
      <c r="N24" s="139">
        <f>SUMIFS('BD OCyG'!$AB:$AB,'BD OCyG'!$B:$B,N$11,'BD OCyG'!$AE:$AE,$H24,'BD OCyG'!$AD:$AD,$H$11)</f>
        <v>0</v>
      </c>
      <c r="O24" s="139">
        <f t="shared" si="2"/>
        <v>0</v>
      </c>
      <c r="P24" s="139">
        <f>SUMIFS('BD OCyG'!$AC:$AC,'BD OCyG'!$B:$B,N$11,'BD OCyG'!$AE:$AE,$H24,'BD OCyG'!$AD:$AD,$H$11,'BD OCyG'!$AF:$AF,"Si")</f>
        <v>0</v>
      </c>
      <c r="Q24" s="139">
        <f>SUMIFS('BD OCyG'!$AC:$AC,'BD OCyG'!$B:$B,N$11,'BD OCyG'!$AE:$AE,$H24,'BD OCyG'!$AD:$AD,$H$11,'BD OCyG'!$AF:$AF,"No")*Resumen!$F$8</f>
        <v>0</v>
      </c>
      <c r="R24" s="171">
        <f>P24+IF(Resumen!$F$8=0,0,Q24/Resumen!$F$8)</f>
        <v>0</v>
      </c>
      <c r="S24" s="139">
        <f ca="1">IFERROR(SUMIFS(INDIRECT("'BD OCyG'!$"&amp;T$10&amp;":"&amp;T$10),'BD OCyG'!$B:$B,N$11,'BD OCyG'!$AE:$AE,$H24,'BD OCyG'!$AD:$AD,$H$11),)</f>
        <v>0</v>
      </c>
      <c r="T24" s="139">
        <f t="shared" ca="1" si="3"/>
        <v>0</v>
      </c>
      <c r="U24" s="139">
        <f ca="1">IFERROR(SUMIFS(INDIRECT("'BD OCyG'!$"&amp;U$10&amp;":$"&amp;U$10),'BD OCyG'!$B:$B,N$11,'BD OCyG'!$AE:$AE,$H24,'BD OCyG'!$AD:$AD,$H$11,'BD OCyG'!$AF:$AF,"Si"),)</f>
        <v>0</v>
      </c>
      <c r="V24" s="139">
        <f ca="1">IFERROR(SUMIFS(INDIRECT("'BD OCyG'!$"&amp;U$10&amp;":$"&amp;U$10),'BD OCyG'!$B:$B,N$11,'BD OCyG'!$AE:$AE,$H24,'BD OCyG'!$AD:$AD,$H$11,'BD OCyG'!$AF:$AF,"No")*Resumen!$F$8,)</f>
        <v>0</v>
      </c>
      <c r="W24" s="171">
        <f ca="1">U24+IF(Resumen!$F$8=0,0,V24/Resumen!$F$8)</f>
        <v>0</v>
      </c>
      <c r="X24" s="170">
        <f ca="1">SUMIFS(INDIRECT("'BD OCyG'!$"&amp;Y$10&amp;":"&amp;Y$10),'BD OCyG'!$B:$B,X$9,'BD OCyG'!$AE:$AE,$H24,'BD OCyG'!$AD:$AD,$H$11)</f>
        <v>0</v>
      </c>
      <c r="Y24" s="170">
        <f t="shared" ca="1" si="8"/>
        <v>0</v>
      </c>
      <c r="Z24" s="171">
        <f ca="1">SUMIFS(INDIRECT("'BD OCyG'!$"&amp;Z$10&amp;":$"&amp;Z$10),'BD OCyG'!$B:$B,X$9,'BD OCyG'!$AE:$AE,$H24,'BD OCyG'!$AD:$AD,$H$11,'BD OCyG'!$AF:$AF,"Si")</f>
        <v>0</v>
      </c>
      <c r="AA24" s="171">
        <f ca="1">SUMIFS(INDIRECT("'BD OCyG'!$"&amp;Z$10&amp;":$"&amp;Z$10),'BD OCyG'!$B:$B,X$9,'BD OCyG'!$AE:$AE,$H24,'BD OCyG'!$AD:$AD,$H$11,'BD OCyG'!$AF:$AF,"No")*Resumen!$F$8</f>
        <v>0</v>
      </c>
      <c r="AB24" s="171">
        <f ca="1">Z24+IF(Resumen!$F$8=0,0,AA24/Resumen!$F$8)</f>
        <v>0</v>
      </c>
      <c r="AC24" s="171">
        <f ca="1">Z24+IF(Resumen!$G$7=0,0,AA24/Resumen!$G$7)</f>
        <v>0</v>
      </c>
      <c r="AD24" s="170">
        <f ca="1">IF(AE$9&gt;Periodo,0,(SUMIFS(INDIRECT("'BD OCyG'!$"&amp;AE$10&amp;":"&amp;AE$10),'BD OCyG'!$B:$B,AD$9,'BD OCyG'!$AE:$AE,$H24,'BD OCyG'!$AD:$AD,$H$11)*AF$9-X24*X$10)/AD$10)</f>
        <v>0</v>
      </c>
      <c r="AE24" s="170">
        <f t="shared" ca="1" si="9"/>
        <v>0</v>
      </c>
      <c r="AF24" s="171">
        <f ca="1">IF(AE$9&gt;Periodo,0,IF(AE$9&gt;Periodo,0,SUMIFS(INDIRECT("'BD OCyG'!$"&amp;AF$10&amp;":$"&amp;AF$10),'BD OCyG'!$B:$B,AD$9,'BD OCyG'!$AE:$AE,$H24,'BD OCyG'!$AD:$AD,$H$11,'BD OCyG'!$AF:$AF,"Si")-Z24))</f>
        <v>0</v>
      </c>
      <c r="AG24" s="171">
        <f ca="1">IF(AE$9&gt;Periodo,0,IF(AE$9&gt;Periodo,0,SUMIFS(INDIRECT("'BD OCyG'!$"&amp;AF$10&amp;":$"&amp;AF$10),'BD OCyG'!$B:$B,AD$9,'BD OCyG'!$AE:$AE,$H24,'BD OCyG'!$AD:$AD,$H$11,'BD OCyG'!$AF:$AF,"No")*Resumen!$F$8-AA24))</f>
        <v>0</v>
      </c>
      <c r="AH24" s="171">
        <f ca="1">AF24+IF(Resumen!$F$8=0,0,AG24/Resumen!$F$8)</f>
        <v>0</v>
      </c>
      <c r="AI24" s="171">
        <f ca="1">AF24+IF(Resumen!$H$7=0,0,AG24/Resumen!$H$7)</f>
        <v>0</v>
      </c>
      <c r="AJ24" s="170">
        <f ca="1">IF(AK$9&gt;Periodo,0,IF(AK$9&gt;Periodo,0,(SUMIFS(INDIRECT("'BD OCyG'!$"&amp;AK$10&amp;":"&amp;AK$10),'BD OCyG'!$B:$B,AJ$9,'BD OCyG'!$AE:$AE,$H24,'BD OCyG'!$AD:$AD,$H$11)*AL$9-SUMIFS(INDIRECT("'BD OCyG'!$"&amp;AE$10&amp;":"&amp;AE$10),'BD OCyG'!$B:$B,AJ$9,'BD OCyG'!$AE:$AE,$H24,'BD OCyG'!$AD:$AD,$H$11)*AF$9)/AJ$10))</f>
        <v>0</v>
      </c>
      <c r="AK24" s="170">
        <f t="shared" ca="1" si="10"/>
        <v>0</v>
      </c>
      <c r="AL24" s="171">
        <f ca="1">IF(AK$9&gt;Periodo,0,SUMIFS(INDIRECT("'BD OCyG'!$"&amp;AL$10&amp;":$"&amp;AL$10),'BD OCyG'!$B:$B,AJ$9,'BD OCyG'!$AE:$AE,$H24,'BD OCyG'!$AD:$AD,$H$11,'BD OCyG'!$AF:$AF,"Si")-AF24-Z24)</f>
        <v>0</v>
      </c>
      <c r="AM24" s="171">
        <f ca="1">IF(AK$9&gt;Periodo,0,SUMIFS(INDIRECT("'BD OCyG'!$"&amp;AL$10&amp;":$"&amp;AL$10),'BD OCyG'!$B:$B,AJ$9,'BD OCyG'!$AE:$AE,$H24,'BD OCyG'!$AD:$AD,$H$11,'BD OCyG'!$AF:$AF,"No")*Resumen!$F$8-AG24-AA24)</f>
        <v>0</v>
      </c>
      <c r="AN24" s="171">
        <f ca="1">AL24+IF(Resumen!$F$8=0,0,AM24/Resumen!$F$8)</f>
        <v>0</v>
      </c>
      <c r="AO24" s="171">
        <f ca="1">AL24+IF(Resumen!$I$7=0,0,AM24/Resumen!$I$7)</f>
        <v>0</v>
      </c>
      <c r="AP24" s="170">
        <f ca="1">IF(AQ$9&gt;Periodo,0,IF(AQ$9&gt;Periodo,0,(SUMIFS(INDIRECT("'BD OCyG'!$"&amp;AQ$10&amp;":"&amp;AQ$10),'BD OCyG'!$B:$B,AP$9,'BD OCyG'!$AE:$AE,$H24,'BD OCyG'!$AD:$AD,$H$11)*AR$9-SUMIFS(INDIRECT("'BD OCyG'!$"&amp;AK$10&amp;":"&amp;AK$10),'BD OCyG'!$B:$B,AP$9,'BD OCyG'!$AE:$AE,$H24,'BD OCyG'!$AD:$AD,$H$11)*AL$9)/AP$10))</f>
        <v>0</v>
      </c>
      <c r="AQ24" s="170">
        <f t="shared" ca="1" si="11"/>
        <v>0</v>
      </c>
      <c r="AR24" s="171">
        <f ca="1">IF(AQ$9&gt;Periodo,0,SUMIFS(INDIRECT("'BD OCyG'!$"&amp;AR$10&amp;":$"&amp;AR$10),'BD OCyG'!$B:$B,AP$9,'BD OCyG'!$AE:$AE,$H24,'BD OCyG'!$AD:$AD,$H$11,'BD OCyG'!$AF:$AF,"Si")-AL24-AF24-Z24)</f>
        <v>0</v>
      </c>
      <c r="AS24" s="171">
        <f ca="1">IF(AQ$9&gt;Periodo,0,SUMIFS(INDIRECT("'BD OCyG'!$"&amp;AR$10&amp;":$"&amp;AR$10),'BD OCyG'!$B:$B,AP$9,'BD OCyG'!$AE:$AE,$H24,'BD OCyG'!$AD:$AD,$H$11,'BD OCyG'!$AF:$AF,"No")*Resumen!$F$8-AM24-AG24-AA24)</f>
        <v>0</v>
      </c>
      <c r="AT24" s="171">
        <f ca="1">AR24+IF(Resumen!$F$8=0,0,AS24/Resumen!$F$8)</f>
        <v>0</v>
      </c>
      <c r="AU24" s="171">
        <f ca="1">AR24+IF(Resumen!$J$7=0,0,AS24/Resumen!$J$7)</f>
        <v>0</v>
      </c>
      <c r="AV24" s="170">
        <f ca="1">IF(AW$9&gt;Periodo,0,IF(AW$9&gt;Periodo,0,(SUMIFS(INDIRECT("'BD OCyG'!$"&amp;AW$10&amp;":"&amp;AW$10),'BD OCyG'!$B:$B,AV$9,'BD OCyG'!$AE:$AE,$H24,'BD OCyG'!$AD:$AD,$H$11)*AX$9-SUMIFS(INDIRECT("'BD OCyG'!$"&amp;AQ$10&amp;":"&amp;AQ$10),'BD OCyG'!$B:$B,AV$9,'BD OCyG'!$AE:$AE,$H24,'BD OCyG'!$AD:$AD,$H$11)*AR$9)/AV$10))</f>
        <v>0</v>
      </c>
      <c r="AW24" s="170">
        <f t="shared" ca="1" si="12"/>
        <v>0</v>
      </c>
      <c r="AX24" s="171">
        <f ca="1">IF(AW$9&gt;Periodo,0,SUMIFS(INDIRECT("'BD OCyG'!$"&amp;AX$10&amp;":$"&amp;AX$10),'BD OCyG'!$B:$B,AV$9,'BD OCyG'!$AE:$AE,$H24,'BD OCyG'!$AD:$AD,$H$11,'BD OCyG'!$AF:$AF,"Si")-AR24-AL24-AF24-Z24)</f>
        <v>0</v>
      </c>
      <c r="AY24" s="171">
        <f ca="1">IF(AW$9&gt;Periodo,0,SUMIFS(INDIRECT("'BD OCyG'!$"&amp;AX$10&amp;":$"&amp;AX$10),'BD OCyG'!$B:$B,AV$9,'BD OCyG'!$AE:$AE,$H24,'BD OCyG'!$AD:$AD,$H$11,'BD OCyG'!$AF:$AF,"No")*Resumen!$F$8-AS24-AM24-AG24-AA24)</f>
        <v>0</v>
      </c>
      <c r="AZ24" s="171">
        <f ca="1">AX24+IF(Resumen!$F$8=0,0,AY24/Resumen!$F$8)</f>
        <v>0</v>
      </c>
      <c r="BA24" s="171">
        <f ca="1">AX24+IF(Resumen!$K$7=0,0,AY24/Resumen!$K$7)</f>
        <v>0</v>
      </c>
      <c r="BB24" s="170">
        <f ca="1">IF(BC$9&gt;Periodo,0,IF(BC$9&gt;Periodo,0,(SUMIFS(INDIRECT("'BD OCyG'!$"&amp;BC$10&amp;":"&amp;BC$10),'BD OCyG'!$B:$B,BB$9,'BD OCyG'!$AE:$AE,$H24,'BD OCyG'!$AD:$AD,$H$11)*BD$9-SUMIFS(INDIRECT("'BD OCyG'!$"&amp;AW$10&amp;":"&amp;AW$10),'BD OCyG'!$B:$B,BB$9,'BD OCyG'!$AE:$AE,$H24,'BD OCyG'!$AD:$AD,$H$11)*AX$9)/BB$10))</f>
        <v>0</v>
      </c>
      <c r="BC24" s="170">
        <f t="shared" ca="1" si="13"/>
        <v>0</v>
      </c>
      <c r="BD24" s="171">
        <f ca="1">IF(BC$9&gt;Periodo,0,SUMIFS(INDIRECT("'BD OCyG'!$"&amp;BD$10&amp;":$"&amp;BD$10),'BD OCyG'!$B:$B,BB$9,'BD OCyG'!$AE:$AE,$H24,'BD OCyG'!$AD:$AD,$H$11,'BD OCyG'!$AF:$AF,"Si")-AX24-AR24-AL24-AF24-Z24)</f>
        <v>0</v>
      </c>
      <c r="BE24" s="171">
        <f ca="1">IF(BC$9&gt;Periodo,0,SUMIFS(INDIRECT("'BD OCyG'!$"&amp;BD$10&amp;":$"&amp;BD$10),'BD OCyG'!$B:$B,BB$9,'BD OCyG'!$AE:$AE,$H24,'BD OCyG'!$AD:$AD,$H$11,'BD OCyG'!$AF:$AF,"No")*Resumen!$F$8-AY24-AS24-AM24-AG24-AA24)</f>
        <v>0</v>
      </c>
      <c r="BF24" s="171">
        <f ca="1">BD24+IF(Resumen!$F$8=0,0,BE24/Resumen!$F$8)</f>
        <v>0</v>
      </c>
      <c r="BG24" s="171">
        <f ca="1">BD24+IF(Resumen!$L$7=0,0,BE24/Resumen!$L$7)</f>
        <v>0</v>
      </c>
      <c r="BH24" s="170">
        <f ca="1">IF(BI$9&gt;Periodo,0,IF(BI$9&gt;Periodo,0,(SUMIFS(INDIRECT("'BD OCyG'!$"&amp;BI$10&amp;":"&amp;BI$10),'BD OCyG'!$B:$B,BH$9,'BD OCyG'!$AE:$AE,$H24,'BD OCyG'!$AD:$AD,$H$11)*BJ$9-SUMIFS(INDIRECT("'BD OCyG'!$"&amp;BC$10&amp;":"&amp;BC$10),'BD OCyG'!$B:$B,BH$9,'BD OCyG'!$AE:$AE,$H24,'BD OCyG'!$AD:$AD,$H$11)*BD$9)/BH$10))</f>
        <v>0</v>
      </c>
      <c r="BI24" s="170">
        <f t="shared" ca="1" si="14"/>
        <v>0</v>
      </c>
      <c r="BJ24" s="171">
        <f ca="1">IF(BI$9&gt;Periodo,0,SUMIFS(INDIRECT("'BD OCyG'!$"&amp;BJ$10&amp;":$"&amp;BJ$10),'BD OCyG'!$B:$B,BH$9,'BD OCyG'!$AE:$AE,$H24,'BD OCyG'!$AD:$AD,$H$11,'BD OCyG'!$AF:$AF,"Si")-BD24-AX24-AR24-AL24-AF24-Z24)</f>
        <v>0</v>
      </c>
      <c r="BK24" s="171">
        <f ca="1">IF(BI$9&gt;Periodo,0,SUMIFS(INDIRECT("'BD OCyG'!$"&amp;BJ$10&amp;":$"&amp;BJ$10),'BD OCyG'!$B:$B,BH$9,'BD OCyG'!$AE:$AE,$H24,'BD OCyG'!$AD:$AD,$H$11,'BD OCyG'!$AF:$AF,"No")*Resumen!$F$8-BE24-AY24-AS24-AM24-AG24-AA24)</f>
        <v>0</v>
      </c>
      <c r="BL24" s="171">
        <f ca="1">BJ24+IF(Resumen!$F$8=0,0,BK24/Resumen!$F$8)</f>
        <v>0</v>
      </c>
      <c r="BM24" s="171">
        <f ca="1">BJ24+IF(Resumen!$M$7=0,0,BK24/Resumen!$M$7)</f>
        <v>0</v>
      </c>
      <c r="BN24" s="170">
        <f ca="1">IF(BO$9&gt;Periodo,0,IF(BO$9&gt;Periodo,0,(SUMIFS(INDIRECT("'BD OCyG'!$"&amp;BO$10&amp;":"&amp;BO$10),'BD OCyG'!$B:$B,BN$9,'BD OCyG'!$AE:$AE,$H24,'BD OCyG'!$AD:$AD,$H$11)*BP$9-SUMIFS(INDIRECT("'BD OCyG'!$"&amp;BI$10&amp;":"&amp;BI$10),'BD OCyG'!$B:$B,BN$9,'BD OCyG'!$AE:$AE,$H24,'BD OCyG'!$AD:$AD,$H$11)*BJ$9)/BN$10))</f>
        <v>0</v>
      </c>
      <c r="BO24" s="170">
        <f t="shared" ca="1" si="15"/>
        <v>0</v>
      </c>
      <c r="BP24" s="171">
        <f ca="1">IF(BO$9&gt;Periodo,0,SUMIFS(INDIRECT("'BD OCyG'!$"&amp;BP$10&amp;":$"&amp;BP$10),'BD OCyG'!$B:$B,BN$9,'BD OCyG'!$AE:$AE,$H24,'BD OCyG'!$AD:$AD,$H$11,'BD OCyG'!$AF:$AF,"Si")-BJ24-BD24-AX24-AR24-AL24-AF24-Z24)</f>
        <v>0</v>
      </c>
      <c r="BQ24" s="171">
        <f ca="1">IF(BO$9&gt;Periodo,0,SUMIFS(INDIRECT("'BD OCyG'!$"&amp;BP$10&amp;":$"&amp;BP$10),'BD OCyG'!$B:$B,BN$9,'BD OCyG'!$AE:$AE,$H24,'BD OCyG'!$AD:$AD,$H$11,'BD OCyG'!$AF:$AF,"No")*Resumen!$F$9-BK24-BE24-AY24-AS24-AM24-AG24-AA24)</f>
        <v>0</v>
      </c>
      <c r="BR24" s="171">
        <f ca="1">BP24+IF(Resumen!$F$8=0,0,BQ24/Resumen!$F$8)</f>
        <v>0</v>
      </c>
      <c r="BS24" s="171">
        <f ca="1">BP24+IF(Resumen!$N$7=0,0,BQ24/Resumen!$N$7)</f>
        <v>0</v>
      </c>
      <c r="BT24" s="170">
        <f ca="1">IF(BU$9&gt;Periodo,0,IF(BU$9&gt;Periodo,0,(SUMIFS(INDIRECT("'BD OCyG'!$"&amp;BU$10&amp;":"&amp;BU$10),'BD OCyG'!$B:$B,BT$9,'BD OCyG'!$AE:$AE,$H24,'BD OCyG'!$AD:$AD,$H$11)*BV$9-SUMIFS(INDIRECT("'BD OCyG'!$"&amp;BO$10&amp;":"&amp;BO$10),'BD OCyG'!$B:$B,BT$9,'BD OCyG'!$AE:$AE,$H24,'BD OCyG'!$AD:$AD,$H$11)*BP$9)/BT$10))</f>
        <v>0</v>
      </c>
      <c r="BU24" s="170">
        <f t="shared" ca="1" si="16"/>
        <v>0</v>
      </c>
      <c r="BV24" s="171">
        <f ca="1">IF(BU$9&gt;Periodo,0,SUMIFS(INDIRECT("'BD OCyG'!$"&amp;BV$10&amp;":$"&amp;BV$10),'BD OCyG'!$B:$B,BT$9,'BD OCyG'!$AE:$AE,$H24,'BD OCyG'!$AD:$AD,$H$11,'BD OCyG'!$AF:$AF,"Si")-BP24-BJ24-BD24-AX24-AR24-AL24-AF24-Z24)</f>
        <v>0</v>
      </c>
      <c r="BW24" s="171">
        <f ca="1">IF(BU$9&gt;Periodo,0,SUMIFS(INDIRECT("'BD OCyG'!$"&amp;BV$10&amp;":$"&amp;BV$10),'BD OCyG'!$B:$B,BT$9,'BD OCyG'!$AE:$AE,$H24,'BD OCyG'!$AD:$AD,$H$11,'BD OCyG'!$AF:$AF,"No")*Resumen!$F$8-BQ24-BK24-BE24-AY24-AS24-AM24-AG24-AA24)</f>
        <v>0</v>
      </c>
      <c r="BX24" s="171">
        <f ca="1">BV24+IF(Resumen!$F$8=0,0,BW24/Resumen!$F$8)</f>
        <v>0</v>
      </c>
      <c r="BY24" s="171">
        <f ca="1">BV24+IF(Resumen!$O$7=0,0,BW24/Resumen!$O$7)</f>
        <v>0</v>
      </c>
      <c r="BZ24" s="170">
        <f ca="1">IF(CA$9&gt;Periodo,0,IF(CA$9&gt;Periodo,0,(SUMIFS(INDIRECT("'BD OCyG'!$"&amp;CA$10&amp;":"&amp;CA$10),'BD OCyG'!$B:$B,BZ$9,'BD OCyG'!$AE:$AE,$H24,'BD OCyG'!$AD:$AD,$H$11)*CB$9-SUMIFS(INDIRECT("'BD OCyG'!$"&amp;BU$10&amp;":"&amp;BU$10),'BD OCyG'!$B:$B,BZ$9,'BD OCyG'!$AE:$AE,$H24,'BD OCyG'!$AD:$AD,$H$11)*BV$9)/BZ$10))</f>
        <v>0</v>
      </c>
      <c r="CA24" s="170">
        <f t="shared" ca="1" si="17"/>
        <v>0</v>
      </c>
      <c r="CB24" s="171">
        <f ca="1">IF(CA$9&gt;Periodo,0,SUMIFS(INDIRECT("'BD OCyG'!$"&amp;CB$10&amp;":$"&amp;CB$10),'BD OCyG'!$B:$B,BZ$9,'BD OCyG'!$AE:$AE,$H24,'BD OCyG'!$AD:$AD,$H$11,'BD OCyG'!$AF:$AF,"Si")-BV24-BP24-BJ24-BD24-AX24-AR24-AL24-AF24-Z24)</f>
        <v>0</v>
      </c>
      <c r="CC24" s="171">
        <f ca="1">IF(CA$9&gt;Periodo,0,SUMIFS(INDIRECT("'BD OCyG'!$"&amp;CB$10&amp;":$"&amp;CB$10),'BD OCyG'!$B:$B,BZ$9,'BD OCyG'!$AE:$AE,$H24,'BD OCyG'!$AD:$AD,$H$11,'BD OCyG'!$AF:$AF,"No")*Resumen!$F$8-BW24-BQ24-BK24-BE24-AY24-AS24-AM24-AG24-AA24)</f>
        <v>0</v>
      </c>
      <c r="CD24" s="171">
        <f ca="1">CB24+IF(Resumen!$F$8=0,0,CC24/Resumen!$F$8)</f>
        <v>0</v>
      </c>
      <c r="CE24" s="171">
        <f ca="1">CB24+IF(Resumen!$P$7=0,0,CC24/Resumen!$P$7)</f>
        <v>0</v>
      </c>
      <c r="CF24" s="170">
        <f ca="1">IF(CG$9&gt;Periodo,0,IF(CG$9&gt;Periodo,0,(SUMIFS(INDIRECT("'BD OCyG'!$"&amp;CG$10&amp;":"&amp;CG$10),'BD OCyG'!$B:$B,CF$9,'BD OCyG'!$AE:$AE,$H24,'BD OCyG'!$AD:$AD,$H$11)*CH$9-SUMIFS(INDIRECT("'BD OCyG'!$"&amp;CA$10&amp;":"&amp;CA$10),'BD OCyG'!$B:$B,CF$9,'BD OCyG'!$AE:$AE,$H24,'BD OCyG'!$AD:$AD,$H$11)*CB$9)/CF$10))</f>
        <v>0</v>
      </c>
      <c r="CG24" s="170">
        <f t="shared" ca="1" si="18"/>
        <v>0</v>
      </c>
      <c r="CH24" s="171">
        <f ca="1">IF(CG$9&gt;Periodo,0,SUMIFS(INDIRECT("'BD OCyG'!$"&amp;CH$10&amp;":$"&amp;CH$10),'BD OCyG'!$B:$B,CF$9,'BD OCyG'!$AE:$AE,$H24,'BD OCyG'!$AD:$AD,$H$11,'BD OCyG'!$AF:$AF,"Si")-CB24-BV24-BP24-BJ24-BD24-AX24-AR24-AL24-AF24-Z24)</f>
        <v>0</v>
      </c>
      <c r="CI24" s="171">
        <f ca="1">IF(CG$9&gt;Periodo,0,SUMIFS(INDIRECT("'BD OCyG'!$"&amp;CH$10&amp;":$"&amp;CH$10),'BD OCyG'!$B:$B,CF$9,'BD OCyG'!$AE:$AE,$H24,'BD OCyG'!$AD:$AD,$H$11,'BD OCyG'!$AF:$AF,"No")*Resumen!$F$8-CC24-BW24-BQ24-BK24-BE24-AY24-AS24-AM24-AG24-AA24)</f>
        <v>0</v>
      </c>
      <c r="CJ24" s="171">
        <f ca="1">CH24+IF(Resumen!$F$8=0,0,CI24/Resumen!$F$8)</f>
        <v>0</v>
      </c>
      <c r="CK24" s="171">
        <f ca="1">CH24+IF(Resumen!$Q$7=0,0,CI24/Resumen!$Q$7)</f>
        <v>0</v>
      </c>
      <c r="CL24" s="170">
        <f ca="1">IF(CM$9&gt;Periodo,0,IF(CM$9&gt;Periodo,0,(SUMIFS(INDIRECT("'BD OCyG'!$"&amp;CM$10&amp;":"&amp;CM$10),'BD OCyG'!$B:$B,CL$9,'BD OCyG'!$AE:$AE,$H24,'BD OCyG'!$AD:$AD,$H$11)*CN$9-SUMIFS(INDIRECT("'BD OCyG'!$"&amp;CG$10&amp;":"&amp;CG$10),'BD OCyG'!$B:$B,CL$9,'BD OCyG'!$AE:$AE,$H24,'BD OCyG'!$AD:$AD,$H$11)*CH$9)/CL$10))</f>
        <v>0</v>
      </c>
      <c r="CM24" s="170">
        <f t="shared" ca="1" si="19"/>
        <v>0</v>
      </c>
      <c r="CN24" s="171">
        <f ca="1">IF(CM$9&gt;Periodo,0,SUMIFS(INDIRECT("'BD OCyG'!$"&amp;CN$10&amp;":$"&amp;CN$10),'BD OCyG'!$B:$B,CL$9,'BD OCyG'!$AE:$AE,$H24,'BD OCyG'!$AD:$AD,$H$11,'BD OCyG'!$AF:$AF,"Si")-CH24-CB24-BV24-BP24-BJ24-BD24-AX24-AR24-AL24-AF24-Z24)</f>
        <v>0</v>
      </c>
      <c r="CO24" s="171">
        <f ca="1">IF(CM$9&gt;Periodo,0,SUMIFS(INDIRECT("'BD OCyG'!$"&amp;CN$10&amp;":$"&amp;CN$10),'BD OCyG'!$B:$B,CL$9,'BD OCyG'!$AE:$AE,$H24,'BD OCyG'!$AD:$AD,$H$11,'BD OCyG'!$AF:$AF,"No")*Resumen!$F$8-CI24-CC24-BW24-BQ24-BK24-BE24-AY24-AS24-AM24-AG24-AA24)</f>
        <v>0</v>
      </c>
      <c r="CP24" s="171">
        <f ca="1">CN24+IF(Resumen!$F$8=0,0,CO24/Resumen!$F$8)</f>
        <v>0</v>
      </c>
      <c r="CQ24" s="171">
        <f ca="1">CN24+IF(Resumen!$R$7=0,0,CO24/Resumen!$R$7)</f>
        <v>0</v>
      </c>
      <c r="CR24" s="139">
        <f t="shared" ca="1" si="20"/>
        <v>0</v>
      </c>
      <c r="CS24" s="139">
        <f t="shared" ca="1" si="21"/>
        <v>0</v>
      </c>
      <c r="CT24" s="139">
        <f t="shared" ca="1" si="22"/>
        <v>0</v>
      </c>
      <c r="CU24" s="139">
        <f t="shared" ca="1" si="4"/>
        <v>0</v>
      </c>
      <c r="CV24" s="140">
        <f t="shared" ca="1" si="4"/>
        <v>0</v>
      </c>
      <c r="CW24" s="140">
        <f t="shared" ca="1" si="4"/>
        <v>0</v>
      </c>
      <c r="CX24" s="170">
        <f>SUMIFS('BD OCyG'!$AB:$AB,'BD OCyG'!$B:$B,CX$11,'BD OCyG'!$AE:$AE,$H24,'BD OCyG'!$AD:$AD,$H$11)</f>
        <v>0</v>
      </c>
      <c r="CY24" s="170">
        <f t="shared" si="5"/>
        <v>0</v>
      </c>
      <c r="CZ24" s="171">
        <f>SUMIFS('BD OCyG'!$AC:$AC,'BD OCyG'!$B:$B,CX$11,'BD OCyG'!$AE:$AE,$H24,'BD OCyG'!$AD:$AD,$H$11,'BD OCyG'!$AF:$AF,"Si")</f>
        <v>0</v>
      </c>
      <c r="DA24" s="171">
        <f>SUMIFS('BD OCyG'!$AC:$AC,'BD OCyG'!$B:$B,CX$11,'BD OCyG'!$AE:$AE,$H24,'BD OCyG'!$AD:$AD,$H$11,'BD OCyG'!$AF:$AF,"No")*Resumen!$F$8</f>
        <v>0</v>
      </c>
      <c r="DB24" s="171">
        <f>CZ24+IF(Resumen!$F$8=0,0,DA24/Resumen!$F$8)</f>
        <v>0</v>
      </c>
      <c r="DC24" s="171">
        <f>CZ24+IF(Resumen!$F$8=0,0,DA24/Resumen!$F$8)</f>
        <v>0</v>
      </c>
      <c r="DD24" s="170">
        <f>SUMIFS('BD OCyG'!$AB:$AB,'BD OCyG'!$B:$B,DD$11,'BD OCyG'!$AE:$AE,$H24,'BD OCyG'!$AD:$AD,$H$11)</f>
        <v>0</v>
      </c>
      <c r="DE24" s="170">
        <f t="shared" si="6"/>
        <v>0</v>
      </c>
      <c r="DF24" s="171">
        <f>SUMIFS('BD OCyG'!$AC:$AC,'BD OCyG'!$B:$B,DD$11,'BD OCyG'!$AE:$AE,$H24,'BD OCyG'!$AD:$AD,$H$11,'BD OCyG'!$AF:$AF,"Si")</f>
        <v>0</v>
      </c>
      <c r="DG24" s="171">
        <f>SUMIFS('BD OCyG'!$AC:$AC,'BD OCyG'!$B:$B,DD$11,'BD OCyG'!$AE:$AE,$H24,'BD OCyG'!$AD:$AD,$H$11,'BD OCyG'!$AF:$AF,"No")*Resumen!$F$8</f>
        <v>0</v>
      </c>
      <c r="DH24" s="171">
        <f>DF24+IF(Resumen!$F$8=0,0,DG24/Resumen!$F$8)</f>
        <v>0</v>
      </c>
      <c r="DI24" s="171">
        <f>DF24+IF(Resumen!$F$8=0,0,DG24/Resumen!$F$8)</f>
        <v>0</v>
      </c>
      <c r="DJ24" s="140">
        <f t="shared" ca="1" si="23"/>
        <v>0</v>
      </c>
      <c r="DK24" s="140">
        <f t="shared" ca="1" si="7"/>
        <v>0</v>
      </c>
      <c r="DL24" s="140">
        <f t="shared" ca="1" si="7"/>
        <v>0</v>
      </c>
    </row>
    <row r="25" spans="2:116" s="169" customFormat="1" ht="15" customHeight="1" x14ac:dyDescent="0.2">
      <c r="B25" s="170">
        <f>SUMIFS('BD OCyG'!$AB:$AB,'BD OCyG'!$B:$B,B$11,'BD OCyG'!$AE:$AE,$H25,'BD OCyG'!$AD:$AD,$H$11)</f>
        <v>0</v>
      </c>
      <c r="C25" s="170">
        <f t="shared" si="0"/>
        <v>0</v>
      </c>
      <c r="D25" s="171">
        <f>SUMIFS('BD OCyG'!$AC:$AC,'BD OCyG'!$B:$B,B$11,'BD OCyG'!$AE:$AE,$H25,'BD OCyG'!$AD:$AD,$H$11,'BD OCyG'!$AF:$AF,"Si")</f>
        <v>0</v>
      </c>
      <c r="E25" s="171">
        <f>SUMIFS('BD OCyG'!$AC:$AC,'BD OCyG'!$B:$B,B$11,'BD OCyG'!$AE:$AE,$H25,'BD OCyG'!$AD:$AD,$H$11,'BD OCyG'!$AF:$AF,"No")*Resumen!$F$9</f>
        <v>0</v>
      </c>
      <c r="F25" s="171">
        <f>D25+IF(Resumen!$F$9=0,0,E25/Resumen!$F$9)</f>
        <v>0</v>
      </c>
      <c r="G25" s="171">
        <f>D25+IF(Resumen!$F$7=0,0,E25/Resumen!$F$7)</f>
        <v>0</v>
      </c>
      <c r="H25" s="172"/>
      <c r="I25" s="139">
        <f>SUMIFS('BD OCyG'!$AB:$AB,'BD OCyG'!$B:$B,I$11,'BD OCyG'!$AE:$AE,$H25,'BD OCyG'!$AD:$AD,$H$11)</f>
        <v>0</v>
      </c>
      <c r="J25" s="139">
        <f t="shared" si="1"/>
        <v>0</v>
      </c>
      <c r="K25" s="139">
        <f>SUMIFS('BD OCyG'!$AC:$AC,'BD OCyG'!$B:$B,I$11,'BD OCyG'!$AE:$AE,$H25,'BD OCyG'!$AD:$AD,$H$11,'BD OCyG'!$AF:$AF,"Si")</f>
        <v>0</v>
      </c>
      <c r="L25" s="139">
        <f>SUMIFS('BD OCyG'!$AC:$AC,'BD OCyG'!$B:$B,I$11,'BD OCyG'!$AE:$AE,$H25,'BD OCyG'!$AD:$AD,$H$11,'BD OCyG'!$AF:$AF,"No")*Resumen!$F$8</f>
        <v>0</v>
      </c>
      <c r="M25" s="171">
        <f>K25+IF(Resumen!$F$8=0,0,L25/Resumen!$F$8)</f>
        <v>0</v>
      </c>
      <c r="N25" s="139">
        <f>SUMIFS('BD OCyG'!$AB:$AB,'BD OCyG'!$B:$B,N$11,'BD OCyG'!$AE:$AE,$H25,'BD OCyG'!$AD:$AD,$H$11)</f>
        <v>0</v>
      </c>
      <c r="O25" s="139">
        <f t="shared" si="2"/>
        <v>0</v>
      </c>
      <c r="P25" s="139">
        <f>SUMIFS('BD OCyG'!$AC:$AC,'BD OCyG'!$B:$B,N$11,'BD OCyG'!$AE:$AE,$H25,'BD OCyG'!$AD:$AD,$H$11,'BD OCyG'!$AF:$AF,"Si")</f>
        <v>0</v>
      </c>
      <c r="Q25" s="139">
        <f>SUMIFS('BD OCyG'!$AC:$AC,'BD OCyG'!$B:$B,N$11,'BD OCyG'!$AE:$AE,$H25,'BD OCyG'!$AD:$AD,$H$11,'BD OCyG'!$AF:$AF,"No")*Resumen!$F$8</f>
        <v>0</v>
      </c>
      <c r="R25" s="171">
        <f>P25+IF(Resumen!$F$8=0,0,Q25/Resumen!$F$8)</f>
        <v>0</v>
      </c>
      <c r="S25" s="139">
        <f ca="1">IFERROR(SUMIFS(INDIRECT("'BD OCyG'!$"&amp;T$10&amp;":"&amp;T$10),'BD OCyG'!$B:$B,N$11,'BD OCyG'!$AE:$AE,$H25,'BD OCyG'!$AD:$AD,$H$11),)</f>
        <v>0</v>
      </c>
      <c r="T25" s="139">
        <f t="shared" ca="1" si="3"/>
        <v>0</v>
      </c>
      <c r="U25" s="139">
        <f ca="1">IFERROR(SUMIFS(INDIRECT("'BD OCyG'!$"&amp;U$10&amp;":$"&amp;U$10),'BD OCyG'!$B:$B,N$11,'BD OCyG'!$AE:$AE,$H25,'BD OCyG'!$AD:$AD,$H$11,'BD OCyG'!$AF:$AF,"Si"),)</f>
        <v>0</v>
      </c>
      <c r="V25" s="139">
        <f ca="1">IFERROR(SUMIFS(INDIRECT("'BD OCyG'!$"&amp;U$10&amp;":$"&amp;U$10),'BD OCyG'!$B:$B,N$11,'BD OCyG'!$AE:$AE,$H25,'BD OCyG'!$AD:$AD,$H$11,'BD OCyG'!$AF:$AF,"No")*Resumen!$F$8,)</f>
        <v>0</v>
      </c>
      <c r="W25" s="171">
        <f ca="1">U25+IF(Resumen!$F$8=0,0,V25/Resumen!$F$8)</f>
        <v>0</v>
      </c>
      <c r="X25" s="170">
        <f ca="1">SUMIFS(INDIRECT("'BD OCyG'!$"&amp;Y$10&amp;":"&amp;Y$10),'BD OCyG'!$B:$B,X$9,'BD OCyG'!$AE:$AE,$H25,'BD OCyG'!$AD:$AD,$H$11)</f>
        <v>0</v>
      </c>
      <c r="Y25" s="170">
        <f t="shared" ca="1" si="8"/>
        <v>0</v>
      </c>
      <c r="Z25" s="171">
        <f ca="1">SUMIFS(INDIRECT("'BD OCyG'!$"&amp;Z$10&amp;":$"&amp;Z$10),'BD OCyG'!$B:$B,X$9,'BD OCyG'!$AE:$AE,$H25,'BD OCyG'!$AD:$AD,$H$11,'BD OCyG'!$AF:$AF,"Si")</f>
        <v>0</v>
      </c>
      <c r="AA25" s="171">
        <f ca="1">SUMIFS(INDIRECT("'BD OCyG'!$"&amp;Z$10&amp;":$"&amp;Z$10),'BD OCyG'!$B:$B,X$9,'BD OCyG'!$AE:$AE,$H25,'BD OCyG'!$AD:$AD,$H$11,'BD OCyG'!$AF:$AF,"No")*Resumen!$F$8</f>
        <v>0</v>
      </c>
      <c r="AB25" s="171">
        <f ca="1">Z25+IF(Resumen!$F$8=0,0,AA25/Resumen!$F$8)</f>
        <v>0</v>
      </c>
      <c r="AC25" s="171">
        <f ca="1">Z25+IF(Resumen!$G$7=0,0,AA25/Resumen!$G$7)</f>
        <v>0</v>
      </c>
      <c r="AD25" s="170">
        <f ca="1">IF(AE$9&gt;Periodo,0,(SUMIFS(INDIRECT("'BD OCyG'!$"&amp;AE$10&amp;":"&amp;AE$10),'BD OCyG'!$B:$B,AD$9,'BD OCyG'!$AE:$AE,$H25,'BD OCyG'!$AD:$AD,$H$11)*AF$9-X25*X$10)/AD$10)</f>
        <v>0</v>
      </c>
      <c r="AE25" s="170">
        <f t="shared" ca="1" si="9"/>
        <v>0</v>
      </c>
      <c r="AF25" s="171">
        <f ca="1">IF(AE$9&gt;Periodo,0,IF(AE$9&gt;Periodo,0,SUMIFS(INDIRECT("'BD OCyG'!$"&amp;AF$10&amp;":$"&amp;AF$10),'BD OCyG'!$B:$B,AD$9,'BD OCyG'!$AE:$AE,$H25,'BD OCyG'!$AD:$AD,$H$11,'BD OCyG'!$AF:$AF,"Si")-Z25))</f>
        <v>0</v>
      </c>
      <c r="AG25" s="171">
        <f ca="1">IF(AE$9&gt;Periodo,0,IF(AE$9&gt;Periodo,0,SUMIFS(INDIRECT("'BD OCyG'!$"&amp;AF$10&amp;":$"&amp;AF$10),'BD OCyG'!$B:$B,AD$9,'BD OCyG'!$AE:$AE,$H25,'BD OCyG'!$AD:$AD,$H$11,'BD OCyG'!$AF:$AF,"No")*Resumen!$F$8-AA25))</f>
        <v>0</v>
      </c>
      <c r="AH25" s="171">
        <f ca="1">AF25+IF(Resumen!$F$8=0,0,AG25/Resumen!$F$8)</f>
        <v>0</v>
      </c>
      <c r="AI25" s="171">
        <f ca="1">AF25+IF(Resumen!$H$7=0,0,AG25/Resumen!$H$7)</f>
        <v>0</v>
      </c>
      <c r="AJ25" s="170">
        <f ca="1">IF(AK$9&gt;Periodo,0,IF(AK$9&gt;Periodo,0,(SUMIFS(INDIRECT("'BD OCyG'!$"&amp;AK$10&amp;":"&amp;AK$10),'BD OCyG'!$B:$B,AJ$9,'BD OCyG'!$AE:$AE,$H25,'BD OCyG'!$AD:$AD,$H$11)*AL$9-SUMIFS(INDIRECT("'BD OCyG'!$"&amp;AE$10&amp;":"&amp;AE$10),'BD OCyG'!$B:$B,AJ$9,'BD OCyG'!$AE:$AE,$H25,'BD OCyG'!$AD:$AD,$H$11)*AF$9)/AJ$10))</f>
        <v>0</v>
      </c>
      <c r="AK25" s="170">
        <f t="shared" ca="1" si="10"/>
        <v>0</v>
      </c>
      <c r="AL25" s="171">
        <f ca="1">IF(AK$9&gt;Periodo,0,SUMIFS(INDIRECT("'BD OCyG'!$"&amp;AL$10&amp;":$"&amp;AL$10),'BD OCyG'!$B:$B,AJ$9,'BD OCyG'!$AE:$AE,$H25,'BD OCyG'!$AD:$AD,$H$11,'BD OCyG'!$AF:$AF,"Si")-AF25-Z25)</f>
        <v>0</v>
      </c>
      <c r="AM25" s="171">
        <f ca="1">IF(AK$9&gt;Periodo,0,SUMIFS(INDIRECT("'BD OCyG'!$"&amp;AL$10&amp;":$"&amp;AL$10),'BD OCyG'!$B:$B,AJ$9,'BD OCyG'!$AE:$AE,$H25,'BD OCyG'!$AD:$AD,$H$11,'BD OCyG'!$AF:$AF,"No")*Resumen!$F$8-AG25-AA25)</f>
        <v>0</v>
      </c>
      <c r="AN25" s="171">
        <f ca="1">AL25+IF(Resumen!$F$8=0,0,AM25/Resumen!$F$8)</f>
        <v>0</v>
      </c>
      <c r="AO25" s="171">
        <f ca="1">AL25+IF(Resumen!$I$7=0,0,AM25/Resumen!$I$7)</f>
        <v>0</v>
      </c>
      <c r="AP25" s="170">
        <f ca="1">IF(AQ$9&gt;Periodo,0,IF(AQ$9&gt;Periodo,0,(SUMIFS(INDIRECT("'BD OCyG'!$"&amp;AQ$10&amp;":"&amp;AQ$10),'BD OCyG'!$B:$B,AP$9,'BD OCyG'!$AE:$AE,$H25,'BD OCyG'!$AD:$AD,$H$11)*AR$9-SUMIFS(INDIRECT("'BD OCyG'!$"&amp;AK$10&amp;":"&amp;AK$10),'BD OCyG'!$B:$B,AP$9,'BD OCyG'!$AE:$AE,$H25,'BD OCyG'!$AD:$AD,$H$11)*AL$9)/AP$10))</f>
        <v>0</v>
      </c>
      <c r="AQ25" s="170">
        <f t="shared" ca="1" si="11"/>
        <v>0</v>
      </c>
      <c r="AR25" s="171">
        <f ca="1">IF(AQ$9&gt;Periodo,0,SUMIFS(INDIRECT("'BD OCyG'!$"&amp;AR$10&amp;":$"&amp;AR$10),'BD OCyG'!$B:$B,AP$9,'BD OCyG'!$AE:$AE,$H25,'BD OCyG'!$AD:$AD,$H$11,'BD OCyG'!$AF:$AF,"Si")-AL25-AF25-Z25)</f>
        <v>0</v>
      </c>
      <c r="AS25" s="171">
        <f ca="1">IF(AQ$9&gt;Periodo,0,SUMIFS(INDIRECT("'BD OCyG'!$"&amp;AR$10&amp;":$"&amp;AR$10),'BD OCyG'!$B:$B,AP$9,'BD OCyG'!$AE:$AE,$H25,'BD OCyG'!$AD:$AD,$H$11,'BD OCyG'!$AF:$AF,"No")*Resumen!$F$8-AM25-AG25-AA25)</f>
        <v>0</v>
      </c>
      <c r="AT25" s="171">
        <f ca="1">AR25+IF(Resumen!$F$8=0,0,AS25/Resumen!$F$8)</f>
        <v>0</v>
      </c>
      <c r="AU25" s="171">
        <f ca="1">AR25+IF(Resumen!$J$7=0,0,AS25/Resumen!$J$7)</f>
        <v>0</v>
      </c>
      <c r="AV25" s="170">
        <f ca="1">IF(AW$9&gt;Periodo,0,IF(AW$9&gt;Periodo,0,(SUMIFS(INDIRECT("'BD OCyG'!$"&amp;AW$10&amp;":"&amp;AW$10),'BD OCyG'!$B:$B,AV$9,'BD OCyG'!$AE:$AE,$H25,'BD OCyG'!$AD:$AD,$H$11)*AX$9-SUMIFS(INDIRECT("'BD OCyG'!$"&amp;AQ$10&amp;":"&amp;AQ$10),'BD OCyG'!$B:$B,AV$9,'BD OCyG'!$AE:$AE,$H25,'BD OCyG'!$AD:$AD,$H$11)*AR$9)/AV$10))</f>
        <v>0</v>
      </c>
      <c r="AW25" s="170">
        <f t="shared" ca="1" si="12"/>
        <v>0</v>
      </c>
      <c r="AX25" s="171">
        <f ca="1">IF(AW$9&gt;Periodo,0,SUMIFS(INDIRECT("'BD OCyG'!$"&amp;AX$10&amp;":$"&amp;AX$10),'BD OCyG'!$B:$B,AV$9,'BD OCyG'!$AE:$AE,$H25,'BD OCyG'!$AD:$AD,$H$11,'BD OCyG'!$AF:$AF,"Si")-AR25-AL25-AF25-Z25)</f>
        <v>0</v>
      </c>
      <c r="AY25" s="171">
        <f ca="1">IF(AW$9&gt;Periodo,0,SUMIFS(INDIRECT("'BD OCyG'!$"&amp;AX$10&amp;":$"&amp;AX$10),'BD OCyG'!$B:$B,AV$9,'BD OCyG'!$AE:$AE,$H25,'BD OCyG'!$AD:$AD,$H$11,'BD OCyG'!$AF:$AF,"No")*Resumen!$F$8-AS25-AM25-AG25-AA25)</f>
        <v>0</v>
      </c>
      <c r="AZ25" s="171">
        <f ca="1">AX25+IF(Resumen!$F$8=0,0,AY25/Resumen!$F$8)</f>
        <v>0</v>
      </c>
      <c r="BA25" s="171">
        <f ca="1">AX25+IF(Resumen!$K$7=0,0,AY25/Resumen!$K$7)</f>
        <v>0</v>
      </c>
      <c r="BB25" s="170">
        <f ca="1">IF(BC$9&gt;Periodo,0,IF(BC$9&gt;Periodo,0,(SUMIFS(INDIRECT("'BD OCyG'!$"&amp;BC$10&amp;":"&amp;BC$10),'BD OCyG'!$B:$B,BB$9,'BD OCyG'!$AE:$AE,$H25,'BD OCyG'!$AD:$AD,$H$11)*BD$9-SUMIFS(INDIRECT("'BD OCyG'!$"&amp;AW$10&amp;":"&amp;AW$10),'BD OCyG'!$B:$B,BB$9,'BD OCyG'!$AE:$AE,$H25,'BD OCyG'!$AD:$AD,$H$11)*AX$9)/BB$10))</f>
        <v>0</v>
      </c>
      <c r="BC25" s="170">
        <f t="shared" ca="1" si="13"/>
        <v>0</v>
      </c>
      <c r="BD25" s="171">
        <f ca="1">IF(BC$9&gt;Periodo,0,SUMIFS(INDIRECT("'BD OCyG'!$"&amp;BD$10&amp;":$"&amp;BD$10),'BD OCyG'!$B:$B,BB$9,'BD OCyG'!$AE:$AE,$H25,'BD OCyG'!$AD:$AD,$H$11,'BD OCyG'!$AF:$AF,"Si")-AX25-AR25-AL25-AF25-Z25)</f>
        <v>0</v>
      </c>
      <c r="BE25" s="171">
        <f ca="1">IF(BC$9&gt;Periodo,0,SUMIFS(INDIRECT("'BD OCyG'!$"&amp;BD$10&amp;":$"&amp;BD$10),'BD OCyG'!$B:$B,BB$9,'BD OCyG'!$AE:$AE,$H25,'BD OCyG'!$AD:$AD,$H$11,'BD OCyG'!$AF:$AF,"No")*Resumen!$F$8-AY25-AS25-AM25-AG25-AA25)</f>
        <v>0</v>
      </c>
      <c r="BF25" s="171">
        <f ca="1">BD25+IF(Resumen!$F$8=0,0,BE25/Resumen!$F$8)</f>
        <v>0</v>
      </c>
      <c r="BG25" s="171">
        <f ca="1">BD25+IF(Resumen!$L$7=0,0,BE25/Resumen!$L$7)</f>
        <v>0</v>
      </c>
      <c r="BH25" s="170">
        <f ca="1">IF(BI$9&gt;Periodo,0,IF(BI$9&gt;Periodo,0,(SUMIFS(INDIRECT("'BD OCyG'!$"&amp;BI$10&amp;":"&amp;BI$10),'BD OCyG'!$B:$B,BH$9,'BD OCyG'!$AE:$AE,$H25,'BD OCyG'!$AD:$AD,$H$11)*BJ$9-SUMIFS(INDIRECT("'BD OCyG'!$"&amp;BC$10&amp;":"&amp;BC$10),'BD OCyG'!$B:$B,BH$9,'BD OCyG'!$AE:$AE,$H25,'BD OCyG'!$AD:$AD,$H$11)*BD$9)/BH$10))</f>
        <v>0</v>
      </c>
      <c r="BI25" s="170">
        <f t="shared" ca="1" si="14"/>
        <v>0</v>
      </c>
      <c r="BJ25" s="171">
        <f ca="1">IF(BI$9&gt;Periodo,0,SUMIFS(INDIRECT("'BD OCyG'!$"&amp;BJ$10&amp;":$"&amp;BJ$10),'BD OCyG'!$B:$B,BH$9,'BD OCyG'!$AE:$AE,$H25,'BD OCyG'!$AD:$AD,$H$11,'BD OCyG'!$AF:$AF,"Si")-BD25-AX25-AR25-AL25-AF25-Z25)</f>
        <v>0</v>
      </c>
      <c r="BK25" s="171">
        <f ca="1">IF(BI$9&gt;Periodo,0,SUMIFS(INDIRECT("'BD OCyG'!$"&amp;BJ$10&amp;":$"&amp;BJ$10),'BD OCyG'!$B:$B,BH$9,'BD OCyG'!$AE:$AE,$H25,'BD OCyG'!$AD:$AD,$H$11,'BD OCyG'!$AF:$AF,"No")*Resumen!$F$8-BE25-AY25-AS25-AM25-AG25-AA25)</f>
        <v>0</v>
      </c>
      <c r="BL25" s="171">
        <f ca="1">BJ25+IF(Resumen!$F$8=0,0,BK25/Resumen!$F$8)</f>
        <v>0</v>
      </c>
      <c r="BM25" s="171">
        <f ca="1">BJ25+IF(Resumen!$M$7=0,0,BK25/Resumen!$M$7)</f>
        <v>0</v>
      </c>
      <c r="BN25" s="170">
        <f ca="1">IF(BO$9&gt;Periodo,0,IF(BO$9&gt;Periodo,0,(SUMIFS(INDIRECT("'BD OCyG'!$"&amp;BO$10&amp;":"&amp;BO$10),'BD OCyG'!$B:$B,BN$9,'BD OCyG'!$AE:$AE,$H25,'BD OCyG'!$AD:$AD,$H$11)*BP$9-SUMIFS(INDIRECT("'BD OCyG'!$"&amp;BI$10&amp;":"&amp;BI$10),'BD OCyG'!$B:$B,BN$9,'BD OCyG'!$AE:$AE,$H25,'BD OCyG'!$AD:$AD,$H$11)*BJ$9)/BN$10))</f>
        <v>0</v>
      </c>
      <c r="BO25" s="170">
        <f t="shared" ca="1" si="15"/>
        <v>0</v>
      </c>
      <c r="BP25" s="171">
        <f ca="1">IF(BO$9&gt;Periodo,0,SUMIFS(INDIRECT("'BD OCyG'!$"&amp;BP$10&amp;":$"&amp;BP$10),'BD OCyG'!$B:$B,BN$9,'BD OCyG'!$AE:$AE,$H25,'BD OCyG'!$AD:$AD,$H$11,'BD OCyG'!$AF:$AF,"Si")-BJ25-BD25-AX25-AR25-AL25-AF25-Z25)</f>
        <v>0</v>
      </c>
      <c r="BQ25" s="171">
        <f ca="1">IF(BO$9&gt;Periodo,0,SUMIFS(INDIRECT("'BD OCyG'!$"&amp;BP$10&amp;":$"&amp;BP$10),'BD OCyG'!$B:$B,BN$9,'BD OCyG'!$AE:$AE,$H25,'BD OCyG'!$AD:$AD,$H$11,'BD OCyG'!$AF:$AF,"No")*Resumen!$F$9-BK25-BE25-AY25-AS25-AM25-AG25-AA25)</f>
        <v>0</v>
      </c>
      <c r="BR25" s="171">
        <f ca="1">BP25+IF(Resumen!$F$8=0,0,BQ25/Resumen!$F$8)</f>
        <v>0</v>
      </c>
      <c r="BS25" s="171">
        <f ca="1">BP25+IF(Resumen!$N$7=0,0,BQ25/Resumen!$N$7)</f>
        <v>0</v>
      </c>
      <c r="BT25" s="170">
        <f ca="1">IF(BU$9&gt;Periodo,0,IF(BU$9&gt;Periodo,0,(SUMIFS(INDIRECT("'BD OCyG'!$"&amp;BU$10&amp;":"&amp;BU$10),'BD OCyG'!$B:$B,BT$9,'BD OCyG'!$AE:$AE,$H25,'BD OCyG'!$AD:$AD,$H$11)*BV$9-SUMIFS(INDIRECT("'BD OCyG'!$"&amp;BO$10&amp;":"&amp;BO$10),'BD OCyG'!$B:$B,BT$9,'BD OCyG'!$AE:$AE,$H25,'BD OCyG'!$AD:$AD,$H$11)*BP$9)/BT$10))</f>
        <v>0</v>
      </c>
      <c r="BU25" s="170">
        <f t="shared" ca="1" si="16"/>
        <v>0</v>
      </c>
      <c r="BV25" s="171">
        <f ca="1">IF(BU$9&gt;Periodo,0,SUMIFS(INDIRECT("'BD OCyG'!$"&amp;BV$10&amp;":$"&amp;BV$10),'BD OCyG'!$B:$B,BT$9,'BD OCyG'!$AE:$AE,$H25,'BD OCyG'!$AD:$AD,$H$11,'BD OCyG'!$AF:$AF,"Si")-BP25-BJ25-BD25-AX25-AR25-AL25-AF25-Z25)</f>
        <v>0</v>
      </c>
      <c r="BW25" s="171">
        <f ca="1">IF(BU$9&gt;Periodo,0,SUMIFS(INDIRECT("'BD OCyG'!$"&amp;BV$10&amp;":$"&amp;BV$10),'BD OCyG'!$B:$B,BT$9,'BD OCyG'!$AE:$AE,$H25,'BD OCyG'!$AD:$AD,$H$11,'BD OCyG'!$AF:$AF,"No")*Resumen!$F$8-BQ25-BK25-BE25-AY25-AS25-AM25-AG25-AA25)</f>
        <v>0</v>
      </c>
      <c r="BX25" s="171">
        <f ca="1">BV25+IF(Resumen!$F$8=0,0,BW25/Resumen!$F$8)</f>
        <v>0</v>
      </c>
      <c r="BY25" s="171">
        <f ca="1">BV25+IF(Resumen!$O$7=0,0,BW25/Resumen!$O$7)</f>
        <v>0</v>
      </c>
      <c r="BZ25" s="170">
        <f ca="1">IF(CA$9&gt;Periodo,0,IF(CA$9&gt;Periodo,0,(SUMIFS(INDIRECT("'BD OCyG'!$"&amp;CA$10&amp;":"&amp;CA$10),'BD OCyG'!$B:$B,BZ$9,'BD OCyG'!$AE:$AE,$H25,'BD OCyG'!$AD:$AD,$H$11)*CB$9-SUMIFS(INDIRECT("'BD OCyG'!$"&amp;BU$10&amp;":"&amp;BU$10),'BD OCyG'!$B:$B,BZ$9,'BD OCyG'!$AE:$AE,$H25,'BD OCyG'!$AD:$AD,$H$11)*BV$9)/BZ$10))</f>
        <v>0</v>
      </c>
      <c r="CA25" s="170">
        <f t="shared" ca="1" si="17"/>
        <v>0</v>
      </c>
      <c r="CB25" s="171">
        <f ca="1">IF(CA$9&gt;Periodo,0,SUMIFS(INDIRECT("'BD OCyG'!$"&amp;CB$10&amp;":$"&amp;CB$10),'BD OCyG'!$B:$B,BZ$9,'BD OCyG'!$AE:$AE,$H25,'BD OCyG'!$AD:$AD,$H$11,'BD OCyG'!$AF:$AF,"Si")-BV25-BP25-BJ25-BD25-AX25-AR25-AL25-AF25-Z25)</f>
        <v>0</v>
      </c>
      <c r="CC25" s="171">
        <f ca="1">IF(CA$9&gt;Periodo,0,SUMIFS(INDIRECT("'BD OCyG'!$"&amp;CB$10&amp;":$"&amp;CB$10),'BD OCyG'!$B:$B,BZ$9,'BD OCyG'!$AE:$AE,$H25,'BD OCyG'!$AD:$AD,$H$11,'BD OCyG'!$AF:$AF,"No")*Resumen!$F$8-BW25-BQ25-BK25-BE25-AY25-AS25-AM25-AG25-AA25)</f>
        <v>0</v>
      </c>
      <c r="CD25" s="171">
        <f ca="1">CB25+IF(Resumen!$F$8=0,0,CC25/Resumen!$F$8)</f>
        <v>0</v>
      </c>
      <c r="CE25" s="171">
        <f ca="1">CB25+IF(Resumen!$P$7=0,0,CC25/Resumen!$P$7)</f>
        <v>0</v>
      </c>
      <c r="CF25" s="170">
        <f ca="1">IF(CG$9&gt;Periodo,0,IF(CG$9&gt;Periodo,0,(SUMIFS(INDIRECT("'BD OCyG'!$"&amp;CG$10&amp;":"&amp;CG$10),'BD OCyG'!$B:$B,CF$9,'BD OCyG'!$AE:$AE,$H25,'BD OCyG'!$AD:$AD,$H$11)*CH$9-SUMIFS(INDIRECT("'BD OCyG'!$"&amp;CA$10&amp;":"&amp;CA$10),'BD OCyG'!$B:$B,CF$9,'BD OCyG'!$AE:$AE,$H25,'BD OCyG'!$AD:$AD,$H$11)*CB$9)/CF$10))</f>
        <v>0</v>
      </c>
      <c r="CG25" s="170">
        <f t="shared" ca="1" si="18"/>
        <v>0</v>
      </c>
      <c r="CH25" s="171">
        <f ca="1">IF(CG$9&gt;Periodo,0,SUMIFS(INDIRECT("'BD OCyG'!$"&amp;CH$10&amp;":$"&amp;CH$10),'BD OCyG'!$B:$B,CF$9,'BD OCyG'!$AE:$AE,$H25,'BD OCyG'!$AD:$AD,$H$11,'BD OCyG'!$AF:$AF,"Si")-CB25-BV25-BP25-BJ25-BD25-AX25-AR25-AL25-AF25-Z25)</f>
        <v>0</v>
      </c>
      <c r="CI25" s="171">
        <f ca="1">IF(CG$9&gt;Periodo,0,SUMIFS(INDIRECT("'BD OCyG'!$"&amp;CH$10&amp;":$"&amp;CH$10),'BD OCyG'!$B:$B,CF$9,'BD OCyG'!$AE:$AE,$H25,'BD OCyG'!$AD:$AD,$H$11,'BD OCyG'!$AF:$AF,"No")*Resumen!$F$8-CC25-BW25-BQ25-BK25-BE25-AY25-AS25-AM25-AG25-AA25)</f>
        <v>0</v>
      </c>
      <c r="CJ25" s="171">
        <f ca="1">CH25+IF(Resumen!$F$8=0,0,CI25/Resumen!$F$8)</f>
        <v>0</v>
      </c>
      <c r="CK25" s="171">
        <f ca="1">CH25+IF(Resumen!$Q$7=0,0,CI25/Resumen!$Q$7)</f>
        <v>0</v>
      </c>
      <c r="CL25" s="170">
        <f ca="1">IF(CM$9&gt;Periodo,0,IF(CM$9&gt;Periodo,0,(SUMIFS(INDIRECT("'BD OCyG'!$"&amp;CM$10&amp;":"&amp;CM$10),'BD OCyG'!$B:$B,CL$9,'BD OCyG'!$AE:$AE,$H25,'BD OCyG'!$AD:$AD,$H$11)*CN$9-SUMIFS(INDIRECT("'BD OCyG'!$"&amp;CG$10&amp;":"&amp;CG$10),'BD OCyG'!$B:$B,CL$9,'BD OCyG'!$AE:$AE,$H25,'BD OCyG'!$AD:$AD,$H$11)*CH$9)/CL$10))</f>
        <v>0</v>
      </c>
      <c r="CM25" s="170">
        <f t="shared" ca="1" si="19"/>
        <v>0</v>
      </c>
      <c r="CN25" s="171">
        <f ca="1">IF(CM$9&gt;Periodo,0,SUMIFS(INDIRECT("'BD OCyG'!$"&amp;CN$10&amp;":$"&amp;CN$10),'BD OCyG'!$B:$B,CL$9,'BD OCyG'!$AE:$AE,$H25,'BD OCyG'!$AD:$AD,$H$11,'BD OCyG'!$AF:$AF,"Si")-CH25-CB25-BV25-BP25-BJ25-BD25-AX25-AR25-AL25-AF25-Z25)</f>
        <v>0</v>
      </c>
      <c r="CO25" s="171">
        <f ca="1">IF(CM$9&gt;Periodo,0,SUMIFS(INDIRECT("'BD OCyG'!$"&amp;CN$10&amp;":$"&amp;CN$10),'BD OCyG'!$B:$B,CL$9,'BD OCyG'!$AE:$AE,$H25,'BD OCyG'!$AD:$AD,$H$11,'BD OCyG'!$AF:$AF,"No")*Resumen!$F$8-CI25-CC25-BW25-BQ25-BK25-BE25-AY25-AS25-AM25-AG25-AA25)</f>
        <v>0</v>
      </c>
      <c r="CP25" s="171">
        <f ca="1">CN25+IF(Resumen!$F$8=0,0,CO25/Resumen!$F$8)</f>
        <v>0</v>
      </c>
      <c r="CQ25" s="171">
        <f ca="1">CN25+IF(Resumen!$R$7=0,0,CO25/Resumen!$R$7)</f>
        <v>0</v>
      </c>
      <c r="CR25" s="139">
        <f t="shared" ca="1" si="20"/>
        <v>0</v>
      </c>
      <c r="CS25" s="139">
        <f t="shared" ca="1" si="21"/>
        <v>0</v>
      </c>
      <c r="CT25" s="139">
        <f t="shared" ca="1" si="22"/>
        <v>0</v>
      </c>
      <c r="CU25" s="139">
        <f t="shared" ca="1" si="4"/>
        <v>0</v>
      </c>
      <c r="CV25" s="140">
        <f t="shared" ca="1" si="4"/>
        <v>0</v>
      </c>
      <c r="CW25" s="140">
        <f t="shared" ca="1" si="4"/>
        <v>0</v>
      </c>
      <c r="CX25" s="170">
        <f>SUMIFS('BD OCyG'!$AB:$AB,'BD OCyG'!$B:$B,CX$11,'BD OCyG'!$AE:$AE,$H25,'BD OCyG'!$AD:$AD,$H$11)</f>
        <v>0</v>
      </c>
      <c r="CY25" s="170">
        <f t="shared" si="5"/>
        <v>0</v>
      </c>
      <c r="CZ25" s="171">
        <f>SUMIFS('BD OCyG'!$AC:$AC,'BD OCyG'!$B:$B,CX$11,'BD OCyG'!$AE:$AE,$H25,'BD OCyG'!$AD:$AD,$H$11,'BD OCyG'!$AF:$AF,"Si")</f>
        <v>0</v>
      </c>
      <c r="DA25" s="171">
        <f>SUMIFS('BD OCyG'!$AC:$AC,'BD OCyG'!$B:$B,CX$11,'BD OCyG'!$AE:$AE,$H25,'BD OCyG'!$AD:$AD,$H$11,'BD OCyG'!$AF:$AF,"No")*Resumen!$F$8</f>
        <v>0</v>
      </c>
      <c r="DB25" s="171">
        <f>CZ25+IF(Resumen!$F$8=0,0,DA25/Resumen!$F$8)</f>
        <v>0</v>
      </c>
      <c r="DC25" s="171">
        <f>CZ25+IF(Resumen!$F$8=0,0,DA25/Resumen!$F$8)</f>
        <v>0</v>
      </c>
      <c r="DD25" s="170">
        <f>SUMIFS('BD OCyG'!$AB:$AB,'BD OCyG'!$B:$B,DD$11,'BD OCyG'!$AE:$AE,$H25,'BD OCyG'!$AD:$AD,$H$11)</f>
        <v>0</v>
      </c>
      <c r="DE25" s="170">
        <f t="shared" si="6"/>
        <v>0</v>
      </c>
      <c r="DF25" s="171">
        <f>SUMIFS('BD OCyG'!$AC:$AC,'BD OCyG'!$B:$B,DD$11,'BD OCyG'!$AE:$AE,$H25,'BD OCyG'!$AD:$AD,$H$11,'BD OCyG'!$AF:$AF,"Si")</f>
        <v>0</v>
      </c>
      <c r="DG25" s="171">
        <f>SUMIFS('BD OCyG'!$AC:$AC,'BD OCyG'!$B:$B,DD$11,'BD OCyG'!$AE:$AE,$H25,'BD OCyG'!$AD:$AD,$H$11,'BD OCyG'!$AF:$AF,"No")*Resumen!$F$8</f>
        <v>0</v>
      </c>
      <c r="DH25" s="171">
        <f>DF25+IF(Resumen!$F$8=0,0,DG25/Resumen!$F$8)</f>
        <v>0</v>
      </c>
      <c r="DI25" s="171">
        <f>DF25+IF(Resumen!$F$8=0,0,DG25/Resumen!$F$8)</f>
        <v>0</v>
      </c>
      <c r="DJ25" s="140">
        <f t="shared" ca="1" si="23"/>
        <v>0</v>
      </c>
      <c r="DK25" s="140">
        <f t="shared" ca="1" si="7"/>
        <v>0</v>
      </c>
      <c r="DL25" s="140">
        <f t="shared" ca="1" si="7"/>
        <v>0</v>
      </c>
    </row>
    <row r="26" spans="2:116" s="169" customFormat="1" ht="15" customHeight="1" x14ac:dyDescent="0.2">
      <c r="B26" s="170">
        <f>SUMIFS('BD OCyG'!$AB:$AB,'BD OCyG'!$B:$B,B$11,'BD OCyG'!$AE:$AE,$H26,'BD OCyG'!$AD:$AD,$H$11)</f>
        <v>0</v>
      </c>
      <c r="C26" s="170">
        <f t="shared" si="0"/>
        <v>0</v>
      </c>
      <c r="D26" s="171">
        <f>SUMIFS('BD OCyG'!$AC:$AC,'BD OCyG'!$B:$B,B$11,'BD OCyG'!$AE:$AE,$H26,'BD OCyG'!$AD:$AD,$H$11,'BD OCyG'!$AF:$AF,"Si")</f>
        <v>0</v>
      </c>
      <c r="E26" s="171">
        <f>SUMIFS('BD OCyG'!$AC:$AC,'BD OCyG'!$B:$B,B$11,'BD OCyG'!$AE:$AE,$H26,'BD OCyG'!$AD:$AD,$H$11,'BD OCyG'!$AF:$AF,"No")*Resumen!$F$9</f>
        <v>0</v>
      </c>
      <c r="F26" s="171">
        <f>D26+IF(Resumen!$F$9=0,0,E26/Resumen!$F$9)</f>
        <v>0</v>
      </c>
      <c r="G26" s="171">
        <f>D26+IF(Resumen!$F$7=0,0,E26/Resumen!$F$7)</f>
        <v>0</v>
      </c>
      <c r="H26" s="172"/>
      <c r="I26" s="139">
        <f>SUMIFS('BD OCyG'!$AB:$AB,'BD OCyG'!$B:$B,I$11,'BD OCyG'!$AE:$AE,$H26,'BD OCyG'!$AD:$AD,$H$11)</f>
        <v>0</v>
      </c>
      <c r="J26" s="139">
        <f t="shared" si="1"/>
        <v>0</v>
      </c>
      <c r="K26" s="139">
        <f>SUMIFS('BD OCyG'!$AC:$AC,'BD OCyG'!$B:$B,I$11,'BD OCyG'!$AE:$AE,$H26,'BD OCyG'!$AD:$AD,$H$11,'BD OCyG'!$AF:$AF,"Si")</f>
        <v>0</v>
      </c>
      <c r="L26" s="139">
        <f>SUMIFS('BD OCyG'!$AC:$AC,'BD OCyG'!$B:$B,I$11,'BD OCyG'!$AE:$AE,$H26,'BD OCyG'!$AD:$AD,$H$11,'BD OCyG'!$AF:$AF,"No")*Resumen!$F$8</f>
        <v>0</v>
      </c>
      <c r="M26" s="171">
        <f>K26+IF(Resumen!$F$8=0,0,L26/Resumen!$F$8)</f>
        <v>0</v>
      </c>
      <c r="N26" s="139">
        <f>SUMIFS('BD OCyG'!$AB:$AB,'BD OCyG'!$B:$B,N$11,'BD OCyG'!$AE:$AE,$H26,'BD OCyG'!$AD:$AD,$H$11)</f>
        <v>0</v>
      </c>
      <c r="O26" s="139">
        <f t="shared" si="2"/>
        <v>0</v>
      </c>
      <c r="P26" s="139">
        <f>SUMIFS('BD OCyG'!$AC:$AC,'BD OCyG'!$B:$B,N$11,'BD OCyG'!$AE:$AE,$H26,'BD OCyG'!$AD:$AD,$H$11,'BD OCyG'!$AF:$AF,"Si")</f>
        <v>0</v>
      </c>
      <c r="Q26" s="139">
        <f>SUMIFS('BD OCyG'!$AC:$AC,'BD OCyG'!$B:$B,N$11,'BD OCyG'!$AE:$AE,$H26,'BD OCyG'!$AD:$AD,$H$11,'BD OCyG'!$AF:$AF,"No")*Resumen!$F$8</f>
        <v>0</v>
      </c>
      <c r="R26" s="171">
        <f>P26+IF(Resumen!$F$8=0,0,Q26/Resumen!$F$8)</f>
        <v>0</v>
      </c>
      <c r="S26" s="139">
        <f ca="1">IFERROR(SUMIFS(INDIRECT("'BD OCyG'!$"&amp;T$10&amp;":"&amp;T$10),'BD OCyG'!$B:$B,N$11,'BD OCyG'!$AE:$AE,$H26,'BD OCyG'!$AD:$AD,$H$11),)</f>
        <v>0</v>
      </c>
      <c r="T26" s="139">
        <f t="shared" ca="1" si="3"/>
        <v>0</v>
      </c>
      <c r="U26" s="139">
        <f ca="1">IFERROR(SUMIFS(INDIRECT("'BD OCyG'!$"&amp;U$10&amp;":$"&amp;U$10),'BD OCyG'!$B:$B,N$11,'BD OCyG'!$AE:$AE,$H26,'BD OCyG'!$AD:$AD,$H$11,'BD OCyG'!$AF:$AF,"Si"),)</f>
        <v>0</v>
      </c>
      <c r="V26" s="139">
        <f ca="1">IFERROR(SUMIFS(INDIRECT("'BD OCyG'!$"&amp;U$10&amp;":$"&amp;U$10),'BD OCyG'!$B:$B,N$11,'BD OCyG'!$AE:$AE,$H26,'BD OCyG'!$AD:$AD,$H$11,'BD OCyG'!$AF:$AF,"No")*Resumen!$F$8,)</f>
        <v>0</v>
      </c>
      <c r="W26" s="171">
        <f ca="1">U26+IF(Resumen!$F$8=0,0,V26/Resumen!$F$8)</f>
        <v>0</v>
      </c>
      <c r="X26" s="170">
        <f ca="1">SUMIFS(INDIRECT("'BD OCyG'!$"&amp;Y$10&amp;":"&amp;Y$10),'BD OCyG'!$B:$B,X$9,'BD OCyG'!$AE:$AE,$H26,'BD OCyG'!$AD:$AD,$H$11)</f>
        <v>0</v>
      </c>
      <c r="Y26" s="170">
        <f t="shared" ca="1" si="8"/>
        <v>0</v>
      </c>
      <c r="Z26" s="171">
        <f ca="1">SUMIFS(INDIRECT("'BD OCyG'!$"&amp;Z$10&amp;":$"&amp;Z$10),'BD OCyG'!$B:$B,X$9,'BD OCyG'!$AE:$AE,$H26,'BD OCyG'!$AD:$AD,$H$11,'BD OCyG'!$AF:$AF,"Si")</f>
        <v>0</v>
      </c>
      <c r="AA26" s="171">
        <f ca="1">SUMIFS(INDIRECT("'BD OCyG'!$"&amp;Z$10&amp;":$"&amp;Z$10),'BD OCyG'!$B:$B,X$9,'BD OCyG'!$AE:$AE,$H26,'BD OCyG'!$AD:$AD,$H$11,'BD OCyG'!$AF:$AF,"No")*Resumen!$F$8</f>
        <v>0</v>
      </c>
      <c r="AB26" s="171">
        <f ca="1">Z26+IF(Resumen!$F$8=0,0,AA26/Resumen!$F$8)</f>
        <v>0</v>
      </c>
      <c r="AC26" s="171">
        <f ca="1">Z26+IF(Resumen!$G$7=0,0,AA26/Resumen!$G$7)</f>
        <v>0</v>
      </c>
      <c r="AD26" s="170">
        <f ca="1">IF(AE$9&gt;Periodo,0,(SUMIFS(INDIRECT("'BD OCyG'!$"&amp;AE$10&amp;":"&amp;AE$10),'BD OCyG'!$B:$B,AD$9,'BD OCyG'!$AE:$AE,$H26,'BD OCyG'!$AD:$AD,$H$11)*AF$9-X26*X$10)/AD$10)</f>
        <v>0</v>
      </c>
      <c r="AE26" s="170">
        <f t="shared" ca="1" si="9"/>
        <v>0</v>
      </c>
      <c r="AF26" s="171">
        <f ca="1">IF(AE$9&gt;Periodo,0,IF(AE$9&gt;Periodo,0,SUMIFS(INDIRECT("'BD OCyG'!$"&amp;AF$10&amp;":$"&amp;AF$10),'BD OCyG'!$B:$B,AD$9,'BD OCyG'!$AE:$AE,$H26,'BD OCyG'!$AD:$AD,$H$11,'BD OCyG'!$AF:$AF,"Si")-Z26))</f>
        <v>0</v>
      </c>
      <c r="AG26" s="171">
        <f ca="1">IF(AE$9&gt;Periodo,0,IF(AE$9&gt;Periodo,0,SUMIFS(INDIRECT("'BD OCyG'!$"&amp;AF$10&amp;":$"&amp;AF$10),'BD OCyG'!$B:$B,AD$9,'BD OCyG'!$AE:$AE,$H26,'BD OCyG'!$AD:$AD,$H$11,'BD OCyG'!$AF:$AF,"No")*Resumen!$F$8-AA26))</f>
        <v>0</v>
      </c>
      <c r="AH26" s="171">
        <f ca="1">AF26+IF(Resumen!$F$8=0,0,AG26/Resumen!$F$8)</f>
        <v>0</v>
      </c>
      <c r="AI26" s="171">
        <f ca="1">AF26+IF(Resumen!$H$7=0,0,AG26/Resumen!$H$7)</f>
        <v>0</v>
      </c>
      <c r="AJ26" s="170">
        <f ca="1">IF(AK$9&gt;Periodo,0,IF(AK$9&gt;Periodo,0,(SUMIFS(INDIRECT("'BD OCyG'!$"&amp;AK$10&amp;":"&amp;AK$10),'BD OCyG'!$B:$B,AJ$9,'BD OCyG'!$AE:$AE,$H26,'BD OCyG'!$AD:$AD,$H$11)*AL$9-SUMIFS(INDIRECT("'BD OCyG'!$"&amp;AE$10&amp;":"&amp;AE$10),'BD OCyG'!$B:$B,AJ$9,'BD OCyG'!$AE:$AE,$H26,'BD OCyG'!$AD:$AD,$H$11)*AF$9)/AJ$10))</f>
        <v>0</v>
      </c>
      <c r="AK26" s="170">
        <f t="shared" ca="1" si="10"/>
        <v>0</v>
      </c>
      <c r="AL26" s="171">
        <f ca="1">IF(AK$9&gt;Periodo,0,SUMIFS(INDIRECT("'BD OCyG'!$"&amp;AL$10&amp;":$"&amp;AL$10),'BD OCyG'!$B:$B,AJ$9,'BD OCyG'!$AE:$AE,$H26,'BD OCyG'!$AD:$AD,$H$11,'BD OCyG'!$AF:$AF,"Si")-AF26-Z26)</f>
        <v>0</v>
      </c>
      <c r="AM26" s="171">
        <f ca="1">IF(AK$9&gt;Periodo,0,SUMIFS(INDIRECT("'BD OCyG'!$"&amp;AL$10&amp;":$"&amp;AL$10),'BD OCyG'!$B:$B,AJ$9,'BD OCyG'!$AE:$AE,$H26,'BD OCyG'!$AD:$AD,$H$11,'BD OCyG'!$AF:$AF,"No")*Resumen!$F$8-AG26-AA26)</f>
        <v>0</v>
      </c>
      <c r="AN26" s="171">
        <f ca="1">AL26+IF(Resumen!$F$8=0,0,AM26/Resumen!$F$8)</f>
        <v>0</v>
      </c>
      <c r="AO26" s="171">
        <f ca="1">AL26+IF(Resumen!$I$7=0,0,AM26/Resumen!$I$7)</f>
        <v>0</v>
      </c>
      <c r="AP26" s="170">
        <f ca="1">IF(AQ$9&gt;Periodo,0,IF(AQ$9&gt;Periodo,0,(SUMIFS(INDIRECT("'BD OCyG'!$"&amp;AQ$10&amp;":"&amp;AQ$10),'BD OCyG'!$B:$B,AP$9,'BD OCyG'!$AE:$AE,$H26,'BD OCyG'!$AD:$AD,$H$11)*AR$9-SUMIFS(INDIRECT("'BD OCyG'!$"&amp;AK$10&amp;":"&amp;AK$10),'BD OCyG'!$B:$B,AP$9,'BD OCyG'!$AE:$AE,$H26,'BD OCyG'!$AD:$AD,$H$11)*AL$9)/AP$10))</f>
        <v>0</v>
      </c>
      <c r="AQ26" s="170">
        <f t="shared" ca="1" si="11"/>
        <v>0</v>
      </c>
      <c r="AR26" s="171">
        <f ca="1">IF(AQ$9&gt;Periodo,0,SUMIFS(INDIRECT("'BD OCyG'!$"&amp;AR$10&amp;":$"&amp;AR$10),'BD OCyG'!$B:$B,AP$9,'BD OCyG'!$AE:$AE,$H26,'BD OCyG'!$AD:$AD,$H$11,'BD OCyG'!$AF:$AF,"Si")-AL26-AF26-Z26)</f>
        <v>0</v>
      </c>
      <c r="AS26" s="171">
        <f ca="1">IF(AQ$9&gt;Periodo,0,SUMIFS(INDIRECT("'BD OCyG'!$"&amp;AR$10&amp;":$"&amp;AR$10),'BD OCyG'!$B:$B,AP$9,'BD OCyG'!$AE:$AE,$H26,'BD OCyG'!$AD:$AD,$H$11,'BD OCyG'!$AF:$AF,"No")*Resumen!$F$8-AM26-AG26-AA26)</f>
        <v>0</v>
      </c>
      <c r="AT26" s="171">
        <f ca="1">AR26+IF(Resumen!$F$8=0,0,AS26/Resumen!$F$8)</f>
        <v>0</v>
      </c>
      <c r="AU26" s="171">
        <f ca="1">AR26+IF(Resumen!$J$7=0,0,AS26/Resumen!$J$7)</f>
        <v>0</v>
      </c>
      <c r="AV26" s="170">
        <f ca="1">IF(AW$9&gt;Periodo,0,IF(AW$9&gt;Periodo,0,(SUMIFS(INDIRECT("'BD OCyG'!$"&amp;AW$10&amp;":"&amp;AW$10),'BD OCyG'!$B:$B,AV$9,'BD OCyG'!$AE:$AE,$H26,'BD OCyG'!$AD:$AD,$H$11)*AX$9-SUMIFS(INDIRECT("'BD OCyG'!$"&amp;AQ$10&amp;":"&amp;AQ$10),'BD OCyG'!$B:$B,AV$9,'BD OCyG'!$AE:$AE,$H26,'BD OCyG'!$AD:$AD,$H$11)*AR$9)/AV$10))</f>
        <v>0</v>
      </c>
      <c r="AW26" s="170">
        <f t="shared" ca="1" si="12"/>
        <v>0</v>
      </c>
      <c r="AX26" s="171">
        <f ca="1">IF(AW$9&gt;Periodo,0,SUMIFS(INDIRECT("'BD OCyG'!$"&amp;AX$10&amp;":$"&amp;AX$10),'BD OCyG'!$B:$B,AV$9,'BD OCyG'!$AE:$AE,$H26,'BD OCyG'!$AD:$AD,$H$11,'BD OCyG'!$AF:$AF,"Si")-AR26-AL26-AF26-Z26)</f>
        <v>0</v>
      </c>
      <c r="AY26" s="171">
        <f ca="1">IF(AW$9&gt;Periodo,0,SUMIFS(INDIRECT("'BD OCyG'!$"&amp;AX$10&amp;":$"&amp;AX$10),'BD OCyG'!$B:$B,AV$9,'BD OCyG'!$AE:$AE,$H26,'BD OCyG'!$AD:$AD,$H$11,'BD OCyG'!$AF:$AF,"No")*Resumen!$F$8-AS26-AM26-AG26-AA26)</f>
        <v>0</v>
      </c>
      <c r="AZ26" s="171">
        <f ca="1">AX26+IF(Resumen!$F$8=0,0,AY26/Resumen!$F$8)</f>
        <v>0</v>
      </c>
      <c r="BA26" s="171">
        <f ca="1">AX26+IF(Resumen!$K$7=0,0,AY26/Resumen!$K$7)</f>
        <v>0</v>
      </c>
      <c r="BB26" s="170">
        <f ca="1">IF(BC$9&gt;Periodo,0,IF(BC$9&gt;Periodo,0,(SUMIFS(INDIRECT("'BD OCyG'!$"&amp;BC$10&amp;":"&amp;BC$10),'BD OCyG'!$B:$B,BB$9,'BD OCyG'!$AE:$AE,$H26,'BD OCyG'!$AD:$AD,$H$11)*BD$9-SUMIFS(INDIRECT("'BD OCyG'!$"&amp;AW$10&amp;":"&amp;AW$10),'BD OCyG'!$B:$B,BB$9,'BD OCyG'!$AE:$AE,$H26,'BD OCyG'!$AD:$AD,$H$11)*AX$9)/BB$10))</f>
        <v>0</v>
      </c>
      <c r="BC26" s="170">
        <f t="shared" ca="1" si="13"/>
        <v>0</v>
      </c>
      <c r="BD26" s="171">
        <f ca="1">IF(BC$9&gt;Periodo,0,SUMIFS(INDIRECT("'BD OCyG'!$"&amp;BD$10&amp;":$"&amp;BD$10),'BD OCyG'!$B:$B,BB$9,'BD OCyG'!$AE:$AE,$H26,'BD OCyG'!$AD:$AD,$H$11,'BD OCyG'!$AF:$AF,"Si")-AX26-AR26-AL26-AF26-Z26)</f>
        <v>0</v>
      </c>
      <c r="BE26" s="171">
        <f ca="1">IF(BC$9&gt;Periodo,0,SUMIFS(INDIRECT("'BD OCyG'!$"&amp;BD$10&amp;":$"&amp;BD$10),'BD OCyG'!$B:$B,BB$9,'BD OCyG'!$AE:$AE,$H26,'BD OCyG'!$AD:$AD,$H$11,'BD OCyG'!$AF:$AF,"No")*Resumen!$F$8-AY26-AS26-AM26-AG26-AA26)</f>
        <v>0</v>
      </c>
      <c r="BF26" s="171">
        <f ca="1">BD26+IF(Resumen!$F$8=0,0,BE26/Resumen!$F$8)</f>
        <v>0</v>
      </c>
      <c r="BG26" s="171">
        <f ca="1">BD26+IF(Resumen!$L$7=0,0,BE26/Resumen!$L$7)</f>
        <v>0</v>
      </c>
      <c r="BH26" s="170">
        <f ca="1">IF(BI$9&gt;Periodo,0,IF(BI$9&gt;Periodo,0,(SUMIFS(INDIRECT("'BD OCyG'!$"&amp;BI$10&amp;":"&amp;BI$10),'BD OCyG'!$B:$B,BH$9,'BD OCyG'!$AE:$AE,$H26,'BD OCyG'!$AD:$AD,$H$11)*BJ$9-SUMIFS(INDIRECT("'BD OCyG'!$"&amp;BC$10&amp;":"&amp;BC$10),'BD OCyG'!$B:$B,BH$9,'BD OCyG'!$AE:$AE,$H26,'BD OCyG'!$AD:$AD,$H$11)*BD$9)/BH$10))</f>
        <v>0</v>
      </c>
      <c r="BI26" s="170">
        <f t="shared" ca="1" si="14"/>
        <v>0</v>
      </c>
      <c r="BJ26" s="171">
        <f ca="1">IF(BI$9&gt;Periodo,0,SUMIFS(INDIRECT("'BD OCyG'!$"&amp;BJ$10&amp;":$"&amp;BJ$10),'BD OCyG'!$B:$B,BH$9,'BD OCyG'!$AE:$AE,$H26,'BD OCyG'!$AD:$AD,$H$11,'BD OCyG'!$AF:$AF,"Si")-BD26-AX26-AR26-AL26-AF26-Z26)</f>
        <v>0</v>
      </c>
      <c r="BK26" s="171">
        <f ca="1">IF(BI$9&gt;Periodo,0,SUMIFS(INDIRECT("'BD OCyG'!$"&amp;BJ$10&amp;":$"&amp;BJ$10),'BD OCyG'!$B:$B,BH$9,'BD OCyG'!$AE:$AE,$H26,'BD OCyG'!$AD:$AD,$H$11,'BD OCyG'!$AF:$AF,"No")*Resumen!$F$8-BE26-AY26-AS26-AM26-AG26-AA26)</f>
        <v>0</v>
      </c>
      <c r="BL26" s="171">
        <f ca="1">BJ26+IF(Resumen!$F$8=0,0,BK26/Resumen!$F$8)</f>
        <v>0</v>
      </c>
      <c r="BM26" s="171">
        <f ca="1">BJ26+IF(Resumen!$M$7=0,0,BK26/Resumen!$M$7)</f>
        <v>0</v>
      </c>
      <c r="BN26" s="170">
        <f ca="1">IF(BO$9&gt;Periodo,0,IF(BO$9&gt;Periodo,0,(SUMIFS(INDIRECT("'BD OCyG'!$"&amp;BO$10&amp;":"&amp;BO$10),'BD OCyG'!$B:$B,BN$9,'BD OCyG'!$AE:$AE,$H26,'BD OCyG'!$AD:$AD,$H$11)*BP$9-SUMIFS(INDIRECT("'BD OCyG'!$"&amp;BI$10&amp;":"&amp;BI$10),'BD OCyG'!$B:$B,BN$9,'BD OCyG'!$AE:$AE,$H26,'BD OCyG'!$AD:$AD,$H$11)*BJ$9)/BN$10))</f>
        <v>0</v>
      </c>
      <c r="BO26" s="170">
        <f t="shared" ca="1" si="15"/>
        <v>0</v>
      </c>
      <c r="BP26" s="171">
        <f ca="1">IF(BO$9&gt;Periodo,0,SUMIFS(INDIRECT("'BD OCyG'!$"&amp;BP$10&amp;":$"&amp;BP$10),'BD OCyG'!$B:$B,BN$9,'BD OCyG'!$AE:$AE,$H26,'BD OCyG'!$AD:$AD,$H$11,'BD OCyG'!$AF:$AF,"Si")-BJ26-BD26-AX26-AR26-AL26-AF26-Z26)</f>
        <v>0</v>
      </c>
      <c r="BQ26" s="171">
        <f ca="1">IF(BO$9&gt;Periodo,0,SUMIFS(INDIRECT("'BD OCyG'!$"&amp;BP$10&amp;":$"&amp;BP$10),'BD OCyG'!$B:$B,BN$9,'BD OCyG'!$AE:$AE,$H26,'BD OCyG'!$AD:$AD,$H$11,'BD OCyG'!$AF:$AF,"No")*Resumen!$F$9-BK26-BE26-AY26-AS26-AM26-AG26-AA26)</f>
        <v>0</v>
      </c>
      <c r="BR26" s="171">
        <f ca="1">BP26+IF(Resumen!$F$8=0,0,BQ26/Resumen!$F$8)</f>
        <v>0</v>
      </c>
      <c r="BS26" s="171">
        <f ca="1">BP26+IF(Resumen!$N$7=0,0,BQ26/Resumen!$N$7)</f>
        <v>0</v>
      </c>
      <c r="BT26" s="170">
        <f ca="1">IF(BU$9&gt;Periodo,0,IF(BU$9&gt;Periodo,0,(SUMIFS(INDIRECT("'BD OCyG'!$"&amp;BU$10&amp;":"&amp;BU$10),'BD OCyG'!$B:$B,BT$9,'BD OCyG'!$AE:$AE,$H26,'BD OCyG'!$AD:$AD,$H$11)*BV$9-SUMIFS(INDIRECT("'BD OCyG'!$"&amp;BO$10&amp;":"&amp;BO$10),'BD OCyG'!$B:$B,BT$9,'BD OCyG'!$AE:$AE,$H26,'BD OCyG'!$AD:$AD,$H$11)*BP$9)/BT$10))</f>
        <v>0</v>
      </c>
      <c r="BU26" s="170">
        <f t="shared" ca="1" si="16"/>
        <v>0</v>
      </c>
      <c r="BV26" s="171">
        <f ca="1">IF(BU$9&gt;Periodo,0,SUMIFS(INDIRECT("'BD OCyG'!$"&amp;BV$10&amp;":$"&amp;BV$10),'BD OCyG'!$B:$B,BT$9,'BD OCyG'!$AE:$AE,$H26,'BD OCyG'!$AD:$AD,$H$11,'BD OCyG'!$AF:$AF,"Si")-BP26-BJ26-BD26-AX26-AR26-AL26-AF26-Z26)</f>
        <v>0</v>
      </c>
      <c r="BW26" s="171">
        <f ca="1">IF(BU$9&gt;Periodo,0,SUMIFS(INDIRECT("'BD OCyG'!$"&amp;BV$10&amp;":$"&amp;BV$10),'BD OCyG'!$B:$B,BT$9,'BD OCyG'!$AE:$AE,$H26,'BD OCyG'!$AD:$AD,$H$11,'BD OCyG'!$AF:$AF,"No")*Resumen!$F$8-BQ26-BK26-BE26-AY26-AS26-AM26-AG26-AA26)</f>
        <v>0</v>
      </c>
      <c r="BX26" s="171">
        <f ca="1">BV26+IF(Resumen!$F$8=0,0,BW26/Resumen!$F$8)</f>
        <v>0</v>
      </c>
      <c r="BY26" s="171">
        <f ca="1">BV26+IF(Resumen!$O$7=0,0,BW26/Resumen!$O$7)</f>
        <v>0</v>
      </c>
      <c r="BZ26" s="170">
        <f ca="1">IF(CA$9&gt;Periodo,0,IF(CA$9&gt;Periodo,0,(SUMIFS(INDIRECT("'BD OCyG'!$"&amp;CA$10&amp;":"&amp;CA$10),'BD OCyG'!$B:$B,BZ$9,'BD OCyG'!$AE:$AE,$H26,'BD OCyG'!$AD:$AD,$H$11)*CB$9-SUMIFS(INDIRECT("'BD OCyG'!$"&amp;BU$10&amp;":"&amp;BU$10),'BD OCyG'!$B:$B,BZ$9,'BD OCyG'!$AE:$AE,$H26,'BD OCyG'!$AD:$AD,$H$11)*BV$9)/BZ$10))</f>
        <v>0</v>
      </c>
      <c r="CA26" s="170">
        <f t="shared" ca="1" si="17"/>
        <v>0</v>
      </c>
      <c r="CB26" s="171">
        <f ca="1">IF(CA$9&gt;Periodo,0,SUMIFS(INDIRECT("'BD OCyG'!$"&amp;CB$10&amp;":$"&amp;CB$10),'BD OCyG'!$B:$B,BZ$9,'BD OCyG'!$AE:$AE,$H26,'BD OCyG'!$AD:$AD,$H$11,'BD OCyG'!$AF:$AF,"Si")-BV26-BP26-BJ26-BD26-AX26-AR26-AL26-AF26-Z26)</f>
        <v>0</v>
      </c>
      <c r="CC26" s="171">
        <f ca="1">IF(CA$9&gt;Periodo,0,SUMIFS(INDIRECT("'BD OCyG'!$"&amp;CB$10&amp;":$"&amp;CB$10),'BD OCyG'!$B:$B,BZ$9,'BD OCyG'!$AE:$AE,$H26,'BD OCyG'!$AD:$AD,$H$11,'BD OCyG'!$AF:$AF,"No")*Resumen!$F$8-BW26-BQ26-BK26-BE26-AY26-AS26-AM26-AG26-AA26)</f>
        <v>0</v>
      </c>
      <c r="CD26" s="171">
        <f ca="1">CB26+IF(Resumen!$F$8=0,0,CC26/Resumen!$F$8)</f>
        <v>0</v>
      </c>
      <c r="CE26" s="171">
        <f ca="1">CB26+IF(Resumen!$P$7=0,0,CC26/Resumen!$P$7)</f>
        <v>0</v>
      </c>
      <c r="CF26" s="170">
        <f ca="1">IF(CG$9&gt;Periodo,0,IF(CG$9&gt;Periodo,0,(SUMIFS(INDIRECT("'BD OCyG'!$"&amp;CG$10&amp;":"&amp;CG$10),'BD OCyG'!$B:$B,CF$9,'BD OCyG'!$AE:$AE,$H26,'BD OCyG'!$AD:$AD,$H$11)*CH$9-SUMIFS(INDIRECT("'BD OCyG'!$"&amp;CA$10&amp;":"&amp;CA$10),'BD OCyG'!$B:$B,CF$9,'BD OCyG'!$AE:$AE,$H26,'BD OCyG'!$AD:$AD,$H$11)*CB$9)/CF$10))</f>
        <v>0</v>
      </c>
      <c r="CG26" s="170">
        <f t="shared" ca="1" si="18"/>
        <v>0</v>
      </c>
      <c r="CH26" s="171">
        <f ca="1">IF(CG$9&gt;Periodo,0,SUMIFS(INDIRECT("'BD OCyG'!$"&amp;CH$10&amp;":$"&amp;CH$10),'BD OCyG'!$B:$B,CF$9,'BD OCyG'!$AE:$AE,$H26,'BD OCyG'!$AD:$AD,$H$11,'BD OCyG'!$AF:$AF,"Si")-CB26-BV26-BP26-BJ26-BD26-AX26-AR26-AL26-AF26-Z26)</f>
        <v>0</v>
      </c>
      <c r="CI26" s="171">
        <f ca="1">IF(CG$9&gt;Periodo,0,SUMIFS(INDIRECT("'BD OCyG'!$"&amp;CH$10&amp;":$"&amp;CH$10),'BD OCyG'!$B:$B,CF$9,'BD OCyG'!$AE:$AE,$H26,'BD OCyG'!$AD:$AD,$H$11,'BD OCyG'!$AF:$AF,"No")*Resumen!$F$8-CC26-BW26-BQ26-BK26-BE26-AY26-AS26-AM26-AG26-AA26)</f>
        <v>0</v>
      </c>
      <c r="CJ26" s="171">
        <f ca="1">CH26+IF(Resumen!$F$8=0,0,CI26/Resumen!$F$8)</f>
        <v>0</v>
      </c>
      <c r="CK26" s="171">
        <f ca="1">CH26+IF(Resumen!$Q$7=0,0,CI26/Resumen!$Q$7)</f>
        <v>0</v>
      </c>
      <c r="CL26" s="170">
        <f ca="1">IF(CM$9&gt;Periodo,0,IF(CM$9&gt;Periodo,0,(SUMIFS(INDIRECT("'BD OCyG'!$"&amp;CM$10&amp;":"&amp;CM$10),'BD OCyG'!$B:$B,CL$9,'BD OCyG'!$AE:$AE,$H26,'BD OCyG'!$AD:$AD,$H$11)*CN$9-SUMIFS(INDIRECT("'BD OCyG'!$"&amp;CG$10&amp;":"&amp;CG$10),'BD OCyG'!$B:$B,CL$9,'BD OCyG'!$AE:$AE,$H26,'BD OCyG'!$AD:$AD,$H$11)*CH$9)/CL$10))</f>
        <v>0</v>
      </c>
      <c r="CM26" s="170">
        <f t="shared" ca="1" si="19"/>
        <v>0</v>
      </c>
      <c r="CN26" s="171">
        <f ca="1">IF(CM$9&gt;Periodo,0,SUMIFS(INDIRECT("'BD OCyG'!$"&amp;CN$10&amp;":$"&amp;CN$10),'BD OCyG'!$B:$B,CL$9,'BD OCyG'!$AE:$AE,$H26,'BD OCyG'!$AD:$AD,$H$11,'BD OCyG'!$AF:$AF,"Si")-CH26-CB26-BV26-BP26-BJ26-BD26-AX26-AR26-AL26-AF26-Z26)</f>
        <v>0</v>
      </c>
      <c r="CO26" s="171">
        <f ca="1">IF(CM$9&gt;Periodo,0,SUMIFS(INDIRECT("'BD OCyG'!$"&amp;CN$10&amp;":$"&amp;CN$10),'BD OCyG'!$B:$B,CL$9,'BD OCyG'!$AE:$AE,$H26,'BD OCyG'!$AD:$AD,$H$11,'BD OCyG'!$AF:$AF,"No")*Resumen!$F$8-CI26-CC26-BW26-BQ26-BK26-BE26-AY26-AS26-AM26-AG26-AA26)</f>
        <v>0</v>
      </c>
      <c r="CP26" s="171">
        <f ca="1">CN26+IF(Resumen!$F$8=0,0,CO26/Resumen!$F$8)</f>
        <v>0</v>
      </c>
      <c r="CQ26" s="171">
        <f ca="1">CN26+IF(Resumen!$R$7=0,0,CO26/Resumen!$R$7)</f>
        <v>0</v>
      </c>
      <c r="CR26" s="139">
        <f t="shared" ca="1" si="20"/>
        <v>0</v>
      </c>
      <c r="CS26" s="139">
        <f t="shared" ca="1" si="21"/>
        <v>0</v>
      </c>
      <c r="CT26" s="139">
        <f t="shared" ca="1" si="22"/>
        <v>0</v>
      </c>
      <c r="CU26" s="139">
        <f t="shared" ca="1" si="4"/>
        <v>0</v>
      </c>
      <c r="CV26" s="140">
        <f t="shared" ca="1" si="4"/>
        <v>0</v>
      </c>
      <c r="CW26" s="140">
        <f t="shared" ca="1" si="4"/>
        <v>0</v>
      </c>
      <c r="CX26" s="170">
        <f>SUMIFS('BD OCyG'!$AB:$AB,'BD OCyG'!$B:$B,CX$11,'BD OCyG'!$AE:$AE,$H26,'BD OCyG'!$AD:$AD,$H$11)</f>
        <v>0</v>
      </c>
      <c r="CY26" s="170">
        <f t="shared" si="5"/>
        <v>0</v>
      </c>
      <c r="CZ26" s="171">
        <f>SUMIFS('BD OCyG'!$AC:$AC,'BD OCyG'!$B:$B,CX$11,'BD OCyG'!$AE:$AE,$H26,'BD OCyG'!$AD:$AD,$H$11,'BD OCyG'!$AF:$AF,"Si")</f>
        <v>0</v>
      </c>
      <c r="DA26" s="171">
        <f>SUMIFS('BD OCyG'!$AC:$AC,'BD OCyG'!$B:$B,CX$11,'BD OCyG'!$AE:$AE,$H26,'BD OCyG'!$AD:$AD,$H$11,'BD OCyG'!$AF:$AF,"No")*Resumen!$F$8</f>
        <v>0</v>
      </c>
      <c r="DB26" s="171">
        <f>CZ26+IF(Resumen!$F$8=0,0,DA26/Resumen!$F$8)</f>
        <v>0</v>
      </c>
      <c r="DC26" s="171">
        <f>CZ26+IF(Resumen!$F$8=0,0,DA26/Resumen!$F$8)</f>
        <v>0</v>
      </c>
      <c r="DD26" s="170">
        <f>SUMIFS('BD OCyG'!$AB:$AB,'BD OCyG'!$B:$B,DD$11,'BD OCyG'!$AE:$AE,$H26,'BD OCyG'!$AD:$AD,$H$11)</f>
        <v>0</v>
      </c>
      <c r="DE26" s="170">
        <f t="shared" si="6"/>
        <v>0</v>
      </c>
      <c r="DF26" s="171">
        <f>SUMIFS('BD OCyG'!$AC:$AC,'BD OCyG'!$B:$B,DD$11,'BD OCyG'!$AE:$AE,$H26,'BD OCyG'!$AD:$AD,$H$11,'BD OCyG'!$AF:$AF,"Si")</f>
        <v>0</v>
      </c>
      <c r="DG26" s="171">
        <f>SUMIFS('BD OCyG'!$AC:$AC,'BD OCyG'!$B:$B,DD$11,'BD OCyG'!$AE:$AE,$H26,'BD OCyG'!$AD:$AD,$H$11,'BD OCyG'!$AF:$AF,"No")*Resumen!$F$8</f>
        <v>0</v>
      </c>
      <c r="DH26" s="171">
        <f>DF26+IF(Resumen!$F$8=0,0,DG26/Resumen!$F$8)</f>
        <v>0</v>
      </c>
      <c r="DI26" s="171">
        <f>DF26+IF(Resumen!$F$8=0,0,DG26/Resumen!$F$8)</f>
        <v>0</v>
      </c>
      <c r="DJ26" s="140">
        <f t="shared" ca="1" si="23"/>
        <v>0</v>
      </c>
      <c r="DK26" s="140">
        <f t="shared" ca="1" si="7"/>
        <v>0</v>
      </c>
      <c r="DL26" s="140">
        <f t="shared" ca="1" si="7"/>
        <v>0</v>
      </c>
    </row>
    <row r="27" spans="2:116" s="169" customFormat="1" ht="15" customHeight="1" x14ac:dyDescent="0.2">
      <c r="B27" s="170">
        <f>SUMIFS('BD OCyG'!$AB:$AB,'BD OCyG'!$B:$B,B$11,'BD OCyG'!$AE:$AE,$H27,'BD OCyG'!$AD:$AD,$H$11)</f>
        <v>0</v>
      </c>
      <c r="C27" s="170">
        <f t="shared" si="0"/>
        <v>0</v>
      </c>
      <c r="D27" s="171">
        <f>SUMIFS('BD OCyG'!$AC:$AC,'BD OCyG'!$B:$B,B$11,'BD OCyG'!$AE:$AE,$H27,'BD OCyG'!$AD:$AD,$H$11,'BD OCyG'!$AF:$AF,"Si")</f>
        <v>0</v>
      </c>
      <c r="E27" s="171">
        <f>SUMIFS('BD OCyG'!$AC:$AC,'BD OCyG'!$B:$B,B$11,'BD OCyG'!$AE:$AE,$H27,'BD OCyG'!$AD:$AD,$H$11,'BD OCyG'!$AF:$AF,"No")*Resumen!$F$9</f>
        <v>0</v>
      </c>
      <c r="F27" s="171">
        <f>D27+IF(Resumen!$F$9=0,0,E27/Resumen!$F$9)</f>
        <v>0</v>
      </c>
      <c r="G27" s="171">
        <f>D27+IF(Resumen!$F$7=0,0,E27/Resumen!$F$7)</f>
        <v>0</v>
      </c>
      <c r="H27" s="172"/>
      <c r="I27" s="139">
        <f>SUMIFS('BD OCyG'!$AB:$AB,'BD OCyG'!$B:$B,I$11,'BD OCyG'!$AE:$AE,$H27,'BD OCyG'!$AD:$AD,$H$11)</f>
        <v>0</v>
      </c>
      <c r="J27" s="139">
        <f t="shared" si="1"/>
        <v>0</v>
      </c>
      <c r="K27" s="139">
        <f>SUMIFS('BD OCyG'!$AC:$AC,'BD OCyG'!$B:$B,I$11,'BD OCyG'!$AE:$AE,$H27,'BD OCyG'!$AD:$AD,$H$11,'BD OCyG'!$AF:$AF,"Si")</f>
        <v>0</v>
      </c>
      <c r="L27" s="139">
        <f>SUMIFS('BD OCyG'!$AC:$AC,'BD OCyG'!$B:$B,I$11,'BD OCyG'!$AE:$AE,$H27,'BD OCyG'!$AD:$AD,$H$11,'BD OCyG'!$AF:$AF,"No")*Resumen!$F$8</f>
        <v>0</v>
      </c>
      <c r="M27" s="171">
        <f>K27+IF(Resumen!$F$8=0,0,L27/Resumen!$F$8)</f>
        <v>0</v>
      </c>
      <c r="N27" s="139">
        <f>SUMIFS('BD OCyG'!$AB:$AB,'BD OCyG'!$B:$B,N$11,'BD OCyG'!$AE:$AE,$H27,'BD OCyG'!$AD:$AD,$H$11)</f>
        <v>0</v>
      </c>
      <c r="O27" s="139">
        <f t="shared" si="2"/>
        <v>0</v>
      </c>
      <c r="P27" s="139">
        <f>SUMIFS('BD OCyG'!$AC:$AC,'BD OCyG'!$B:$B,N$11,'BD OCyG'!$AE:$AE,$H27,'BD OCyG'!$AD:$AD,$H$11,'BD OCyG'!$AF:$AF,"Si")</f>
        <v>0</v>
      </c>
      <c r="Q27" s="139">
        <f>SUMIFS('BD OCyG'!$AC:$AC,'BD OCyG'!$B:$B,N$11,'BD OCyG'!$AE:$AE,$H27,'BD OCyG'!$AD:$AD,$H$11,'BD OCyG'!$AF:$AF,"No")*Resumen!$F$8</f>
        <v>0</v>
      </c>
      <c r="R27" s="171">
        <f>P27+IF(Resumen!$F$8=0,0,Q27/Resumen!$F$8)</f>
        <v>0</v>
      </c>
      <c r="S27" s="139">
        <f ca="1">IFERROR(SUMIFS(INDIRECT("'BD OCyG'!$"&amp;T$10&amp;":"&amp;T$10),'BD OCyG'!$B:$B,N$11,'BD OCyG'!$AE:$AE,$H27,'BD OCyG'!$AD:$AD,$H$11),)</f>
        <v>0</v>
      </c>
      <c r="T27" s="139">
        <f t="shared" ca="1" si="3"/>
        <v>0</v>
      </c>
      <c r="U27" s="139">
        <f ca="1">IFERROR(SUMIFS(INDIRECT("'BD OCyG'!$"&amp;U$10&amp;":$"&amp;U$10),'BD OCyG'!$B:$B,N$11,'BD OCyG'!$AE:$AE,$H27,'BD OCyG'!$AD:$AD,$H$11,'BD OCyG'!$AF:$AF,"Si"),)</f>
        <v>0</v>
      </c>
      <c r="V27" s="139">
        <f ca="1">IFERROR(SUMIFS(INDIRECT("'BD OCyG'!$"&amp;U$10&amp;":$"&amp;U$10),'BD OCyG'!$B:$B,N$11,'BD OCyG'!$AE:$AE,$H27,'BD OCyG'!$AD:$AD,$H$11,'BD OCyG'!$AF:$AF,"No")*Resumen!$F$8,)</f>
        <v>0</v>
      </c>
      <c r="W27" s="171">
        <f ca="1">U27+IF(Resumen!$F$8=0,0,V27/Resumen!$F$8)</f>
        <v>0</v>
      </c>
      <c r="X27" s="170">
        <f ca="1">SUMIFS(INDIRECT("'BD OCyG'!$"&amp;Y$10&amp;":"&amp;Y$10),'BD OCyG'!$B:$B,X$9,'BD OCyG'!$AE:$AE,$H27,'BD OCyG'!$AD:$AD,$H$11)</f>
        <v>0</v>
      </c>
      <c r="Y27" s="170">
        <f t="shared" ca="1" si="8"/>
        <v>0</v>
      </c>
      <c r="Z27" s="171">
        <f ca="1">SUMIFS(INDIRECT("'BD OCyG'!$"&amp;Z$10&amp;":$"&amp;Z$10),'BD OCyG'!$B:$B,X$9,'BD OCyG'!$AE:$AE,$H27,'BD OCyG'!$AD:$AD,$H$11,'BD OCyG'!$AF:$AF,"Si")</f>
        <v>0</v>
      </c>
      <c r="AA27" s="171">
        <f ca="1">SUMIFS(INDIRECT("'BD OCyG'!$"&amp;Z$10&amp;":$"&amp;Z$10),'BD OCyG'!$B:$B,X$9,'BD OCyG'!$AE:$AE,$H27,'BD OCyG'!$AD:$AD,$H$11,'BD OCyG'!$AF:$AF,"No")*Resumen!$F$8</f>
        <v>0</v>
      </c>
      <c r="AB27" s="171">
        <f ca="1">Z27+IF(Resumen!$F$8=0,0,AA27/Resumen!$F$8)</f>
        <v>0</v>
      </c>
      <c r="AC27" s="171">
        <f ca="1">Z27+IF(Resumen!$G$7=0,0,AA27/Resumen!$G$7)</f>
        <v>0</v>
      </c>
      <c r="AD27" s="170">
        <f ca="1">IF(AE$9&gt;Periodo,0,(SUMIFS(INDIRECT("'BD OCyG'!$"&amp;AE$10&amp;":"&amp;AE$10),'BD OCyG'!$B:$B,AD$9,'BD OCyG'!$AE:$AE,$H27,'BD OCyG'!$AD:$AD,$H$11)*AF$9-X27*X$10)/AD$10)</f>
        <v>0</v>
      </c>
      <c r="AE27" s="170">
        <f t="shared" ca="1" si="9"/>
        <v>0</v>
      </c>
      <c r="AF27" s="171">
        <f ca="1">IF(AE$9&gt;Periodo,0,IF(AE$9&gt;Periodo,0,SUMIFS(INDIRECT("'BD OCyG'!$"&amp;AF$10&amp;":$"&amp;AF$10),'BD OCyG'!$B:$B,AD$9,'BD OCyG'!$AE:$AE,$H27,'BD OCyG'!$AD:$AD,$H$11,'BD OCyG'!$AF:$AF,"Si")-Z27))</f>
        <v>0</v>
      </c>
      <c r="AG27" s="171">
        <f ca="1">IF(AE$9&gt;Periodo,0,IF(AE$9&gt;Periodo,0,SUMIFS(INDIRECT("'BD OCyG'!$"&amp;AF$10&amp;":$"&amp;AF$10),'BD OCyG'!$B:$B,AD$9,'BD OCyG'!$AE:$AE,$H27,'BD OCyG'!$AD:$AD,$H$11,'BD OCyG'!$AF:$AF,"No")*Resumen!$F$8-AA27))</f>
        <v>0</v>
      </c>
      <c r="AH27" s="171">
        <f ca="1">AF27+IF(Resumen!$F$8=0,0,AG27/Resumen!$F$8)</f>
        <v>0</v>
      </c>
      <c r="AI27" s="171">
        <f ca="1">AF27+IF(Resumen!$H$7=0,0,AG27/Resumen!$H$7)</f>
        <v>0</v>
      </c>
      <c r="AJ27" s="170">
        <f ca="1">IF(AK$9&gt;Periodo,0,IF(AK$9&gt;Periodo,0,(SUMIFS(INDIRECT("'BD OCyG'!$"&amp;AK$10&amp;":"&amp;AK$10),'BD OCyG'!$B:$B,AJ$9,'BD OCyG'!$AE:$AE,$H27,'BD OCyG'!$AD:$AD,$H$11)*AL$9-SUMIFS(INDIRECT("'BD OCyG'!$"&amp;AE$10&amp;":"&amp;AE$10),'BD OCyG'!$B:$B,AJ$9,'BD OCyG'!$AE:$AE,$H27,'BD OCyG'!$AD:$AD,$H$11)*AF$9)/AJ$10))</f>
        <v>0</v>
      </c>
      <c r="AK27" s="170">
        <f t="shared" ca="1" si="10"/>
        <v>0</v>
      </c>
      <c r="AL27" s="171">
        <f ca="1">IF(AK$9&gt;Periodo,0,SUMIFS(INDIRECT("'BD OCyG'!$"&amp;AL$10&amp;":$"&amp;AL$10),'BD OCyG'!$B:$B,AJ$9,'BD OCyG'!$AE:$AE,$H27,'BD OCyG'!$AD:$AD,$H$11,'BD OCyG'!$AF:$AF,"Si")-AF27-Z27)</f>
        <v>0</v>
      </c>
      <c r="AM27" s="171">
        <f ca="1">IF(AK$9&gt;Periodo,0,SUMIFS(INDIRECT("'BD OCyG'!$"&amp;AL$10&amp;":$"&amp;AL$10),'BD OCyG'!$B:$B,AJ$9,'BD OCyG'!$AE:$AE,$H27,'BD OCyG'!$AD:$AD,$H$11,'BD OCyG'!$AF:$AF,"No")*Resumen!$F$8-AG27-AA27)</f>
        <v>0</v>
      </c>
      <c r="AN27" s="171">
        <f ca="1">AL27+IF(Resumen!$F$8=0,0,AM27/Resumen!$F$8)</f>
        <v>0</v>
      </c>
      <c r="AO27" s="171">
        <f ca="1">AL27+IF(Resumen!$I$7=0,0,AM27/Resumen!$I$7)</f>
        <v>0</v>
      </c>
      <c r="AP27" s="170">
        <f ca="1">IF(AQ$9&gt;Periodo,0,IF(AQ$9&gt;Periodo,0,(SUMIFS(INDIRECT("'BD OCyG'!$"&amp;AQ$10&amp;":"&amp;AQ$10),'BD OCyG'!$B:$B,AP$9,'BD OCyG'!$AE:$AE,$H27,'BD OCyG'!$AD:$AD,$H$11)*AR$9-SUMIFS(INDIRECT("'BD OCyG'!$"&amp;AK$10&amp;":"&amp;AK$10),'BD OCyG'!$B:$B,AP$9,'BD OCyG'!$AE:$AE,$H27,'BD OCyG'!$AD:$AD,$H$11)*AL$9)/AP$10))</f>
        <v>0</v>
      </c>
      <c r="AQ27" s="170">
        <f t="shared" ca="1" si="11"/>
        <v>0</v>
      </c>
      <c r="AR27" s="171">
        <f ca="1">IF(AQ$9&gt;Periodo,0,SUMIFS(INDIRECT("'BD OCyG'!$"&amp;AR$10&amp;":$"&amp;AR$10),'BD OCyG'!$B:$B,AP$9,'BD OCyG'!$AE:$AE,$H27,'BD OCyG'!$AD:$AD,$H$11,'BD OCyG'!$AF:$AF,"Si")-AL27-AF27-Z27)</f>
        <v>0</v>
      </c>
      <c r="AS27" s="171">
        <f ca="1">IF(AQ$9&gt;Periodo,0,SUMIFS(INDIRECT("'BD OCyG'!$"&amp;AR$10&amp;":$"&amp;AR$10),'BD OCyG'!$B:$B,AP$9,'BD OCyG'!$AE:$AE,$H27,'BD OCyG'!$AD:$AD,$H$11,'BD OCyG'!$AF:$AF,"No")*Resumen!$F$8-AM27-AG27-AA27)</f>
        <v>0</v>
      </c>
      <c r="AT27" s="171">
        <f ca="1">AR27+IF(Resumen!$F$8=0,0,AS27/Resumen!$F$8)</f>
        <v>0</v>
      </c>
      <c r="AU27" s="171">
        <f ca="1">AR27+IF(Resumen!$J$7=0,0,AS27/Resumen!$J$7)</f>
        <v>0</v>
      </c>
      <c r="AV27" s="170">
        <f ca="1">IF(AW$9&gt;Periodo,0,IF(AW$9&gt;Periodo,0,(SUMIFS(INDIRECT("'BD OCyG'!$"&amp;AW$10&amp;":"&amp;AW$10),'BD OCyG'!$B:$B,AV$9,'BD OCyG'!$AE:$AE,$H27,'BD OCyG'!$AD:$AD,$H$11)*AX$9-SUMIFS(INDIRECT("'BD OCyG'!$"&amp;AQ$10&amp;":"&amp;AQ$10),'BD OCyG'!$B:$B,AV$9,'BD OCyG'!$AE:$AE,$H27,'BD OCyG'!$AD:$AD,$H$11)*AR$9)/AV$10))</f>
        <v>0</v>
      </c>
      <c r="AW27" s="170">
        <f t="shared" ca="1" si="12"/>
        <v>0</v>
      </c>
      <c r="AX27" s="171">
        <f ca="1">IF(AW$9&gt;Periodo,0,SUMIFS(INDIRECT("'BD OCyG'!$"&amp;AX$10&amp;":$"&amp;AX$10),'BD OCyG'!$B:$B,AV$9,'BD OCyG'!$AE:$AE,$H27,'BD OCyG'!$AD:$AD,$H$11,'BD OCyG'!$AF:$AF,"Si")-AR27-AL27-AF27-Z27)</f>
        <v>0</v>
      </c>
      <c r="AY27" s="171">
        <f ca="1">IF(AW$9&gt;Periodo,0,SUMIFS(INDIRECT("'BD OCyG'!$"&amp;AX$10&amp;":$"&amp;AX$10),'BD OCyG'!$B:$B,AV$9,'BD OCyG'!$AE:$AE,$H27,'BD OCyG'!$AD:$AD,$H$11,'BD OCyG'!$AF:$AF,"No")*Resumen!$F$8-AS27-AM27-AG27-AA27)</f>
        <v>0</v>
      </c>
      <c r="AZ27" s="171">
        <f ca="1">AX27+IF(Resumen!$F$8=0,0,AY27/Resumen!$F$8)</f>
        <v>0</v>
      </c>
      <c r="BA27" s="171">
        <f ca="1">AX27+IF(Resumen!$K$7=0,0,AY27/Resumen!$K$7)</f>
        <v>0</v>
      </c>
      <c r="BB27" s="170">
        <f ca="1">IF(BC$9&gt;Periodo,0,IF(BC$9&gt;Periodo,0,(SUMIFS(INDIRECT("'BD OCyG'!$"&amp;BC$10&amp;":"&amp;BC$10),'BD OCyG'!$B:$B,BB$9,'BD OCyG'!$AE:$AE,$H27,'BD OCyG'!$AD:$AD,$H$11)*BD$9-SUMIFS(INDIRECT("'BD OCyG'!$"&amp;AW$10&amp;":"&amp;AW$10),'BD OCyG'!$B:$B,BB$9,'BD OCyG'!$AE:$AE,$H27,'BD OCyG'!$AD:$AD,$H$11)*AX$9)/BB$10))</f>
        <v>0</v>
      </c>
      <c r="BC27" s="170">
        <f t="shared" ca="1" si="13"/>
        <v>0</v>
      </c>
      <c r="BD27" s="171">
        <f ca="1">IF(BC$9&gt;Periodo,0,SUMIFS(INDIRECT("'BD OCyG'!$"&amp;BD$10&amp;":$"&amp;BD$10),'BD OCyG'!$B:$B,BB$9,'BD OCyG'!$AE:$AE,$H27,'BD OCyG'!$AD:$AD,$H$11,'BD OCyG'!$AF:$AF,"Si")-AX27-AR27-AL27-AF27-Z27)</f>
        <v>0</v>
      </c>
      <c r="BE27" s="171">
        <f ca="1">IF(BC$9&gt;Periodo,0,SUMIFS(INDIRECT("'BD OCyG'!$"&amp;BD$10&amp;":$"&amp;BD$10),'BD OCyG'!$B:$B,BB$9,'BD OCyG'!$AE:$AE,$H27,'BD OCyG'!$AD:$AD,$H$11,'BD OCyG'!$AF:$AF,"No")*Resumen!$F$8-AY27-AS27-AM27-AG27-AA27)</f>
        <v>0</v>
      </c>
      <c r="BF27" s="171">
        <f ca="1">BD27+IF(Resumen!$F$8=0,0,BE27/Resumen!$F$8)</f>
        <v>0</v>
      </c>
      <c r="BG27" s="171">
        <f ca="1">BD27+IF(Resumen!$L$7=0,0,BE27/Resumen!$L$7)</f>
        <v>0</v>
      </c>
      <c r="BH27" s="170">
        <f ca="1">IF(BI$9&gt;Periodo,0,IF(BI$9&gt;Periodo,0,(SUMIFS(INDIRECT("'BD OCyG'!$"&amp;BI$10&amp;":"&amp;BI$10),'BD OCyG'!$B:$B,BH$9,'BD OCyG'!$AE:$AE,$H27,'BD OCyG'!$AD:$AD,$H$11)*BJ$9-SUMIFS(INDIRECT("'BD OCyG'!$"&amp;BC$10&amp;":"&amp;BC$10),'BD OCyG'!$B:$B,BH$9,'BD OCyG'!$AE:$AE,$H27,'BD OCyG'!$AD:$AD,$H$11)*BD$9)/BH$10))</f>
        <v>0</v>
      </c>
      <c r="BI27" s="170">
        <f t="shared" ca="1" si="14"/>
        <v>0</v>
      </c>
      <c r="BJ27" s="171">
        <f ca="1">IF(BI$9&gt;Periodo,0,SUMIFS(INDIRECT("'BD OCyG'!$"&amp;BJ$10&amp;":$"&amp;BJ$10),'BD OCyG'!$B:$B,BH$9,'BD OCyG'!$AE:$AE,$H27,'BD OCyG'!$AD:$AD,$H$11,'BD OCyG'!$AF:$AF,"Si")-BD27-AX27-AR27-AL27-AF27-Z27)</f>
        <v>0</v>
      </c>
      <c r="BK27" s="171">
        <f ca="1">IF(BI$9&gt;Periodo,0,SUMIFS(INDIRECT("'BD OCyG'!$"&amp;BJ$10&amp;":$"&amp;BJ$10),'BD OCyG'!$B:$B,BH$9,'BD OCyG'!$AE:$AE,$H27,'BD OCyG'!$AD:$AD,$H$11,'BD OCyG'!$AF:$AF,"No")*Resumen!$F$8-BE27-AY27-AS27-AM27-AG27-AA27)</f>
        <v>0</v>
      </c>
      <c r="BL27" s="171">
        <f ca="1">BJ27+IF(Resumen!$F$8=0,0,BK27/Resumen!$F$8)</f>
        <v>0</v>
      </c>
      <c r="BM27" s="171">
        <f ca="1">BJ27+IF(Resumen!$M$7=0,0,BK27/Resumen!$M$7)</f>
        <v>0</v>
      </c>
      <c r="BN27" s="170">
        <f ca="1">IF(BO$9&gt;Periodo,0,IF(BO$9&gt;Periodo,0,(SUMIFS(INDIRECT("'BD OCyG'!$"&amp;BO$10&amp;":"&amp;BO$10),'BD OCyG'!$B:$B,BN$9,'BD OCyG'!$AE:$AE,$H27,'BD OCyG'!$AD:$AD,$H$11)*BP$9-SUMIFS(INDIRECT("'BD OCyG'!$"&amp;BI$10&amp;":"&amp;BI$10),'BD OCyG'!$B:$B,BN$9,'BD OCyG'!$AE:$AE,$H27,'BD OCyG'!$AD:$AD,$H$11)*BJ$9)/BN$10))</f>
        <v>0</v>
      </c>
      <c r="BO27" s="170">
        <f t="shared" ca="1" si="15"/>
        <v>0</v>
      </c>
      <c r="BP27" s="171">
        <f ca="1">IF(BO$9&gt;Periodo,0,SUMIFS(INDIRECT("'BD OCyG'!$"&amp;BP$10&amp;":$"&amp;BP$10),'BD OCyG'!$B:$B,BN$9,'BD OCyG'!$AE:$AE,$H27,'BD OCyG'!$AD:$AD,$H$11,'BD OCyG'!$AF:$AF,"Si")-BJ27-BD27-AX27-AR27-AL27-AF27-Z27)</f>
        <v>0</v>
      </c>
      <c r="BQ27" s="171">
        <f ca="1">IF(BO$9&gt;Periodo,0,SUMIFS(INDIRECT("'BD OCyG'!$"&amp;BP$10&amp;":$"&amp;BP$10),'BD OCyG'!$B:$B,BN$9,'BD OCyG'!$AE:$AE,$H27,'BD OCyG'!$AD:$AD,$H$11,'BD OCyG'!$AF:$AF,"No")*Resumen!$F$9-BK27-BE27-AY27-AS27-AM27-AG27-AA27)</f>
        <v>0</v>
      </c>
      <c r="BR27" s="171">
        <f ca="1">BP27+IF(Resumen!$F$8=0,0,BQ27/Resumen!$F$8)</f>
        <v>0</v>
      </c>
      <c r="BS27" s="171">
        <f ca="1">BP27+IF(Resumen!$N$7=0,0,BQ27/Resumen!$N$7)</f>
        <v>0</v>
      </c>
      <c r="BT27" s="170">
        <f ca="1">IF(BU$9&gt;Periodo,0,IF(BU$9&gt;Periodo,0,(SUMIFS(INDIRECT("'BD OCyG'!$"&amp;BU$10&amp;":"&amp;BU$10),'BD OCyG'!$B:$B,BT$9,'BD OCyG'!$AE:$AE,$H27,'BD OCyG'!$AD:$AD,$H$11)*BV$9-SUMIFS(INDIRECT("'BD OCyG'!$"&amp;BO$10&amp;":"&amp;BO$10),'BD OCyG'!$B:$B,BT$9,'BD OCyG'!$AE:$AE,$H27,'BD OCyG'!$AD:$AD,$H$11)*BP$9)/BT$10))</f>
        <v>0</v>
      </c>
      <c r="BU27" s="170">
        <f t="shared" ca="1" si="16"/>
        <v>0</v>
      </c>
      <c r="BV27" s="171">
        <f ca="1">IF(BU$9&gt;Periodo,0,SUMIFS(INDIRECT("'BD OCyG'!$"&amp;BV$10&amp;":$"&amp;BV$10),'BD OCyG'!$B:$B,BT$9,'BD OCyG'!$AE:$AE,$H27,'BD OCyG'!$AD:$AD,$H$11,'BD OCyG'!$AF:$AF,"Si")-BP27-BJ27-BD27-AX27-AR27-AL27-AF27-Z27)</f>
        <v>0</v>
      </c>
      <c r="BW27" s="171">
        <f ca="1">IF(BU$9&gt;Periodo,0,SUMIFS(INDIRECT("'BD OCyG'!$"&amp;BV$10&amp;":$"&amp;BV$10),'BD OCyG'!$B:$B,BT$9,'BD OCyG'!$AE:$AE,$H27,'BD OCyG'!$AD:$AD,$H$11,'BD OCyG'!$AF:$AF,"No")*Resumen!$F$8-BQ27-BK27-BE27-AY27-AS27-AM27-AG27-AA27)</f>
        <v>0</v>
      </c>
      <c r="BX27" s="171">
        <f ca="1">BV27+IF(Resumen!$F$8=0,0,BW27/Resumen!$F$8)</f>
        <v>0</v>
      </c>
      <c r="BY27" s="171">
        <f ca="1">BV27+IF(Resumen!$O$7=0,0,BW27/Resumen!$O$7)</f>
        <v>0</v>
      </c>
      <c r="BZ27" s="170">
        <f ca="1">IF(CA$9&gt;Periodo,0,IF(CA$9&gt;Periodo,0,(SUMIFS(INDIRECT("'BD OCyG'!$"&amp;CA$10&amp;":"&amp;CA$10),'BD OCyG'!$B:$B,BZ$9,'BD OCyG'!$AE:$AE,$H27,'BD OCyG'!$AD:$AD,$H$11)*CB$9-SUMIFS(INDIRECT("'BD OCyG'!$"&amp;BU$10&amp;":"&amp;BU$10),'BD OCyG'!$B:$B,BZ$9,'BD OCyG'!$AE:$AE,$H27,'BD OCyG'!$AD:$AD,$H$11)*BV$9)/BZ$10))</f>
        <v>0</v>
      </c>
      <c r="CA27" s="170">
        <f t="shared" ca="1" si="17"/>
        <v>0</v>
      </c>
      <c r="CB27" s="171">
        <f ca="1">IF(CA$9&gt;Periodo,0,SUMIFS(INDIRECT("'BD OCyG'!$"&amp;CB$10&amp;":$"&amp;CB$10),'BD OCyG'!$B:$B,BZ$9,'BD OCyG'!$AE:$AE,$H27,'BD OCyG'!$AD:$AD,$H$11,'BD OCyG'!$AF:$AF,"Si")-BV27-BP27-BJ27-BD27-AX27-AR27-AL27-AF27-Z27)</f>
        <v>0</v>
      </c>
      <c r="CC27" s="171">
        <f ca="1">IF(CA$9&gt;Periodo,0,SUMIFS(INDIRECT("'BD OCyG'!$"&amp;CB$10&amp;":$"&amp;CB$10),'BD OCyG'!$B:$B,BZ$9,'BD OCyG'!$AE:$AE,$H27,'BD OCyG'!$AD:$AD,$H$11,'BD OCyG'!$AF:$AF,"No")*Resumen!$F$8-BW27-BQ27-BK27-BE27-AY27-AS27-AM27-AG27-AA27)</f>
        <v>0</v>
      </c>
      <c r="CD27" s="171">
        <f ca="1">CB27+IF(Resumen!$F$8=0,0,CC27/Resumen!$F$8)</f>
        <v>0</v>
      </c>
      <c r="CE27" s="171">
        <f ca="1">CB27+IF(Resumen!$P$7=0,0,CC27/Resumen!$P$7)</f>
        <v>0</v>
      </c>
      <c r="CF27" s="170">
        <f ca="1">IF(CG$9&gt;Periodo,0,IF(CG$9&gt;Periodo,0,(SUMIFS(INDIRECT("'BD OCyG'!$"&amp;CG$10&amp;":"&amp;CG$10),'BD OCyG'!$B:$B,CF$9,'BD OCyG'!$AE:$AE,$H27,'BD OCyG'!$AD:$AD,$H$11)*CH$9-SUMIFS(INDIRECT("'BD OCyG'!$"&amp;CA$10&amp;":"&amp;CA$10),'BD OCyG'!$B:$B,CF$9,'BD OCyG'!$AE:$AE,$H27,'BD OCyG'!$AD:$AD,$H$11)*CB$9)/CF$10))</f>
        <v>0</v>
      </c>
      <c r="CG27" s="170">
        <f t="shared" ca="1" si="18"/>
        <v>0</v>
      </c>
      <c r="CH27" s="171">
        <f ca="1">IF(CG$9&gt;Periodo,0,SUMIFS(INDIRECT("'BD OCyG'!$"&amp;CH$10&amp;":$"&amp;CH$10),'BD OCyG'!$B:$B,CF$9,'BD OCyG'!$AE:$AE,$H27,'BD OCyG'!$AD:$AD,$H$11,'BD OCyG'!$AF:$AF,"Si")-CB27-BV27-BP27-BJ27-BD27-AX27-AR27-AL27-AF27-Z27)</f>
        <v>0</v>
      </c>
      <c r="CI27" s="171">
        <f ca="1">IF(CG$9&gt;Periodo,0,SUMIFS(INDIRECT("'BD OCyG'!$"&amp;CH$10&amp;":$"&amp;CH$10),'BD OCyG'!$B:$B,CF$9,'BD OCyG'!$AE:$AE,$H27,'BD OCyG'!$AD:$AD,$H$11,'BD OCyG'!$AF:$AF,"No")*Resumen!$F$8-CC27-BW27-BQ27-BK27-BE27-AY27-AS27-AM27-AG27-AA27)</f>
        <v>0</v>
      </c>
      <c r="CJ27" s="171">
        <f ca="1">CH27+IF(Resumen!$F$8=0,0,CI27/Resumen!$F$8)</f>
        <v>0</v>
      </c>
      <c r="CK27" s="171">
        <f ca="1">CH27+IF(Resumen!$Q$7=0,0,CI27/Resumen!$Q$7)</f>
        <v>0</v>
      </c>
      <c r="CL27" s="170">
        <f ca="1">IF(CM$9&gt;Periodo,0,IF(CM$9&gt;Periodo,0,(SUMIFS(INDIRECT("'BD OCyG'!$"&amp;CM$10&amp;":"&amp;CM$10),'BD OCyG'!$B:$B,CL$9,'BD OCyG'!$AE:$AE,$H27,'BD OCyG'!$AD:$AD,$H$11)*CN$9-SUMIFS(INDIRECT("'BD OCyG'!$"&amp;CG$10&amp;":"&amp;CG$10),'BD OCyG'!$B:$B,CL$9,'BD OCyG'!$AE:$AE,$H27,'BD OCyG'!$AD:$AD,$H$11)*CH$9)/CL$10))</f>
        <v>0</v>
      </c>
      <c r="CM27" s="170">
        <f t="shared" ca="1" si="19"/>
        <v>0</v>
      </c>
      <c r="CN27" s="171">
        <f ca="1">IF(CM$9&gt;Periodo,0,SUMIFS(INDIRECT("'BD OCyG'!$"&amp;CN$10&amp;":$"&amp;CN$10),'BD OCyG'!$B:$B,CL$9,'BD OCyG'!$AE:$AE,$H27,'BD OCyG'!$AD:$AD,$H$11,'BD OCyG'!$AF:$AF,"Si")-CH27-CB27-BV27-BP27-BJ27-BD27-AX27-AR27-AL27-AF27-Z27)</f>
        <v>0</v>
      </c>
      <c r="CO27" s="171">
        <f ca="1">IF(CM$9&gt;Periodo,0,SUMIFS(INDIRECT("'BD OCyG'!$"&amp;CN$10&amp;":$"&amp;CN$10),'BD OCyG'!$B:$B,CL$9,'BD OCyG'!$AE:$AE,$H27,'BD OCyG'!$AD:$AD,$H$11,'BD OCyG'!$AF:$AF,"No")*Resumen!$F$8-CI27-CC27-BW27-BQ27-BK27-BE27-AY27-AS27-AM27-AG27-AA27)</f>
        <v>0</v>
      </c>
      <c r="CP27" s="171">
        <f ca="1">CN27+IF(Resumen!$F$8=0,0,CO27/Resumen!$F$8)</f>
        <v>0</v>
      </c>
      <c r="CQ27" s="171">
        <f ca="1">CN27+IF(Resumen!$R$7=0,0,CO27/Resumen!$R$7)</f>
        <v>0</v>
      </c>
      <c r="CR27" s="139">
        <f t="shared" ca="1" si="20"/>
        <v>0</v>
      </c>
      <c r="CS27" s="139">
        <f t="shared" ca="1" si="21"/>
        <v>0</v>
      </c>
      <c r="CT27" s="139">
        <f t="shared" ca="1" si="22"/>
        <v>0</v>
      </c>
      <c r="CU27" s="139">
        <f t="shared" ca="1" si="4"/>
        <v>0</v>
      </c>
      <c r="CV27" s="140">
        <f t="shared" ca="1" si="4"/>
        <v>0</v>
      </c>
      <c r="CW27" s="140">
        <f t="shared" ca="1" si="4"/>
        <v>0</v>
      </c>
      <c r="CX27" s="170">
        <f>SUMIFS('BD OCyG'!$AB:$AB,'BD OCyG'!$B:$B,CX$11,'BD OCyG'!$AE:$AE,$H27,'BD OCyG'!$AD:$AD,$H$11)</f>
        <v>0</v>
      </c>
      <c r="CY27" s="170">
        <f t="shared" si="5"/>
        <v>0</v>
      </c>
      <c r="CZ27" s="171">
        <f>SUMIFS('BD OCyG'!$AC:$AC,'BD OCyG'!$B:$B,CX$11,'BD OCyG'!$AE:$AE,$H27,'BD OCyG'!$AD:$AD,$H$11,'BD OCyG'!$AF:$AF,"Si")</f>
        <v>0</v>
      </c>
      <c r="DA27" s="171">
        <f>SUMIFS('BD OCyG'!$AC:$AC,'BD OCyG'!$B:$B,CX$11,'BD OCyG'!$AE:$AE,$H27,'BD OCyG'!$AD:$AD,$H$11,'BD OCyG'!$AF:$AF,"No")*Resumen!$F$8</f>
        <v>0</v>
      </c>
      <c r="DB27" s="171">
        <f>CZ27+IF(Resumen!$F$8=0,0,DA27/Resumen!$F$8)</f>
        <v>0</v>
      </c>
      <c r="DC27" s="171">
        <f>CZ27+IF(Resumen!$F$8=0,0,DA27/Resumen!$F$8)</f>
        <v>0</v>
      </c>
      <c r="DD27" s="170">
        <f>SUMIFS('BD OCyG'!$AB:$AB,'BD OCyG'!$B:$B,DD$11,'BD OCyG'!$AE:$AE,$H27,'BD OCyG'!$AD:$AD,$H$11)</f>
        <v>0</v>
      </c>
      <c r="DE27" s="170">
        <f t="shared" si="6"/>
        <v>0</v>
      </c>
      <c r="DF27" s="171">
        <f>SUMIFS('BD OCyG'!$AC:$AC,'BD OCyG'!$B:$B,DD$11,'BD OCyG'!$AE:$AE,$H27,'BD OCyG'!$AD:$AD,$H$11,'BD OCyG'!$AF:$AF,"Si")</f>
        <v>0</v>
      </c>
      <c r="DG27" s="171">
        <f>SUMIFS('BD OCyG'!$AC:$AC,'BD OCyG'!$B:$B,DD$11,'BD OCyG'!$AE:$AE,$H27,'BD OCyG'!$AD:$AD,$H$11,'BD OCyG'!$AF:$AF,"No")*Resumen!$F$8</f>
        <v>0</v>
      </c>
      <c r="DH27" s="171">
        <f>DF27+IF(Resumen!$F$8=0,0,DG27/Resumen!$F$8)</f>
        <v>0</v>
      </c>
      <c r="DI27" s="171">
        <f>DF27+IF(Resumen!$F$8=0,0,DG27/Resumen!$F$8)</f>
        <v>0</v>
      </c>
      <c r="DJ27" s="140">
        <f t="shared" ca="1" si="23"/>
        <v>0</v>
      </c>
      <c r="DK27" s="140">
        <f t="shared" ca="1" si="7"/>
        <v>0</v>
      </c>
      <c r="DL27" s="140">
        <f t="shared" ca="1" si="7"/>
        <v>0</v>
      </c>
    </row>
    <row r="28" spans="2:116" s="169" customFormat="1" ht="15" customHeight="1" x14ac:dyDescent="0.2">
      <c r="B28" s="170">
        <f>SUMIFS('BD OCyG'!$AB:$AB,'BD OCyG'!$B:$B,B$11,'BD OCyG'!$AE:$AE,$H28,'BD OCyG'!$AD:$AD,$H$11)</f>
        <v>0</v>
      </c>
      <c r="C28" s="170">
        <f t="shared" si="0"/>
        <v>0</v>
      </c>
      <c r="D28" s="171">
        <f>SUMIFS('BD OCyG'!$AC:$AC,'BD OCyG'!$B:$B,B$11,'BD OCyG'!$AE:$AE,$H28,'BD OCyG'!$AD:$AD,$H$11,'BD OCyG'!$AF:$AF,"Si")</f>
        <v>0</v>
      </c>
      <c r="E28" s="171">
        <f>SUMIFS('BD OCyG'!$AC:$AC,'BD OCyG'!$B:$B,B$11,'BD OCyG'!$AE:$AE,$H28,'BD OCyG'!$AD:$AD,$H$11,'BD OCyG'!$AF:$AF,"No")*Resumen!$F$9</f>
        <v>0</v>
      </c>
      <c r="F28" s="171">
        <f>D28+IF(Resumen!$F$9=0,0,E28/Resumen!$F$9)</f>
        <v>0</v>
      </c>
      <c r="G28" s="171">
        <f>D28+IF(Resumen!$F$7=0,0,E28/Resumen!$F$7)</f>
        <v>0</v>
      </c>
      <c r="H28" s="172"/>
      <c r="I28" s="139">
        <f>SUMIFS('BD OCyG'!$AB:$AB,'BD OCyG'!$B:$B,I$11,'BD OCyG'!$AE:$AE,$H28,'BD OCyG'!$AD:$AD,$H$11)</f>
        <v>0</v>
      </c>
      <c r="J28" s="139">
        <f t="shared" si="1"/>
        <v>0</v>
      </c>
      <c r="K28" s="139">
        <f>SUMIFS('BD OCyG'!$AC:$AC,'BD OCyG'!$B:$B,I$11,'BD OCyG'!$AE:$AE,$H28,'BD OCyG'!$AD:$AD,$H$11,'BD OCyG'!$AF:$AF,"Si")</f>
        <v>0</v>
      </c>
      <c r="L28" s="139">
        <f>SUMIFS('BD OCyG'!$AC:$AC,'BD OCyG'!$B:$B,I$11,'BD OCyG'!$AE:$AE,$H28,'BD OCyG'!$AD:$AD,$H$11,'BD OCyG'!$AF:$AF,"No")*Resumen!$F$8</f>
        <v>0</v>
      </c>
      <c r="M28" s="171">
        <f>K28+IF(Resumen!$F$8=0,0,L28/Resumen!$F$8)</f>
        <v>0</v>
      </c>
      <c r="N28" s="139">
        <f>SUMIFS('BD OCyG'!$AB:$AB,'BD OCyG'!$B:$B,N$11,'BD OCyG'!$AE:$AE,$H28,'BD OCyG'!$AD:$AD,$H$11)</f>
        <v>0</v>
      </c>
      <c r="O28" s="139">
        <f t="shared" si="2"/>
        <v>0</v>
      </c>
      <c r="P28" s="139">
        <f>SUMIFS('BD OCyG'!$AC:$AC,'BD OCyG'!$B:$B,N$11,'BD OCyG'!$AE:$AE,$H28,'BD OCyG'!$AD:$AD,$H$11,'BD OCyG'!$AF:$AF,"Si")</f>
        <v>0</v>
      </c>
      <c r="Q28" s="139">
        <f>SUMIFS('BD OCyG'!$AC:$AC,'BD OCyG'!$B:$B,N$11,'BD OCyG'!$AE:$AE,$H28,'BD OCyG'!$AD:$AD,$H$11,'BD OCyG'!$AF:$AF,"No")*Resumen!$F$8</f>
        <v>0</v>
      </c>
      <c r="R28" s="171">
        <f>P28+IF(Resumen!$F$8=0,0,Q28/Resumen!$F$8)</f>
        <v>0</v>
      </c>
      <c r="S28" s="139">
        <f ca="1">IFERROR(SUMIFS(INDIRECT("'BD OCyG'!$"&amp;T$10&amp;":"&amp;T$10),'BD OCyG'!$B:$B,N$11,'BD OCyG'!$AE:$AE,$H28,'BD OCyG'!$AD:$AD,$H$11),)</f>
        <v>0</v>
      </c>
      <c r="T28" s="139">
        <f t="shared" ca="1" si="3"/>
        <v>0</v>
      </c>
      <c r="U28" s="139">
        <f ca="1">IFERROR(SUMIFS(INDIRECT("'BD OCyG'!$"&amp;U$10&amp;":$"&amp;U$10),'BD OCyG'!$B:$B,N$11,'BD OCyG'!$AE:$AE,$H28,'BD OCyG'!$AD:$AD,$H$11,'BD OCyG'!$AF:$AF,"Si"),)</f>
        <v>0</v>
      </c>
      <c r="V28" s="139">
        <f ca="1">IFERROR(SUMIFS(INDIRECT("'BD OCyG'!$"&amp;U$10&amp;":$"&amp;U$10),'BD OCyG'!$B:$B,N$11,'BD OCyG'!$AE:$AE,$H28,'BD OCyG'!$AD:$AD,$H$11,'BD OCyG'!$AF:$AF,"No")*Resumen!$F$8,)</f>
        <v>0</v>
      </c>
      <c r="W28" s="171">
        <f ca="1">U28+IF(Resumen!$F$8=0,0,V28/Resumen!$F$8)</f>
        <v>0</v>
      </c>
      <c r="X28" s="170">
        <f ca="1">SUMIFS(INDIRECT("'BD OCyG'!$"&amp;Y$10&amp;":"&amp;Y$10),'BD OCyG'!$B:$B,X$9,'BD OCyG'!$AE:$AE,$H28,'BD OCyG'!$AD:$AD,$H$11)</f>
        <v>0</v>
      </c>
      <c r="Y28" s="170">
        <f t="shared" ca="1" si="8"/>
        <v>0</v>
      </c>
      <c r="Z28" s="171">
        <f ca="1">SUMIFS(INDIRECT("'BD OCyG'!$"&amp;Z$10&amp;":$"&amp;Z$10),'BD OCyG'!$B:$B,X$9,'BD OCyG'!$AE:$AE,$H28,'BD OCyG'!$AD:$AD,$H$11,'BD OCyG'!$AF:$AF,"Si")</f>
        <v>0</v>
      </c>
      <c r="AA28" s="171">
        <f ca="1">SUMIFS(INDIRECT("'BD OCyG'!$"&amp;Z$10&amp;":$"&amp;Z$10),'BD OCyG'!$B:$B,X$9,'BD OCyG'!$AE:$AE,$H28,'BD OCyG'!$AD:$AD,$H$11,'BD OCyG'!$AF:$AF,"No")*Resumen!$F$8</f>
        <v>0</v>
      </c>
      <c r="AB28" s="171">
        <f ca="1">Z28+IF(Resumen!$F$8=0,0,AA28/Resumen!$F$8)</f>
        <v>0</v>
      </c>
      <c r="AC28" s="171">
        <f ca="1">Z28+IF(Resumen!$G$7=0,0,AA28/Resumen!$G$7)</f>
        <v>0</v>
      </c>
      <c r="AD28" s="170">
        <f ca="1">IF(AE$9&gt;Periodo,0,(SUMIFS(INDIRECT("'BD OCyG'!$"&amp;AE$10&amp;":"&amp;AE$10),'BD OCyG'!$B:$B,AD$9,'BD OCyG'!$AE:$AE,$H28,'BD OCyG'!$AD:$AD,$H$11)*AF$9-X28*X$10)/AD$10)</f>
        <v>0</v>
      </c>
      <c r="AE28" s="170">
        <f t="shared" ca="1" si="9"/>
        <v>0</v>
      </c>
      <c r="AF28" s="171">
        <f ca="1">IF(AE$9&gt;Periodo,0,IF(AE$9&gt;Periodo,0,SUMIFS(INDIRECT("'BD OCyG'!$"&amp;AF$10&amp;":$"&amp;AF$10),'BD OCyG'!$B:$B,AD$9,'BD OCyG'!$AE:$AE,$H28,'BD OCyG'!$AD:$AD,$H$11,'BD OCyG'!$AF:$AF,"Si")-Z28))</f>
        <v>0</v>
      </c>
      <c r="AG28" s="171">
        <f ca="1">IF(AE$9&gt;Periodo,0,IF(AE$9&gt;Periodo,0,SUMIFS(INDIRECT("'BD OCyG'!$"&amp;AF$10&amp;":$"&amp;AF$10),'BD OCyG'!$B:$B,AD$9,'BD OCyG'!$AE:$AE,$H28,'BD OCyG'!$AD:$AD,$H$11,'BD OCyG'!$AF:$AF,"No")*Resumen!$F$8-AA28))</f>
        <v>0</v>
      </c>
      <c r="AH28" s="171">
        <f ca="1">AF28+IF(Resumen!$F$8=0,0,AG28/Resumen!$F$8)</f>
        <v>0</v>
      </c>
      <c r="AI28" s="171">
        <f ca="1">AF28+IF(Resumen!$H$7=0,0,AG28/Resumen!$H$7)</f>
        <v>0</v>
      </c>
      <c r="AJ28" s="170">
        <f ca="1">IF(AK$9&gt;Periodo,0,IF(AK$9&gt;Periodo,0,(SUMIFS(INDIRECT("'BD OCyG'!$"&amp;AK$10&amp;":"&amp;AK$10),'BD OCyG'!$B:$B,AJ$9,'BD OCyG'!$AE:$AE,$H28,'BD OCyG'!$AD:$AD,$H$11)*AL$9-SUMIFS(INDIRECT("'BD OCyG'!$"&amp;AE$10&amp;":"&amp;AE$10),'BD OCyG'!$B:$B,AJ$9,'BD OCyG'!$AE:$AE,$H28,'BD OCyG'!$AD:$AD,$H$11)*AF$9)/AJ$10))</f>
        <v>0</v>
      </c>
      <c r="AK28" s="170">
        <f t="shared" ca="1" si="10"/>
        <v>0</v>
      </c>
      <c r="AL28" s="171">
        <f ca="1">IF(AK$9&gt;Periodo,0,SUMIFS(INDIRECT("'BD OCyG'!$"&amp;AL$10&amp;":$"&amp;AL$10),'BD OCyG'!$B:$B,AJ$9,'BD OCyG'!$AE:$AE,$H28,'BD OCyG'!$AD:$AD,$H$11,'BD OCyG'!$AF:$AF,"Si")-AF28-Z28)</f>
        <v>0</v>
      </c>
      <c r="AM28" s="171">
        <f ca="1">IF(AK$9&gt;Periodo,0,SUMIFS(INDIRECT("'BD OCyG'!$"&amp;AL$10&amp;":$"&amp;AL$10),'BD OCyG'!$B:$B,AJ$9,'BD OCyG'!$AE:$AE,$H28,'BD OCyG'!$AD:$AD,$H$11,'BD OCyG'!$AF:$AF,"No")*Resumen!$F$8-AG28-AA28)</f>
        <v>0</v>
      </c>
      <c r="AN28" s="171">
        <f ca="1">AL28+IF(Resumen!$F$8=0,0,AM28/Resumen!$F$8)</f>
        <v>0</v>
      </c>
      <c r="AO28" s="171">
        <f ca="1">AL28+IF(Resumen!$I$7=0,0,AM28/Resumen!$I$7)</f>
        <v>0</v>
      </c>
      <c r="AP28" s="170">
        <f ca="1">IF(AQ$9&gt;Periodo,0,IF(AQ$9&gt;Periodo,0,(SUMIFS(INDIRECT("'BD OCyG'!$"&amp;AQ$10&amp;":"&amp;AQ$10),'BD OCyG'!$B:$B,AP$9,'BD OCyG'!$AE:$AE,$H28,'BD OCyG'!$AD:$AD,$H$11)*AR$9-SUMIFS(INDIRECT("'BD OCyG'!$"&amp;AK$10&amp;":"&amp;AK$10),'BD OCyG'!$B:$B,AP$9,'BD OCyG'!$AE:$AE,$H28,'BD OCyG'!$AD:$AD,$H$11)*AL$9)/AP$10))</f>
        <v>0</v>
      </c>
      <c r="AQ28" s="170">
        <f t="shared" ca="1" si="11"/>
        <v>0</v>
      </c>
      <c r="AR28" s="171">
        <f ca="1">IF(AQ$9&gt;Periodo,0,SUMIFS(INDIRECT("'BD OCyG'!$"&amp;AR$10&amp;":$"&amp;AR$10),'BD OCyG'!$B:$B,AP$9,'BD OCyG'!$AE:$AE,$H28,'BD OCyG'!$AD:$AD,$H$11,'BD OCyG'!$AF:$AF,"Si")-AL28-AF28-Z28)</f>
        <v>0</v>
      </c>
      <c r="AS28" s="171">
        <f ca="1">IF(AQ$9&gt;Periodo,0,SUMIFS(INDIRECT("'BD OCyG'!$"&amp;AR$10&amp;":$"&amp;AR$10),'BD OCyG'!$B:$B,AP$9,'BD OCyG'!$AE:$AE,$H28,'BD OCyG'!$AD:$AD,$H$11,'BD OCyG'!$AF:$AF,"No")*Resumen!$F$8-AM28-AG28-AA28)</f>
        <v>0</v>
      </c>
      <c r="AT28" s="171">
        <f ca="1">AR28+IF(Resumen!$F$8=0,0,AS28/Resumen!$F$8)</f>
        <v>0</v>
      </c>
      <c r="AU28" s="171">
        <f ca="1">AR28+IF(Resumen!$J$7=0,0,AS28/Resumen!$J$7)</f>
        <v>0</v>
      </c>
      <c r="AV28" s="170">
        <f ca="1">IF(AW$9&gt;Periodo,0,IF(AW$9&gt;Periodo,0,(SUMIFS(INDIRECT("'BD OCyG'!$"&amp;AW$10&amp;":"&amp;AW$10),'BD OCyG'!$B:$B,AV$9,'BD OCyG'!$AE:$AE,$H28,'BD OCyG'!$AD:$AD,$H$11)*AX$9-SUMIFS(INDIRECT("'BD OCyG'!$"&amp;AQ$10&amp;":"&amp;AQ$10),'BD OCyG'!$B:$B,AV$9,'BD OCyG'!$AE:$AE,$H28,'BD OCyG'!$AD:$AD,$H$11)*AR$9)/AV$10))</f>
        <v>0</v>
      </c>
      <c r="AW28" s="170">
        <f t="shared" ca="1" si="12"/>
        <v>0</v>
      </c>
      <c r="AX28" s="171">
        <f ca="1">IF(AW$9&gt;Periodo,0,SUMIFS(INDIRECT("'BD OCyG'!$"&amp;AX$10&amp;":$"&amp;AX$10),'BD OCyG'!$B:$B,AV$9,'BD OCyG'!$AE:$AE,$H28,'BD OCyG'!$AD:$AD,$H$11,'BD OCyG'!$AF:$AF,"Si")-AR28-AL28-AF28-Z28)</f>
        <v>0</v>
      </c>
      <c r="AY28" s="171">
        <f ca="1">IF(AW$9&gt;Periodo,0,SUMIFS(INDIRECT("'BD OCyG'!$"&amp;AX$10&amp;":$"&amp;AX$10),'BD OCyG'!$B:$B,AV$9,'BD OCyG'!$AE:$AE,$H28,'BD OCyG'!$AD:$AD,$H$11,'BD OCyG'!$AF:$AF,"No")*Resumen!$F$8-AS28-AM28-AG28-AA28)</f>
        <v>0</v>
      </c>
      <c r="AZ28" s="171">
        <f ca="1">AX28+IF(Resumen!$F$8=0,0,AY28/Resumen!$F$8)</f>
        <v>0</v>
      </c>
      <c r="BA28" s="171">
        <f ca="1">AX28+IF(Resumen!$K$7=0,0,AY28/Resumen!$K$7)</f>
        <v>0</v>
      </c>
      <c r="BB28" s="170">
        <f ca="1">IF(BC$9&gt;Periodo,0,IF(BC$9&gt;Periodo,0,(SUMIFS(INDIRECT("'BD OCyG'!$"&amp;BC$10&amp;":"&amp;BC$10),'BD OCyG'!$B:$B,BB$9,'BD OCyG'!$AE:$AE,$H28,'BD OCyG'!$AD:$AD,$H$11)*BD$9-SUMIFS(INDIRECT("'BD OCyG'!$"&amp;AW$10&amp;":"&amp;AW$10),'BD OCyG'!$B:$B,BB$9,'BD OCyG'!$AE:$AE,$H28,'BD OCyG'!$AD:$AD,$H$11)*AX$9)/BB$10))</f>
        <v>0</v>
      </c>
      <c r="BC28" s="170">
        <f t="shared" ca="1" si="13"/>
        <v>0</v>
      </c>
      <c r="BD28" s="171">
        <f ca="1">IF(BC$9&gt;Periodo,0,SUMIFS(INDIRECT("'BD OCyG'!$"&amp;BD$10&amp;":$"&amp;BD$10),'BD OCyG'!$B:$B,BB$9,'BD OCyG'!$AE:$AE,$H28,'BD OCyG'!$AD:$AD,$H$11,'BD OCyG'!$AF:$AF,"Si")-AX28-AR28-AL28-AF28-Z28)</f>
        <v>0</v>
      </c>
      <c r="BE28" s="171">
        <f ca="1">IF(BC$9&gt;Periodo,0,SUMIFS(INDIRECT("'BD OCyG'!$"&amp;BD$10&amp;":$"&amp;BD$10),'BD OCyG'!$B:$B,BB$9,'BD OCyG'!$AE:$AE,$H28,'BD OCyG'!$AD:$AD,$H$11,'BD OCyG'!$AF:$AF,"No")*Resumen!$F$8-AY28-AS28-AM28-AG28-AA28)</f>
        <v>0</v>
      </c>
      <c r="BF28" s="171">
        <f ca="1">BD28+IF(Resumen!$F$8=0,0,BE28/Resumen!$F$8)</f>
        <v>0</v>
      </c>
      <c r="BG28" s="171">
        <f ca="1">BD28+IF(Resumen!$L$7=0,0,BE28/Resumen!$L$7)</f>
        <v>0</v>
      </c>
      <c r="BH28" s="170">
        <f ca="1">IF(BI$9&gt;Periodo,0,IF(BI$9&gt;Periodo,0,(SUMIFS(INDIRECT("'BD OCyG'!$"&amp;BI$10&amp;":"&amp;BI$10),'BD OCyG'!$B:$B,BH$9,'BD OCyG'!$AE:$AE,$H28,'BD OCyG'!$AD:$AD,$H$11)*BJ$9-SUMIFS(INDIRECT("'BD OCyG'!$"&amp;BC$10&amp;":"&amp;BC$10),'BD OCyG'!$B:$B,BH$9,'BD OCyG'!$AE:$AE,$H28,'BD OCyG'!$AD:$AD,$H$11)*BD$9)/BH$10))</f>
        <v>0</v>
      </c>
      <c r="BI28" s="170">
        <f t="shared" ca="1" si="14"/>
        <v>0</v>
      </c>
      <c r="BJ28" s="171">
        <f ca="1">IF(BI$9&gt;Periodo,0,SUMIFS(INDIRECT("'BD OCyG'!$"&amp;BJ$10&amp;":$"&amp;BJ$10),'BD OCyG'!$B:$B,BH$9,'BD OCyG'!$AE:$AE,$H28,'BD OCyG'!$AD:$AD,$H$11,'BD OCyG'!$AF:$AF,"Si")-BD28-AX28-AR28-AL28-AF28-Z28)</f>
        <v>0</v>
      </c>
      <c r="BK28" s="171">
        <f ca="1">IF(BI$9&gt;Periodo,0,SUMIFS(INDIRECT("'BD OCyG'!$"&amp;BJ$10&amp;":$"&amp;BJ$10),'BD OCyG'!$B:$B,BH$9,'BD OCyG'!$AE:$AE,$H28,'BD OCyG'!$AD:$AD,$H$11,'BD OCyG'!$AF:$AF,"No")*Resumen!$F$8-BE28-AY28-AS28-AM28-AG28-AA28)</f>
        <v>0</v>
      </c>
      <c r="BL28" s="171">
        <f ca="1">BJ28+IF(Resumen!$F$8=0,0,BK28/Resumen!$F$8)</f>
        <v>0</v>
      </c>
      <c r="BM28" s="171">
        <f ca="1">BJ28+IF(Resumen!$M$7=0,0,BK28/Resumen!$M$7)</f>
        <v>0</v>
      </c>
      <c r="BN28" s="170">
        <f ca="1">IF(BO$9&gt;Periodo,0,IF(BO$9&gt;Periodo,0,(SUMIFS(INDIRECT("'BD OCyG'!$"&amp;BO$10&amp;":"&amp;BO$10),'BD OCyG'!$B:$B,BN$9,'BD OCyG'!$AE:$AE,$H28,'BD OCyG'!$AD:$AD,$H$11)*BP$9-SUMIFS(INDIRECT("'BD OCyG'!$"&amp;BI$10&amp;":"&amp;BI$10),'BD OCyG'!$B:$B,BN$9,'BD OCyG'!$AE:$AE,$H28,'BD OCyG'!$AD:$AD,$H$11)*BJ$9)/BN$10))</f>
        <v>0</v>
      </c>
      <c r="BO28" s="170">
        <f t="shared" ca="1" si="15"/>
        <v>0</v>
      </c>
      <c r="BP28" s="171">
        <f ca="1">IF(BO$9&gt;Periodo,0,SUMIFS(INDIRECT("'BD OCyG'!$"&amp;BP$10&amp;":$"&amp;BP$10),'BD OCyG'!$B:$B,BN$9,'BD OCyG'!$AE:$AE,$H28,'BD OCyG'!$AD:$AD,$H$11,'BD OCyG'!$AF:$AF,"Si")-BJ28-BD28-AX28-AR28-AL28-AF28-Z28)</f>
        <v>0</v>
      </c>
      <c r="BQ28" s="171">
        <f ca="1">IF(BO$9&gt;Periodo,0,SUMIFS(INDIRECT("'BD OCyG'!$"&amp;BP$10&amp;":$"&amp;BP$10),'BD OCyG'!$B:$B,BN$9,'BD OCyG'!$AE:$AE,$H28,'BD OCyG'!$AD:$AD,$H$11,'BD OCyG'!$AF:$AF,"No")*Resumen!$F$9-BK28-BE28-AY28-AS28-AM28-AG28-AA28)</f>
        <v>0</v>
      </c>
      <c r="BR28" s="171">
        <f ca="1">BP28+IF(Resumen!$F$8=0,0,BQ28/Resumen!$F$8)</f>
        <v>0</v>
      </c>
      <c r="BS28" s="171">
        <f ca="1">BP28+IF(Resumen!$N$7=0,0,BQ28/Resumen!$N$7)</f>
        <v>0</v>
      </c>
      <c r="BT28" s="170">
        <f ca="1">IF(BU$9&gt;Periodo,0,IF(BU$9&gt;Periodo,0,(SUMIFS(INDIRECT("'BD OCyG'!$"&amp;BU$10&amp;":"&amp;BU$10),'BD OCyG'!$B:$B,BT$9,'BD OCyG'!$AE:$AE,$H28,'BD OCyG'!$AD:$AD,$H$11)*BV$9-SUMIFS(INDIRECT("'BD OCyG'!$"&amp;BO$10&amp;":"&amp;BO$10),'BD OCyG'!$B:$B,BT$9,'BD OCyG'!$AE:$AE,$H28,'BD OCyG'!$AD:$AD,$H$11)*BP$9)/BT$10))</f>
        <v>0</v>
      </c>
      <c r="BU28" s="170">
        <f t="shared" ca="1" si="16"/>
        <v>0</v>
      </c>
      <c r="BV28" s="171">
        <f ca="1">IF(BU$9&gt;Periodo,0,SUMIFS(INDIRECT("'BD OCyG'!$"&amp;BV$10&amp;":$"&amp;BV$10),'BD OCyG'!$B:$B,BT$9,'BD OCyG'!$AE:$AE,$H28,'BD OCyG'!$AD:$AD,$H$11,'BD OCyG'!$AF:$AF,"Si")-BP28-BJ28-BD28-AX28-AR28-AL28-AF28-Z28)</f>
        <v>0</v>
      </c>
      <c r="BW28" s="171">
        <f ca="1">IF(BU$9&gt;Periodo,0,SUMIFS(INDIRECT("'BD OCyG'!$"&amp;BV$10&amp;":$"&amp;BV$10),'BD OCyG'!$B:$B,BT$9,'BD OCyG'!$AE:$AE,$H28,'BD OCyG'!$AD:$AD,$H$11,'BD OCyG'!$AF:$AF,"No")*Resumen!$F$8-BQ28-BK28-BE28-AY28-AS28-AM28-AG28-AA28)</f>
        <v>0</v>
      </c>
      <c r="BX28" s="171">
        <f ca="1">BV28+IF(Resumen!$F$8=0,0,BW28/Resumen!$F$8)</f>
        <v>0</v>
      </c>
      <c r="BY28" s="171">
        <f ca="1">BV28+IF(Resumen!$O$7=0,0,BW28/Resumen!$O$7)</f>
        <v>0</v>
      </c>
      <c r="BZ28" s="170">
        <f ca="1">IF(CA$9&gt;Periodo,0,IF(CA$9&gt;Periodo,0,(SUMIFS(INDIRECT("'BD OCyG'!$"&amp;CA$10&amp;":"&amp;CA$10),'BD OCyG'!$B:$B,BZ$9,'BD OCyG'!$AE:$AE,$H28,'BD OCyG'!$AD:$AD,$H$11)*CB$9-SUMIFS(INDIRECT("'BD OCyG'!$"&amp;BU$10&amp;":"&amp;BU$10),'BD OCyG'!$B:$B,BZ$9,'BD OCyG'!$AE:$AE,$H28,'BD OCyG'!$AD:$AD,$H$11)*BV$9)/BZ$10))</f>
        <v>0</v>
      </c>
      <c r="CA28" s="170">
        <f t="shared" ca="1" si="17"/>
        <v>0</v>
      </c>
      <c r="CB28" s="171">
        <f ca="1">IF(CA$9&gt;Periodo,0,SUMIFS(INDIRECT("'BD OCyG'!$"&amp;CB$10&amp;":$"&amp;CB$10),'BD OCyG'!$B:$B,BZ$9,'BD OCyG'!$AE:$AE,$H28,'BD OCyG'!$AD:$AD,$H$11,'BD OCyG'!$AF:$AF,"Si")-BV28-BP28-BJ28-BD28-AX28-AR28-AL28-AF28-Z28)</f>
        <v>0</v>
      </c>
      <c r="CC28" s="171">
        <f ca="1">IF(CA$9&gt;Periodo,0,SUMIFS(INDIRECT("'BD OCyG'!$"&amp;CB$10&amp;":$"&amp;CB$10),'BD OCyG'!$B:$B,BZ$9,'BD OCyG'!$AE:$AE,$H28,'BD OCyG'!$AD:$AD,$H$11,'BD OCyG'!$AF:$AF,"No")*Resumen!$F$8-BW28-BQ28-BK28-BE28-AY28-AS28-AM28-AG28-AA28)</f>
        <v>0</v>
      </c>
      <c r="CD28" s="171">
        <f ca="1">CB28+IF(Resumen!$F$8=0,0,CC28/Resumen!$F$8)</f>
        <v>0</v>
      </c>
      <c r="CE28" s="171">
        <f ca="1">CB28+IF(Resumen!$P$7=0,0,CC28/Resumen!$P$7)</f>
        <v>0</v>
      </c>
      <c r="CF28" s="170">
        <f ca="1">IF(CG$9&gt;Periodo,0,IF(CG$9&gt;Periodo,0,(SUMIFS(INDIRECT("'BD OCyG'!$"&amp;CG$10&amp;":"&amp;CG$10),'BD OCyG'!$B:$B,CF$9,'BD OCyG'!$AE:$AE,$H28,'BD OCyG'!$AD:$AD,$H$11)*CH$9-SUMIFS(INDIRECT("'BD OCyG'!$"&amp;CA$10&amp;":"&amp;CA$10),'BD OCyG'!$B:$B,CF$9,'BD OCyG'!$AE:$AE,$H28,'BD OCyG'!$AD:$AD,$H$11)*CB$9)/CF$10))</f>
        <v>0</v>
      </c>
      <c r="CG28" s="170">
        <f t="shared" ca="1" si="18"/>
        <v>0</v>
      </c>
      <c r="CH28" s="171">
        <f ca="1">IF(CG$9&gt;Periodo,0,SUMIFS(INDIRECT("'BD OCyG'!$"&amp;CH$10&amp;":$"&amp;CH$10),'BD OCyG'!$B:$B,CF$9,'BD OCyG'!$AE:$AE,$H28,'BD OCyG'!$AD:$AD,$H$11,'BD OCyG'!$AF:$AF,"Si")-CB28-BV28-BP28-BJ28-BD28-AX28-AR28-AL28-AF28-Z28)</f>
        <v>0</v>
      </c>
      <c r="CI28" s="171">
        <f ca="1">IF(CG$9&gt;Periodo,0,SUMIFS(INDIRECT("'BD OCyG'!$"&amp;CH$10&amp;":$"&amp;CH$10),'BD OCyG'!$B:$B,CF$9,'BD OCyG'!$AE:$AE,$H28,'BD OCyG'!$AD:$AD,$H$11,'BD OCyG'!$AF:$AF,"No")*Resumen!$F$8-CC28-BW28-BQ28-BK28-BE28-AY28-AS28-AM28-AG28-AA28)</f>
        <v>0</v>
      </c>
      <c r="CJ28" s="171">
        <f ca="1">CH28+IF(Resumen!$F$8=0,0,CI28/Resumen!$F$8)</f>
        <v>0</v>
      </c>
      <c r="CK28" s="171">
        <f ca="1">CH28+IF(Resumen!$Q$7=0,0,CI28/Resumen!$Q$7)</f>
        <v>0</v>
      </c>
      <c r="CL28" s="170">
        <f ca="1">IF(CM$9&gt;Periodo,0,IF(CM$9&gt;Periodo,0,(SUMIFS(INDIRECT("'BD OCyG'!$"&amp;CM$10&amp;":"&amp;CM$10),'BD OCyG'!$B:$B,CL$9,'BD OCyG'!$AE:$AE,$H28,'BD OCyG'!$AD:$AD,$H$11)*CN$9-SUMIFS(INDIRECT("'BD OCyG'!$"&amp;CG$10&amp;":"&amp;CG$10),'BD OCyG'!$B:$B,CL$9,'BD OCyG'!$AE:$AE,$H28,'BD OCyG'!$AD:$AD,$H$11)*CH$9)/CL$10))</f>
        <v>0</v>
      </c>
      <c r="CM28" s="170">
        <f t="shared" ca="1" si="19"/>
        <v>0</v>
      </c>
      <c r="CN28" s="171">
        <f ca="1">IF(CM$9&gt;Periodo,0,SUMIFS(INDIRECT("'BD OCyG'!$"&amp;CN$10&amp;":$"&amp;CN$10),'BD OCyG'!$B:$B,CL$9,'BD OCyG'!$AE:$AE,$H28,'BD OCyG'!$AD:$AD,$H$11,'BD OCyG'!$AF:$AF,"Si")-CH28-CB28-BV28-BP28-BJ28-BD28-AX28-AR28-AL28-AF28-Z28)</f>
        <v>0</v>
      </c>
      <c r="CO28" s="171">
        <f ca="1">IF(CM$9&gt;Periodo,0,SUMIFS(INDIRECT("'BD OCyG'!$"&amp;CN$10&amp;":$"&amp;CN$10),'BD OCyG'!$B:$B,CL$9,'BD OCyG'!$AE:$AE,$H28,'BD OCyG'!$AD:$AD,$H$11,'BD OCyG'!$AF:$AF,"No")*Resumen!$F$8-CI28-CC28-BW28-BQ28-BK28-BE28-AY28-AS28-AM28-AG28-AA28)</f>
        <v>0</v>
      </c>
      <c r="CP28" s="171">
        <f ca="1">CN28+IF(Resumen!$F$8=0,0,CO28/Resumen!$F$8)</f>
        <v>0</v>
      </c>
      <c r="CQ28" s="171">
        <f ca="1">CN28+IF(Resumen!$R$7=0,0,CO28/Resumen!$R$7)</f>
        <v>0</v>
      </c>
      <c r="CR28" s="139">
        <f t="shared" ca="1" si="20"/>
        <v>0</v>
      </c>
      <c r="CS28" s="139">
        <f t="shared" ca="1" si="21"/>
        <v>0</v>
      </c>
      <c r="CT28" s="139">
        <f t="shared" ca="1" si="22"/>
        <v>0</v>
      </c>
      <c r="CU28" s="139">
        <f t="shared" ca="1" si="4"/>
        <v>0</v>
      </c>
      <c r="CV28" s="140">
        <f t="shared" ca="1" si="4"/>
        <v>0</v>
      </c>
      <c r="CW28" s="140">
        <f t="shared" ca="1" si="4"/>
        <v>0</v>
      </c>
      <c r="CX28" s="170">
        <f>SUMIFS('BD OCyG'!$AB:$AB,'BD OCyG'!$B:$B,CX$11,'BD OCyG'!$AE:$AE,$H28,'BD OCyG'!$AD:$AD,$H$11)</f>
        <v>0</v>
      </c>
      <c r="CY28" s="170">
        <f t="shared" si="5"/>
        <v>0</v>
      </c>
      <c r="CZ28" s="171">
        <f>SUMIFS('BD OCyG'!$AC:$AC,'BD OCyG'!$B:$B,CX$11,'BD OCyG'!$AE:$AE,$H28,'BD OCyG'!$AD:$AD,$H$11,'BD OCyG'!$AF:$AF,"Si")</f>
        <v>0</v>
      </c>
      <c r="DA28" s="171">
        <f>SUMIFS('BD OCyG'!$AC:$AC,'BD OCyG'!$B:$B,CX$11,'BD OCyG'!$AE:$AE,$H28,'BD OCyG'!$AD:$AD,$H$11,'BD OCyG'!$AF:$AF,"No")*Resumen!$F$8</f>
        <v>0</v>
      </c>
      <c r="DB28" s="171">
        <f>CZ28+IF(Resumen!$F$8=0,0,DA28/Resumen!$F$8)</f>
        <v>0</v>
      </c>
      <c r="DC28" s="171">
        <f>CZ28+IF(Resumen!$F$8=0,0,DA28/Resumen!$F$8)</f>
        <v>0</v>
      </c>
      <c r="DD28" s="170">
        <f>SUMIFS('BD OCyG'!$AB:$AB,'BD OCyG'!$B:$B,DD$11,'BD OCyG'!$AE:$AE,$H28,'BD OCyG'!$AD:$AD,$H$11)</f>
        <v>0</v>
      </c>
      <c r="DE28" s="170">
        <f t="shared" si="6"/>
        <v>0</v>
      </c>
      <c r="DF28" s="171">
        <f>SUMIFS('BD OCyG'!$AC:$AC,'BD OCyG'!$B:$B,DD$11,'BD OCyG'!$AE:$AE,$H28,'BD OCyG'!$AD:$AD,$H$11,'BD OCyG'!$AF:$AF,"Si")</f>
        <v>0</v>
      </c>
      <c r="DG28" s="171">
        <f>SUMIFS('BD OCyG'!$AC:$AC,'BD OCyG'!$B:$B,DD$11,'BD OCyG'!$AE:$AE,$H28,'BD OCyG'!$AD:$AD,$H$11,'BD OCyG'!$AF:$AF,"No")*Resumen!$F$8</f>
        <v>0</v>
      </c>
      <c r="DH28" s="171">
        <f>DF28+IF(Resumen!$F$8=0,0,DG28/Resumen!$F$8)</f>
        <v>0</v>
      </c>
      <c r="DI28" s="171">
        <f>DF28+IF(Resumen!$F$8=0,0,DG28/Resumen!$F$8)</f>
        <v>0</v>
      </c>
      <c r="DJ28" s="140">
        <f t="shared" ca="1" si="23"/>
        <v>0</v>
      </c>
      <c r="DK28" s="140">
        <f t="shared" ca="1" si="7"/>
        <v>0</v>
      </c>
      <c r="DL28" s="140">
        <f t="shared" ca="1" si="7"/>
        <v>0</v>
      </c>
    </row>
    <row r="29" spans="2:116" s="169" customFormat="1" ht="15" customHeight="1" x14ac:dyDescent="0.2">
      <c r="B29" s="170">
        <f>SUMIFS('BD OCyG'!$AB:$AB,'BD OCyG'!$B:$B,B$11,'BD OCyG'!$AE:$AE,$H29,'BD OCyG'!$AD:$AD,$H$11)</f>
        <v>0</v>
      </c>
      <c r="C29" s="170">
        <f t="shared" si="0"/>
        <v>0</v>
      </c>
      <c r="D29" s="171">
        <f>SUMIFS('BD OCyG'!$AC:$AC,'BD OCyG'!$B:$B,B$11,'BD OCyG'!$AE:$AE,$H29,'BD OCyG'!$AD:$AD,$H$11,'BD OCyG'!$AF:$AF,"Si")</f>
        <v>0</v>
      </c>
      <c r="E29" s="171">
        <f>SUMIFS('BD OCyG'!$AC:$AC,'BD OCyG'!$B:$B,B$11,'BD OCyG'!$AE:$AE,$H29,'BD OCyG'!$AD:$AD,$H$11,'BD OCyG'!$AF:$AF,"No")*Resumen!$F$9</f>
        <v>0</v>
      </c>
      <c r="F29" s="171">
        <f>D29+IF(Resumen!$F$9=0,0,E29/Resumen!$F$9)</f>
        <v>0</v>
      </c>
      <c r="G29" s="171">
        <f>D29+IF(Resumen!$F$7=0,0,E29/Resumen!$F$7)</f>
        <v>0</v>
      </c>
      <c r="H29" s="172"/>
      <c r="I29" s="139">
        <f>SUMIFS('BD OCyG'!$AB:$AB,'BD OCyG'!$B:$B,I$11,'BD OCyG'!$AE:$AE,$H29,'BD OCyG'!$AD:$AD,$H$11)</f>
        <v>0</v>
      </c>
      <c r="J29" s="139">
        <f t="shared" si="1"/>
        <v>0</v>
      </c>
      <c r="K29" s="139">
        <f>SUMIFS('BD OCyG'!$AC:$AC,'BD OCyG'!$B:$B,I$11,'BD OCyG'!$AE:$AE,$H29,'BD OCyG'!$AD:$AD,$H$11,'BD OCyG'!$AF:$AF,"Si")</f>
        <v>0</v>
      </c>
      <c r="L29" s="139">
        <f>SUMIFS('BD OCyG'!$AC:$AC,'BD OCyG'!$B:$B,I$11,'BD OCyG'!$AE:$AE,$H29,'BD OCyG'!$AD:$AD,$H$11,'BD OCyG'!$AF:$AF,"No")*Resumen!$F$8</f>
        <v>0</v>
      </c>
      <c r="M29" s="171">
        <f>K29+IF(Resumen!$F$8=0,0,L29/Resumen!$F$8)</f>
        <v>0</v>
      </c>
      <c r="N29" s="139">
        <f>SUMIFS('BD OCyG'!$AB:$AB,'BD OCyG'!$B:$B,N$11,'BD OCyG'!$AE:$AE,$H29,'BD OCyG'!$AD:$AD,$H$11)</f>
        <v>0</v>
      </c>
      <c r="O29" s="139">
        <f t="shared" si="2"/>
        <v>0</v>
      </c>
      <c r="P29" s="139">
        <f>SUMIFS('BD OCyG'!$AC:$AC,'BD OCyG'!$B:$B,N$11,'BD OCyG'!$AE:$AE,$H29,'BD OCyG'!$AD:$AD,$H$11,'BD OCyG'!$AF:$AF,"Si")</f>
        <v>0</v>
      </c>
      <c r="Q29" s="139">
        <f>SUMIFS('BD OCyG'!$AC:$AC,'BD OCyG'!$B:$B,N$11,'BD OCyG'!$AE:$AE,$H29,'BD OCyG'!$AD:$AD,$H$11,'BD OCyG'!$AF:$AF,"No")*Resumen!$F$8</f>
        <v>0</v>
      </c>
      <c r="R29" s="171">
        <f>P29+IF(Resumen!$F$8=0,0,Q29/Resumen!$F$8)</f>
        <v>0</v>
      </c>
      <c r="S29" s="139">
        <f ca="1">IFERROR(SUMIFS(INDIRECT("'BD OCyG'!$"&amp;T$10&amp;":"&amp;T$10),'BD OCyG'!$B:$B,N$11,'BD OCyG'!$AE:$AE,$H29,'BD OCyG'!$AD:$AD,$H$11),)</f>
        <v>0</v>
      </c>
      <c r="T29" s="139">
        <f t="shared" ca="1" si="3"/>
        <v>0</v>
      </c>
      <c r="U29" s="139">
        <f ca="1">IFERROR(SUMIFS(INDIRECT("'BD OCyG'!$"&amp;U$10&amp;":$"&amp;U$10),'BD OCyG'!$B:$B,N$11,'BD OCyG'!$AE:$AE,$H29,'BD OCyG'!$AD:$AD,$H$11,'BD OCyG'!$AF:$AF,"Si"),)</f>
        <v>0</v>
      </c>
      <c r="V29" s="139">
        <f ca="1">IFERROR(SUMIFS(INDIRECT("'BD OCyG'!$"&amp;U$10&amp;":$"&amp;U$10),'BD OCyG'!$B:$B,N$11,'BD OCyG'!$AE:$AE,$H29,'BD OCyG'!$AD:$AD,$H$11,'BD OCyG'!$AF:$AF,"No")*Resumen!$F$8,)</f>
        <v>0</v>
      </c>
      <c r="W29" s="171">
        <f ca="1">U29+IF(Resumen!$F$8=0,0,V29/Resumen!$F$8)</f>
        <v>0</v>
      </c>
      <c r="X29" s="170">
        <f ca="1">SUMIFS(INDIRECT("'BD OCyG'!$"&amp;Y$10&amp;":"&amp;Y$10),'BD OCyG'!$B:$B,X$9,'BD OCyG'!$AE:$AE,$H29,'BD OCyG'!$AD:$AD,$H$11)</f>
        <v>0</v>
      </c>
      <c r="Y29" s="170">
        <f t="shared" ca="1" si="8"/>
        <v>0</v>
      </c>
      <c r="Z29" s="171">
        <f ca="1">SUMIFS(INDIRECT("'BD OCyG'!$"&amp;Z$10&amp;":$"&amp;Z$10),'BD OCyG'!$B:$B,X$9,'BD OCyG'!$AE:$AE,$H29,'BD OCyG'!$AD:$AD,$H$11,'BD OCyG'!$AF:$AF,"Si")</f>
        <v>0</v>
      </c>
      <c r="AA29" s="171">
        <f ca="1">SUMIFS(INDIRECT("'BD OCyG'!$"&amp;Z$10&amp;":$"&amp;Z$10),'BD OCyG'!$B:$B,X$9,'BD OCyG'!$AE:$AE,$H29,'BD OCyG'!$AD:$AD,$H$11,'BD OCyG'!$AF:$AF,"No")*Resumen!$F$8</f>
        <v>0</v>
      </c>
      <c r="AB29" s="171">
        <f ca="1">Z29+IF(Resumen!$F$8=0,0,AA29/Resumen!$F$8)</f>
        <v>0</v>
      </c>
      <c r="AC29" s="171">
        <f ca="1">Z29+IF(Resumen!$G$7=0,0,AA29/Resumen!$G$7)</f>
        <v>0</v>
      </c>
      <c r="AD29" s="170">
        <f ca="1">IF(AE$9&gt;Periodo,0,(SUMIFS(INDIRECT("'BD OCyG'!$"&amp;AE$10&amp;":"&amp;AE$10),'BD OCyG'!$B:$B,AD$9,'BD OCyG'!$AE:$AE,$H29,'BD OCyG'!$AD:$AD,$H$11)*AF$9-X29*X$10)/AD$10)</f>
        <v>0</v>
      </c>
      <c r="AE29" s="170">
        <f t="shared" ca="1" si="9"/>
        <v>0</v>
      </c>
      <c r="AF29" s="171">
        <f ca="1">IF(AE$9&gt;Periodo,0,IF(AE$9&gt;Periodo,0,SUMIFS(INDIRECT("'BD OCyG'!$"&amp;AF$10&amp;":$"&amp;AF$10),'BD OCyG'!$B:$B,AD$9,'BD OCyG'!$AE:$AE,$H29,'BD OCyG'!$AD:$AD,$H$11,'BD OCyG'!$AF:$AF,"Si")-Z29))</f>
        <v>0</v>
      </c>
      <c r="AG29" s="171">
        <f ca="1">IF(AE$9&gt;Periodo,0,IF(AE$9&gt;Periodo,0,SUMIFS(INDIRECT("'BD OCyG'!$"&amp;AF$10&amp;":$"&amp;AF$10),'BD OCyG'!$B:$B,AD$9,'BD OCyG'!$AE:$AE,$H29,'BD OCyG'!$AD:$AD,$H$11,'BD OCyG'!$AF:$AF,"No")*Resumen!$F$8-AA29))</f>
        <v>0</v>
      </c>
      <c r="AH29" s="171">
        <f ca="1">AF29+IF(Resumen!$F$8=0,0,AG29/Resumen!$F$8)</f>
        <v>0</v>
      </c>
      <c r="AI29" s="171">
        <f ca="1">AF29+IF(Resumen!$H$7=0,0,AG29/Resumen!$H$7)</f>
        <v>0</v>
      </c>
      <c r="AJ29" s="170">
        <f ca="1">IF(AK$9&gt;Periodo,0,IF(AK$9&gt;Periodo,0,(SUMIFS(INDIRECT("'BD OCyG'!$"&amp;AK$10&amp;":"&amp;AK$10),'BD OCyG'!$B:$B,AJ$9,'BD OCyG'!$AE:$AE,$H29,'BD OCyG'!$AD:$AD,$H$11)*AL$9-SUMIFS(INDIRECT("'BD OCyG'!$"&amp;AE$10&amp;":"&amp;AE$10),'BD OCyG'!$B:$B,AJ$9,'BD OCyG'!$AE:$AE,$H29,'BD OCyG'!$AD:$AD,$H$11)*AF$9)/AJ$10))</f>
        <v>0</v>
      </c>
      <c r="AK29" s="170">
        <f t="shared" ca="1" si="10"/>
        <v>0</v>
      </c>
      <c r="AL29" s="171">
        <f ca="1">IF(AK$9&gt;Periodo,0,SUMIFS(INDIRECT("'BD OCyG'!$"&amp;AL$10&amp;":$"&amp;AL$10),'BD OCyG'!$B:$B,AJ$9,'BD OCyG'!$AE:$AE,$H29,'BD OCyG'!$AD:$AD,$H$11,'BD OCyG'!$AF:$AF,"Si")-AF29-Z29)</f>
        <v>0</v>
      </c>
      <c r="AM29" s="171">
        <f ca="1">IF(AK$9&gt;Periodo,0,SUMIFS(INDIRECT("'BD OCyG'!$"&amp;AL$10&amp;":$"&amp;AL$10),'BD OCyG'!$B:$B,AJ$9,'BD OCyG'!$AE:$AE,$H29,'BD OCyG'!$AD:$AD,$H$11,'BD OCyG'!$AF:$AF,"No")*Resumen!$F$8-AG29-AA29)</f>
        <v>0</v>
      </c>
      <c r="AN29" s="171">
        <f ca="1">AL29+IF(Resumen!$F$8=0,0,AM29/Resumen!$F$8)</f>
        <v>0</v>
      </c>
      <c r="AO29" s="171">
        <f ca="1">AL29+IF(Resumen!$I$7=0,0,AM29/Resumen!$I$7)</f>
        <v>0</v>
      </c>
      <c r="AP29" s="170">
        <f ca="1">IF(AQ$9&gt;Periodo,0,IF(AQ$9&gt;Periodo,0,(SUMIFS(INDIRECT("'BD OCyG'!$"&amp;AQ$10&amp;":"&amp;AQ$10),'BD OCyG'!$B:$B,AP$9,'BD OCyG'!$AE:$AE,$H29,'BD OCyG'!$AD:$AD,$H$11)*AR$9-SUMIFS(INDIRECT("'BD OCyG'!$"&amp;AK$10&amp;":"&amp;AK$10),'BD OCyG'!$B:$B,AP$9,'BD OCyG'!$AE:$AE,$H29,'BD OCyG'!$AD:$AD,$H$11)*AL$9)/AP$10))</f>
        <v>0</v>
      </c>
      <c r="AQ29" s="170">
        <f t="shared" ca="1" si="11"/>
        <v>0</v>
      </c>
      <c r="AR29" s="171">
        <f ca="1">IF(AQ$9&gt;Periodo,0,SUMIFS(INDIRECT("'BD OCyG'!$"&amp;AR$10&amp;":$"&amp;AR$10),'BD OCyG'!$B:$B,AP$9,'BD OCyG'!$AE:$AE,$H29,'BD OCyG'!$AD:$AD,$H$11,'BD OCyG'!$AF:$AF,"Si")-AL29-AF29-Z29)</f>
        <v>0</v>
      </c>
      <c r="AS29" s="171">
        <f ca="1">IF(AQ$9&gt;Periodo,0,SUMIFS(INDIRECT("'BD OCyG'!$"&amp;AR$10&amp;":$"&amp;AR$10),'BD OCyG'!$B:$B,AP$9,'BD OCyG'!$AE:$AE,$H29,'BD OCyG'!$AD:$AD,$H$11,'BD OCyG'!$AF:$AF,"No")*Resumen!$F$8-AM29-AG29-AA29)</f>
        <v>0</v>
      </c>
      <c r="AT29" s="171">
        <f ca="1">AR29+IF(Resumen!$F$8=0,0,AS29/Resumen!$F$8)</f>
        <v>0</v>
      </c>
      <c r="AU29" s="171">
        <f ca="1">AR29+IF(Resumen!$J$7=0,0,AS29/Resumen!$J$7)</f>
        <v>0</v>
      </c>
      <c r="AV29" s="170">
        <f ca="1">IF(AW$9&gt;Periodo,0,IF(AW$9&gt;Periodo,0,(SUMIFS(INDIRECT("'BD OCyG'!$"&amp;AW$10&amp;":"&amp;AW$10),'BD OCyG'!$B:$B,AV$9,'BD OCyG'!$AE:$AE,$H29,'BD OCyG'!$AD:$AD,$H$11)*AX$9-SUMIFS(INDIRECT("'BD OCyG'!$"&amp;AQ$10&amp;":"&amp;AQ$10),'BD OCyG'!$B:$B,AV$9,'BD OCyG'!$AE:$AE,$H29,'BD OCyG'!$AD:$AD,$H$11)*AR$9)/AV$10))</f>
        <v>0</v>
      </c>
      <c r="AW29" s="170">
        <f t="shared" ca="1" si="12"/>
        <v>0</v>
      </c>
      <c r="AX29" s="171">
        <f ca="1">IF(AW$9&gt;Periodo,0,SUMIFS(INDIRECT("'BD OCyG'!$"&amp;AX$10&amp;":$"&amp;AX$10),'BD OCyG'!$B:$B,AV$9,'BD OCyG'!$AE:$AE,$H29,'BD OCyG'!$AD:$AD,$H$11,'BD OCyG'!$AF:$AF,"Si")-AR29-AL29-AF29-Z29)</f>
        <v>0</v>
      </c>
      <c r="AY29" s="171">
        <f ca="1">IF(AW$9&gt;Periodo,0,SUMIFS(INDIRECT("'BD OCyG'!$"&amp;AX$10&amp;":$"&amp;AX$10),'BD OCyG'!$B:$B,AV$9,'BD OCyG'!$AE:$AE,$H29,'BD OCyG'!$AD:$AD,$H$11,'BD OCyG'!$AF:$AF,"No")*Resumen!$F$8-AS29-AM29-AG29-AA29)</f>
        <v>0</v>
      </c>
      <c r="AZ29" s="171">
        <f ca="1">AX29+IF(Resumen!$F$8=0,0,AY29/Resumen!$F$8)</f>
        <v>0</v>
      </c>
      <c r="BA29" s="171">
        <f ca="1">AX29+IF(Resumen!$K$7=0,0,AY29/Resumen!$K$7)</f>
        <v>0</v>
      </c>
      <c r="BB29" s="170">
        <f ca="1">IF(BC$9&gt;Periodo,0,IF(BC$9&gt;Periodo,0,(SUMIFS(INDIRECT("'BD OCyG'!$"&amp;BC$10&amp;":"&amp;BC$10),'BD OCyG'!$B:$B,BB$9,'BD OCyG'!$AE:$AE,$H29,'BD OCyG'!$AD:$AD,$H$11)*BD$9-SUMIFS(INDIRECT("'BD OCyG'!$"&amp;AW$10&amp;":"&amp;AW$10),'BD OCyG'!$B:$B,BB$9,'BD OCyG'!$AE:$AE,$H29,'BD OCyG'!$AD:$AD,$H$11)*AX$9)/BB$10))</f>
        <v>0</v>
      </c>
      <c r="BC29" s="170">
        <f t="shared" ca="1" si="13"/>
        <v>0</v>
      </c>
      <c r="BD29" s="171">
        <f ca="1">IF(BC$9&gt;Periodo,0,SUMIFS(INDIRECT("'BD OCyG'!$"&amp;BD$10&amp;":$"&amp;BD$10),'BD OCyG'!$B:$B,BB$9,'BD OCyG'!$AE:$AE,$H29,'BD OCyG'!$AD:$AD,$H$11,'BD OCyG'!$AF:$AF,"Si")-AX29-AR29-AL29-AF29-Z29)</f>
        <v>0</v>
      </c>
      <c r="BE29" s="171">
        <f ca="1">IF(BC$9&gt;Periodo,0,SUMIFS(INDIRECT("'BD OCyG'!$"&amp;BD$10&amp;":$"&amp;BD$10),'BD OCyG'!$B:$B,BB$9,'BD OCyG'!$AE:$AE,$H29,'BD OCyG'!$AD:$AD,$H$11,'BD OCyG'!$AF:$AF,"No")*Resumen!$F$8-AY29-AS29-AM29-AG29-AA29)</f>
        <v>0</v>
      </c>
      <c r="BF29" s="171">
        <f ca="1">BD29+IF(Resumen!$F$8=0,0,BE29/Resumen!$F$8)</f>
        <v>0</v>
      </c>
      <c r="BG29" s="171">
        <f ca="1">BD29+IF(Resumen!$L$7=0,0,BE29/Resumen!$L$7)</f>
        <v>0</v>
      </c>
      <c r="BH29" s="170">
        <f ca="1">IF(BI$9&gt;Periodo,0,IF(BI$9&gt;Periodo,0,(SUMIFS(INDIRECT("'BD OCyG'!$"&amp;BI$10&amp;":"&amp;BI$10),'BD OCyG'!$B:$B,BH$9,'BD OCyG'!$AE:$AE,$H29,'BD OCyG'!$AD:$AD,$H$11)*BJ$9-SUMIFS(INDIRECT("'BD OCyG'!$"&amp;BC$10&amp;":"&amp;BC$10),'BD OCyG'!$B:$B,BH$9,'BD OCyG'!$AE:$AE,$H29,'BD OCyG'!$AD:$AD,$H$11)*BD$9)/BH$10))</f>
        <v>0</v>
      </c>
      <c r="BI29" s="170">
        <f t="shared" ca="1" si="14"/>
        <v>0</v>
      </c>
      <c r="BJ29" s="171">
        <f ca="1">IF(BI$9&gt;Periodo,0,SUMIFS(INDIRECT("'BD OCyG'!$"&amp;BJ$10&amp;":$"&amp;BJ$10),'BD OCyG'!$B:$B,BH$9,'BD OCyG'!$AE:$AE,$H29,'BD OCyG'!$AD:$AD,$H$11,'BD OCyG'!$AF:$AF,"Si")-BD29-AX29-AR29-AL29-AF29-Z29)</f>
        <v>0</v>
      </c>
      <c r="BK29" s="171">
        <f ca="1">IF(BI$9&gt;Periodo,0,SUMIFS(INDIRECT("'BD OCyG'!$"&amp;BJ$10&amp;":$"&amp;BJ$10),'BD OCyG'!$B:$B,BH$9,'BD OCyG'!$AE:$AE,$H29,'BD OCyG'!$AD:$AD,$H$11,'BD OCyG'!$AF:$AF,"No")*Resumen!$F$8-BE29-AY29-AS29-AM29-AG29-AA29)</f>
        <v>0</v>
      </c>
      <c r="BL29" s="171">
        <f ca="1">BJ29+IF(Resumen!$F$8=0,0,BK29/Resumen!$F$8)</f>
        <v>0</v>
      </c>
      <c r="BM29" s="171">
        <f ca="1">BJ29+IF(Resumen!$M$7=0,0,BK29/Resumen!$M$7)</f>
        <v>0</v>
      </c>
      <c r="BN29" s="170">
        <f ca="1">IF(BO$9&gt;Periodo,0,IF(BO$9&gt;Periodo,0,(SUMIFS(INDIRECT("'BD OCyG'!$"&amp;BO$10&amp;":"&amp;BO$10),'BD OCyG'!$B:$B,BN$9,'BD OCyG'!$AE:$AE,$H29,'BD OCyG'!$AD:$AD,$H$11)*BP$9-SUMIFS(INDIRECT("'BD OCyG'!$"&amp;BI$10&amp;":"&amp;BI$10),'BD OCyG'!$B:$B,BN$9,'BD OCyG'!$AE:$AE,$H29,'BD OCyG'!$AD:$AD,$H$11)*BJ$9)/BN$10))</f>
        <v>0</v>
      </c>
      <c r="BO29" s="170">
        <f t="shared" ca="1" si="15"/>
        <v>0</v>
      </c>
      <c r="BP29" s="171">
        <f ca="1">IF(BO$9&gt;Periodo,0,SUMIFS(INDIRECT("'BD OCyG'!$"&amp;BP$10&amp;":$"&amp;BP$10),'BD OCyG'!$B:$B,BN$9,'BD OCyG'!$AE:$AE,$H29,'BD OCyG'!$AD:$AD,$H$11,'BD OCyG'!$AF:$AF,"Si")-BJ29-BD29-AX29-AR29-AL29-AF29-Z29)</f>
        <v>0</v>
      </c>
      <c r="BQ29" s="171">
        <f ca="1">IF(BO$9&gt;Periodo,0,SUMIFS(INDIRECT("'BD OCyG'!$"&amp;BP$10&amp;":$"&amp;BP$10),'BD OCyG'!$B:$B,BN$9,'BD OCyG'!$AE:$AE,$H29,'BD OCyG'!$AD:$AD,$H$11,'BD OCyG'!$AF:$AF,"No")*Resumen!$F$9-BK29-BE29-AY29-AS29-AM29-AG29-AA29)</f>
        <v>0</v>
      </c>
      <c r="BR29" s="171">
        <f ca="1">BP29+IF(Resumen!$F$8=0,0,BQ29/Resumen!$F$8)</f>
        <v>0</v>
      </c>
      <c r="BS29" s="171">
        <f ca="1">BP29+IF(Resumen!$N$7=0,0,BQ29/Resumen!$N$7)</f>
        <v>0</v>
      </c>
      <c r="BT29" s="170">
        <f ca="1">IF(BU$9&gt;Periodo,0,IF(BU$9&gt;Periodo,0,(SUMIFS(INDIRECT("'BD OCyG'!$"&amp;BU$10&amp;":"&amp;BU$10),'BD OCyG'!$B:$B,BT$9,'BD OCyG'!$AE:$AE,$H29,'BD OCyG'!$AD:$AD,$H$11)*BV$9-SUMIFS(INDIRECT("'BD OCyG'!$"&amp;BO$10&amp;":"&amp;BO$10),'BD OCyG'!$B:$B,BT$9,'BD OCyG'!$AE:$AE,$H29,'BD OCyG'!$AD:$AD,$H$11)*BP$9)/BT$10))</f>
        <v>0</v>
      </c>
      <c r="BU29" s="170">
        <f t="shared" ca="1" si="16"/>
        <v>0</v>
      </c>
      <c r="BV29" s="171">
        <f ca="1">IF(BU$9&gt;Periodo,0,SUMIFS(INDIRECT("'BD OCyG'!$"&amp;BV$10&amp;":$"&amp;BV$10),'BD OCyG'!$B:$B,BT$9,'BD OCyG'!$AE:$AE,$H29,'BD OCyG'!$AD:$AD,$H$11,'BD OCyG'!$AF:$AF,"Si")-BP29-BJ29-BD29-AX29-AR29-AL29-AF29-Z29)</f>
        <v>0</v>
      </c>
      <c r="BW29" s="171">
        <f ca="1">IF(BU$9&gt;Periodo,0,SUMIFS(INDIRECT("'BD OCyG'!$"&amp;BV$10&amp;":$"&amp;BV$10),'BD OCyG'!$B:$B,BT$9,'BD OCyG'!$AE:$AE,$H29,'BD OCyG'!$AD:$AD,$H$11,'BD OCyG'!$AF:$AF,"No")*Resumen!$F$8-BQ29-BK29-BE29-AY29-AS29-AM29-AG29-AA29)</f>
        <v>0</v>
      </c>
      <c r="BX29" s="171">
        <f ca="1">BV29+IF(Resumen!$F$8=0,0,BW29/Resumen!$F$8)</f>
        <v>0</v>
      </c>
      <c r="BY29" s="171">
        <f ca="1">BV29+IF(Resumen!$O$7=0,0,BW29/Resumen!$O$7)</f>
        <v>0</v>
      </c>
      <c r="BZ29" s="170">
        <f ca="1">IF(CA$9&gt;Periodo,0,IF(CA$9&gt;Periodo,0,(SUMIFS(INDIRECT("'BD OCyG'!$"&amp;CA$10&amp;":"&amp;CA$10),'BD OCyG'!$B:$B,BZ$9,'BD OCyG'!$AE:$AE,$H29,'BD OCyG'!$AD:$AD,$H$11)*CB$9-SUMIFS(INDIRECT("'BD OCyG'!$"&amp;BU$10&amp;":"&amp;BU$10),'BD OCyG'!$B:$B,BZ$9,'BD OCyG'!$AE:$AE,$H29,'BD OCyG'!$AD:$AD,$H$11)*BV$9)/BZ$10))</f>
        <v>0</v>
      </c>
      <c r="CA29" s="170">
        <f t="shared" ca="1" si="17"/>
        <v>0</v>
      </c>
      <c r="CB29" s="171">
        <f ca="1">IF(CA$9&gt;Periodo,0,SUMIFS(INDIRECT("'BD OCyG'!$"&amp;CB$10&amp;":$"&amp;CB$10),'BD OCyG'!$B:$B,BZ$9,'BD OCyG'!$AE:$AE,$H29,'BD OCyG'!$AD:$AD,$H$11,'BD OCyG'!$AF:$AF,"Si")-BV29-BP29-BJ29-BD29-AX29-AR29-AL29-AF29-Z29)</f>
        <v>0</v>
      </c>
      <c r="CC29" s="171">
        <f ca="1">IF(CA$9&gt;Periodo,0,SUMIFS(INDIRECT("'BD OCyG'!$"&amp;CB$10&amp;":$"&amp;CB$10),'BD OCyG'!$B:$B,BZ$9,'BD OCyG'!$AE:$AE,$H29,'BD OCyG'!$AD:$AD,$H$11,'BD OCyG'!$AF:$AF,"No")*Resumen!$F$8-BW29-BQ29-BK29-BE29-AY29-AS29-AM29-AG29-AA29)</f>
        <v>0</v>
      </c>
      <c r="CD29" s="171">
        <f ca="1">CB29+IF(Resumen!$F$8=0,0,CC29/Resumen!$F$8)</f>
        <v>0</v>
      </c>
      <c r="CE29" s="171">
        <f ca="1">CB29+IF(Resumen!$P$7=0,0,CC29/Resumen!$P$7)</f>
        <v>0</v>
      </c>
      <c r="CF29" s="170">
        <f ca="1">IF(CG$9&gt;Periodo,0,IF(CG$9&gt;Periodo,0,(SUMIFS(INDIRECT("'BD OCyG'!$"&amp;CG$10&amp;":"&amp;CG$10),'BD OCyG'!$B:$B,CF$9,'BD OCyG'!$AE:$AE,$H29,'BD OCyG'!$AD:$AD,$H$11)*CH$9-SUMIFS(INDIRECT("'BD OCyG'!$"&amp;CA$10&amp;":"&amp;CA$10),'BD OCyG'!$B:$B,CF$9,'BD OCyG'!$AE:$AE,$H29,'BD OCyG'!$AD:$AD,$H$11)*CB$9)/CF$10))</f>
        <v>0</v>
      </c>
      <c r="CG29" s="170">
        <f t="shared" ca="1" si="18"/>
        <v>0</v>
      </c>
      <c r="CH29" s="171">
        <f ca="1">IF(CG$9&gt;Periodo,0,SUMIFS(INDIRECT("'BD OCyG'!$"&amp;CH$10&amp;":$"&amp;CH$10),'BD OCyG'!$B:$B,CF$9,'BD OCyG'!$AE:$AE,$H29,'BD OCyG'!$AD:$AD,$H$11,'BD OCyG'!$AF:$AF,"Si")-CB29-BV29-BP29-BJ29-BD29-AX29-AR29-AL29-AF29-Z29)</f>
        <v>0</v>
      </c>
      <c r="CI29" s="171">
        <f ca="1">IF(CG$9&gt;Periodo,0,SUMIFS(INDIRECT("'BD OCyG'!$"&amp;CH$10&amp;":$"&amp;CH$10),'BD OCyG'!$B:$B,CF$9,'BD OCyG'!$AE:$AE,$H29,'BD OCyG'!$AD:$AD,$H$11,'BD OCyG'!$AF:$AF,"No")*Resumen!$F$8-CC29-BW29-BQ29-BK29-BE29-AY29-AS29-AM29-AG29-AA29)</f>
        <v>0</v>
      </c>
      <c r="CJ29" s="171">
        <f ca="1">CH29+IF(Resumen!$F$8=0,0,CI29/Resumen!$F$8)</f>
        <v>0</v>
      </c>
      <c r="CK29" s="171">
        <f ca="1">CH29+IF(Resumen!$Q$7=0,0,CI29/Resumen!$Q$7)</f>
        <v>0</v>
      </c>
      <c r="CL29" s="170">
        <f ca="1">IF(CM$9&gt;Periodo,0,IF(CM$9&gt;Periodo,0,(SUMIFS(INDIRECT("'BD OCyG'!$"&amp;CM$10&amp;":"&amp;CM$10),'BD OCyG'!$B:$B,CL$9,'BD OCyG'!$AE:$AE,$H29,'BD OCyG'!$AD:$AD,$H$11)*CN$9-SUMIFS(INDIRECT("'BD OCyG'!$"&amp;CG$10&amp;":"&amp;CG$10),'BD OCyG'!$B:$B,CL$9,'BD OCyG'!$AE:$AE,$H29,'BD OCyG'!$AD:$AD,$H$11)*CH$9)/CL$10))</f>
        <v>0</v>
      </c>
      <c r="CM29" s="170">
        <f t="shared" ca="1" si="19"/>
        <v>0</v>
      </c>
      <c r="CN29" s="171">
        <f ca="1">IF(CM$9&gt;Periodo,0,SUMIFS(INDIRECT("'BD OCyG'!$"&amp;CN$10&amp;":$"&amp;CN$10),'BD OCyG'!$B:$B,CL$9,'BD OCyG'!$AE:$AE,$H29,'BD OCyG'!$AD:$AD,$H$11,'BD OCyG'!$AF:$AF,"Si")-CH29-CB29-BV29-BP29-BJ29-BD29-AX29-AR29-AL29-AF29-Z29)</f>
        <v>0</v>
      </c>
      <c r="CO29" s="171">
        <f ca="1">IF(CM$9&gt;Periodo,0,SUMIFS(INDIRECT("'BD OCyG'!$"&amp;CN$10&amp;":$"&amp;CN$10),'BD OCyG'!$B:$B,CL$9,'BD OCyG'!$AE:$AE,$H29,'BD OCyG'!$AD:$AD,$H$11,'BD OCyG'!$AF:$AF,"No")*Resumen!$F$8-CI29-CC29-BW29-BQ29-BK29-BE29-AY29-AS29-AM29-AG29-AA29)</f>
        <v>0</v>
      </c>
      <c r="CP29" s="171">
        <f ca="1">CN29+IF(Resumen!$F$8=0,0,CO29/Resumen!$F$8)</f>
        <v>0</v>
      </c>
      <c r="CQ29" s="171">
        <f ca="1">CN29+IF(Resumen!$R$7=0,0,CO29/Resumen!$R$7)</f>
        <v>0</v>
      </c>
      <c r="CR29" s="139">
        <f t="shared" ca="1" si="20"/>
        <v>0</v>
      </c>
      <c r="CS29" s="139">
        <f t="shared" ca="1" si="21"/>
        <v>0</v>
      </c>
      <c r="CT29" s="139">
        <f t="shared" ca="1" si="22"/>
        <v>0</v>
      </c>
      <c r="CU29" s="139">
        <f t="shared" ca="1" si="4"/>
        <v>0</v>
      </c>
      <c r="CV29" s="140">
        <f t="shared" ca="1" si="4"/>
        <v>0</v>
      </c>
      <c r="CW29" s="140">
        <f t="shared" ca="1" si="4"/>
        <v>0</v>
      </c>
      <c r="CX29" s="170">
        <f>SUMIFS('BD OCyG'!$AB:$AB,'BD OCyG'!$B:$B,CX$11,'BD OCyG'!$AE:$AE,$H29,'BD OCyG'!$AD:$AD,$H$11)</f>
        <v>0</v>
      </c>
      <c r="CY29" s="170">
        <f t="shared" si="5"/>
        <v>0</v>
      </c>
      <c r="CZ29" s="171">
        <f>SUMIFS('BD OCyG'!$AC:$AC,'BD OCyG'!$B:$B,CX$11,'BD OCyG'!$AE:$AE,$H29,'BD OCyG'!$AD:$AD,$H$11,'BD OCyG'!$AF:$AF,"Si")</f>
        <v>0</v>
      </c>
      <c r="DA29" s="171">
        <f>SUMIFS('BD OCyG'!$AC:$AC,'BD OCyG'!$B:$B,CX$11,'BD OCyG'!$AE:$AE,$H29,'BD OCyG'!$AD:$AD,$H$11,'BD OCyG'!$AF:$AF,"No")*Resumen!$F$8</f>
        <v>0</v>
      </c>
      <c r="DB29" s="171">
        <f>CZ29+IF(Resumen!$F$8=0,0,DA29/Resumen!$F$8)</f>
        <v>0</v>
      </c>
      <c r="DC29" s="171">
        <f>CZ29+IF(Resumen!$F$8=0,0,DA29/Resumen!$F$8)</f>
        <v>0</v>
      </c>
      <c r="DD29" s="170">
        <f>SUMIFS('BD OCyG'!$AB:$AB,'BD OCyG'!$B:$B,DD$11,'BD OCyG'!$AE:$AE,$H29,'BD OCyG'!$AD:$AD,$H$11)</f>
        <v>0</v>
      </c>
      <c r="DE29" s="170">
        <f t="shared" si="6"/>
        <v>0</v>
      </c>
      <c r="DF29" s="171">
        <f>SUMIFS('BD OCyG'!$AC:$AC,'BD OCyG'!$B:$B,DD$11,'BD OCyG'!$AE:$AE,$H29,'BD OCyG'!$AD:$AD,$H$11,'BD OCyG'!$AF:$AF,"Si")</f>
        <v>0</v>
      </c>
      <c r="DG29" s="171">
        <f>SUMIFS('BD OCyG'!$AC:$AC,'BD OCyG'!$B:$B,DD$11,'BD OCyG'!$AE:$AE,$H29,'BD OCyG'!$AD:$AD,$H$11,'BD OCyG'!$AF:$AF,"No")*Resumen!$F$8</f>
        <v>0</v>
      </c>
      <c r="DH29" s="171">
        <f>DF29+IF(Resumen!$F$8=0,0,DG29/Resumen!$F$8)</f>
        <v>0</v>
      </c>
      <c r="DI29" s="171">
        <f>DF29+IF(Resumen!$F$8=0,0,DG29/Resumen!$F$8)</f>
        <v>0</v>
      </c>
      <c r="DJ29" s="140">
        <f t="shared" ca="1" si="23"/>
        <v>0</v>
      </c>
      <c r="DK29" s="140">
        <f t="shared" ca="1" si="23"/>
        <v>0</v>
      </c>
      <c r="DL29" s="140">
        <f t="shared" ca="1" si="23"/>
        <v>0</v>
      </c>
    </row>
    <row r="30" spans="2:116" s="169" customFormat="1" ht="15" customHeight="1" x14ac:dyDescent="0.2">
      <c r="B30" s="170">
        <f>SUMIFS('BD OCyG'!$AB:$AB,'BD OCyG'!$B:$B,B$11,'BD OCyG'!$AE:$AE,$H30,'BD OCyG'!$AD:$AD,$H$11)</f>
        <v>0</v>
      </c>
      <c r="C30" s="170">
        <f t="shared" si="0"/>
        <v>0</v>
      </c>
      <c r="D30" s="171">
        <f>SUMIFS('BD OCyG'!$AC:$AC,'BD OCyG'!$B:$B,B$11,'BD OCyG'!$AE:$AE,$H30,'BD OCyG'!$AD:$AD,$H$11,'BD OCyG'!$AF:$AF,"Si")</f>
        <v>0</v>
      </c>
      <c r="E30" s="171">
        <f>SUMIFS('BD OCyG'!$AC:$AC,'BD OCyG'!$B:$B,B$11,'BD OCyG'!$AE:$AE,$H30,'BD OCyG'!$AD:$AD,$H$11,'BD OCyG'!$AF:$AF,"No")*Resumen!$F$9</f>
        <v>0</v>
      </c>
      <c r="F30" s="171">
        <f>D30+IF(Resumen!$F$9=0,0,E30/Resumen!$F$9)</f>
        <v>0</v>
      </c>
      <c r="G30" s="171">
        <f>D30+IF(Resumen!$F$7=0,0,E30/Resumen!$F$7)</f>
        <v>0</v>
      </c>
      <c r="H30" s="172"/>
      <c r="I30" s="139">
        <f>SUMIFS('BD OCyG'!$AB:$AB,'BD OCyG'!$B:$B,I$11,'BD OCyG'!$AE:$AE,$H30,'BD OCyG'!$AD:$AD,$H$11)</f>
        <v>0</v>
      </c>
      <c r="J30" s="139">
        <f t="shared" si="1"/>
        <v>0</v>
      </c>
      <c r="K30" s="139">
        <f>SUMIFS('BD OCyG'!$AC:$AC,'BD OCyG'!$B:$B,I$11,'BD OCyG'!$AE:$AE,$H30,'BD OCyG'!$AD:$AD,$H$11,'BD OCyG'!$AF:$AF,"Si")</f>
        <v>0</v>
      </c>
      <c r="L30" s="139">
        <f>SUMIFS('BD OCyG'!$AC:$AC,'BD OCyG'!$B:$B,I$11,'BD OCyG'!$AE:$AE,$H30,'BD OCyG'!$AD:$AD,$H$11,'BD OCyG'!$AF:$AF,"No")*Resumen!$F$8</f>
        <v>0</v>
      </c>
      <c r="M30" s="171">
        <f>K30+IF(Resumen!$F$8=0,0,L30/Resumen!$F$8)</f>
        <v>0</v>
      </c>
      <c r="N30" s="139">
        <f>SUMIFS('BD OCyG'!$AB:$AB,'BD OCyG'!$B:$B,N$11,'BD OCyG'!$AE:$AE,$H30,'BD OCyG'!$AD:$AD,$H$11)</f>
        <v>0</v>
      </c>
      <c r="O30" s="139">
        <f t="shared" si="2"/>
        <v>0</v>
      </c>
      <c r="P30" s="139">
        <f>SUMIFS('BD OCyG'!$AC:$AC,'BD OCyG'!$B:$B,N$11,'BD OCyG'!$AE:$AE,$H30,'BD OCyG'!$AD:$AD,$H$11,'BD OCyG'!$AF:$AF,"Si")</f>
        <v>0</v>
      </c>
      <c r="Q30" s="139">
        <f>SUMIFS('BD OCyG'!$AC:$AC,'BD OCyG'!$B:$B,N$11,'BD OCyG'!$AE:$AE,$H30,'BD OCyG'!$AD:$AD,$H$11,'BD OCyG'!$AF:$AF,"No")*Resumen!$F$8</f>
        <v>0</v>
      </c>
      <c r="R30" s="171">
        <f>P30+IF(Resumen!$F$8=0,0,Q30/Resumen!$F$8)</f>
        <v>0</v>
      </c>
      <c r="S30" s="139">
        <f ca="1">IFERROR(SUMIFS(INDIRECT("'BD OCyG'!$"&amp;T$10&amp;":"&amp;T$10),'BD OCyG'!$B:$B,N$11,'BD OCyG'!$AE:$AE,$H30,'BD OCyG'!$AD:$AD,$H$11),)</f>
        <v>0</v>
      </c>
      <c r="T30" s="139">
        <f t="shared" ca="1" si="3"/>
        <v>0</v>
      </c>
      <c r="U30" s="139">
        <f ca="1">IFERROR(SUMIFS(INDIRECT("'BD OCyG'!$"&amp;U$10&amp;":$"&amp;U$10),'BD OCyG'!$B:$B,N$11,'BD OCyG'!$AE:$AE,$H30,'BD OCyG'!$AD:$AD,$H$11,'BD OCyG'!$AF:$AF,"Si"),)</f>
        <v>0</v>
      </c>
      <c r="V30" s="139">
        <f ca="1">IFERROR(SUMIFS(INDIRECT("'BD OCyG'!$"&amp;U$10&amp;":$"&amp;U$10),'BD OCyG'!$B:$B,N$11,'BD OCyG'!$AE:$AE,$H30,'BD OCyG'!$AD:$AD,$H$11,'BD OCyG'!$AF:$AF,"No")*Resumen!$F$8,)</f>
        <v>0</v>
      </c>
      <c r="W30" s="171">
        <f ca="1">U30+IF(Resumen!$F$8=0,0,V30/Resumen!$F$8)</f>
        <v>0</v>
      </c>
      <c r="X30" s="170">
        <f ca="1">SUMIFS(INDIRECT("'BD OCyG'!$"&amp;Y$10&amp;":"&amp;Y$10),'BD OCyG'!$B:$B,X$9,'BD OCyG'!$AE:$AE,$H30,'BD OCyG'!$AD:$AD,$H$11)</f>
        <v>0</v>
      </c>
      <c r="Y30" s="170">
        <f t="shared" ca="1" si="8"/>
        <v>0</v>
      </c>
      <c r="Z30" s="171">
        <f ca="1">SUMIFS(INDIRECT("'BD OCyG'!$"&amp;Z$10&amp;":$"&amp;Z$10),'BD OCyG'!$B:$B,X$9,'BD OCyG'!$AE:$AE,$H30,'BD OCyG'!$AD:$AD,$H$11,'BD OCyG'!$AF:$AF,"Si")</f>
        <v>0</v>
      </c>
      <c r="AA30" s="171">
        <f ca="1">SUMIFS(INDIRECT("'BD OCyG'!$"&amp;Z$10&amp;":$"&amp;Z$10),'BD OCyG'!$B:$B,X$9,'BD OCyG'!$AE:$AE,$H30,'BD OCyG'!$AD:$AD,$H$11,'BD OCyG'!$AF:$AF,"No")*Resumen!$F$8</f>
        <v>0</v>
      </c>
      <c r="AB30" s="171">
        <f ca="1">Z30+IF(Resumen!$F$8=0,0,AA30/Resumen!$F$8)</f>
        <v>0</v>
      </c>
      <c r="AC30" s="171">
        <f ca="1">Z30+IF(Resumen!$G$7=0,0,AA30/Resumen!$G$7)</f>
        <v>0</v>
      </c>
      <c r="AD30" s="170">
        <f ca="1">IF(AE$9&gt;Periodo,0,(SUMIFS(INDIRECT("'BD OCyG'!$"&amp;AE$10&amp;":"&amp;AE$10),'BD OCyG'!$B:$B,AD$9,'BD OCyG'!$AE:$AE,$H30,'BD OCyG'!$AD:$AD,$H$11)*AF$9-X30*X$10)/AD$10)</f>
        <v>0</v>
      </c>
      <c r="AE30" s="170">
        <f t="shared" ca="1" si="9"/>
        <v>0</v>
      </c>
      <c r="AF30" s="171">
        <f ca="1">IF(AE$9&gt;Periodo,0,IF(AE$9&gt;Periodo,0,SUMIFS(INDIRECT("'BD OCyG'!$"&amp;AF$10&amp;":$"&amp;AF$10),'BD OCyG'!$B:$B,AD$9,'BD OCyG'!$AE:$AE,$H30,'BD OCyG'!$AD:$AD,$H$11,'BD OCyG'!$AF:$AF,"Si")-Z30))</f>
        <v>0</v>
      </c>
      <c r="AG30" s="171">
        <f ca="1">IF(AE$9&gt;Periodo,0,IF(AE$9&gt;Periodo,0,SUMIFS(INDIRECT("'BD OCyG'!$"&amp;AF$10&amp;":$"&amp;AF$10),'BD OCyG'!$B:$B,AD$9,'BD OCyG'!$AE:$AE,$H30,'BD OCyG'!$AD:$AD,$H$11,'BD OCyG'!$AF:$AF,"No")*Resumen!$F$8-AA30))</f>
        <v>0</v>
      </c>
      <c r="AH30" s="171">
        <f ca="1">AF30+IF(Resumen!$F$8=0,0,AG30/Resumen!$F$8)</f>
        <v>0</v>
      </c>
      <c r="AI30" s="171">
        <f ca="1">AF30+IF(Resumen!$H$7=0,0,AG30/Resumen!$H$7)</f>
        <v>0</v>
      </c>
      <c r="AJ30" s="170">
        <f ca="1">IF(AK$9&gt;Periodo,0,IF(AK$9&gt;Periodo,0,(SUMIFS(INDIRECT("'BD OCyG'!$"&amp;AK$10&amp;":"&amp;AK$10),'BD OCyG'!$B:$B,AJ$9,'BD OCyG'!$AE:$AE,$H30,'BD OCyG'!$AD:$AD,$H$11)*AL$9-SUMIFS(INDIRECT("'BD OCyG'!$"&amp;AE$10&amp;":"&amp;AE$10),'BD OCyG'!$B:$B,AJ$9,'BD OCyG'!$AE:$AE,$H30,'BD OCyG'!$AD:$AD,$H$11)*AF$9)/AJ$10))</f>
        <v>0</v>
      </c>
      <c r="AK30" s="170">
        <f t="shared" ca="1" si="10"/>
        <v>0</v>
      </c>
      <c r="AL30" s="171">
        <f ca="1">IF(AK$9&gt;Periodo,0,SUMIFS(INDIRECT("'BD OCyG'!$"&amp;AL$10&amp;":$"&amp;AL$10),'BD OCyG'!$B:$B,AJ$9,'BD OCyG'!$AE:$AE,$H30,'BD OCyG'!$AD:$AD,$H$11,'BD OCyG'!$AF:$AF,"Si")-AF30-Z30)</f>
        <v>0</v>
      </c>
      <c r="AM30" s="171">
        <f ca="1">IF(AK$9&gt;Periodo,0,SUMIFS(INDIRECT("'BD OCyG'!$"&amp;AL$10&amp;":$"&amp;AL$10),'BD OCyG'!$B:$B,AJ$9,'BD OCyG'!$AE:$AE,$H30,'BD OCyG'!$AD:$AD,$H$11,'BD OCyG'!$AF:$AF,"No")*Resumen!$F$8-AG30-AA30)</f>
        <v>0</v>
      </c>
      <c r="AN30" s="171">
        <f ca="1">AL30+IF(Resumen!$F$8=0,0,AM30/Resumen!$F$8)</f>
        <v>0</v>
      </c>
      <c r="AO30" s="171">
        <f ca="1">AL30+IF(Resumen!$I$7=0,0,AM30/Resumen!$I$7)</f>
        <v>0</v>
      </c>
      <c r="AP30" s="170">
        <f ca="1">IF(AQ$9&gt;Periodo,0,IF(AQ$9&gt;Periodo,0,(SUMIFS(INDIRECT("'BD OCyG'!$"&amp;AQ$10&amp;":"&amp;AQ$10),'BD OCyG'!$B:$B,AP$9,'BD OCyG'!$AE:$AE,$H30,'BD OCyG'!$AD:$AD,$H$11)*AR$9-SUMIFS(INDIRECT("'BD OCyG'!$"&amp;AK$10&amp;":"&amp;AK$10),'BD OCyG'!$B:$B,AP$9,'BD OCyG'!$AE:$AE,$H30,'BD OCyG'!$AD:$AD,$H$11)*AL$9)/AP$10))</f>
        <v>0</v>
      </c>
      <c r="AQ30" s="170">
        <f t="shared" ca="1" si="11"/>
        <v>0</v>
      </c>
      <c r="AR30" s="171">
        <f ca="1">IF(AQ$9&gt;Periodo,0,SUMIFS(INDIRECT("'BD OCyG'!$"&amp;AR$10&amp;":$"&amp;AR$10),'BD OCyG'!$B:$B,AP$9,'BD OCyG'!$AE:$AE,$H30,'BD OCyG'!$AD:$AD,$H$11,'BD OCyG'!$AF:$AF,"Si")-AL30-AF30-Z30)</f>
        <v>0</v>
      </c>
      <c r="AS30" s="171">
        <f ca="1">IF(AQ$9&gt;Periodo,0,SUMIFS(INDIRECT("'BD OCyG'!$"&amp;AR$10&amp;":$"&amp;AR$10),'BD OCyG'!$B:$B,AP$9,'BD OCyG'!$AE:$AE,$H30,'BD OCyG'!$AD:$AD,$H$11,'BD OCyG'!$AF:$AF,"No")*Resumen!$F$8-AM30-AG30-AA30)</f>
        <v>0</v>
      </c>
      <c r="AT30" s="171">
        <f ca="1">AR30+IF(Resumen!$F$8=0,0,AS30/Resumen!$F$8)</f>
        <v>0</v>
      </c>
      <c r="AU30" s="171">
        <f ca="1">AR30+IF(Resumen!$J$7=0,0,AS30/Resumen!$J$7)</f>
        <v>0</v>
      </c>
      <c r="AV30" s="170">
        <f ca="1">IF(AW$9&gt;Periodo,0,IF(AW$9&gt;Periodo,0,(SUMIFS(INDIRECT("'BD OCyG'!$"&amp;AW$10&amp;":"&amp;AW$10),'BD OCyG'!$B:$B,AV$9,'BD OCyG'!$AE:$AE,$H30,'BD OCyG'!$AD:$AD,$H$11)*AX$9-SUMIFS(INDIRECT("'BD OCyG'!$"&amp;AQ$10&amp;":"&amp;AQ$10),'BD OCyG'!$B:$B,AV$9,'BD OCyG'!$AE:$AE,$H30,'BD OCyG'!$AD:$AD,$H$11)*AR$9)/AV$10))</f>
        <v>0</v>
      </c>
      <c r="AW30" s="170">
        <f t="shared" ca="1" si="12"/>
        <v>0</v>
      </c>
      <c r="AX30" s="171">
        <f ca="1">IF(AW$9&gt;Periodo,0,SUMIFS(INDIRECT("'BD OCyG'!$"&amp;AX$10&amp;":$"&amp;AX$10),'BD OCyG'!$B:$B,AV$9,'BD OCyG'!$AE:$AE,$H30,'BD OCyG'!$AD:$AD,$H$11,'BD OCyG'!$AF:$AF,"Si")-AR30-AL30-AF30-Z30)</f>
        <v>0</v>
      </c>
      <c r="AY30" s="171">
        <f ca="1">IF(AW$9&gt;Periodo,0,SUMIFS(INDIRECT("'BD OCyG'!$"&amp;AX$10&amp;":$"&amp;AX$10),'BD OCyG'!$B:$B,AV$9,'BD OCyG'!$AE:$AE,$H30,'BD OCyG'!$AD:$AD,$H$11,'BD OCyG'!$AF:$AF,"No")*Resumen!$F$8-AS30-AM30-AG30-AA30)</f>
        <v>0</v>
      </c>
      <c r="AZ30" s="171">
        <f ca="1">AX30+IF(Resumen!$F$8=0,0,AY30/Resumen!$F$8)</f>
        <v>0</v>
      </c>
      <c r="BA30" s="171">
        <f ca="1">AX30+IF(Resumen!$K$7=0,0,AY30/Resumen!$K$7)</f>
        <v>0</v>
      </c>
      <c r="BB30" s="170">
        <f ca="1">IF(BC$9&gt;Periodo,0,IF(BC$9&gt;Periodo,0,(SUMIFS(INDIRECT("'BD OCyG'!$"&amp;BC$10&amp;":"&amp;BC$10),'BD OCyG'!$B:$B,BB$9,'BD OCyG'!$AE:$AE,$H30,'BD OCyG'!$AD:$AD,$H$11)*BD$9-SUMIFS(INDIRECT("'BD OCyG'!$"&amp;AW$10&amp;":"&amp;AW$10),'BD OCyG'!$B:$B,BB$9,'BD OCyG'!$AE:$AE,$H30,'BD OCyG'!$AD:$AD,$H$11)*AX$9)/BB$10))</f>
        <v>0</v>
      </c>
      <c r="BC30" s="170">
        <f t="shared" ca="1" si="13"/>
        <v>0</v>
      </c>
      <c r="BD30" s="171">
        <f ca="1">IF(BC$9&gt;Periodo,0,SUMIFS(INDIRECT("'BD OCyG'!$"&amp;BD$10&amp;":$"&amp;BD$10),'BD OCyG'!$B:$B,BB$9,'BD OCyG'!$AE:$AE,$H30,'BD OCyG'!$AD:$AD,$H$11,'BD OCyG'!$AF:$AF,"Si")-AX30-AR30-AL30-AF30-Z30)</f>
        <v>0</v>
      </c>
      <c r="BE30" s="171">
        <f ca="1">IF(BC$9&gt;Periodo,0,SUMIFS(INDIRECT("'BD OCyG'!$"&amp;BD$10&amp;":$"&amp;BD$10),'BD OCyG'!$B:$B,BB$9,'BD OCyG'!$AE:$AE,$H30,'BD OCyG'!$AD:$AD,$H$11,'BD OCyG'!$AF:$AF,"No")*Resumen!$F$8-AY30-AS30-AM30-AG30-AA30)</f>
        <v>0</v>
      </c>
      <c r="BF30" s="171">
        <f ca="1">BD30+IF(Resumen!$F$8=0,0,BE30/Resumen!$F$8)</f>
        <v>0</v>
      </c>
      <c r="BG30" s="171">
        <f ca="1">BD30+IF(Resumen!$L$7=0,0,BE30/Resumen!$L$7)</f>
        <v>0</v>
      </c>
      <c r="BH30" s="170">
        <f ca="1">IF(BI$9&gt;Periodo,0,IF(BI$9&gt;Periodo,0,(SUMIFS(INDIRECT("'BD OCyG'!$"&amp;BI$10&amp;":"&amp;BI$10),'BD OCyG'!$B:$B,BH$9,'BD OCyG'!$AE:$AE,$H30,'BD OCyG'!$AD:$AD,$H$11)*BJ$9-SUMIFS(INDIRECT("'BD OCyG'!$"&amp;BC$10&amp;":"&amp;BC$10),'BD OCyG'!$B:$B,BH$9,'BD OCyG'!$AE:$AE,$H30,'BD OCyG'!$AD:$AD,$H$11)*BD$9)/BH$10))</f>
        <v>0</v>
      </c>
      <c r="BI30" s="170">
        <f t="shared" ca="1" si="14"/>
        <v>0</v>
      </c>
      <c r="BJ30" s="171">
        <f ca="1">IF(BI$9&gt;Periodo,0,SUMIFS(INDIRECT("'BD OCyG'!$"&amp;BJ$10&amp;":$"&amp;BJ$10),'BD OCyG'!$B:$B,BH$9,'BD OCyG'!$AE:$AE,$H30,'BD OCyG'!$AD:$AD,$H$11,'BD OCyG'!$AF:$AF,"Si")-BD30-AX30-AR30-AL30-AF30-Z30)</f>
        <v>0</v>
      </c>
      <c r="BK30" s="171">
        <f ca="1">IF(BI$9&gt;Periodo,0,SUMIFS(INDIRECT("'BD OCyG'!$"&amp;BJ$10&amp;":$"&amp;BJ$10),'BD OCyG'!$B:$B,BH$9,'BD OCyG'!$AE:$AE,$H30,'BD OCyG'!$AD:$AD,$H$11,'BD OCyG'!$AF:$AF,"No")*Resumen!$F$8-BE30-AY30-AS30-AM30-AG30-AA30)</f>
        <v>0</v>
      </c>
      <c r="BL30" s="171">
        <f ca="1">BJ30+IF(Resumen!$F$8=0,0,BK30/Resumen!$F$8)</f>
        <v>0</v>
      </c>
      <c r="BM30" s="171">
        <f ca="1">BJ30+IF(Resumen!$M$7=0,0,BK30/Resumen!$M$7)</f>
        <v>0</v>
      </c>
      <c r="BN30" s="170">
        <f ca="1">IF(BO$9&gt;Periodo,0,IF(BO$9&gt;Periodo,0,(SUMIFS(INDIRECT("'BD OCyG'!$"&amp;BO$10&amp;":"&amp;BO$10),'BD OCyG'!$B:$B,BN$9,'BD OCyG'!$AE:$AE,$H30,'BD OCyG'!$AD:$AD,$H$11)*BP$9-SUMIFS(INDIRECT("'BD OCyG'!$"&amp;BI$10&amp;":"&amp;BI$10),'BD OCyG'!$B:$B,BN$9,'BD OCyG'!$AE:$AE,$H30,'BD OCyG'!$AD:$AD,$H$11)*BJ$9)/BN$10))</f>
        <v>0</v>
      </c>
      <c r="BO30" s="170">
        <f t="shared" ca="1" si="15"/>
        <v>0</v>
      </c>
      <c r="BP30" s="171">
        <f ca="1">IF(BO$9&gt;Periodo,0,SUMIFS(INDIRECT("'BD OCyG'!$"&amp;BP$10&amp;":$"&amp;BP$10),'BD OCyG'!$B:$B,BN$9,'BD OCyG'!$AE:$AE,$H30,'BD OCyG'!$AD:$AD,$H$11,'BD OCyG'!$AF:$AF,"Si")-BJ30-BD30-AX30-AR30-AL30-AF30-Z30)</f>
        <v>0</v>
      </c>
      <c r="BQ30" s="171">
        <f ca="1">IF(BO$9&gt;Periodo,0,SUMIFS(INDIRECT("'BD OCyG'!$"&amp;BP$10&amp;":$"&amp;BP$10),'BD OCyG'!$B:$B,BN$9,'BD OCyG'!$AE:$AE,$H30,'BD OCyG'!$AD:$AD,$H$11,'BD OCyG'!$AF:$AF,"No")*Resumen!$F$9-BK30-BE30-AY30-AS30-AM30-AG30-AA30)</f>
        <v>0</v>
      </c>
      <c r="BR30" s="171">
        <f ca="1">BP30+IF(Resumen!$F$8=0,0,BQ30/Resumen!$F$8)</f>
        <v>0</v>
      </c>
      <c r="BS30" s="171">
        <f ca="1">BP30+IF(Resumen!$N$7=0,0,BQ30/Resumen!$N$7)</f>
        <v>0</v>
      </c>
      <c r="BT30" s="170">
        <f ca="1">IF(BU$9&gt;Periodo,0,IF(BU$9&gt;Periodo,0,(SUMIFS(INDIRECT("'BD OCyG'!$"&amp;BU$10&amp;":"&amp;BU$10),'BD OCyG'!$B:$B,BT$9,'BD OCyG'!$AE:$AE,$H30,'BD OCyG'!$AD:$AD,$H$11)*BV$9-SUMIFS(INDIRECT("'BD OCyG'!$"&amp;BO$10&amp;":"&amp;BO$10),'BD OCyG'!$B:$B,BT$9,'BD OCyG'!$AE:$AE,$H30,'BD OCyG'!$AD:$AD,$H$11)*BP$9)/BT$10))</f>
        <v>0</v>
      </c>
      <c r="BU30" s="170">
        <f t="shared" ca="1" si="16"/>
        <v>0</v>
      </c>
      <c r="BV30" s="171">
        <f ca="1">IF(BU$9&gt;Periodo,0,SUMIFS(INDIRECT("'BD OCyG'!$"&amp;BV$10&amp;":$"&amp;BV$10),'BD OCyG'!$B:$B,BT$9,'BD OCyG'!$AE:$AE,$H30,'BD OCyG'!$AD:$AD,$H$11,'BD OCyG'!$AF:$AF,"Si")-BP30-BJ30-BD30-AX30-AR30-AL30-AF30-Z30)</f>
        <v>0</v>
      </c>
      <c r="BW30" s="171">
        <f ca="1">IF(BU$9&gt;Periodo,0,SUMIFS(INDIRECT("'BD OCyG'!$"&amp;BV$10&amp;":$"&amp;BV$10),'BD OCyG'!$B:$B,BT$9,'BD OCyG'!$AE:$AE,$H30,'BD OCyG'!$AD:$AD,$H$11,'BD OCyG'!$AF:$AF,"No")*Resumen!$F$8-BQ30-BK30-BE30-AY30-AS30-AM30-AG30-AA30)</f>
        <v>0</v>
      </c>
      <c r="BX30" s="171">
        <f ca="1">BV30+IF(Resumen!$F$8=0,0,BW30/Resumen!$F$8)</f>
        <v>0</v>
      </c>
      <c r="BY30" s="171">
        <f ca="1">BV30+IF(Resumen!$O$7=0,0,BW30/Resumen!$O$7)</f>
        <v>0</v>
      </c>
      <c r="BZ30" s="170">
        <f ca="1">IF(CA$9&gt;Periodo,0,IF(CA$9&gt;Periodo,0,(SUMIFS(INDIRECT("'BD OCyG'!$"&amp;CA$10&amp;":"&amp;CA$10),'BD OCyG'!$B:$B,BZ$9,'BD OCyG'!$AE:$AE,$H30,'BD OCyG'!$AD:$AD,$H$11)*CB$9-SUMIFS(INDIRECT("'BD OCyG'!$"&amp;BU$10&amp;":"&amp;BU$10),'BD OCyG'!$B:$B,BZ$9,'BD OCyG'!$AE:$AE,$H30,'BD OCyG'!$AD:$AD,$H$11)*BV$9)/BZ$10))</f>
        <v>0</v>
      </c>
      <c r="CA30" s="170">
        <f t="shared" ca="1" si="17"/>
        <v>0</v>
      </c>
      <c r="CB30" s="171">
        <f ca="1">IF(CA$9&gt;Periodo,0,SUMIFS(INDIRECT("'BD OCyG'!$"&amp;CB$10&amp;":$"&amp;CB$10),'BD OCyG'!$B:$B,BZ$9,'BD OCyG'!$AE:$AE,$H30,'BD OCyG'!$AD:$AD,$H$11,'BD OCyG'!$AF:$AF,"Si")-BV30-BP30-BJ30-BD30-AX30-AR30-AL30-AF30-Z30)</f>
        <v>0</v>
      </c>
      <c r="CC30" s="171">
        <f ca="1">IF(CA$9&gt;Periodo,0,SUMIFS(INDIRECT("'BD OCyG'!$"&amp;CB$10&amp;":$"&amp;CB$10),'BD OCyG'!$B:$B,BZ$9,'BD OCyG'!$AE:$AE,$H30,'BD OCyG'!$AD:$AD,$H$11,'BD OCyG'!$AF:$AF,"No")*Resumen!$F$8-BW30-BQ30-BK30-BE30-AY30-AS30-AM30-AG30-AA30)</f>
        <v>0</v>
      </c>
      <c r="CD30" s="171">
        <f ca="1">CB30+IF(Resumen!$F$8=0,0,CC30/Resumen!$F$8)</f>
        <v>0</v>
      </c>
      <c r="CE30" s="171">
        <f ca="1">CB30+IF(Resumen!$P$7=0,0,CC30/Resumen!$P$7)</f>
        <v>0</v>
      </c>
      <c r="CF30" s="170">
        <f ca="1">IF(CG$9&gt;Periodo,0,IF(CG$9&gt;Periodo,0,(SUMIFS(INDIRECT("'BD OCyG'!$"&amp;CG$10&amp;":"&amp;CG$10),'BD OCyG'!$B:$B,CF$9,'BD OCyG'!$AE:$AE,$H30,'BD OCyG'!$AD:$AD,$H$11)*CH$9-SUMIFS(INDIRECT("'BD OCyG'!$"&amp;CA$10&amp;":"&amp;CA$10),'BD OCyG'!$B:$B,CF$9,'BD OCyG'!$AE:$AE,$H30,'BD OCyG'!$AD:$AD,$H$11)*CB$9)/CF$10))</f>
        <v>0</v>
      </c>
      <c r="CG30" s="170">
        <f t="shared" ca="1" si="18"/>
        <v>0</v>
      </c>
      <c r="CH30" s="171">
        <f ca="1">IF(CG$9&gt;Periodo,0,SUMIFS(INDIRECT("'BD OCyG'!$"&amp;CH$10&amp;":$"&amp;CH$10),'BD OCyG'!$B:$B,CF$9,'BD OCyG'!$AE:$AE,$H30,'BD OCyG'!$AD:$AD,$H$11,'BD OCyG'!$AF:$AF,"Si")-CB30-BV30-BP30-BJ30-BD30-AX30-AR30-AL30-AF30-Z30)</f>
        <v>0</v>
      </c>
      <c r="CI30" s="171">
        <f ca="1">IF(CG$9&gt;Periodo,0,SUMIFS(INDIRECT("'BD OCyG'!$"&amp;CH$10&amp;":$"&amp;CH$10),'BD OCyG'!$B:$B,CF$9,'BD OCyG'!$AE:$AE,$H30,'BD OCyG'!$AD:$AD,$H$11,'BD OCyG'!$AF:$AF,"No")*Resumen!$F$8-CC30-BW30-BQ30-BK30-BE30-AY30-AS30-AM30-AG30-AA30)</f>
        <v>0</v>
      </c>
      <c r="CJ30" s="171">
        <f ca="1">CH30+IF(Resumen!$F$8=0,0,CI30/Resumen!$F$8)</f>
        <v>0</v>
      </c>
      <c r="CK30" s="171">
        <f ca="1">CH30+IF(Resumen!$Q$7=0,0,CI30/Resumen!$Q$7)</f>
        <v>0</v>
      </c>
      <c r="CL30" s="170">
        <f ca="1">IF(CM$9&gt;Periodo,0,IF(CM$9&gt;Periodo,0,(SUMIFS(INDIRECT("'BD OCyG'!$"&amp;CM$10&amp;":"&amp;CM$10),'BD OCyG'!$B:$B,CL$9,'BD OCyG'!$AE:$AE,$H30,'BD OCyG'!$AD:$AD,$H$11)*CN$9-SUMIFS(INDIRECT("'BD OCyG'!$"&amp;CG$10&amp;":"&amp;CG$10),'BD OCyG'!$B:$B,CL$9,'BD OCyG'!$AE:$AE,$H30,'BD OCyG'!$AD:$AD,$H$11)*CH$9)/CL$10))</f>
        <v>0</v>
      </c>
      <c r="CM30" s="170">
        <f t="shared" ca="1" si="19"/>
        <v>0</v>
      </c>
      <c r="CN30" s="171">
        <f ca="1">IF(CM$9&gt;Periodo,0,SUMIFS(INDIRECT("'BD OCyG'!$"&amp;CN$10&amp;":$"&amp;CN$10),'BD OCyG'!$B:$B,CL$9,'BD OCyG'!$AE:$AE,$H30,'BD OCyG'!$AD:$AD,$H$11,'BD OCyG'!$AF:$AF,"Si")-CH30-CB30-BV30-BP30-BJ30-BD30-AX30-AR30-AL30-AF30-Z30)</f>
        <v>0</v>
      </c>
      <c r="CO30" s="171">
        <f ca="1">IF(CM$9&gt;Periodo,0,SUMIFS(INDIRECT("'BD OCyG'!$"&amp;CN$10&amp;":$"&amp;CN$10),'BD OCyG'!$B:$B,CL$9,'BD OCyG'!$AE:$AE,$H30,'BD OCyG'!$AD:$AD,$H$11,'BD OCyG'!$AF:$AF,"No")*Resumen!$F$8-CI30-CC30-BW30-BQ30-BK30-BE30-AY30-AS30-AM30-AG30-AA30)</f>
        <v>0</v>
      </c>
      <c r="CP30" s="171">
        <f ca="1">CN30+IF(Resumen!$F$8=0,0,CO30/Resumen!$F$8)</f>
        <v>0</v>
      </c>
      <c r="CQ30" s="171">
        <f ca="1">CN30+IF(Resumen!$R$7=0,0,CO30/Resumen!$R$7)</f>
        <v>0</v>
      </c>
      <c r="CR30" s="139">
        <f t="shared" ca="1" si="20"/>
        <v>0</v>
      </c>
      <c r="CS30" s="139">
        <f t="shared" ca="1" si="21"/>
        <v>0</v>
      </c>
      <c r="CT30" s="139">
        <f t="shared" ca="1" si="22"/>
        <v>0</v>
      </c>
      <c r="CU30" s="139">
        <f t="shared" ca="1" si="4"/>
        <v>0</v>
      </c>
      <c r="CV30" s="140">
        <f t="shared" ca="1" si="4"/>
        <v>0</v>
      </c>
      <c r="CW30" s="140">
        <f t="shared" ca="1" si="4"/>
        <v>0</v>
      </c>
      <c r="CX30" s="170">
        <f>SUMIFS('BD OCyG'!$AB:$AB,'BD OCyG'!$B:$B,CX$11,'BD OCyG'!$AE:$AE,$H30,'BD OCyG'!$AD:$AD,$H$11)</f>
        <v>0</v>
      </c>
      <c r="CY30" s="170">
        <f t="shared" si="5"/>
        <v>0</v>
      </c>
      <c r="CZ30" s="171">
        <f>SUMIFS('BD OCyG'!$AC:$AC,'BD OCyG'!$B:$B,CX$11,'BD OCyG'!$AE:$AE,$H30,'BD OCyG'!$AD:$AD,$H$11,'BD OCyG'!$AF:$AF,"Si")</f>
        <v>0</v>
      </c>
      <c r="DA30" s="171">
        <f>SUMIFS('BD OCyG'!$AC:$AC,'BD OCyG'!$B:$B,CX$11,'BD OCyG'!$AE:$AE,$H30,'BD OCyG'!$AD:$AD,$H$11,'BD OCyG'!$AF:$AF,"No")*Resumen!$F$8</f>
        <v>0</v>
      </c>
      <c r="DB30" s="171">
        <f>CZ30+IF(Resumen!$F$8=0,0,DA30/Resumen!$F$8)</f>
        <v>0</v>
      </c>
      <c r="DC30" s="171">
        <f>CZ30+IF(Resumen!$F$8=0,0,DA30/Resumen!$F$8)</f>
        <v>0</v>
      </c>
      <c r="DD30" s="170">
        <f>SUMIFS('BD OCyG'!$AB:$AB,'BD OCyG'!$B:$B,DD$11,'BD OCyG'!$AE:$AE,$H30,'BD OCyG'!$AD:$AD,$H$11)</f>
        <v>0</v>
      </c>
      <c r="DE30" s="170">
        <f t="shared" si="6"/>
        <v>0</v>
      </c>
      <c r="DF30" s="171">
        <f>SUMIFS('BD OCyG'!$AC:$AC,'BD OCyG'!$B:$B,DD$11,'BD OCyG'!$AE:$AE,$H30,'BD OCyG'!$AD:$AD,$H$11,'BD OCyG'!$AF:$AF,"Si")</f>
        <v>0</v>
      </c>
      <c r="DG30" s="171">
        <f>SUMIFS('BD OCyG'!$AC:$AC,'BD OCyG'!$B:$B,DD$11,'BD OCyG'!$AE:$AE,$H30,'BD OCyG'!$AD:$AD,$H$11,'BD OCyG'!$AF:$AF,"No")*Resumen!$F$8</f>
        <v>0</v>
      </c>
      <c r="DH30" s="171">
        <f>DF30+IF(Resumen!$F$8=0,0,DG30/Resumen!$F$8)</f>
        <v>0</v>
      </c>
      <c r="DI30" s="171">
        <f>DF30+IF(Resumen!$F$8=0,0,DG30/Resumen!$F$8)</f>
        <v>0</v>
      </c>
      <c r="DJ30" s="140">
        <f t="shared" ca="1" si="23"/>
        <v>0</v>
      </c>
      <c r="DK30" s="140">
        <f t="shared" ca="1" si="23"/>
        <v>0</v>
      </c>
      <c r="DL30" s="140">
        <f t="shared" ca="1" si="23"/>
        <v>0</v>
      </c>
    </row>
    <row r="31" spans="2:116" s="169" customFormat="1" ht="15" customHeight="1" x14ac:dyDescent="0.2">
      <c r="B31" s="170">
        <f>SUMIFS('BD OCyG'!$AB:$AB,'BD OCyG'!$B:$B,B$11,'BD OCyG'!$AE:$AE,$H31,'BD OCyG'!$AD:$AD,$H$11)</f>
        <v>0</v>
      </c>
      <c r="C31" s="170">
        <f t="shared" si="0"/>
        <v>0</v>
      </c>
      <c r="D31" s="171">
        <f>SUMIFS('BD OCyG'!$AC:$AC,'BD OCyG'!$B:$B,B$11,'BD OCyG'!$AE:$AE,$H31,'BD OCyG'!$AD:$AD,$H$11,'BD OCyG'!$AF:$AF,"Si")</f>
        <v>0</v>
      </c>
      <c r="E31" s="171">
        <f>SUMIFS('BD OCyG'!$AC:$AC,'BD OCyG'!$B:$B,B$11,'BD OCyG'!$AE:$AE,$H31,'BD OCyG'!$AD:$AD,$H$11,'BD OCyG'!$AF:$AF,"No")*Resumen!$F$9</f>
        <v>0</v>
      </c>
      <c r="F31" s="171">
        <f>D31+IF(Resumen!$F$9=0,0,E31/Resumen!$F$9)</f>
        <v>0</v>
      </c>
      <c r="G31" s="171">
        <f>D31+IF(Resumen!$F$7=0,0,E31/Resumen!$F$7)</f>
        <v>0</v>
      </c>
      <c r="H31" s="172"/>
      <c r="I31" s="139">
        <f>SUMIFS('BD OCyG'!$AB:$AB,'BD OCyG'!$B:$B,I$11,'BD OCyG'!$AE:$AE,$H31,'BD OCyG'!$AD:$AD,$H$11)</f>
        <v>0</v>
      </c>
      <c r="J31" s="139">
        <f t="shared" si="1"/>
        <v>0</v>
      </c>
      <c r="K31" s="139">
        <f>SUMIFS('BD OCyG'!$AC:$AC,'BD OCyG'!$B:$B,I$11,'BD OCyG'!$AE:$AE,$H31,'BD OCyG'!$AD:$AD,$H$11,'BD OCyG'!$AF:$AF,"Si")</f>
        <v>0</v>
      </c>
      <c r="L31" s="139">
        <f>SUMIFS('BD OCyG'!$AC:$AC,'BD OCyG'!$B:$B,I$11,'BD OCyG'!$AE:$AE,$H31,'BD OCyG'!$AD:$AD,$H$11,'BD OCyG'!$AF:$AF,"No")*Resumen!$F$8</f>
        <v>0</v>
      </c>
      <c r="M31" s="171">
        <f>K31+IF(Resumen!$F$8=0,0,L31/Resumen!$F$8)</f>
        <v>0</v>
      </c>
      <c r="N31" s="139">
        <f>SUMIFS('BD OCyG'!$AB:$AB,'BD OCyG'!$B:$B,N$11,'BD OCyG'!$AE:$AE,$H31,'BD OCyG'!$AD:$AD,$H$11)</f>
        <v>0</v>
      </c>
      <c r="O31" s="139">
        <f t="shared" si="2"/>
        <v>0</v>
      </c>
      <c r="P31" s="139">
        <f>SUMIFS('BD OCyG'!$AC:$AC,'BD OCyG'!$B:$B,N$11,'BD OCyG'!$AE:$AE,$H31,'BD OCyG'!$AD:$AD,$H$11,'BD OCyG'!$AF:$AF,"Si")</f>
        <v>0</v>
      </c>
      <c r="Q31" s="139">
        <f>SUMIFS('BD OCyG'!$AC:$AC,'BD OCyG'!$B:$B,N$11,'BD OCyG'!$AE:$AE,$H31,'BD OCyG'!$AD:$AD,$H$11,'BD OCyG'!$AF:$AF,"No")*Resumen!$F$8</f>
        <v>0</v>
      </c>
      <c r="R31" s="171">
        <f>P31+IF(Resumen!$F$8=0,0,Q31/Resumen!$F$8)</f>
        <v>0</v>
      </c>
      <c r="S31" s="139">
        <f ca="1">IFERROR(SUMIFS(INDIRECT("'BD OCyG'!$"&amp;T$10&amp;":"&amp;T$10),'BD OCyG'!$B:$B,N$11,'BD OCyG'!$AE:$AE,$H31,'BD OCyG'!$AD:$AD,$H$11),)</f>
        <v>0</v>
      </c>
      <c r="T31" s="139">
        <f t="shared" ca="1" si="3"/>
        <v>0</v>
      </c>
      <c r="U31" s="139">
        <f ca="1">IFERROR(SUMIFS(INDIRECT("'BD OCyG'!$"&amp;U$10&amp;":$"&amp;U$10),'BD OCyG'!$B:$B,N$11,'BD OCyG'!$AE:$AE,$H31,'BD OCyG'!$AD:$AD,$H$11,'BD OCyG'!$AF:$AF,"Si"),)</f>
        <v>0</v>
      </c>
      <c r="V31" s="139">
        <f ca="1">IFERROR(SUMIFS(INDIRECT("'BD OCyG'!$"&amp;U$10&amp;":$"&amp;U$10),'BD OCyG'!$B:$B,N$11,'BD OCyG'!$AE:$AE,$H31,'BD OCyG'!$AD:$AD,$H$11,'BD OCyG'!$AF:$AF,"No")*Resumen!$F$8,)</f>
        <v>0</v>
      </c>
      <c r="W31" s="171">
        <f ca="1">U31+IF(Resumen!$F$8=0,0,V31/Resumen!$F$8)</f>
        <v>0</v>
      </c>
      <c r="X31" s="170">
        <f ca="1">SUMIFS(INDIRECT("'BD OCyG'!$"&amp;Y$10&amp;":"&amp;Y$10),'BD OCyG'!$B:$B,X$9,'BD OCyG'!$AE:$AE,$H31,'BD OCyG'!$AD:$AD,$H$11)</f>
        <v>0</v>
      </c>
      <c r="Y31" s="170">
        <f t="shared" ca="1" si="8"/>
        <v>0</v>
      </c>
      <c r="Z31" s="171">
        <f ca="1">SUMIFS(INDIRECT("'BD OCyG'!$"&amp;Z$10&amp;":$"&amp;Z$10),'BD OCyG'!$B:$B,X$9,'BD OCyG'!$AE:$AE,$H31,'BD OCyG'!$AD:$AD,$H$11,'BD OCyG'!$AF:$AF,"Si")</f>
        <v>0</v>
      </c>
      <c r="AA31" s="171">
        <f ca="1">SUMIFS(INDIRECT("'BD OCyG'!$"&amp;Z$10&amp;":$"&amp;Z$10),'BD OCyG'!$B:$B,X$9,'BD OCyG'!$AE:$AE,$H31,'BD OCyG'!$AD:$AD,$H$11,'BD OCyG'!$AF:$AF,"No")*Resumen!$F$8</f>
        <v>0</v>
      </c>
      <c r="AB31" s="171">
        <f ca="1">Z31+IF(Resumen!$F$8=0,0,AA31/Resumen!$F$8)</f>
        <v>0</v>
      </c>
      <c r="AC31" s="171">
        <f ca="1">Z31+IF(Resumen!$G$7=0,0,AA31/Resumen!$G$7)</f>
        <v>0</v>
      </c>
      <c r="AD31" s="170">
        <f ca="1">IF(AE$9&gt;Periodo,0,(SUMIFS(INDIRECT("'BD OCyG'!$"&amp;AE$10&amp;":"&amp;AE$10),'BD OCyG'!$B:$B,AD$9,'BD OCyG'!$AE:$AE,$H31,'BD OCyG'!$AD:$AD,$H$11)*AF$9-X31*X$10)/AD$10)</f>
        <v>0</v>
      </c>
      <c r="AE31" s="170">
        <f t="shared" ca="1" si="9"/>
        <v>0</v>
      </c>
      <c r="AF31" s="171">
        <f ca="1">IF(AE$9&gt;Periodo,0,IF(AE$9&gt;Periodo,0,SUMIFS(INDIRECT("'BD OCyG'!$"&amp;AF$10&amp;":$"&amp;AF$10),'BD OCyG'!$B:$B,AD$9,'BD OCyG'!$AE:$AE,$H31,'BD OCyG'!$AD:$AD,$H$11,'BD OCyG'!$AF:$AF,"Si")-Z31))</f>
        <v>0</v>
      </c>
      <c r="AG31" s="171">
        <f ca="1">IF(AE$9&gt;Periodo,0,IF(AE$9&gt;Periodo,0,SUMIFS(INDIRECT("'BD OCyG'!$"&amp;AF$10&amp;":$"&amp;AF$10),'BD OCyG'!$B:$B,AD$9,'BD OCyG'!$AE:$AE,$H31,'BD OCyG'!$AD:$AD,$H$11,'BD OCyG'!$AF:$AF,"No")*Resumen!$F$8-AA31))</f>
        <v>0</v>
      </c>
      <c r="AH31" s="171">
        <f ca="1">AF31+IF(Resumen!$F$8=0,0,AG31/Resumen!$F$8)</f>
        <v>0</v>
      </c>
      <c r="AI31" s="171">
        <f ca="1">AF31+IF(Resumen!$H$7=0,0,AG31/Resumen!$H$7)</f>
        <v>0</v>
      </c>
      <c r="AJ31" s="170">
        <f ca="1">IF(AK$9&gt;Periodo,0,IF(AK$9&gt;Periodo,0,(SUMIFS(INDIRECT("'BD OCyG'!$"&amp;AK$10&amp;":"&amp;AK$10),'BD OCyG'!$B:$B,AJ$9,'BD OCyG'!$AE:$AE,$H31,'BD OCyG'!$AD:$AD,$H$11)*AL$9-SUMIFS(INDIRECT("'BD OCyG'!$"&amp;AE$10&amp;":"&amp;AE$10),'BD OCyG'!$B:$B,AJ$9,'BD OCyG'!$AE:$AE,$H31,'BD OCyG'!$AD:$AD,$H$11)*AF$9)/AJ$10))</f>
        <v>0</v>
      </c>
      <c r="AK31" s="170">
        <f t="shared" ca="1" si="10"/>
        <v>0</v>
      </c>
      <c r="AL31" s="171">
        <f ca="1">IF(AK$9&gt;Periodo,0,SUMIFS(INDIRECT("'BD OCyG'!$"&amp;AL$10&amp;":$"&amp;AL$10),'BD OCyG'!$B:$B,AJ$9,'BD OCyG'!$AE:$AE,$H31,'BD OCyG'!$AD:$AD,$H$11,'BD OCyG'!$AF:$AF,"Si")-AF31-Z31)</f>
        <v>0</v>
      </c>
      <c r="AM31" s="171">
        <f ca="1">IF(AK$9&gt;Periodo,0,SUMIFS(INDIRECT("'BD OCyG'!$"&amp;AL$10&amp;":$"&amp;AL$10),'BD OCyG'!$B:$B,AJ$9,'BD OCyG'!$AE:$AE,$H31,'BD OCyG'!$AD:$AD,$H$11,'BD OCyG'!$AF:$AF,"No")*Resumen!$F$8-AG31-AA31)</f>
        <v>0</v>
      </c>
      <c r="AN31" s="171">
        <f ca="1">AL31+IF(Resumen!$F$8=0,0,AM31/Resumen!$F$8)</f>
        <v>0</v>
      </c>
      <c r="AO31" s="171">
        <f ca="1">AL31+IF(Resumen!$I$7=0,0,AM31/Resumen!$I$7)</f>
        <v>0</v>
      </c>
      <c r="AP31" s="170">
        <f ca="1">IF(AQ$9&gt;Periodo,0,IF(AQ$9&gt;Periodo,0,(SUMIFS(INDIRECT("'BD OCyG'!$"&amp;AQ$10&amp;":"&amp;AQ$10),'BD OCyG'!$B:$B,AP$9,'BD OCyG'!$AE:$AE,$H31,'BD OCyG'!$AD:$AD,$H$11)*AR$9-SUMIFS(INDIRECT("'BD OCyG'!$"&amp;AK$10&amp;":"&amp;AK$10),'BD OCyG'!$B:$B,AP$9,'BD OCyG'!$AE:$AE,$H31,'BD OCyG'!$AD:$AD,$H$11)*AL$9)/AP$10))</f>
        <v>0</v>
      </c>
      <c r="AQ31" s="170">
        <f t="shared" ca="1" si="11"/>
        <v>0</v>
      </c>
      <c r="AR31" s="171">
        <f ca="1">IF(AQ$9&gt;Periodo,0,SUMIFS(INDIRECT("'BD OCyG'!$"&amp;AR$10&amp;":$"&amp;AR$10),'BD OCyG'!$B:$B,AP$9,'BD OCyG'!$AE:$AE,$H31,'BD OCyG'!$AD:$AD,$H$11,'BD OCyG'!$AF:$AF,"Si")-AL31-AF31-Z31)</f>
        <v>0</v>
      </c>
      <c r="AS31" s="171">
        <f ca="1">IF(AQ$9&gt;Periodo,0,SUMIFS(INDIRECT("'BD OCyG'!$"&amp;AR$10&amp;":$"&amp;AR$10),'BD OCyG'!$B:$B,AP$9,'BD OCyG'!$AE:$AE,$H31,'BD OCyG'!$AD:$AD,$H$11,'BD OCyG'!$AF:$AF,"No")*Resumen!$F$8-AM31-AG31-AA31)</f>
        <v>0</v>
      </c>
      <c r="AT31" s="171">
        <f ca="1">AR31+IF(Resumen!$F$8=0,0,AS31/Resumen!$F$8)</f>
        <v>0</v>
      </c>
      <c r="AU31" s="171">
        <f ca="1">AR31+IF(Resumen!$J$7=0,0,AS31/Resumen!$J$7)</f>
        <v>0</v>
      </c>
      <c r="AV31" s="170">
        <f ca="1">IF(AW$9&gt;Periodo,0,IF(AW$9&gt;Periodo,0,(SUMIFS(INDIRECT("'BD OCyG'!$"&amp;AW$10&amp;":"&amp;AW$10),'BD OCyG'!$B:$B,AV$9,'BD OCyG'!$AE:$AE,$H31,'BD OCyG'!$AD:$AD,$H$11)*AX$9-SUMIFS(INDIRECT("'BD OCyG'!$"&amp;AQ$10&amp;":"&amp;AQ$10),'BD OCyG'!$B:$B,AV$9,'BD OCyG'!$AE:$AE,$H31,'BD OCyG'!$AD:$AD,$H$11)*AR$9)/AV$10))</f>
        <v>0</v>
      </c>
      <c r="AW31" s="170">
        <f t="shared" ca="1" si="12"/>
        <v>0</v>
      </c>
      <c r="AX31" s="171">
        <f ca="1">IF(AW$9&gt;Periodo,0,SUMIFS(INDIRECT("'BD OCyG'!$"&amp;AX$10&amp;":$"&amp;AX$10),'BD OCyG'!$B:$B,AV$9,'BD OCyG'!$AE:$AE,$H31,'BD OCyG'!$AD:$AD,$H$11,'BD OCyG'!$AF:$AF,"Si")-AR31-AL31-AF31-Z31)</f>
        <v>0</v>
      </c>
      <c r="AY31" s="171">
        <f ca="1">IF(AW$9&gt;Periodo,0,SUMIFS(INDIRECT("'BD OCyG'!$"&amp;AX$10&amp;":$"&amp;AX$10),'BD OCyG'!$B:$B,AV$9,'BD OCyG'!$AE:$AE,$H31,'BD OCyG'!$AD:$AD,$H$11,'BD OCyG'!$AF:$AF,"No")*Resumen!$F$8-AS31-AM31-AG31-AA31)</f>
        <v>0</v>
      </c>
      <c r="AZ31" s="171">
        <f ca="1">AX31+IF(Resumen!$F$8=0,0,AY31/Resumen!$F$8)</f>
        <v>0</v>
      </c>
      <c r="BA31" s="171">
        <f ca="1">AX31+IF(Resumen!$K$7=0,0,AY31/Resumen!$K$7)</f>
        <v>0</v>
      </c>
      <c r="BB31" s="170">
        <f ca="1">IF(BC$9&gt;Periodo,0,IF(BC$9&gt;Periodo,0,(SUMIFS(INDIRECT("'BD OCyG'!$"&amp;BC$10&amp;":"&amp;BC$10),'BD OCyG'!$B:$B,BB$9,'BD OCyG'!$AE:$AE,$H31,'BD OCyG'!$AD:$AD,$H$11)*BD$9-SUMIFS(INDIRECT("'BD OCyG'!$"&amp;AW$10&amp;":"&amp;AW$10),'BD OCyG'!$B:$B,BB$9,'BD OCyG'!$AE:$AE,$H31,'BD OCyG'!$AD:$AD,$H$11)*AX$9)/BB$10))</f>
        <v>0</v>
      </c>
      <c r="BC31" s="170">
        <f t="shared" ca="1" si="13"/>
        <v>0</v>
      </c>
      <c r="BD31" s="171">
        <f ca="1">IF(BC$9&gt;Periodo,0,SUMIFS(INDIRECT("'BD OCyG'!$"&amp;BD$10&amp;":$"&amp;BD$10),'BD OCyG'!$B:$B,BB$9,'BD OCyG'!$AE:$AE,$H31,'BD OCyG'!$AD:$AD,$H$11,'BD OCyG'!$AF:$AF,"Si")-AX31-AR31-AL31-AF31-Z31)</f>
        <v>0</v>
      </c>
      <c r="BE31" s="171">
        <f ca="1">IF(BC$9&gt;Periodo,0,SUMIFS(INDIRECT("'BD OCyG'!$"&amp;BD$10&amp;":$"&amp;BD$10),'BD OCyG'!$B:$B,BB$9,'BD OCyG'!$AE:$AE,$H31,'BD OCyG'!$AD:$AD,$H$11,'BD OCyG'!$AF:$AF,"No")*Resumen!$F$8-AY31-AS31-AM31-AG31-AA31)</f>
        <v>0</v>
      </c>
      <c r="BF31" s="171">
        <f ca="1">BD31+IF(Resumen!$F$8=0,0,BE31/Resumen!$F$8)</f>
        <v>0</v>
      </c>
      <c r="BG31" s="171">
        <f ca="1">BD31+IF(Resumen!$L$7=0,0,BE31/Resumen!$L$7)</f>
        <v>0</v>
      </c>
      <c r="BH31" s="170">
        <f ca="1">IF(BI$9&gt;Periodo,0,IF(BI$9&gt;Periodo,0,(SUMIFS(INDIRECT("'BD OCyG'!$"&amp;BI$10&amp;":"&amp;BI$10),'BD OCyG'!$B:$B,BH$9,'BD OCyG'!$AE:$AE,$H31,'BD OCyG'!$AD:$AD,$H$11)*BJ$9-SUMIFS(INDIRECT("'BD OCyG'!$"&amp;BC$10&amp;":"&amp;BC$10),'BD OCyG'!$B:$B,BH$9,'BD OCyG'!$AE:$AE,$H31,'BD OCyG'!$AD:$AD,$H$11)*BD$9)/BH$10))</f>
        <v>0</v>
      </c>
      <c r="BI31" s="170">
        <f t="shared" ca="1" si="14"/>
        <v>0</v>
      </c>
      <c r="BJ31" s="171">
        <f ca="1">IF(BI$9&gt;Periodo,0,SUMIFS(INDIRECT("'BD OCyG'!$"&amp;BJ$10&amp;":$"&amp;BJ$10),'BD OCyG'!$B:$B,BH$9,'BD OCyG'!$AE:$AE,$H31,'BD OCyG'!$AD:$AD,$H$11,'BD OCyG'!$AF:$AF,"Si")-BD31-AX31-AR31-AL31-AF31-Z31)</f>
        <v>0</v>
      </c>
      <c r="BK31" s="171">
        <f ca="1">IF(BI$9&gt;Periodo,0,SUMIFS(INDIRECT("'BD OCyG'!$"&amp;BJ$10&amp;":$"&amp;BJ$10),'BD OCyG'!$B:$B,BH$9,'BD OCyG'!$AE:$AE,$H31,'BD OCyG'!$AD:$AD,$H$11,'BD OCyG'!$AF:$AF,"No")*Resumen!$F$8-BE31-AY31-AS31-AM31-AG31-AA31)</f>
        <v>0</v>
      </c>
      <c r="BL31" s="171">
        <f ca="1">BJ31+IF(Resumen!$F$8=0,0,BK31/Resumen!$F$8)</f>
        <v>0</v>
      </c>
      <c r="BM31" s="171">
        <f ca="1">BJ31+IF(Resumen!$M$7=0,0,BK31/Resumen!$M$7)</f>
        <v>0</v>
      </c>
      <c r="BN31" s="170">
        <f ca="1">IF(BO$9&gt;Periodo,0,IF(BO$9&gt;Periodo,0,(SUMIFS(INDIRECT("'BD OCyG'!$"&amp;BO$10&amp;":"&amp;BO$10),'BD OCyG'!$B:$B,BN$9,'BD OCyG'!$AE:$AE,$H31,'BD OCyG'!$AD:$AD,$H$11)*BP$9-SUMIFS(INDIRECT("'BD OCyG'!$"&amp;BI$10&amp;":"&amp;BI$10),'BD OCyG'!$B:$B,BN$9,'BD OCyG'!$AE:$AE,$H31,'BD OCyG'!$AD:$AD,$H$11)*BJ$9)/BN$10))</f>
        <v>0</v>
      </c>
      <c r="BO31" s="170">
        <f t="shared" ca="1" si="15"/>
        <v>0</v>
      </c>
      <c r="BP31" s="171">
        <f ca="1">IF(BO$9&gt;Periodo,0,SUMIFS(INDIRECT("'BD OCyG'!$"&amp;BP$10&amp;":$"&amp;BP$10),'BD OCyG'!$B:$B,BN$9,'BD OCyG'!$AE:$AE,$H31,'BD OCyG'!$AD:$AD,$H$11,'BD OCyG'!$AF:$AF,"Si")-BJ31-BD31-AX31-AR31-AL31-AF31-Z31)</f>
        <v>0</v>
      </c>
      <c r="BQ31" s="171">
        <f ca="1">IF(BO$9&gt;Periodo,0,SUMIFS(INDIRECT("'BD OCyG'!$"&amp;BP$10&amp;":$"&amp;BP$10),'BD OCyG'!$B:$B,BN$9,'BD OCyG'!$AE:$AE,$H31,'BD OCyG'!$AD:$AD,$H$11,'BD OCyG'!$AF:$AF,"No")*Resumen!$F$9-BK31-BE31-AY31-AS31-AM31-AG31-AA31)</f>
        <v>0</v>
      </c>
      <c r="BR31" s="171">
        <f ca="1">BP31+IF(Resumen!$F$8=0,0,BQ31/Resumen!$F$8)</f>
        <v>0</v>
      </c>
      <c r="BS31" s="171">
        <f ca="1">BP31+IF(Resumen!$N$7=0,0,BQ31/Resumen!$N$7)</f>
        <v>0</v>
      </c>
      <c r="BT31" s="170">
        <f ca="1">IF(BU$9&gt;Periodo,0,IF(BU$9&gt;Periodo,0,(SUMIFS(INDIRECT("'BD OCyG'!$"&amp;BU$10&amp;":"&amp;BU$10),'BD OCyG'!$B:$B,BT$9,'BD OCyG'!$AE:$AE,$H31,'BD OCyG'!$AD:$AD,$H$11)*BV$9-SUMIFS(INDIRECT("'BD OCyG'!$"&amp;BO$10&amp;":"&amp;BO$10),'BD OCyG'!$B:$B,BT$9,'BD OCyG'!$AE:$AE,$H31,'BD OCyG'!$AD:$AD,$H$11)*BP$9)/BT$10))</f>
        <v>0</v>
      </c>
      <c r="BU31" s="170">
        <f t="shared" ca="1" si="16"/>
        <v>0</v>
      </c>
      <c r="BV31" s="171">
        <f ca="1">IF(BU$9&gt;Periodo,0,SUMIFS(INDIRECT("'BD OCyG'!$"&amp;BV$10&amp;":$"&amp;BV$10),'BD OCyG'!$B:$B,BT$9,'BD OCyG'!$AE:$AE,$H31,'BD OCyG'!$AD:$AD,$H$11,'BD OCyG'!$AF:$AF,"Si")-BP31-BJ31-BD31-AX31-AR31-AL31-AF31-Z31)</f>
        <v>0</v>
      </c>
      <c r="BW31" s="171">
        <f ca="1">IF(BU$9&gt;Periodo,0,SUMIFS(INDIRECT("'BD OCyG'!$"&amp;BV$10&amp;":$"&amp;BV$10),'BD OCyG'!$B:$B,BT$9,'BD OCyG'!$AE:$AE,$H31,'BD OCyG'!$AD:$AD,$H$11,'BD OCyG'!$AF:$AF,"No")*Resumen!$F$8-BQ31-BK31-BE31-AY31-AS31-AM31-AG31-AA31)</f>
        <v>0</v>
      </c>
      <c r="BX31" s="171">
        <f ca="1">BV31+IF(Resumen!$F$8=0,0,BW31/Resumen!$F$8)</f>
        <v>0</v>
      </c>
      <c r="BY31" s="171">
        <f ca="1">BV31+IF(Resumen!$O$7=0,0,BW31/Resumen!$O$7)</f>
        <v>0</v>
      </c>
      <c r="BZ31" s="170">
        <f ca="1">IF(CA$9&gt;Periodo,0,IF(CA$9&gt;Periodo,0,(SUMIFS(INDIRECT("'BD OCyG'!$"&amp;CA$10&amp;":"&amp;CA$10),'BD OCyG'!$B:$B,BZ$9,'BD OCyG'!$AE:$AE,$H31,'BD OCyG'!$AD:$AD,$H$11)*CB$9-SUMIFS(INDIRECT("'BD OCyG'!$"&amp;BU$10&amp;":"&amp;BU$10),'BD OCyG'!$B:$B,BZ$9,'BD OCyG'!$AE:$AE,$H31,'BD OCyG'!$AD:$AD,$H$11)*BV$9)/BZ$10))</f>
        <v>0</v>
      </c>
      <c r="CA31" s="170">
        <f t="shared" ca="1" si="17"/>
        <v>0</v>
      </c>
      <c r="CB31" s="171">
        <f ca="1">IF(CA$9&gt;Periodo,0,SUMIFS(INDIRECT("'BD OCyG'!$"&amp;CB$10&amp;":$"&amp;CB$10),'BD OCyG'!$B:$B,BZ$9,'BD OCyG'!$AE:$AE,$H31,'BD OCyG'!$AD:$AD,$H$11,'BD OCyG'!$AF:$AF,"Si")-BV31-BP31-BJ31-BD31-AX31-AR31-AL31-AF31-Z31)</f>
        <v>0</v>
      </c>
      <c r="CC31" s="171">
        <f ca="1">IF(CA$9&gt;Periodo,0,SUMIFS(INDIRECT("'BD OCyG'!$"&amp;CB$10&amp;":$"&amp;CB$10),'BD OCyG'!$B:$B,BZ$9,'BD OCyG'!$AE:$AE,$H31,'BD OCyG'!$AD:$AD,$H$11,'BD OCyG'!$AF:$AF,"No")*Resumen!$F$8-BW31-BQ31-BK31-BE31-AY31-AS31-AM31-AG31-AA31)</f>
        <v>0</v>
      </c>
      <c r="CD31" s="171">
        <f ca="1">CB31+IF(Resumen!$F$8=0,0,CC31/Resumen!$F$8)</f>
        <v>0</v>
      </c>
      <c r="CE31" s="171">
        <f ca="1">CB31+IF(Resumen!$P$7=0,0,CC31/Resumen!$P$7)</f>
        <v>0</v>
      </c>
      <c r="CF31" s="170">
        <f ca="1">IF(CG$9&gt;Periodo,0,IF(CG$9&gt;Periodo,0,(SUMIFS(INDIRECT("'BD OCyG'!$"&amp;CG$10&amp;":"&amp;CG$10),'BD OCyG'!$B:$B,CF$9,'BD OCyG'!$AE:$AE,$H31,'BD OCyG'!$AD:$AD,$H$11)*CH$9-SUMIFS(INDIRECT("'BD OCyG'!$"&amp;CA$10&amp;":"&amp;CA$10),'BD OCyG'!$B:$B,CF$9,'BD OCyG'!$AE:$AE,$H31,'BD OCyG'!$AD:$AD,$H$11)*CB$9)/CF$10))</f>
        <v>0</v>
      </c>
      <c r="CG31" s="170">
        <f t="shared" ca="1" si="18"/>
        <v>0</v>
      </c>
      <c r="CH31" s="171">
        <f ca="1">IF(CG$9&gt;Periodo,0,SUMIFS(INDIRECT("'BD OCyG'!$"&amp;CH$10&amp;":$"&amp;CH$10),'BD OCyG'!$B:$B,CF$9,'BD OCyG'!$AE:$AE,$H31,'BD OCyG'!$AD:$AD,$H$11,'BD OCyG'!$AF:$AF,"Si")-CB31-BV31-BP31-BJ31-BD31-AX31-AR31-AL31-AF31-Z31)</f>
        <v>0</v>
      </c>
      <c r="CI31" s="171">
        <f ca="1">IF(CG$9&gt;Periodo,0,SUMIFS(INDIRECT("'BD OCyG'!$"&amp;CH$10&amp;":$"&amp;CH$10),'BD OCyG'!$B:$B,CF$9,'BD OCyG'!$AE:$AE,$H31,'BD OCyG'!$AD:$AD,$H$11,'BD OCyG'!$AF:$AF,"No")*Resumen!$F$8-CC31-BW31-BQ31-BK31-BE31-AY31-AS31-AM31-AG31-AA31)</f>
        <v>0</v>
      </c>
      <c r="CJ31" s="171">
        <f ca="1">CH31+IF(Resumen!$F$8=0,0,CI31/Resumen!$F$8)</f>
        <v>0</v>
      </c>
      <c r="CK31" s="171">
        <f ca="1">CH31+IF(Resumen!$Q$7=0,0,CI31/Resumen!$Q$7)</f>
        <v>0</v>
      </c>
      <c r="CL31" s="170">
        <f ca="1">IF(CM$9&gt;Periodo,0,IF(CM$9&gt;Periodo,0,(SUMIFS(INDIRECT("'BD OCyG'!$"&amp;CM$10&amp;":"&amp;CM$10),'BD OCyG'!$B:$B,CL$9,'BD OCyG'!$AE:$AE,$H31,'BD OCyG'!$AD:$AD,$H$11)*CN$9-SUMIFS(INDIRECT("'BD OCyG'!$"&amp;CG$10&amp;":"&amp;CG$10),'BD OCyG'!$B:$B,CL$9,'BD OCyG'!$AE:$AE,$H31,'BD OCyG'!$AD:$AD,$H$11)*CH$9)/CL$10))</f>
        <v>0</v>
      </c>
      <c r="CM31" s="170">
        <f t="shared" ca="1" si="19"/>
        <v>0</v>
      </c>
      <c r="CN31" s="171">
        <f ca="1">IF(CM$9&gt;Periodo,0,SUMIFS(INDIRECT("'BD OCyG'!$"&amp;CN$10&amp;":$"&amp;CN$10),'BD OCyG'!$B:$B,CL$9,'BD OCyG'!$AE:$AE,$H31,'BD OCyG'!$AD:$AD,$H$11,'BD OCyG'!$AF:$AF,"Si")-CH31-CB31-BV31-BP31-BJ31-BD31-AX31-AR31-AL31-AF31-Z31)</f>
        <v>0</v>
      </c>
      <c r="CO31" s="171">
        <f ca="1">IF(CM$9&gt;Periodo,0,SUMIFS(INDIRECT("'BD OCyG'!$"&amp;CN$10&amp;":$"&amp;CN$10),'BD OCyG'!$B:$B,CL$9,'BD OCyG'!$AE:$AE,$H31,'BD OCyG'!$AD:$AD,$H$11,'BD OCyG'!$AF:$AF,"No")*Resumen!$F$8-CI31-CC31-BW31-BQ31-BK31-BE31-AY31-AS31-AM31-AG31-AA31)</f>
        <v>0</v>
      </c>
      <c r="CP31" s="171">
        <f ca="1">CN31+IF(Resumen!$F$8=0,0,CO31/Resumen!$F$8)</f>
        <v>0</v>
      </c>
      <c r="CQ31" s="171">
        <f ca="1">CN31+IF(Resumen!$R$7=0,0,CO31/Resumen!$R$7)</f>
        <v>0</v>
      </c>
      <c r="CR31" s="139">
        <f t="shared" ca="1" si="20"/>
        <v>0</v>
      </c>
      <c r="CS31" s="139">
        <f t="shared" ca="1" si="21"/>
        <v>0</v>
      </c>
      <c r="CT31" s="139">
        <f t="shared" ca="1" si="22"/>
        <v>0</v>
      </c>
      <c r="CU31" s="139">
        <f t="shared" ca="1" si="4"/>
        <v>0</v>
      </c>
      <c r="CV31" s="140">
        <f t="shared" ca="1" si="4"/>
        <v>0</v>
      </c>
      <c r="CW31" s="140">
        <f t="shared" ca="1" si="4"/>
        <v>0</v>
      </c>
      <c r="CX31" s="170">
        <f>SUMIFS('BD OCyG'!$AB:$AB,'BD OCyG'!$B:$B,CX$11,'BD OCyG'!$AE:$AE,$H31,'BD OCyG'!$AD:$AD,$H$11)</f>
        <v>0</v>
      </c>
      <c r="CY31" s="170">
        <f t="shared" si="5"/>
        <v>0</v>
      </c>
      <c r="CZ31" s="171">
        <f>SUMIFS('BD OCyG'!$AC:$AC,'BD OCyG'!$B:$B,CX$11,'BD OCyG'!$AE:$AE,$H31,'BD OCyG'!$AD:$AD,$H$11,'BD OCyG'!$AF:$AF,"Si")</f>
        <v>0</v>
      </c>
      <c r="DA31" s="171">
        <f>SUMIFS('BD OCyG'!$AC:$AC,'BD OCyG'!$B:$B,CX$11,'BD OCyG'!$AE:$AE,$H31,'BD OCyG'!$AD:$AD,$H$11,'BD OCyG'!$AF:$AF,"No")*Resumen!$F$8</f>
        <v>0</v>
      </c>
      <c r="DB31" s="171">
        <f>CZ31+IF(Resumen!$F$8=0,0,DA31/Resumen!$F$8)</f>
        <v>0</v>
      </c>
      <c r="DC31" s="171">
        <f>CZ31+IF(Resumen!$F$8=0,0,DA31/Resumen!$F$8)</f>
        <v>0</v>
      </c>
      <c r="DD31" s="170">
        <f>SUMIFS('BD OCyG'!$AB:$AB,'BD OCyG'!$B:$B,DD$11,'BD OCyG'!$AE:$AE,$H31,'BD OCyG'!$AD:$AD,$H$11)</f>
        <v>0</v>
      </c>
      <c r="DE31" s="170">
        <f t="shared" si="6"/>
        <v>0</v>
      </c>
      <c r="DF31" s="171">
        <f>SUMIFS('BD OCyG'!$AC:$AC,'BD OCyG'!$B:$B,DD$11,'BD OCyG'!$AE:$AE,$H31,'BD OCyG'!$AD:$AD,$H$11,'BD OCyG'!$AF:$AF,"Si")</f>
        <v>0</v>
      </c>
      <c r="DG31" s="171">
        <f>SUMIFS('BD OCyG'!$AC:$AC,'BD OCyG'!$B:$B,DD$11,'BD OCyG'!$AE:$AE,$H31,'BD OCyG'!$AD:$AD,$H$11,'BD OCyG'!$AF:$AF,"No")*Resumen!$F$8</f>
        <v>0</v>
      </c>
      <c r="DH31" s="171">
        <f>DF31+IF(Resumen!$F$8=0,0,DG31/Resumen!$F$8)</f>
        <v>0</v>
      </c>
      <c r="DI31" s="171">
        <f>DF31+IF(Resumen!$F$8=0,0,DG31/Resumen!$F$8)</f>
        <v>0</v>
      </c>
      <c r="DJ31" s="140">
        <f t="shared" ca="1" si="23"/>
        <v>0</v>
      </c>
      <c r="DK31" s="140">
        <f t="shared" ca="1" si="23"/>
        <v>0</v>
      </c>
      <c r="DL31" s="140">
        <f t="shared" ca="1" si="23"/>
        <v>0</v>
      </c>
    </row>
    <row r="32" spans="2:116" s="169" customFormat="1" ht="15" customHeight="1" x14ac:dyDescent="0.2">
      <c r="B32" s="170">
        <f>SUMIFS('BD OCyG'!$AB:$AB,'BD OCyG'!$B:$B,B$11,'BD OCyG'!$AE:$AE,$H32,'BD OCyG'!$AD:$AD,$H$11)</f>
        <v>0</v>
      </c>
      <c r="C32" s="170">
        <f t="shared" si="0"/>
        <v>0</v>
      </c>
      <c r="D32" s="171">
        <f>SUMIFS('BD OCyG'!$AC:$AC,'BD OCyG'!$B:$B,B$11,'BD OCyG'!$AE:$AE,$H32,'BD OCyG'!$AD:$AD,$H$11,'BD OCyG'!$AF:$AF,"Si")</f>
        <v>0</v>
      </c>
      <c r="E32" s="171">
        <f>SUMIFS('BD OCyG'!$AC:$AC,'BD OCyG'!$B:$B,B$11,'BD OCyG'!$AE:$AE,$H32,'BD OCyG'!$AD:$AD,$H$11,'BD OCyG'!$AF:$AF,"No")*Resumen!$F$9</f>
        <v>0</v>
      </c>
      <c r="F32" s="171">
        <f>D32+IF(Resumen!$F$9=0,0,E32/Resumen!$F$9)</f>
        <v>0</v>
      </c>
      <c r="G32" s="171">
        <f>D32+IF(Resumen!$F$7=0,0,E32/Resumen!$F$7)</f>
        <v>0</v>
      </c>
      <c r="H32" s="172"/>
      <c r="I32" s="139">
        <f>SUMIFS('BD OCyG'!$AB:$AB,'BD OCyG'!$B:$B,I$11,'BD OCyG'!$AE:$AE,$H32,'BD OCyG'!$AD:$AD,$H$11)</f>
        <v>0</v>
      </c>
      <c r="J32" s="139">
        <f t="shared" si="1"/>
        <v>0</v>
      </c>
      <c r="K32" s="139">
        <f>SUMIFS('BD OCyG'!$AC:$AC,'BD OCyG'!$B:$B,I$11,'BD OCyG'!$AE:$AE,$H32,'BD OCyG'!$AD:$AD,$H$11,'BD OCyG'!$AF:$AF,"Si")</f>
        <v>0</v>
      </c>
      <c r="L32" s="139">
        <f>SUMIFS('BD OCyG'!$AC:$AC,'BD OCyG'!$B:$B,I$11,'BD OCyG'!$AE:$AE,$H32,'BD OCyG'!$AD:$AD,$H$11,'BD OCyG'!$AF:$AF,"No")*Resumen!$F$8</f>
        <v>0</v>
      </c>
      <c r="M32" s="171">
        <f>K32+IF(Resumen!$F$8=0,0,L32/Resumen!$F$8)</f>
        <v>0</v>
      </c>
      <c r="N32" s="139">
        <f>SUMIFS('BD OCyG'!$AB:$AB,'BD OCyG'!$B:$B,N$11,'BD OCyG'!$AE:$AE,$H32,'BD OCyG'!$AD:$AD,$H$11)</f>
        <v>0</v>
      </c>
      <c r="O32" s="139">
        <f t="shared" si="2"/>
        <v>0</v>
      </c>
      <c r="P32" s="139">
        <f>SUMIFS('BD OCyG'!$AC:$AC,'BD OCyG'!$B:$B,N$11,'BD OCyG'!$AE:$AE,$H32,'BD OCyG'!$AD:$AD,$H$11,'BD OCyG'!$AF:$AF,"Si")</f>
        <v>0</v>
      </c>
      <c r="Q32" s="139">
        <f>SUMIFS('BD OCyG'!$AC:$AC,'BD OCyG'!$B:$B,N$11,'BD OCyG'!$AE:$AE,$H32,'BD OCyG'!$AD:$AD,$H$11,'BD OCyG'!$AF:$AF,"No")*Resumen!$F$8</f>
        <v>0</v>
      </c>
      <c r="R32" s="171">
        <f>P32+IF(Resumen!$F$8=0,0,Q32/Resumen!$F$8)</f>
        <v>0</v>
      </c>
      <c r="S32" s="139">
        <f ca="1">IFERROR(SUMIFS(INDIRECT("'BD OCyG'!$"&amp;T$10&amp;":"&amp;T$10),'BD OCyG'!$B:$B,N$11,'BD OCyG'!$AE:$AE,$H32,'BD OCyG'!$AD:$AD,$H$11),)</f>
        <v>0</v>
      </c>
      <c r="T32" s="139">
        <f t="shared" ca="1" si="3"/>
        <v>0</v>
      </c>
      <c r="U32" s="139">
        <f ca="1">IFERROR(SUMIFS(INDIRECT("'BD OCyG'!$"&amp;U$10&amp;":$"&amp;U$10),'BD OCyG'!$B:$B,N$11,'BD OCyG'!$AE:$AE,$H32,'BD OCyG'!$AD:$AD,$H$11,'BD OCyG'!$AF:$AF,"Si"),)</f>
        <v>0</v>
      </c>
      <c r="V32" s="139">
        <f ca="1">IFERROR(SUMIFS(INDIRECT("'BD OCyG'!$"&amp;U$10&amp;":$"&amp;U$10),'BD OCyG'!$B:$B,N$11,'BD OCyG'!$AE:$AE,$H32,'BD OCyG'!$AD:$AD,$H$11,'BD OCyG'!$AF:$AF,"No")*Resumen!$F$8,)</f>
        <v>0</v>
      </c>
      <c r="W32" s="171">
        <f ca="1">U32+IF(Resumen!$F$8=0,0,V32/Resumen!$F$8)</f>
        <v>0</v>
      </c>
      <c r="X32" s="170">
        <f ca="1">SUMIFS(INDIRECT("'BD OCyG'!$"&amp;Y$10&amp;":"&amp;Y$10),'BD OCyG'!$B:$B,X$9,'BD OCyG'!$AE:$AE,$H32,'BD OCyG'!$AD:$AD,$H$11)</f>
        <v>0</v>
      </c>
      <c r="Y32" s="170">
        <f t="shared" ca="1" si="8"/>
        <v>0</v>
      </c>
      <c r="Z32" s="171">
        <f ca="1">SUMIFS(INDIRECT("'BD OCyG'!$"&amp;Z$10&amp;":$"&amp;Z$10),'BD OCyG'!$B:$B,X$9,'BD OCyG'!$AE:$AE,$H32,'BD OCyG'!$AD:$AD,$H$11,'BD OCyG'!$AF:$AF,"Si")</f>
        <v>0</v>
      </c>
      <c r="AA32" s="171">
        <f ca="1">SUMIFS(INDIRECT("'BD OCyG'!$"&amp;Z$10&amp;":$"&amp;Z$10),'BD OCyG'!$B:$B,X$9,'BD OCyG'!$AE:$AE,$H32,'BD OCyG'!$AD:$AD,$H$11,'BD OCyG'!$AF:$AF,"No")*Resumen!$F$8</f>
        <v>0</v>
      </c>
      <c r="AB32" s="171">
        <f ca="1">Z32+IF(Resumen!$F$8=0,0,AA32/Resumen!$F$8)</f>
        <v>0</v>
      </c>
      <c r="AC32" s="171">
        <f ca="1">Z32+IF(Resumen!$G$7=0,0,AA32/Resumen!$G$7)</f>
        <v>0</v>
      </c>
      <c r="AD32" s="170">
        <f ca="1">IF(AE$9&gt;Periodo,0,(SUMIFS(INDIRECT("'BD OCyG'!$"&amp;AE$10&amp;":"&amp;AE$10),'BD OCyG'!$B:$B,AD$9,'BD OCyG'!$AE:$AE,$H32,'BD OCyG'!$AD:$AD,$H$11)*AF$9-X32*X$10)/AD$10)</f>
        <v>0</v>
      </c>
      <c r="AE32" s="170">
        <f t="shared" ca="1" si="9"/>
        <v>0</v>
      </c>
      <c r="AF32" s="171">
        <f ca="1">IF(AE$9&gt;Periodo,0,IF(AE$9&gt;Periodo,0,SUMIFS(INDIRECT("'BD OCyG'!$"&amp;AF$10&amp;":$"&amp;AF$10),'BD OCyG'!$B:$B,AD$9,'BD OCyG'!$AE:$AE,$H32,'BD OCyG'!$AD:$AD,$H$11,'BD OCyG'!$AF:$AF,"Si")-Z32))</f>
        <v>0</v>
      </c>
      <c r="AG32" s="171">
        <f ca="1">IF(AE$9&gt;Periodo,0,IF(AE$9&gt;Periodo,0,SUMIFS(INDIRECT("'BD OCyG'!$"&amp;AF$10&amp;":$"&amp;AF$10),'BD OCyG'!$B:$B,AD$9,'BD OCyG'!$AE:$AE,$H32,'BD OCyG'!$AD:$AD,$H$11,'BD OCyG'!$AF:$AF,"No")*Resumen!$F$8-AA32))</f>
        <v>0</v>
      </c>
      <c r="AH32" s="171">
        <f ca="1">AF32+IF(Resumen!$F$8=0,0,AG32/Resumen!$F$8)</f>
        <v>0</v>
      </c>
      <c r="AI32" s="171">
        <f ca="1">AF32+IF(Resumen!$H$7=0,0,AG32/Resumen!$H$7)</f>
        <v>0</v>
      </c>
      <c r="AJ32" s="170">
        <f ca="1">IF(AK$9&gt;Periodo,0,IF(AK$9&gt;Periodo,0,(SUMIFS(INDIRECT("'BD OCyG'!$"&amp;AK$10&amp;":"&amp;AK$10),'BD OCyG'!$B:$B,AJ$9,'BD OCyG'!$AE:$AE,$H32,'BD OCyG'!$AD:$AD,$H$11)*AL$9-SUMIFS(INDIRECT("'BD OCyG'!$"&amp;AE$10&amp;":"&amp;AE$10),'BD OCyG'!$B:$B,AJ$9,'BD OCyG'!$AE:$AE,$H32,'BD OCyG'!$AD:$AD,$H$11)*AF$9)/AJ$10))</f>
        <v>0</v>
      </c>
      <c r="AK32" s="170">
        <f t="shared" ca="1" si="10"/>
        <v>0</v>
      </c>
      <c r="AL32" s="171">
        <f ca="1">IF(AK$9&gt;Periodo,0,SUMIFS(INDIRECT("'BD OCyG'!$"&amp;AL$10&amp;":$"&amp;AL$10),'BD OCyG'!$B:$B,AJ$9,'BD OCyG'!$AE:$AE,$H32,'BD OCyG'!$AD:$AD,$H$11,'BD OCyG'!$AF:$AF,"Si")-AF32-Z32)</f>
        <v>0</v>
      </c>
      <c r="AM32" s="171">
        <f ca="1">IF(AK$9&gt;Periodo,0,SUMIFS(INDIRECT("'BD OCyG'!$"&amp;AL$10&amp;":$"&amp;AL$10),'BD OCyG'!$B:$B,AJ$9,'BD OCyG'!$AE:$AE,$H32,'BD OCyG'!$AD:$AD,$H$11,'BD OCyG'!$AF:$AF,"No")*Resumen!$F$8-AG32-AA32)</f>
        <v>0</v>
      </c>
      <c r="AN32" s="171">
        <f ca="1">AL32+IF(Resumen!$F$8=0,0,AM32/Resumen!$F$8)</f>
        <v>0</v>
      </c>
      <c r="AO32" s="171">
        <f ca="1">AL32+IF(Resumen!$I$7=0,0,AM32/Resumen!$I$7)</f>
        <v>0</v>
      </c>
      <c r="AP32" s="170">
        <f ca="1">IF(AQ$9&gt;Periodo,0,IF(AQ$9&gt;Periodo,0,(SUMIFS(INDIRECT("'BD OCyG'!$"&amp;AQ$10&amp;":"&amp;AQ$10),'BD OCyG'!$B:$B,AP$9,'BD OCyG'!$AE:$AE,$H32,'BD OCyG'!$AD:$AD,$H$11)*AR$9-SUMIFS(INDIRECT("'BD OCyG'!$"&amp;AK$10&amp;":"&amp;AK$10),'BD OCyG'!$B:$B,AP$9,'BD OCyG'!$AE:$AE,$H32,'BD OCyG'!$AD:$AD,$H$11)*AL$9)/AP$10))</f>
        <v>0</v>
      </c>
      <c r="AQ32" s="170">
        <f t="shared" ca="1" si="11"/>
        <v>0</v>
      </c>
      <c r="AR32" s="171">
        <f ca="1">IF(AQ$9&gt;Periodo,0,SUMIFS(INDIRECT("'BD OCyG'!$"&amp;AR$10&amp;":$"&amp;AR$10),'BD OCyG'!$B:$B,AP$9,'BD OCyG'!$AE:$AE,$H32,'BD OCyG'!$AD:$AD,$H$11,'BD OCyG'!$AF:$AF,"Si")-AL32-AF32-Z32)</f>
        <v>0</v>
      </c>
      <c r="AS32" s="171">
        <f ca="1">IF(AQ$9&gt;Periodo,0,SUMIFS(INDIRECT("'BD OCyG'!$"&amp;AR$10&amp;":$"&amp;AR$10),'BD OCyG'!$B:$B,AP$9,'BD OCyG'!$AE:$AE,$H32,'BD OCyG'!$AD:$AD,$H$11,'BD OCyG'!$AF:$AF,"No")*Resumen!$F$8-AM32-AG32-AA32)</f>
        <v>0</v>
      </c>
      <c r="AT32" s="171">
        <f ca="1">AR32+IF(Resumen!$F$8=0,0,AS32/Resumen!$F$8)</f>
        <v>0</v>
      </c>
      <c r="AU32" s="171">
        <f ca="1">AR32+IF(Resumen!$J$7=0,0,AS32/Resumen!$J$7)</f>
        <v>0</v>
      </c>
      <c r="AV32" s="170">
        <f ca="1">IF(AW$9&gt;Periodo,0,IF(AW$9&gt;Periodo,0,(SUMIFS(INDIRECT("'BD OCyG'!$"&amp;AW$10&amp;":"&amp;AW$10),'BD OCyG'!$B:$B,AV$9,'BD OCyG'!$AE:$AE,$H32,'BD OCyG'!$AD:$AD,$H$11)*AX$9-SUMIFS(INDIRECT("'BD OCyG'!$"&amp;AQ$10&amp;":"&amp;AQ$10),'BD OCyG'!$B:$B,AV$9,'BD OCyG'!$AE:$AE,$H32,'BD OCyG'!$AD:$AD,$H$11)*AR$9)/AV$10))</f>
        <v>0</v>
      </c>
      <c r="AW32" s="170">
        <f t="shared" ca="1" si="12"/>
        <v>0</v>
      </c>
      <c r="AX32" s="171">
        <f ca="1">IF(AW$9&gt;Periodo,0,SUMIFS(INDIRECT("'BD OCyG'!$"&amp;AX$10&amp;":$"&amp;AX$10),'BD OCyG'!$B:$B,AV$9,'BD OCyG'!$AE:$AE,$H32,'BD OCyG'!$AD:$AD,$H$11,'BD OCyG'!$AF:$AF,"Si")-AR32-AL32-AF32-Z32)</f>
        <v>0</v>
      </c>
      <c r="AY32" s="171">
        <f ca="1">IF(AW$9&gt;Periodo,0,SUMIFS(INDIRECT("'BD OCyG'!$"&amp;AX$10&amp;":$"&amp;AX$10),'BD OCyG'!$B:$B,AV$9,'BD OCyG'!$AE:$AE,$H32,'BD OCyG'!$AD:$AD,$H$11,'BD OCyG'!$AF:$AF,"No")*Resumen!$F$8-AS32-AM32-AG32-AA32)</f>
        <v>0</v>
      </c>
      <c r="AZ32" s="171">
        <f ca="1">AX32+IF(Resumen!$F$8=0,0,AY32/Resumen!$F$8)</f>
        <v>0</v>
      </c>
      <c r="BA32" s="171">
        <f ca="1">AX32+IF(Resumen!$K$7=0,0,AY32/Resumen!$K$7)</f>
        <v>0</v>
      </c>
      <c r="BB32" s="170">
        <f ca="1">IF(BC$9&gt;Periodo,0,IF(BC$9&gt;Periodo,0,(SUMIFS(INDIRECT("'BD OCyG'!$"&amp;BC$10&amp;":"&amp;BC$10),'BD OCyG'!$B:$B,BB$9,'BD OCyG'!$AE:$AE,$H32,'BD OCyG'!$AD:$AD,$H$11)*BD$9-SUMIFS(INDIRECT("'BD OCyG'!$"&amp;AW$10&amp;":"&amp;AW$10),'BD OCyG'!$B:$B,BB$9,'BD OCyG'!$AE:$AE,$H32,'BD OCyG'!$AD:$AD,$H$11)*AX$9)/BB$10))</f>
        <v>0</v>
      </c>
      <c r="BC32" s="170">
        <f t="shared" ca="1" si="13"/>
        <v>0</v>
      </c>
      <c r="BD32" s="171">
        <f ca="1">IF(BC$9&gt;Periodo,0,SUMIFS(INDIRECT("'BD OCyG'!$"&amp;BD$10&amp;":$"&amp;BD$10),'BD OCyG'!$B:$B,BB$9,'BD OCyG'!$AE:$AE,$H32,'BD OCyG'!$AD:$AD,$H$11,'BD OCyG'!$AF:$AF,"Si")-AX32-AR32-AL32-AF32-Z32)</f>
        <v>0</v>
      </c>
      <c r="BE32" s="171">
        <f ca="1">IF(BC$9&gt;Periodo,0,SUMIFS(INDIRECT("'BD OCyG'!$"&amp;BD$10&amp;":$"&amp;BD$10),'BD OCyG'!$B:$B,BB$9,'BD OCyG'!$AE:$AE,$H32,'BD OCyG'!$AD:$AD,$H$11,'BD OCyG'!$AF:$AF,"No")*Resumen!$F$8-AY32-AS32-AM32-AG32-AA32)</f>
        <v>0</v>
      </c>
      <c r="BF32" s="171">
        <f ca="1">BD32+IF(Resumen!$F$8=0,0,BE32/Resumen!$F$8)</f>
        <v>0</v>
      </c>
      <c r="BG32" s="171">
        <f ca="1">BD32+IF(Resumen!$L$7=0,0,BE32/Resumen!$L$7)</f>
        <v>0</v>
      </c>
      <c r="BH32" s="170">
        <f ca="1">IF(BI$9&gt;Periodo,0,IF(BI$9&gt;Periodo,0,(SUMIFS(INDIRECT("'BD OCyG'!$"&amp;BI$10&amp;":"&amp;BI$10),'BD OCyG'!$B:$B,BH$9,'BD OCyG'!$AE:$AE,$H32,'BD OCyG'!$AD:$AD,$H$11)*BJ$9-SUMIFS(INDIRECT("'BD OCyG'!$"&amp;BC$10&amp;":"&amp;BC$10),'BD OCyG'!$B:$B,BH$9,'BD OCyG'!$AE:$AE,$H32,'BD OCyG'!$AD:$AD,$H$11)*BD$9)/BH$10))</f>
        <v>0</v>
      </c>
      <c r="BI32" s="170">
        <f t="shared" ca="1" si="14"/>
        <v>0</v>
      </c>
      <c r="BJ32" s="171">
        <f ca="1">IF(BI$9&gt;Periodo,0,SUMIFS(INDIRECT("'BD OCyG'!$"&amp;BJ$10&amp;":$"&amp;BJ$10),'BD OCyG'!$B:$B,BH$9,'BD OCyG'!$AE:$AE,$H32,'BD OCyG'!$AD:$AD,$H$11,'BD OCyG'!$AF:$AF,"Si")-BD32-AX32-AR32-AL32-AF32-Z32)</f>
        <v>0</v>
      </c>
      <c r="BK32" s="171">
        <f ca="1">IF(BI$9&gt;Periodo,0,SUMIFS(INDIRECT("'BD OCyG'!$"&amp;BJ$10&amp;":$"&amp;BJ$10),'BD OCyG'!$B:$B,BH$9,'BD OCyG'!$AE:$AE,$H32,'BD OCyG'!$AD:$AD,$H$11,'BD OCyG'!$AF:$AF,"No")*Resumen!$F$8-BE32-AY32-AS32-AM32-AG32-AA32)</f>
        <v>0</v>
      </c>
      <c r="BL32" s="171">
        <f ca="1">BJ32+IF(Resumen!$F$8=0,0,BK32/Resumen!$F$8)</f>
        <v>0</v>
      </c>
      <c r="BM32" s="171">
        <f ca="1">BJ32+IF(Resumen!$M$7=0,0,BK32/Resumen!$M$7)</f>
        <v>0</v>
      </c>
      <c r="BN32" s="170">
        <f ca="1">IF(BO$9&gt;Periodo,0,IF(BO$9&gt;Periodo,0,(SUMIFS(INDIRECT("'BD OCyG'!$"&amp;BO$10&amp;":"&amp;BO$10),'BD OCyG'!$B:$B,BN$9,'BD OCyG'!$AE:$AE,$H32,'BD OCyG'!$AD:$AD,$H$11)*BP$9-SUMIFS(INDIRECT("'BD OCyG'!$"&amp;BI$10&amp;":"&amp;BI$10),'BD OCyG'!$B:$B,BN$9,'BD OCyG'!$AE:$AE,$H32,'BD OCyG'!$AD:$AD,$H$11)*BJ$9)/BN$10))</f>
        <v>0</v>
      </c>
      <c r="BO32" s="170">
        <f t="shared" ca="1" si="15"/>
        <v>0</v>
      </c>
      <c r="BP32" s="171">
        <f ca="1">IF(BO$9&gt;Periodo,0,SUMIFS(INDIRECT("'BD OCyG'!$"&amp;BP$10&amp;":$"&amp;BP$10),'BD OCyG'!$B:$B,BN$9,'BD OCyG'!$AE:$AE,$H32,'BD OCyG'!$AD:$AD,$H$11,'BD OCyG'!$AF:$AF,"Si")-BJ32-BD32-AX32-AR32-AL32-AF32-Z32)</f>
        <v>0</v>
      </c>
      <c r="BQ32" s="171">
        <f ca="1">IF(BO$9&gt;Periodo,0,SUMIFS(INDIRECT("'BD OCyG'!$"&amp;BP$10&amp;":$"&amp;BP$10),'BD OCyG'!$B:$B,BN$9,'BD OCyG'!$AE:$AE,$H32,'BD OCyG'!$AD:$AD,$H$11,'BD OCyG'!$AF:$AF,"No")*Resumen!$F$9-BK32-BE32-AY32-AS32-AM32-AG32-AA32)</f>
        <v>0</v>
      </c>
      <c r="BR32" s="171">
        <f ca="1">BP32+IF(Resumen!$F$8=0,0,BQ32/Resumen!$F$8)</f>
        <v>0</v>
      </c>
      <c r="BS32" s="171">
        <f ca="1">BP32+IF(Resumen!$N$7=0,0,BQ32/Resumen!$N$7)</f>
        <v>0</v>
      </c>
      <c r="BT32" s="170">
        <f ca="1">IF(BU$9&gt;Periodo,0,IF(BU$9&gt;Periodo,0,(SUMIFS(INDIRECT("'BD OCyG'!$"&amp;BU$10&amp;":"&amp;BU$10),'BD OCyG'!$B:$B,BT$9,'BD OCyG'!$AE:$AE,$H32,'BD OCyG'!$AD:$AD,$H$11)*BV$9-SUMIFS(INDIRECT("'BD OCyG'!$"&amp;BO$10&amp;":"&amp;BO$10),'BD OCyG'!$B:$B,BT$9,'BD OCyG'!$AE:$AE,$H32,'BD OCyG'!$AD:$AD,$H$11)*BP$9)/BT$10))</f>
        <v>0</v>
      </c>
      <c r="BU32" s="170">
        <f t="shared" ca="1" si="16"/>
        <v>0</v>
      </c>
      <c r="BV32" s="171">
        <f ca="1">IF(BU$9&gt;Periodo,0,SUMIFS(INDIRECT("'BD OCyG'!$"&amp;BV$10&amp;":$"&amp;BV$10),'BD OCyG'!$B:$B,BT$9,'BD OCyG'!$AE:$AE,$H32,'BD OCyG'!$AD:$AD,$H$11,'BD OCyG'!$AF:$AF,"Si")-BP32-BJ32-BD32-AX32-AR32-AL32-AF32-Z32)</f>
        <v>0</v>
      </c>
      <c r="BW32" s="171">
        <f ca="1">IF(BU$9&gt;Periodo,0,SUMIFS(INDIRECT("'BD OCyG'!$"&amp;BV$10&amp;":$"&amp;BV$10),'BD OCyG'!$B:$B,BT$9,'BD OCyG'!$AE:$AE,$H32,'BD OCyG'!$AD:$AD,$H$11,'BD OCyG'!$AF:$AF,"No")*Resumen!$F$8-BQ32-BK32-BE32-AY32-AS32-AM32-AG32-AA32)</f>
        <v>0</v>
      </c>
      <c r="BX32" s="171">
        <f ca="1">BV32+IF(Resumen!$F$8=0,0,BW32/Resumen!$F$8)</f>
        <v>0</v>
      </c>
      <c r="BY32" s="171">
        <f ca="1">BV32+IF(Resumen!$O$7=0,0,BW32/Resumen!$O$7)</f>
        <v>0</v>
      </c>
      <c r="BZ32" s="170">
        <f ca="1">IF(CA$9&gt;Periodo,0,IF(CA$9&gt;Periodo,0,(SUMIFS(INDIRECT("'BD OCyG'!$"&amp;CA$10&amp;":"&amp;CA$10),'BD OCyG'!$B:$B,BZ$9,'BD OCyG'!$AE:$AE,$H32,'BD OCyG'!$AD:$AD,$H$11)*CB$9-SUMIFS(INDIRECT("'BD OCyG'!$"&amp;BU$10&amp;":"&amp;BU$10),'BD OCyG'!$B:$B,BZ$9,'BD OCyG'!$AE:$AE,$H32,'BD OCyG'!$AD:$AD,$H$11)*BV$9)/BZ$10))</f>
        <v>0</v>
      </c>
      <c r="CA32" s="170">
        <f t="shared" ca="1" si="17"/>
        <v>0</v>
      </c>
      <c r="CB32" s="171">
        <f ca="1">IF(CA$9&gt;Periodo,0,SUMIFS(INDIRECT("'BD OCyG'!$"&amp;CB$10&amp;":$"&amp;CB$10),'BD OCyG'!$B:$B,BZ$9,'BD OCyG'!$AE:$AE,$H32,'BD OCyG'!$AD:$AD,$H$11,'BD OCyG'!$AF:$AF,"Si")-BV32-BP32-BJ32-BD32-AX32-AR32-AL32-AF32-Z32)</f>
        <v>0</v>
      </c>
      <c r="CC32" s="171">
        <f ca="1">IF(CA$9&gt;Periodo,0,SUMIFS(INDIRECT("'BD OCyG'!$"&amp;CB$10&amp;":$"&amp;CB$10),'BD OCyG'!$B:$B,BZ$9,'BD OCyG'!$AE:$AE,$H32,'BD OCyG'!$AD:$AD,$H$11,'BD OCyG'!$AF:$AF,"No")*Resumen!$F$8-BW32-BQ32-BK32-BE32-AY32-AS32-AM32-AG32-AA32)</f>
        <v>0</v>
      </c>
      <c r="CD32" s="171">
        <f ca="1">CB32+IF(Resumen!$F$8=0,0,CC32/Resumen!$F$8)</f>
        <v>0</v>
      </c>
      <c r="CE32" s="171">
        <f ca="1">CB32+IF(Resumen!$P$7=0,0,CC32/Resumen!$P$7)</f>
        <v>0</v>
      </c>
      <c r="CF32" s="170">
        <f ca="1">IF(CG$9&gt;Periodo,0,IF(CG$9&gt;Periodo,0,(SUMIFS(INDIRECT("'BD OCyG'!$"&amp;CG$10&amp;":"&amp;CG$10),'BD OCyG'!$B:$B,CF$9,'BD OCyG'!$AE:$AE,$H32,'BD OCyG'!$AD:$AD,$H$11)*CH$9-SUMIFS(INDIRECT("'BD OCyG'!$"&amp;CA$10&amp;":"&amp;CA$10),'BD OCyG'!$B:$B,CF$9,'BD OCyG'!$AE:$AE,$H32,'BD OCyG'!$AD:$AD,$H$11)*CB$9)/CF$10))</f>
        <v>0</v>
      </c>
      <c r="CG32" s="170">
        <f t="shared" ca="1" si="18"/>
        <v>0</v>
      </c>
      <c r="CH32" s="171">
        <f ca="1">IF(CG$9&gt;Periodo,0,SUMIFS(INDIRECT("'BD OCyG'!$"&amp;CH$10&amp;":$"&amp;CH$10),'BD OCyG'!$B:$B,CF$9,'BD OCyG'!$AE:$AE,$H32,'BD OCyG'!$AD:$AD,$H$11,'BD OCyG'!$AF:$AF,"Si")-CB32-BV32-BP32-BJ32-BD32-AX32-AR32-AL32-AF32-Z32)</f>
        <v>0</v>
      </c>
      <c r="CI32" s="171">
        <f ca="1">IF(CG$9&gt;Periodo,0,SUMIFS(INDIRECT("'BD OCyG'!$"&amp;CH$10&amp;":$"&amp;CH$10),'BD OCyG'!$B:$B,CF$9,'BD OCyG'!$AE:$AE,$H32,'BD OCyG'!$AD:$AD,$H$11,'BD OCyG'!$AF:$AF,"No")*Resumen!$F$8-CC32-BW32-BQ32-BK32-BE32-AY32-AS32-AM32-AG32-AA32)</f>
        <v>0</v>
      </c>
      <c r="CJ32" s="171">
        <f ca="1">CH32+IF(Resumen!$F$8=0,0,CI32/Resumen!$F$8)</f>
        <v>0</v>
      </c>
      <c r="CK32" s="171">
        <f ca="1">CH32+IF(Resumen!$Q$7=0,0,CI32/Resumen!$Q$7)</f>
        <v>0</v>
      </c>
      <c r="CL32" s="170">
        <f ca="1">IF(CM$9&gt;Periodo,0,IF(CM$9&gt;Periodo,0,(SUMIFS(INDIRECT("'BD OCyG'!$"&amp;CM$10&amp;":"&amp;CM$10),'BD OCyG'!$B:$B,CL$9,'BD OCyG'!$AE:$AE,$H32,'BD OCyG'!$AD:$AD,$H$11)*CN$9-SUMIFS(INDIRECT("'BD OCyG'!$"&amp;CG$10&amp;":"&amp;CG$10),'BD OCyG'!$B:$B,CL$9,'BD OCyG'!$AE:$AE,$H32,'BD OCyG'!$AD:$AD,$H$11)*CH$9)/CL$10))</f>
        <v>0</v>
      </c>
      <c r="CM32" s="170">
        <f t="shared" ca="1" si="19"/>
        <v>0</v>
      </c>
      <c r="CN32" s="171">
        <f ca="1">IF(CM$9&gt;Periodo,0,SUMIFS(INDIRECT("'BD OCyG'!$"&amp;CN$10&amp;":$"&amp;CN$10),'BD OCyG'!$B:$B,CL$9,'BD OCyG'!$AE:$AE,$H32,'BD OCyG'!$AD:$AD,$H$11,'BD OCyG'!$AF:$AF,"Si")-CH32-CB32-BV32-BP32-BJ32-BD32-AX32-AR32-AL32-AF32-Z32)</f>
        <v>0</v>
      </c>
      <c r="CO32" s="171">
        <f ca="1">IF(CM$9&gt;Periodo,0,SUMIFS(INDIRECT("'BD OCyG'!$"&amp;CN$10&amp;":$"&amp;CN$10),'BD OCyG'!$B:$B,CL$9,'BD OCyG'!$AE:$AE,$H32,'BD OCyG'!$AD:$AD,$H$11,'BD OCyG'!$AF:$AF,"No")*Resumen!$F$8-CI32-CC32-BW32-BQ32-BK32-BE32-AY32-AS32-AM32-AG32-AA32)</f>
        <v>0</v>
      </c>
      <c r="CP32" s="171">
        <f ca="1">CN32+IF(Resumen!$F$8=0,0,CO32/Resumen!$F$8)</f>
        <v>0</v>
      </c>
      <c r="CQ32" s="171">
        <f ca="1">CN32+IF(Resumen!$R$7=0,0,CO32/Resumen!$R$7)</f>
        <v>0</v>
      </c>
      <c r="CR32" s="139">
        <f t="shared" ca="1" si="20"/>
        <v>0</v>
      </c>
      <c r="CS32" s="139">
        <f t="shared" ca="1" si="21"/>
        <v>0</v>
      </c>
      <c r="CT32" s="139">
        <f t="shared" ca="1" si="22"/>
        <v>0</v>
      </c>
      <c r="CU32" s="139">
        <f t="shared" ca="1" si="4"/>
        <v>0</v>
      </c>
      <c r="CV32" s="140">
        <f t="shared" ca="1" si="4"/>
        <v>0</v>
      </c>
      <c r="CW32" s="140">
        <f t="shared" ca="1" si="4"/>
        <v>0</v>
      </c>
      <c r="CX32" s="170">
        <f>SUMIFS('BD OCyG'!$AB:$AB,'BD OCyG'!$B:$B,CX$11,'BD OCyG'!$AE:$AE,$H32,'BD OCyG'!$AD:$AD,$H$11)</f>
        <v>0</v>
      </c>
      <c r="CY32" s="170">
        <f t="shared" si="5"/>
        <v>0</v>
      </c>
      <c r="CZ32" s="171">
        <f>SUMIFS('BD OCyG'!$AC:$AC,'BD OCyG'!$B:$B,CX$11,'BD OCyG'!$AE:$AE,$H32,'BD OCyG'!$AD:$AD,$H$11,'BD OCyG'!$AF:$AF,"Si")</f>
        <v>0</v>
      </c>
      <c r="DA32" s="171">
        <f>SUMIFS('BD OCyG'!$AC:$AC,'BD OCyG'!$B:$B,CX$11,'BD OCyG'!$AE:$AE,$H32,'BD OCyG'!$AD:$AD,$H$11,'BD OCyG'!$AF:$AF,"No")*Resumen!$F$8</f>
        <v>0</v>
      </c>
      <c r="DB32" s="171">
        <f>CZ32+IF(Resumen!$F$8=0,0,DA32/Resumen!$F$8)</f>
        <v>0</v>
      </c>
      <c r="DC32" s="171">
        <f>CZ32+IF(Resumen!$F$8=0,0,DA32/Resumen!$F$8)</f>
        <v>0</v>
      </c>
      <c r="DD32" s="170">
        <f>SUMIFS('BD OCyG'!$AB:$AB,'BD OCyG'!$B:$B,DD$11,'BD OCyG'!$AE:$AE,$H32,'BD OCyG'!$AD:$AD,$H$11)</f>
        <v>0</v>
      </c>
      <c r="DE32" s="170">
        <f t="shared" si="6"/>
        <v>0</v>
      </c>
      <c r="DF32" s="171">
        <f>SUMIFS('BD OCyG'!$AC:$AC,'BD OCyG'!$B:$B,DD$11,'BD OCyG'!$AE:$AE,$H32,'BD OCyG'!$AD:$AD,$H$11,'BD OCyG'!$AF:$AF,"Si")</f>
        <v>0</v>
      </c>
      <c r="DG32" s="171">
        <f>SUMIFS('BD OCyG'!$AC:$AC,'BD OCyG'!$B:$B,DD$11,'BD OCyG'!$AE:$AE,$H32,'BD OCyG'!$AD:$AD,$H$11,'BD OCyG'!$AF:$AF,"No")*Resumen!$F$8</f>
        <v>0</v>
      </c>
      <c r="DH32" s="171">
        <f>DF32+IF(Resumen!$F$8=0,0,DG32/Resumen!$F$8)</f>
        <v>0</v>
      </c>
      <c r="DI32" s="171">
        <f>DF32+IF(Resumen!$F$8=0,0,DG32/Resumen!$F$8)</f>
        <v>0</v>
      </c>
      <c r="DJ32" s="140">
        <f t="shared" ca="1" si="23"/>
        <v>0</v>
      </c>
      <c r="DK32" s="140">
        <f t="shared" ca="1" si="23"/>
        <v>0</v>
      </c>
      <c r="DL32" s="140">
        <f t="shared" ca="1" si="23"/>
        <v>0</v>
      </c>
    </row>
    <row r="33" spans="2:116" s="169" customFormat="1" ht="15" customHeight="1" x14ac:dyDescent="0.2">
      <c r="B33" s="170">
        <f>SUMIFS('BD OCyG'!$AB:$AB,'BD OCyG'!$B:$B,B$11,'BD OCyG'!$AE:$AE,$H33,'BD OCyG'!$AD:$AD,$H$11)</f>
        <v>0</v>
      </c>
      <c r="C33" s="170">
        <f t="shared" si="0"/>
        <v>0</v>
      </c>
      <c r="D33" s="171">
        <f>SUMIFS('BD OCyG'!$AC:$AC,'BD OCyG'!$B:$B,B$11,'BD OCyG'!$AE:$AE,$H33,'BD OCyG'!$AD:$AD,$H$11,'BD OCyG'!$AF:$AF,"Si")</f>
        <v>0</v>
      </c>
      <c r="E33" s="171">
        <f>SUMIFS('BD OCyG'!$AC:$AC,'BD OCyG'!$B:$B,B$11,'BD OCyG'!$AE:$AE,$H33,'BD OCyG'!$AD:$AD,$H$11,'BD OCyG'!$AF:$AF,"No")*Resumen!$F$9</f>
        <v>0</v>
      </c>
      <c r="F33" s="171">
        <f>D33+IF(Resumen!$F$9=0,0,E33/Resumen!$F$9)</f>
        <v>0</v>
      </c>
      <c r="G33" s="171">
        <f>D33+IF(Resumen!$F$7=0,0,E33/Resumen!$F$7)</f>
        <v>0</v>
      </c>
      <c r="H33" s="172"/>
      <c r="I33" s="139">
        <f>SUMIFS('BD OCyG'!$AB:$AB,'BD OCyG'!$B:$B,I$11,'BD OCyG'!$AE:$AE,$H33,'BD OCyG'!$AD:$AD,$H$11)</f>
        <v>0</v>
      </c>
      <c r="J33" s="139">
        <f t="shared" si="1"/>
        <v>0</v>
      </c>
      <c r="K33" s="139">
        <f>SUMIFS('BD OCyG'!$AC:$AC,'BD OCyG'!$B:$B,I$11,'BD OCyG'!$AE:$AE,$H33,'BD OCyG'!$AD:$AD,$H$11,'BD OCyG'!$AF:$AF,"Si")</f>
        <v>0</v>
      </c>
      <c r="L33" s="139">
        <f>SUMIFS('BD OCyG'!$AC:$AC,'BD OCyG'!$B:$B,I$11,'BD OCyG'!$AE:$AE,$H33,'BD OCyG'!$AD:$AD,$H$11,'BD OCyG'!$AF:$AF,"No")*Resumen!$F$8</f>
        <v>0</v>
      </c>
      <c r="M33" s="171">
        <f>K33+IF(Resumen!$F$8=0,0,L33/Resumen!$F$8)</f>
        <v>0</v>
      </c>
      <c r="N33" s="139">
        <f>SUMIFS('BD OCyG'!$AB:$AB,'BD OCyG'!$B:$B,N$11,'BD OCyG'!$AE:$AE,$H33,'BD OCyG'!$AD:$AD,$H$11)</f>
        <v>0</v>
      </c>
      <c r="O33" s="139">
        <f t="shared" si="2"/>
        <v>0</v>
      </c>
      <c r="P33" s="139">
        <f>SUMIFS('BD OCyG'!$AC:$AC,'BD OCyG'!$B:$B,N$11,'BD OCyG'!$AE:$AE,$H33,'BD OCyG'!$AD:$AD,$H$11,'BD OCyG'!$AF:$AF,"Si")</f>
        <v>0</v>
      </c>
      <c r="Q33" s="139">
        <f>SUMIFS('BD OCyG'!$AC:$AC,'BD OCyG'!$B:$B,N$11,'BD OCyG'!$AE:$AE,$H33,'BD OCyG'!$AD:$AD,$H$11,'BD OCyG'!$AF:$AF,"No")*Resumen!$F$8</f>
        <v>0</v>
      </c>
      <c r="R33" s="171">
        <f>P33+IF(Resumen!$F$8=0,0,Q33/Resumen!$F$8)</f>
        <v>0</v>
      </c>
      <c r="S33" s="139">
        <f ca="1">IFERROR(SUMIFS(INDIRECT("'BD OCyG'!$"&amp;T$10&amp;":"&amp;T$10),'BD OCyG'!$B:$B,N$11,'BD OCyG'!$AE:$AE,$H33,'BD OCyG'!$AD:$AD,$H$11),)</f>
        <v>0</v>
      </c>
      <c r="T33" s="139">
        <f t="shared" ca="1" si="3"/>
        <v>0</v>
      </c>
      <c r="U33" s="139">
        <f ca="1">IFERROR(SUMIFS(INDIRECT("'BD OCyG'!$"&amp;U$10&amp;":$"&amp;U$10),'BD OCyG'!$B:$B,N$11,'BD OCyG'!$AE:$AE,$H33,'BD OCyG'!$AD:$AD,$H$11,'BD OCyG'!$AF:$AF,"Si"),)</f>
        <v>0</v>
      </c>
      <c r="V33" s="139">
        <f ca="1">IFERROR(SUMIFS(INDIRECT("'BD OCyG'!$"&amp;U$10&amp;":$"&amp;U$10),'BD OCyG'!$B:$B,N$11,'BD OCyG'!$AE:$AE,$H33,'BD OCyG'!$AD:$AD,$H$11,'BD OCyG'!$AF:$AF,"No")*Resumen!$F$8,)</f>
        <v>0</v>
      </c>
      <c r="W33" s="171">
        <f ca="1">U33+IF(Resumen!$F$8=0,0,V33/Resumen!$F$8)</f>
        <v>0</v>
      </c>
      <c r="X33" s="170">
        <f ca="1">SUMIFS(INDIRECT("'BD OCyG'!$"&amp;Y$10&amp;":"&amp;Y$10),'BD OCyG'!$B:$B,X$9,'BD OCyG'!$AE:$AE,$H33,'BD OCyG'!$AD:$AD,$H$11)</f>
        <v>0</v>
      </c>
      <c r="Y33" s="170">
        <f t="shared" ca="1" si="8"/>
        <v>0</v>
      </c>
      <c r="Z33" s="171">
        <f ca="1">SUMIFS(INDIRECT("'BD OCyG'!$"&amp;Z$10&amp;":$"&amp;Z$10),'BD OCyG'!$B:$B,X$9,'BD OCyG'!$AE:$AE,$H33,'BD OCyG'!$AD:$AD,$H$11,'BD OCyG'!$AF:$AF,"Si")</f>
        <v>0</v>
      </c>
      <c r="AA33" s="171">
        <f ca="1">SUMIFS(INDIRECT("'BD OCyG'!$"&amp;Z$10&amp;":$"&amp;Z$10),'BD OCyG'!$B:$B,X$9,'BD OCyG'!$AE:$AE,$H33,'BD OCyG'!$AD:$AD,$H$11,'BD OCyG'!$AF:$AF,"No")*Resumen!$F$8</f>
        <v>0</v>
      </c>
      <c r="AB33" s="171">
        <f ca="1">Z33+IF(Resumen!$F$8=0,0,AA33/Resumen!$F$8)</f>
        <v>0</v>
      </c>
      <c r="AC33" s="171">
        <f ca="1">Z33+IF(Resumen!$G$7=0,0,AA33/Resumen!$G$7)</f>
        <v>0</v>
      </c>
      <c r="AD33" s="170">
        <f ca="1">IF(AE$9&gt;Periodo,0,(SUMIFS(INDIRECT("'BD OCyG'!$"&amp;AE$10&amp;":"&amp;AE$10),'BD OCyG'!$B:$B,AD$9,'BD OCyG'!$AE:$AE,$H33,'BD OCyG'!$AD:$AD,$H$11)*AF$9-X33*X$10)/AD$10)</f>
        <v>0</v>
      </c>
      <c r="AE33" s="170">
        <f t="shared" ca="1" si="9"/>
        <v>0</v>
      </c>
      <c r="AF33" s="171">
        <f ca="1">IF(AE$9&gt;Periodo,0,IF(AE$9&gt;Periodo,0,SUMIFS(INDIRECT("'BD OCyG'!$"&amp;AF$10&amp;":$"&amp;AF$10),'BD OCyG'!$B:$B,AD$9,'BD OCyG'!$AE:$AE,$H33,'BD OCyG'!$AD:$AD,$H$11,'BD OCyG'!$AF:$AF,"Si")-Z33))</f>
        <v>0</v>
      </c>
      <c r="AG33" s="171">
        <f ca="1">IF(AE$9&gt;Periodo,0,IF(AE$9&gt;Periodo,0,SUMIFS(INDIRECT("'BD OCyG'!$"&amp;AF$10&amp;":$"&amp;AF$10),'BD OCyG'!$B:$B,AD$9,'BD OCyG'!$AE:$AE,$H33,'BD OCyG'!$AD:$AD,$H$11,'BD OCyG'!$AF:$AF,"No")*Resumen!$F$8-AA33))</f>
        <v>0</v>
      </c>
      <c r="AH33" s="171">
        <f ca="1">AF33+IF(Resumen!$F$8=0,0,AG33/Resumen!$F$8)</f>
        <v>0</v>
      </c>
      <c r="AI33" s="171">
        <f ca="1">AF33+IF(Resumen!$H$7=0,0,AG33/Resumen!$H$7)</f>
        <v>0</v>
      </c>
      <c r="AJ33" s="170">
        <f ca="1">IF(AK$9&gt;Periodo,0,IF(AK$9&gt;Periodo,0,(SUMIFS(INDIRECT("'BD OCyG'!$"&amp;AK$10&amp;":"&amp;AK$10),'BD OCyG'!$B:$B,AJ$9,'BD OCyG'!$AE:$AE,$H33,'BD OCyG'!$AD:$AD,$H$11)*AL$9-SUMIFS(INDIRECT("'BD OCyG'!$"&amp;AE$10&amp;":"&amp;AE$10),'BD OCyG'!$B:$B,AJ$9,'BD OCyG'!$AE:$AE,$H33,'BD OCyG'!$AD:$AD,$H$11)*AF$9)/AJ$10))</f>
        <v>0</v>
      </c>
      <c r="AK33" s="170">
        <f t="shared" ca="1" si="10"/>
        <v>0</v>
      </c>
      <c r="AL33" s="171">
        <f ca="1">IF(AK$9&gt;Periodo,0,SUMIFS(INDIRECT("'BD OCyG'!$"&amp;AL$10&amp;":$"&amp;AL$10),'BD OCyG'!$B:$B,AJ$9,'BD OCyG'!$AE:$AE,$H33,'BD OCyG'!$AD:$AD,$H$11,'BD OCyG'!$AF:$AF,"Si")-AF33-Z33)</f>
        <v>0</v>
      </c>
      <c r="AM33" s="171">
        <f ca="1">IF(AK$9&gt;Periodo,0,SUMIFS(INDIRECT("'BD OCyG'!$"&amp;AL$10&amp;":$"&amp;AL$10),'BD OCyG'!$B:$B,AJ$9,'BD OCyG'!$AE:$AE,$H33,'BD OCyG'!$AD:$AD,$H$11,'BD OCyG'!$AF:$AF,"No")*Resumen!$F$8-AG33-AA33)</f>
        <v>0</v>
      </c>
      <c r="AN33" s="171">
        <f ca="1">AL33+IF(Resumen!$F$8=0,0,AM33/Resumen!$F$8)</f>
        <v>0</v>
      </c>
      <c r="AO33" s="171">
        <f ca="1">AL33+IF(Resumen!$I$7=0,0,AM33/Resumen!$I$7)</f>
        <v>0</v>
      </c>
      <c r="AP33" s="170">
        <f ca="1">IF(AQ$9&gt;Periodo,0,IF(AQ$9&gt;Periodo,0,(SUMIFS(INDIRECT("'BD OCyG'!$"&amp;AQ$10&amp;":"&amp;AQ$10),'BD OCyG'!$B:$B,AP$9,'BD OCyG'!$AE:$AE,$H33,'BD OCyG'!$AD:$AD,$H$11)*AR$9-SUMIFS(INDIRECT("'BD OCyG'!$"&amp;AK$10&amp;":"&amp;AK$10),'BD OCyG'!$B:$B,AP$9,'BD OCyG'!$AE:$AE,$H33,'BD OCyG'!$AD:$AD,$H$11)*AL$9)/AP$10))</f>
        <v>0</v>
      </c>
      <c r="AQ33" s="170">
        <f t="shared" ca="1" si="11"/>
        <v>0</v>
      </c>
      <c r="AR33" s="171">
        <f ca="1">IF(AQ$9&gt;Periodo,0,SUMIFS(INDIRECT("'BD OCyG'!$"&amp;AR$10&amp;":$"&amp;AR$10),'BD OCyG'!$B:$B,AP$9,'BD OCyG'!$AE:$AE,$H33,'BD OCyG'!$AD:$AD,$H$11,'BD OCyG'!$AF:$AF,"Si")-AL33-AF33-Z33)</f>
        <v>0</v>
      </c>
      <c r="AS33" s="171">
        <f ca="1">IF(AQ$9&gt;Periodo,0,SUMIFS(INDIRECT("'BD OCyG'!$"&amp;AR$10&amp;":$"&amp;AR$10),'BD OCyG'!$B:$B,AP$9,'BD OCyG'!$AE:$AE,$H33,'BD OCyG'!$AD:$AD,$H$11,'BD OCyG'!$AF:$AF,"No")*Resumen!$F$8-AM33-AG33-AA33)</f>
        <v>0</v>
      </c>
      <c r="AT33" s="171">
        <f ca="1">AR33+IF(Resumen!$F$8=0,0,AS33/Resumen!$F$8)</f>
        <v>0</v>
      </c>
      <c r="AU33" s="171">
        <f ca="1">AR33+IF(Resumen!$J$7=0,0,AS33/Resumen!$J$7)</f>
        <v>0</v>
      </c>
      <c r="AV33" s="170">
        <f ca="1">IF(AW$9&gt;Periodo,0,IF(AW$9&gt;Periodo,0,(SUMIFS(INDIRECT("'BD OCyG'!$"&amp;AW$10&amp;":"&amp;AW$10),'BD OCyG'!$B:$B,AV$9,'BD OCyG'!$AE:$AE,$H33,'BD OCyG'!$AD:$AD,$H$11)*AX$9-SUMIFS(INDIRECT("'BD OCyG'!$"&amp;AQ$10&amp;":"&amp;AQ$10),'BD OCyG'!$B:$B,AV$9,'BD OCyG'!$AE:$AE,$H33,'BD OCyG'!$AD:$AD,$H$11)*AR$9)/AV$10))</f>
        <v>0</v>
      </c>
      <c r="AW33" s="170">
        <f t="shared" ca="1" si="12"/>
        <v>0</v>
      </c>
      <c r="AX33" s="171">
        <f ca="1">IF(AW$9&gt;Periodo,0,SUMIFS(INDIRECT("'BD OCyG'!$"&amp;AX$10&amp;":$"&amp;AX$10),'BD OCyG'!$B:$B,AV$9,'BD OCyG'!$AE:$AE,$H33,'BD OCyG'!$AD:$AD,$H$11,'BD OCyG'!$AF:$AF,"Si")-AR33-AL33-AF33-Z33)</f>
        <v>0</v>
      </c>
      <c r="AY33" s="171">
        <f ca="1">IF(AW$9&gt;Periodo,0,SUMIFS(INDIRECT("'BD OCyG'!$"&amp;AX$10&amp;":$"&amp;AX$10),'BD OCyG'!$B:$B,AV$9,'BD OCyG'!$AE:$AE,$H33,'BD OCyG'!$AD:$AD,$H$11,'BD OCyG'!$AF:$AF,"No")*Resumen!$F$8-AS33-AM33-AG33-AA33)</f>
        <v>0</v>
      </c>
      <c r="AZ33" s="171">
        <f ca="1">AX33+IF(Resumen!$F$8=0,0,AY33/Resumen!$F$8)</f>
        <v>0</v>
      </c>
      <c r="BA33" s="171">
        <f ca="1">AX33+IF(Resumen!$K$7=0,0,AY33/Resumen!$K$7)</f>
        <v>0</v>
      </c>
      <c r="BB33" s="170">
        <f ca="1">IF(BC$9&gt;Periodo,0,IF(BC$9&gt;Periodo,0,(SUMIFS(INDIRECT("'BD OCyG'!$"&amp;BC$10&amp;":"&amp;BC$10),'BD OCyG'!$B:$B,BB$9,'BD OCyG'!$AE:$AE,$H33,'BD OCyG'!$AD:$AD,$H$11)*BD$9-SUMIFS(INDIRECT("'BD OCyG'!$"&amp;AW$10&amp;":"&amp;AW$10),'BD OCyG'!$B:$B,BB$9,'BD OCyG'!$AE:$AE,$H33,'BD OCyG'!$AD:$AD,$H$11)*AX$9)/BB$10))</f>
        <v>0</v>
      </c>
      <c r="BC33" s="170">
        <f t="shared" ca="1" si="13"/>
        <v>0</v>
      </c>
      <c r="BD33" s="171">
        <f ca="1">IF(BC$9&gt;Periodo,0,SUMIFS(INDIRECT("'BD OCyG'!$"&amp;BD$10&amp;":$"&amp;BD$10),'BD OCyG'!$B:$B,BB$9,'BD OCyG'!$AE:$AE,$H33,'BD OCyG'!$AD:$AD,$H$11,'BD OCyG'!$AF:$AF,"Si")-AX33-AR33-AL33-AF33-Z33)</f>
        <v>0</v>
      </c>
      <c r="BE33" s="171">
        <f ca="1">IF(BC$9&gt;Periodo,0,SUMIFS(INDIRECT("'BD OCyG'!$"&amp;BD$10&amp;":$"&amp;BD$10),'BD OCyG'!$B:$B,BB$9,'BD OCyG'!$AE:$AE,$H33,'BD OCyG'!$AD:$AD,$H$11,'BD OCyG'!$AF:$AF,"No")*Resumen!$F$8-AY33-AS33-AM33-AG33-AA33)</f>
        <v>0</v>
      </c>
      <c r="BF33" s="171">
        <f ca="1">BD33+IF(Resumen!$F$8=0,0,BE33/Resumen!$F$8)</f>
        <v>0</v>
      </c>
      <c r="BG33" s="171">
        <f ca="1">BD33+IF(Resumen!$L$7=0,0,BE33/Resumen!$L$7)</f>
        <v>0</v>
      </c>
      <c r="BH33" s="170">
        <f ca="1">IF(BI$9&gt;Periodo,0,IF(BI$9&gt;Periodo,0,(SUMIFS(INDIRECT("'BD OCyG'!$"&amp;BI$10&amp;":"&amp;BI$10),'BD OCyG'!$B:$B,BH$9,'BD OCyG'!$AE:$AE,$H33,'BD OCyG'!$AD:$AD,$H$11)*BJ$9-SUMIFS(INDIRECT("'BD OCyG'!$"&amp;BC$10&amp;":"&amp;BC$10),'BD OCyG'!$B:$B,BH$9,'BD OCyG'!$AE:$AE,$H33,'BD OCyG'!$AD:$AD,$H$11)*BD$9)/BH$10))</f>
        <v>0</v>
      </c>
      <c r="BI33" s="170">
        <f t="shared" ca="1" si="14"/>
        <v>0</v>
      </c>
      <c r="BJ33" s="171">
        <f ca="1">IF(BI$9&gt;Periodo,0,SUMIFS(INDIRECT("'BD OCyG'!$"&amp;BJ$10&amp;":$"&amp;BJ$10),'BD OCyG'!$B:$B,BH$9,'BD OCyG'!$AE:$AE,$H33,'BD OCyG'!$AD:$AD,$H$11,'BD OCyG'!$AF:$AF,"Si")-BD33-AX33-AR33-AL33-AF33-Z33)</f>
        <v>0</v>
      </c>
      <c r="BK33" s="171">
        <f ca="1">IF(BI$9&gt;Periodo,0,SUMIFS(INDIRECT("'BD OCyG'!$"&amp;BJ$10&amp;":$"&amp;BJ$10),'BD OCyG'!$B:$B,BH$9,'BD OCyG'!$AE:$AE,$H33,'BD OCyG'!$AD:$AD,$H$11,'BD OCyG'!$AF:$AF,"No")*Resumen!$F$8-BE33-AY33-AS33-AM33-AG33-AA33)</f>
        <v>0</v>
      </c>
      <c r="BL33" s="171">
        <f ca="1">BJ33+IF(Resumen!$F$8=0,0,BK33/Resumen!$F$8)</f>
        <v>0</v>
      </c>
      <c r="BM33" s="171">
        <f ca="1">BJ33+IF(Resumen!$M$7=0,0,BK33/Resumen!$M$7)</f>
        <v>0</v>
      </c>
      <c r="BN33" s="170">
        <f ca="1">IF(BO$9&gt;Periodo,0,IF(BO$9&gt;Periodo,0,(SUMIFS(INDIRECT("'BD OCyG'!$"&amp;BO$10&amp;":"&amp;BO$10),'BD OCyG'!$B:$B,BN$9,'BD OCyG'!$AE:$AE,$H33,'BD OCyG'!$AD:$AD,$H$11)*BP$9-SUMIFS(INDIRECT("'BD OCyG'!$"&amp;BI$10&amp;":"&amp;BI$10),'BD OCyG'!$B:$B,BN$9,'BD OCyG'!$AE:$AE,$H33,'BD OCyG'!$AD:$AD,$H$11)*BJ$9)/BN$10))</f>
        <v>0</v>
      </c>
      <c r="BO33" s="170">
        <f t="shared" ca="1" si="15"/>
        <v>0</v>
      </c>
      <c r="BP33" s="171">
        <f ca="1">IF(BO$9&gt;Periodo,0,SUMIFS(INDIRECT("'BD OCyG'!$"&amp;BP$10&amp;":$"&amp;BP$10),'BD OCyG'!$B:$B,BN$9,'BD OCyG'!$AE:$AE,$H33,'BD OCyG'!$AD:$AD,$H$11,'BD OCyG'!$AF:$AF,"Si")-BJ33-BD33-AX33-AR33-AL33-AF33-Z33)</f>
        <v>0</v>
      </c>
      <c r="BQ33" s="171">
        <f ca="1">IF(BO$9&gt;Periodo,0,SUMIFS(INDIRECT("'BD OCyG'!$"&amp;BP$10&amp;":$"&amp;BP$10),'BD OCyG'!$B:$B,BN$9,'BD OCyG'!$AE:$AE,$H33,'BD OCyG'!$AD:$AD,$H$11,'BD OCyG'!$AF:$AF,"No")*Resumen!$F$9-BK33-BE33-AY33-AS33-AM33-AG33-AA33)</f>
        <v>0</v>
      </c>
      <c r="BR33" s="171">
        <f ca="1">BP33+IF(Resumen!$F$8=0,0,BQ33/Resumen!$F$8)</f>
        <v>0</v>
      </c>
      <c r="BS33" s="171">
        <f ca="1">BP33+IF(Resumen!$N$7=0,0,BQ33/Resumen!$N$7)</f>
        <v>0</v>
      </c>
      <c r="BT33" s="170">
        <f ca="1">IF(BU$9&gt;Periodo,0,IF(BU$9&gt;Periodo,0,(SUMIFS(INDIRECT("'BD OCyG'!$"&amp;BU$10&amp;":"&amp;BU$10),'BD OCyG'!$B:$B,BT$9,'BD OCyG'!$AE:$AE,$H33,'BD OCyG'!$AD:$AD,$H$11)*BV$9-SUMIFS(INDIRECT("'BD OCyG'!$"&amp;BO$10&amp;":"&amp;BO$10),'BD OCyG'!$B:$B,BT$9,'BD OCyG'!$AE:$AE,$H33,'BD OCyG'!$AD:$AD,$H$11)*BP$9)/BT$10))</f>
        <v>0</v>
      </c>
      <c r="BU33" s="170">
        <f t="shared" ca="1" si="16"/>
        <v>0</v>
      </c>
      <c r="BV33" s="171">
        <f ca="1">IF(BU$9&gt;Periodo,0,SUMIFS(INDIRECT("'BD OCyG'!$"&amp;BV$10&amp;":$"&amp;BV$10),'BD OCyG'!$B:$B,BT$9,'BD OCyG'!$AE:$AE,$H33,'BD OCyG'!$AD:$AD,$H$11,'BD OCyG'!$AF:$AF,"Si")-BP33-BJ33-BD33-AX33-AR33-AL33-AF33-Z33)</f>
        <v>0</v>
      </c>
      <c r="BW33" s="171">
        <f ca="1">IF(BU$9&gt;Periodo,0,SUMIFS(INDIRECT("'BD OCyG'!$"&amp;BV$10&amp;":$"&amp;BV$10),'BD OCyG'!$B:$B,BT$9,'BD OCyG'!$AE:$AE,$H33,'BD OCyG'!$AD:$AD,$H$11,'BD OCyG'!$AF:$AF,"No")*Resumen!$F$8-BQ33-BK33-BE33-AY33-AS33-AM33-AG33-AA33)</f>
        <v>0</v>
      </c>
      <c r="BX33" s="171">
        <f ca="1">BV33+IF(Resumen!$F$8=0,0,BW33/Resumen!$F$8)</f>
        <v>0</v>
      </c>
      <c r="BY33" s="171">
        <f ca="1">BV33+IF(Resumen!$O$7=0,0,BW33/Resumen!$O$7)</f>
        <v>0</v>
      </c>
      <c r="BZ33" s="170">
        <f ca="1">IF(CA$9&gt;Periodo,0,IF(CA$9&gt;Periodo,0,(SUMIFS(INDIRECT("'BD OCyG'!$"&amp;CA$10&amp;":"&amp;CA$10),'BD OCyG'!$B:$B,BZ$9,'BD OCyG'!$AE:$AE,$H33,'BD OCyG'!$AD:$AD,$H$11)*CB$9-SUMIFS(INDIRECT("'BD OCyG'!$"&amp;BU$10&amp;":"&amp;BU$10),'BD OCyG'!$B:$B,BZ$9,'BD OCyG'!$AE:$AE,$H33,'BD OCyG'!$AD:$AD,$H$11)*BV$9)/BZ$10))</f>
        <v>0</v>
      </c>
      <c r="CA33" s="170">
        <f t="shared" ca="1" si="17"/>
        <v>0</v>
      </c>
      <c r="CB33" s="171">
        <f ca="1">IF(CA$9&gt;Periodo,0,SUMIFS(INDIRECT("'BD OCyG'!$"&amp;CB$10&amp;":$"&amp;CB$10),'BD OCyG'!$B:$B,BZ$9,'BD OCyG'!$AE:$AE,$H33,'BD OCyG'!$AD:$AD,$H$11,'BD OCyG'!$AF:$AF,"Si")-BV33-BP33-BJ33-BD33-AX33-AR33-AL33-AF33-Z33)</f>
        <v>0</v>
      </c>
      <c r="CC33" s="171">
        <f ca="1">IF(CA$9&gt;Periodo,0,SUMIFS(INDIRECT("'BD OCyG'!$"&amp;CB$10&amp;":$"&amp;CB$10),'BD OCyG'!$B:$B,BZ$9,'BD OCyG'!$AE:$AE,$H33,'BD OCyG'!$AD:$AD,$H$11,'BD OCyG'!$AF:$AF,"No")*Resumen!$F$8-BW33-BQ33-BK33-BE33-AY33-AS33-AM33-AG33-AA33)</f>
        <v>0</v>
      </c>
      <c r="CD33" s="171">
        <f ca="1">CB33+IF(Resumen!$F$8=0,0,CC33/Resumen!$F$8)</f>
        <v>0</v>
      </c>
      <c r="CE33" s="171">
        <f ca="1">CB33+IF(Resumen!$P$7=0,0,CC33/Resumen!$P$7)</f>
        <v>0</v>
      </c>
      <c r="CF33" s="170">
        <f ca="1">IF(CG$9&gt;Periodo,0,IF(CG$9&gt;Periodo,0,(SUMIFS(INDIRECT("'BD OCyG'!$"&amp;CG$10&amp;":"&amp;CG$10),'BD OCyG'!$B:$B,CF$9,'BD OCyG'!$AE:$AE,$H33,'BD OCyG'!$AD:$AD,$H$11)*CH$9-SUMIFS(INDIRECT("'BD OCyG'!$"&amp;CA$10&amp;":"&amp;CA$10),'BD OCyG'!$B:$B,CF$9,'BD OCyG'!$AE:$AE,$H33,'BD OCyG'!$AD:$AD,$H$11)*CB$9)/CF$10))</f>
        <v>0</v>
      </c>
      <c r="CG33" s="170">
        <f t="shared" ca="1" si="18"/>
        <v>0</v>
      </c>
      <c r="CH33" s="171">
        <f ca="1">IF(CG$9&gt;Periodo,0,SUMIFS(INDIRECT("'BD OCyG'!$"&amp;CH$10&amp;":$"&amp;CH$10),'BD OCyG'!$B:$B,CF$9,'BD OCyG'!$AE:$AE,$H33,'BD OCyG'!$AD:$AD,$H$11,'BD OCyG'!$AF:$AF,"Si")-CB33-BV33-BP33-BJ33-BD33-AX33-AR33-AL33-AF33-Z33)</f>
        <v>0</v>
      </c>
      <c r="CI33" s="171">
        <f ca="1">IF(CG$9&gt;Periodo,0,SUMIFS(INDIRECT("'BD OCyG'!$"&amp;CH$10&amp;":$"&amp;CH$10),'BD OCyG'!$B:$B,CF$9,'BD OCyG'!$AE:$AE,$H33,'BD OCyG'!$AD:$AD,$H$11,'BD OCyG'!$AF:$AF,"No")*Resumen!$F$8-CC33-BW33-BQ33-BK33-BE33-AY33-AS33-AM33-AG33-AA33)</f>
        <v>0</v>
      </c>
      <c r="CJ33" s="171">
        <f ca="1">CH33+IF(Resumen!$F$8=0,0,CI33/Resumen!$F$8)</f>
        <v>0</v>
      </c>
      <c r="CK33" s="171">
        <f ca="1">CH33+IF(Resumen!$Q$7=0,0,CI33/Resumen!$Q$7)</f>
        <v>0</v>
      </c>
      <c r="CL33" s="170">
        <f ca="1">IF(CM$9&gt;Periodo,0,IF(CM$9&gt;Periodo,0,(SUMIFS(INDIRECT("'BD OCyG'!$"&amp;CM$10&amp;":"&amp;CM$10),'BD OCyG'!$B:$B,CL$9,'BD OCyG'!$AE:$AE,$H33,'BD OCyG'!$AD:$AD,$H$11)*CN$9-SUMIFS(INDIRECT("'BD OCyG'!$"&amp;CG$10&amp;":"&amp;CG$10),'BD OCyG'!$B:$B,CL$9,'BD OCyG'!$AE:$AE,$H33,'BD OCyG'!$AD:$AD,$H$11)*CH$9)/CL$10))</f>
        <v>0</v>
      </c>
      <c r="CM33" s="170">
        <f t="shared" ca="1" si="19"/>
        <v>0</v>
      </c>
      <c r="CN33" s="171">
        <f ca="1">IF(CM$9&gt;Periodo,0,SUMIFS(INDIRECT("'BD OCyG'!$"&amp;CN$10&amp;":$"&amp;CN$10),'BD OCyG'!$B:$B,CL$9,'BD OCyG'!$AE:$AE,$H33,'BD OCyG'!$AD:$AD,$H$11,'BD OCyG'!$AF:$AF,"Si")-CH33-CB33-BV33-BP33-BJ33-BD33-AX33-AR33-AL33-AF33-Z33)</f>
        <v>0</v>
      </c>
      <c r="CO33" s="171">
        <f ca="1">IF(CM$9&gt;Periodo,0,SUMIFS(INDIRECT("'BD OCyG'!$"&amp;CN$10&amp;":$"&amp;CN$10),'BD OCyG'!$B:$B,CL$9,'BD OCyG'!$AE:$AE,$H33,'BD OCyG'!$AD:$AD,$H$11,'BD OCyG'!$AF:$AF,"No")*Resumen!$F$8-CI33-CC33-BW33-BQ33-BK33-BE33-AY33-AS33-AM33-AG33-AA33)</f>
        <v>0</v>
      </c>
      <c r="CP33" s="171">
        <f ca="1">CN33+IF(Resumen!$F$8=0,0,CO33/Resumen!$F$8)</f>
        <v>0</v>
      </c>
      <c r="CQ33" s="171">
        <f ca="1">CN33+IF(Resumen!$R$7=0,0,CO33/Resumen!$R$7)</f>
        <v>0</v>
      </c>
      <c r="CR33" s="139">
        <f t="shared" ca="1" si="20"/>
        <v>0</v>
      </c>
      <c r="CS33" s="139">
        <f t="shared" ca="1" si="21"/>
        <v>0</v>
      </c>
      <c r="CT33" s="139">
        <f t="shared" ca="1" si="22"/>
        <v>0</v>
      </c>
      <c r="CU33" s="139">
        <f t="shared" ca="1" si="4"/>
        <v>0</v>
      </c>
      <c r="CV33" s="140">
        <f t="shared" ca="1" si="4"/>
        <v>0</v>
      </c>
      <c r="CW33" s="140">
        <f t="shared" ca="1" si="4"/>
        <v>0</v>
      </c>
      <c r="CX33" s="170">
        <f>SUMIFS('BD OCyG'!$AB:$AB,'BD OCyG'!$B:$B,CX$11,'BD OCyG'!$AE:$AE,$H33,'BD OCyG'!$AD:$AD,$H$11)</f>
        <v>0</v>
      </c>
      <c r="CY33" s="170">
        <f t="shared" si="5"/>
        <v>0</v>
      </c>
      <c r="CZ33" s="171">
        <f>SUMIFS('BD OCyG'!$AC:$AC,'BD OCyG'!$B:$B,CX$11,'BD OCyG'!$AE:$AE,$H33,'BD OCyG'!$AD:$AD,$H$11,'BD OCyG'!$AF:$AF,"Si")</f>
        <v>0</v>
      </c>
      <c r="DA33" s="171">
        <f>SUMIFS('BD OCyG'!$AC:$AC,'BD OCyG'!$B:$B,CX$11,'BD OCyG'!$AE:$AE,$H33,'BD OCyG'!$AD:$AD,$H$11,'BD OCyG'!$AF:$AF,"No")*Resumen!$F$8</f>
        <v>0</v>
      </c>
      <c r="DB33" s="171">
        <f>CZ33+IF(Resumen!$F$8=0,0,DA33/Resumen!$F$8)</f>
        <v>0</v>
      </c>
      <c r="DC33" s="171">
        <f>CZ33+IF(Resumen!$F$8=0,0,DA33/Resumen!$F$8)</f>
        <v>0</v>
      </c>
      <c r="DD33" s="170">
        <f>SUMIFS('BD OCyG'!$AB:$AB,'BD OCyG'!$B:$B,DD$11,'BD OCyG'!$AE:$AE,$H33,'BD OCyG'!$AD:$AD,$H$11)</f>
        <v>0</v>
      </c>
      <c r="DE33" s="170">
        <f t="shared" si="6"/>
        <v>0</v>
      </c>
      <c r="DF33" s="171">
        <f>SUMIFS('BD OCyG'!$AC:$AC,'BD OCyG'!$B:$B,DD$11,'BD OCyG'!$AE:$AE,$H33,'BD OCyG'!$AD:$AD,$H$11,'BD OCyG'!$AF:$AF,"Si")</f>
        <v>0</v>
      </c>
      <c r="DG33" s="171">
        <f>SUMIFS('BD OCyG'!$AC:$AC,'BD OCyG'!$B:$B,DD$11,'BD OCyG'!$AE:$AE,$H33,'BD OCyG'!$AD:$AD,$H$11,'BD OCyG'!$AF:$AF,"No")*Resumen!$F$8</f>
        <v>0</v>
      </c>
      <c r="DH33" s="171">
        <f>DF33+IF(Resumen!$F$8=0,0,DG33/Resumen!$F$8)</f>
        <v>0</v>
      </c>
      <c r="DI33" s="171">
        <f>DF33+IF(Resumen!$F$8=0,0,DG33/Resumen!$F$8)</f>
        <v>0</v>
      </c>
      <c r="DJ33" s="140">
        <f t="shared" ca="1" si="23"/>
        <v>0</v>
      </c>
      <c r="DK33" s="140">
        <f t="shared" ca="1" si="23"/>
        <v>0</v>
      </c>
      <c r="DL33" s="140">
        <f t="shared" ca="1" si="23"/>
        <v>0</v>
      </c>
    </row>
    <row r="34" spans="2:116" s="169" customFormat="1" ht="15" customHeight="1" x14ac:dyDescent="0.2">
      <c r="B34" s="170">
        <f>SUMIFS('BD OCyG'!$AB:$AB,'BD OCyG'!$B:$B,B$11,'BD OCyG'!$AE:$AE,$H34,'BD OCyG'!$AD:$AD,$H$11)</f>
        <v>0</v>
      </c>
      <c r="C34" s="170">
        <f t="shared" si="0"/>
        <v>0</v>
      </c>
      <c r="D34" s="171">
        <f>SUMIFS('BD OCyG'!$AC:$AC,'BD OCyG'!$B:$B,B$11,'BD OCyG'!$AE:$AE,$H34,'BD OCyG'!$AD:$AD,$H$11,'BD OCyG'!$AF:$AF,"Si")</f>
        <v>0</v>
      </c>
      <c r="E34" s="171">
        <f>SUMIFS('BD OCyG'!$AC:$AC,'BD OCyG'!$B:$B,B$11,'BD OCyG'!$AE:$AE,$H34,'BD OCyG'!$AD:$AD,$H$11,'BD OCyG'!$AF:$AF,"No")*Resumen!$F$9</f>
        <v>0</v>
      </c>
      <c r="F34" s="171">
        <f>D34+IF(Resumen!$F$9=0,0,E34/Resumen!$F$9)</f>
        <v>0</v>
      </c>
      <c r="G34" s="171">
        <f>D34+IF(Resumen!$F$7=0,0,E34/Resumen!$F$7)</f>
        <v>0</v>
      </c>
      <c r="H34" s="172"/>
      <c r="I34" s="139">
        <f>SUMIFS('BD OCyG'!$AB:$AB,'BD OCyG'!$B:$B,I$11,'BD OCyG'!$AE:$AE,$H34,'BD OCyG'!$AD:$AD,$H$11)</f>
        <v>0</v>
      </c>
      <c r="J34" s="139">
        <f t="shared" si="1"/>
        <v>0</v>
      </c>
      <c r="K34" s="139">
        <f>SUMIFS('BD OCyG'!$AC:$AC,'BD OCyG'!$B:$B,I$11,'BD OCyG'!$AE:$AE,$H34,'BD OCyG'!$AD:$AD,$H$11,'BD OCyG'!$AF:$AF,"Si")</f>
        <v>0</v>
      </c>
      <c r="L34" s="139">
        <f>SUMIFS('BD OCyG'!$AC:$AC,'BD OCyG'!$B:$B,I$11,'BD OCyG'!$AE:$AE,$H34,'BD OCyG'!$AD:$AD,$H$11,'BD OCyG'!$AF:$AF,"No")*Resumen!$F$8</f>
        <v>0</v>
      </c>
      <c r="M34" s="171">
        <f>K34+IF(Resumen!$F$8=0,0,L34/Resumen!$F$8)</f>
        <v>0</v>
      </c>
      <c r="N34" s="139">
        <f>SUMIFS('BD OCyG'!$AB:$AB,'BD OCyG'!$B:$B,N$11,'BD OCyG'!$AE:$AE,$H34,'BD OCyG'!$AD:$AD,$H$11)</f>
        <v>0</v>
      </c>
      <c r="O34" s="139">
        <f t="shared" si="2"/>
        <v>0</v>
      </c>
      <c r="P34" s="139">
        <f>SUMIFS('BD OCyG'!$AC:$AC,'BD OCyG'!$B:$B,N$11,'BD OCyG'!$AE:$AE,$H34,'BD OCyG'!$AD:$AD,$H$11,'BD OCyG'!$AF:$AF,"Si")</f>
        <v>0</v>
      </c>
      <c r="Q34" s="139">
        <f>SUMIFS('BD OCyG'!$AC:$AC,'BD OCyG'!$B:$B,N$11,'BD OCyG'!$AE:$AE,$H34,'BD OCyG'!$AD:$AD,$H$11,'BD OCyG'!$AF:$AF,"No")*Resumen!$F$8</f>
        <v>0</v>
      </c>
      <c r="R34" s="171">
        <f>P34+IF(Resumen!$F$8=0,0,Q34/Resumen!$F$8)</f>
        <v>0</v>
      </c>
      <c r="S34" s="139">
        <f ca="1">IFERROR(SUMIFS(INDIRECT("'BD OCyG'!$"&amp;T$10&amp;":"&amp;T$10),'BD OCyG'!$B:$B,N$11,'BD OCyG'!$AE:$AE,$H34,'BD OCyG'!$AD:$AD,$H$11),)</f>
        <v>0</v>
      </c>
      <c r="T34" s="139">
        <f t="shared" ca="1" si="3"/>
        <v>0</v>
      </c>
      <c r="U34" s="139">
        <f ca="1">IFERROR(SUMIFS(INDIRECT("'BD OCyG'!$"&amp;U$10&amp;":$"&amp;U$10),'BD OCyG'!$B:$B,N$11,'BD OCyG'!$AE:$AE,$H34,'BD OCyG'!$AD:$AD,$H$11,'BD OCyG'!$AF:$AF,"Si"),)</f>
        <v>0</v>
      </c>
      <c r="V34" s="139">
        <f ca="1">IFERROR(SUMIFS(INDIRECT("'BD OCyG'!$"&amp;U$10&amp;":$"&amp;U$10),'BD OCyG'!$B:$B,N$11,'BD OCyG'!$AE:$AE,$H34,'BD OCyG'!$AD:$AD,$H$11,'BD OCyG'!$AF:$AF,"No")*Resumen!$F$8,)</f>
        <v>0</v>
      </c>
      <c r="W34" s="171">
        <f ca="1">U34+IF(Resumen!$F$8=0,0,V34/Resumen!$F$8)</f>
        <v>0</v>
      </c>
      <c r="X34" s="170">
        <f ca="1">SUMIFS(INDIRECT("'BD OCyG'!$"&amp;Y$10&amp;":"&amp;Y$10),'BD OCyG'!$B:$B,X$9,'BD OCyG'!$AE:$AE,$H34,'BD OCyG'!$AD:$AD,$H$11)</f>
        <v>0</v>
      </c>
      <c r="Y34" s="170">
        <f t="shared" ca="1" si="8"/>
        <v>0</v>
      </c>
      <c r="Z34" s="171">
        <f ca="1">SUMIFS(INDIRECT("'BD OCyG'!$"&amp;Z$10&amp;":$"&amp;Z$10),'BD OCyG'!$B:$B,X$9,'BD OCyG'!$AE:$AE,$H34,'BD OCyG'!$AD:$AD,$H$11,'BD OCyG'!$AF:$AF,"Si")</f>
        <v>0</v>
      </c>
      <c r="AA34" s="171">
        <f ca="1">SUMIFS(INDIRECT("'BD OCyG'!$"&amp;Z$10&amp;":$"&amp;Z$10),'BD OCyG'!$B:$B,X$9,'BD OCyG'!$AE:$AE,$H34,'BD OCyG'!$AD:$AD,$H$11,'BD OCyG'!$AF:$AF,"No")*Resumen!$F$8</f>
        <v>0</v>
      </c>
      <c r="AB34" s="171">
        <f ca="1">Z34+IF(Resumen!$F$8=0,0,AA34/Resumen!$F$8)</f>
        <v>0</v>
      </c>
      <c r="AC34" s="171">
        <f ca="1">Z34+IF(Resumen!$G$7=0,0,AA34/Resumen!$G$7)</f>
        <v>0</v>
      </c>
      <c r="AD34" s="170">
        <f ca="1">IF(AE$9&gt;Periodo,0,(SUMIFS(INDIRECT("'BD OCyG'!$"&amp;AE$10&amp;":"&amp;AE$10),'BD OCyG'!$B:$B,AD$9,'BD OCyG'!$AE:$AE,$H34,'BD OCyG'!$AD:$AD,$H$11)*AF$9-X34*X$10)/AD$10)</f>
        <v>0</v>
      </c>
      <c r="AE34" s="170">
        <f t="shared" ca="1" si="9"/>
        <v>0</v>
      </c>
      <c r="AF34" s="171">
        <f ca="1">IF(AE$9&gt;Periodo,0,IF(AE$9&gt;Periodo,0,SUMIFS(INDIRECT("'BD OCyG'!$"&amp;AF$10&amp;":$"&amp;AF$10),'BD OCyG'!$B:$B,AD$9,'BD OCyG'!$AE:$AE,$H34,'BD OCyG'!$AD:$AD,$H$11,'BD OCyG'!$AF:$AF,"Si")-Z34))</f>
        <v>0</v>
      </c>
      <c r="AG34" s="171">
        <f ca="1">IF(AE$9&gt;Periodo,0,IF(AE$9&gt;Periodo,0,SUMIFS(INDIRECT("'BD OCyG'!$"&amp;AF$10&amp;":$"&amp;AF$10),'BD OCyG'!$B:$B,AD$9,'BD OCyG'!$AE:$AE,$H34,'BD OCyG'!$AD:$AD,$H$11,'BD OCyG'!$AF:$AF,"No")*Resumen!$F$8-AA34))</f>
        <v>0</v>
      </c>
      <c r="AH34" s="171">
        <f ca="1">AF34+IF(Resumen!$F$8=0,0,AG34/Resumen!$F$8)</f>
        <v>0</v>
      </c>
      <c r="AI34" s="171">
        <f ca="1">AF34+IF(Resumen!$H$7=0,0,AG34/Resumen!$H$7)</f>
        <v>0</v>
      </c>
      <c r="AJ34" s="170">
        <f ca="1">IF(AK$9&gt;Periodo,0,IF(AK$9&gt;Periodo,0,(SUMIFS(INDIRECT("'BD OCyG'!$"&amp;AK$10&amp;":"&amp;AK$10),'BD OCyG'!$B:$B,AJ$9,'BD OCyG'!$AE:$AE,$H34,'BD OCyG'!$AD:$AD,$H$11)*AL$9-SUMIFS(INDIRECT("'BD OCyG'!$"&amp;AE$10&amp;":"&amp;AE$10),'BD OCyG'!$B:$B,AJ$9,'BD OCyG'!$AE:$AE,$H34,'BD OCyG'!$AD:$AD,$H$11)*AF$9)/AJ$10))</f>
        <v>0</v>
      </c>
      <c r="AK34" s="170">
        <f t="shared" ca="1" si="10"/>
        <v>0</v>
      </c>
      <c r="AL34" s="171">
        <f ca="1">IF(AK$9&gt;Periodo,0,SUMIFS(INDIRECT("'BD OCyG'!$"&amp;AL$10&amp;":$"&amp;AL$10),'BD OCyG'!$B:$B,AJ$9,'BD OCyG'!$AE:$AE,$H34,'BD OCyG'!$AD:$AD,$H$11,'BD OCyG'!$AF:$AF,"Si")-AF34-Z34)</f>
        <v>0</v>
      </c>
      <c r="AM34" s="171">
        <f ca="1">IF(AK$9&gt;Periodo,0,SUMIFS(INDIRECT("'BD OCyG'!$"&amp;AL$10&amp;":$"&amp;AL$10),'BD OCyG'!$B:$B,AJ$9,'BD OCyG'!$AE:$AE,$H34,'BD OCyG'!$AD:$AD,$H$11,'BD OCyG'!$AF:$AF,"No")*Resumen!$F$8-AG34-AA34)</f>
        <v>0</v>
      </c>
      <c r="AN34" s="171">
        <f ca="1">AL34+IF(Resumen!$F$8=0,0,AM34/Resumen!$F$8)</f>
        <v>0</v>
      </c>
      <c r="AO34" s="171">
        <f ca="1">AL34+IF(Resumen!$I$7=0,0,AM34/Resumen!$I$7)</f>
        <v>0</v>
      </c>
      <c r="AP34" s="170">
        <f ca="1">IF(AQ$9&gt;Periodo,0,IF(AQ$9&gt;Periodo,0,(SUMIFS(INDIRECT("'BD OCyG'!$"&amp;AQ$10&amp;":"&amp;AQ$10),'BD OCyG'!$B:$B,AP$9,'BD OCyG'!$AE:$AE,$H34,'BD OCyG'!$AD:$AD,$H$11)*AR$9-SUMIFS(INDIRECT("'BD OCyG'!$"&amp;AK$10&amp;":"&amp;AK$10),'BD OCyG'!$B:$B,AP$9,'BD OCyG'!$AE:$AE,$H34,'BD OCyG'!$AD:$AD,$H$11)*AL$9)/AP$10))</f>
        <v>0</v>
      </c>
      <c r="AQ34" s="170">
        <f t="shared" ca="1" si="11"/>
        <v>0</v>
      </c>
      <c r="AR34" s="171">
        <f ca="1">IF(AQ$9&gt;Periodo,0,SUMIFS(INDIRECT("'BD OCyG'!$"&amp;AR$10&amp;":$"&amp;AR$10),'BD OCyG'!$B:$B,AP$9,'BD OCyG'!$AE:$AE,$H34,'BD OCyG'!$AD:$AD,$H$11,'BD OCyG'!$AF:$AF,"Si")-AL34-AF34-Z34)</f>
        <v>0</v>
      </c>
      <c r="AS34" s="171">
        <f ca="1">IF(AQ$9&gt;Periodo,0,SUMIFS(INDIRECT("'BD OCyG'!$"&amp;AR$10&amp;":$"&amp;AR$10),'BD OCyG'!$B:$B,AP$9,'BD OCyG'!$AE:$AE,$H34,'BD OCyG'!$AD:$AD,$H$11,'BD OCyG'!$AF:$AF,"No")*Resumen!$F$8-AM34-AG34-AA34)</f>
        <v>0</v>
      </c>
      <c r="AT34" s="171">
        <f ca="1">AR34+IF(Resumen!$F$8=0,0,AS34/Resumen!$F$8)</f>
        <v>0</v>
      </c>
      <c r="AU34" s="171">
        <f ca="1">AR34+IF(Resumen!$J$7=0,0,AS34/Resumen!$J$7)</f>
        <v>0</v>
      </c>
      <c r="AV34" s="170">
        <f ca="1">IF(AW$9&gt;Periodo,0,IF(AW$9&gt;Periodo,0,(SUMIFS(INDIRECT("'BD OCyG'!$"&amp;AW$10&amp;":"&amp;AW$10),'BD OCyG'!$B:$B,AV$9,'BD OCyG'!$AE:$AE,$H34,'BD OCyG'!$AD:$AD,$H$11)*AX$9-SUMIFS(INDIRECT("'BD OCyG'!$"&amp;AQ$10&amp;":"&amp;AQ$10),'BD OCyG'!$B:$B,AV$9,'BD OCyG'!$AE:$AE,$H34,'BD OCyG'!$AD:$AD,$H$11)*AR$9)/AV$10))</f>
        <v>0</v>
      </c>
      <c r="AW34" s="170">
        <f t="shared" ca="1" si="12"/>
        <v>0</v>
      </c>
      <c r="AX34" s="171">
        <f ca="1">IF(AW$9&gt;Periodo,0,SUMIFS(INDIRECT("'BD OCyG'!$"&amp;AX$10&amp;":$"&amp;AX$10),'BD OCyG'!$B:$B,AV$9,'BD OCyG'!$AE:$AE,$H34,'BD OCyG'!$AD:$AD,$H$11,'BD OCyG'!$AF:$AF,"Si")-AR34-AL34-AF34-Z34)</f>
        <v>0</v>
      </c>
      <c r="AY34" s="171">
        <f ca="1">IF(AW$9&gt;Periodo,0,SUMIFS(INDIRECT("'BD OCyG'!$"&amp;AX$10&amp;":$"&amp;AX$10),'BD OCyG'!$B:$B,AV$9,'BD OCyG'!$AE:$AE,$H34,'BD OCyG'!$AD:$AD,$H$11,'BD OCyG'!$AF:$AF,"No")*Resumen!$F$8-AS34-AM34-AG34-AA34)</f>
        <v>0</v>
      </c>
      <c r="AZ34" s="171">
        <f ca="1">AX34+IF(Resumen!$F$8=0,0,AY34/Resumen!$F$8)</f>
        <v>0</v>
      </c>
      <c r="BA34" s="171">
        <f ca="1">AX34+IF(Resumen!$K$7=0,0,AY34/Resumen!$K$7)</f>
        <v>0</v>
      </c>
      <c r="BB34" s="170">
        <f ca="1">IF(BC$9&gt;Periodo,0,IF(BC$9&gt;Periodo,0,(SUMIFS(INDIRECT("'BD OCyG'!$"&amp;BC$10&amp;":"&amp;BC$10),'BD OCyG'!$B:$B,BB$9,'BD OCyG'!$AE:$AE,$H34,'BD OCyG'!$AD:$AD,$H$11)*BD$9-SUMIFS(INDIRECT("'BD OCyG'!$"&amp;AW$10&amp;":"&amp;AW$10),'BD OCyG'!$B:$B,BB$9,'BD OCyG'!$AE:$AE,$H34,'BD OCyG'!$AD:$AD,$H$11)*AX$9)/BB$10))</f>
        <v>0</v>
      </c>
      <c r="BC34" s="170">
        <f t="shared" ca="1" si="13"/>
        <v>0</v>
      </c>
      <c r="BD34" s="171">
        <f ca="1">IF(BC$9&gt;Periodo,0,SUMIFS(INDIRECT("'BD OCyG'!$"&amp;BD$10&amp;":$"&amp;BD$10),'BD OCyG'!$B:$B,BB$9,'BD OCyG'!$AE:$AE,$H34,'BD OCyG'!$AD:$AD,$H$11,'BD OCyG'!$AF:$AF,"Si")-AX34-AR34-AL34-AF34-Z34)</f>
        <v>0</v>
      </c>
      <c r="BE34" s="171">
        <f ca="1">IF(BC$9&gt;Periodo,0,SUMIFS(INDIRECT("'BD OCyG'!$"&amp;BD$10&amp;":$"&amp;BD$10),'BD OCyG'!$B:$B,BB$9,'BD OCyG'!$AE:$AE,$H34,'BD OCyG'!$AD:$AD,$H$11,'BD OCyG'!$AF:$AF,"No")*Resumen!$F$8-AY34-AS34-AM34-AG34-AA34)</f>
        <v>0</v>
      </c>
      <c r="BF34" s="171">
        <f ca="1">BD34+IF(Resumen!$F$8=0,0,BE34/Resumen!$F$8)</f>
        <v>0</v>
      </c>
      <c r="BG34" s="171">
        <f ca="1">BD34+IF(Resumen!$L$7=0,0,BE34/Resumen!$L$7)</f>
        <v>0</v>
      </c>
      <c r="BH34" s="170">
        <f ca="1">IF(BI$9&gt;Periodo,0,IF(BI$9&gt;Periodo,0,(SUMIFS(INDIRECT("'BD OCyG'!$"&amp;BI$10&amp;":"&amp;BI$10),'BD OCyG'!$B:$B,BH$9,'BD OCyG'!$AE:$AE,$H34,'BD OCyG'!$AD:$AD,$H$11)*BJ$9-SUMIFS(INDIRECT("'BD OCyG'!$"&amp;BC$10&amp;":"&amp;BC$10),'BD OCyG'!$B:$B,BH$9,'BD OCyG'!$AE:$AE,$H34,'BD OCyG'!$AD:$AD,$H$11)*BD$9)/BH$10))</f>
        <v>0</v>
      </c>
      <c r="BI34" s="170">
        <f t="shared" ca="1" si="14"/>
        <v>0</v>
      </c>
      <c r="BJ34" s="171">
        <f ca="1">IF(BI$9&gt;Periodo,0,SUMIFS(INDIRECT("'BD OCyG'!$"&amp;BJ$10&amp;":$"&amp;BJ$10),'BD OCyG'!$B:$B,BH$9,'BD OCyG'!$AE:$AE,$H34,'BD OCyG'!$AD:$AD,$H$11,'BD OCyG'!$AF:$AF,"Si")-BD34-AX34-AR34-AL34-AF34-Z34)</f>
        <v>0</v>
      </c>
      <c r="BK34" s="171">
        <f ca="1">IF(BI$9&gt;Periodo,0,SUMIFS(INDIRECT("'BD OCyG'!$"&amp;BJ$10&amp;":$"&amp;BJ$10),'BD OCyG'!$B:$B,BH$9,'BD OCyG'!$AE:$AE,$H34,'BD OCyG'!$AD:$AD,$H$11,'BD OCyG'!$AF:$AF,"No")*Resumen!$F$8-BE34-AY34-AS34-AM34-AG34-AA34)</f>
        <v>0</v>
      </c>
      <c r="BL34" s="171">
        <f ca="1">BJ34+IF(Resumen!$F$8=0,0,BK34/Resumen!$F$8)</f>
        <v>0</v>
      </c>
      <c r="BM34" s="171">
        <f ca="1">BJ34+IF(Resumen!$M$7=0,0,BK34/Resumen!$M$7)</f>
        <v>0</v>
      </c>
      <c r="BN34" s="170">
        <f ca="1">IF(BO$9&gt;Periodo,0,IF(BO$9&gt;Periodo,0,(SUMIFS(INDIRECT("'BD OCyG'!$"&amp;BO$10&amp;":"&amp;BO$10),'BD OCyG'!$B:$B,BN$9,'BD OCyG'!$AE:$AE,$H34,'BD OCyG'!$AD:$AD,$H$11)*BP$9-SUMIFS(INDIRECT("'BD OCyG'!$"&amp;BI$10&amp;":"&amp;BI$10),'BD OCyG'!$B:$B,BN$9,'BD OCyG'!$AE:$AE,$H34,'BD OCyG'!$AD:$AD,$H$11)*BJ$9)/BN$10))</f>
        <v>0</v>
      </c>
      <c r="BO34" s="170">
        <f t="shared" ca="1" si="15"/>
        <v>0</v>
      </c>
      <c r="BP34" s="171">
        <f ca="1">IF(BO$9&gt;Periodo,0,SUMIFS(INDIRECT("'BD OCyG'!$"&amp;BP$10&amp;":$"&amp;BP$10),'BD OCyG'!$B:$B,BN$9,'BD OCyG'!$AE:$AE,$H34,'BD OCyG'!$AD:$AD,$H$11,'BD OCyG'!$AF:$AF,"Si")-BJ34-BD34-AX34-AR34-AL34-AF34-Z34)</f>
        <v>0</v>
      </c>
      <c r="BQ34" s="171">
        <f ca="1">IF(BO$9&gt;Periodo,0,SUMIFS(INDIRECT("'BD OCyG'!$"&amp;BP$10&amp;":$"&amp;BP$10),'BD OCyG'!$B:$B,BN$9,'BD OCyG'!$AE:$AE,$H34,'BD OCyG'!$AD:$AD,$H$11,'BD OCyG'!$AF:$AF,"No")*Resumen!$F$9-BK34-BE34-AY34-AS34-AM34-AG34-AA34)</f>
        <v>0</v>
      </c>
      <c r="BR34" s="171">
        <f ca="1">BP34+IF(Resumen!$F$8=0,0,BQ34/Resumen!$F$8)</f>
        <v>0</v>
      </c>
      <c r="BS34" s="171">
        <f ca="1">BP34+IF(Resumen!$N$7=0,0,BQ34/Resumen!$N$7)</f>
        <v>0</v>
      </c>
      <c r="BT34" s="170">
        <f ca="1">IF(BU$9&gt;Periodo,0,IF(BU$9&gt;Periodo,0,(SUMIFS(INDIRECT("'BD OCyG'!$"&amp;BU$10&amp;":"&amp;BU$10),'BD OCyG'!$B:$B,BT$9,'BD OCyG'!$AE:$AE,$H34,'BD OCyG'!$AD:$AD,$H$11)*BV$9-SUMIFS(INDIRECT("'BD OCyG'!$"&amp;BO$10&amp;":"&amp;BO$10),'BD OCyG'!$B:$B,BT$9,'BD OCyG'!$AE:$AE,$H34,'BD OCyG'!$AD:$AD,$H$11)*BP$9)/BT$10))</f>
        <v>0</v>
      </c>
      <c r="BU34" s="170">
        <f t="shared" ca="1" si="16"/>
        <v>0</v>
      </c>
      <c r="BV34" s="171">
        <f ca="1">IF(BU$9&gt;Periodo,0,SUMIFS(INDIRECT("'BD OCyG'!$"&amp;BV$10&amp;":$"&amp;BV$10),'BD OCyG'!$B:$B,BT$9,'BD OCyG'!$AE:$AE,$H34,'BD OCyG'!$AD:$AD,$H$11,'BD OCyG'!$AF:$AF,"Si")-BP34-BJ34-BD34-AX34-AR34-AL34-AF34-Z34)</f>
        <v>0</v>
      </c>
      <c r="BW34" s="171">
        <f ca="1">IF(BU$9&gt;Periodo,0,SUMIFS(INDIRECT("'BD OCyG'!$"&amp;BV$10&amp;":$"&amp;BV$10),'BD OCyG'!$B:$B,BT$9,'BD OCyG'!$AE:$AE,$H34,'BD OCyG'!$AD:$AD,$H$11,'BD OCyG'!$AF:$AF,"No")*Resumen!$F$8-BQ34-BK34-BE34-AY34-AS34-AM34-AG34-AA34)</f>
        <v>0</v>
      </c>
      <c r="BX34" s="171">
        <f ca="1">BV34+IF(Resumen!$F$8=0,0,BW34/Resumen!$F$8)</f>
        <v>0</v>
      </c>
      <c r="BY34" s="171">
        <f ca="1">BV34+IF(Resumen!$O$7=0,0,BW34/Resumen!$O$7)</f>
        <v>0</v>
      </c>
      <c r="BZ34" s="170">
        <f ca="1">IF(CA$9&gt;Periodo,0,IF(CA$9&gt;Periodo,0,(SUMIFS(INDIRECT("'BD OCyG'!$"&amp;CA$10&amp;":"&amp;CA$10),'BD OCyG'!$B:$B,BZ$9,'BD OCyG'!$AE:$AE,$H34,'BD OCyG'!$AD:$AD,$H$11)*CB$9-SUMIFS(INDIRECT("'BD OCyG'!$"&amp;BU$10&amp;":"&amp;BU$10),'BD OCyG'!$B:$B,BZ$9,'BD OCyG'!$AE:$AE,$H34,'BD OCyG'!$AD:$AD,$H$11)*BV$9)/BZ$10))</f>
        <v>0</v>
      </c>
      <c r="CA34" s="170">
        <f t="shared" ca="1" si="17"/>
        <v>0</v>
      </c>
      <c r="CB34" s="171">
        <f ca="1">IF(CA$9&gt;Periodo,0,SUMIFS(INDIRECT("'BD OCyG'!$"&amp;CB$10&amp;":$"&amp;CB$10),'BD OCyG'!$B:$B,BZ$9,'BD OCyG'!$AE:$AE,$H34,'BD OCyG'!$AD:$AD,$H$11,'BD OCyG'!$AF:$AF,"Si")-BV34-BP34-BJ34-BD34-AX34-AR34-AL34-AF34-Z34)</f>
        <v>0</v>
      </c>
      <c r="CC34" s="171">
        <f ca="1">IF(CA$9&gt;Periodo,0,SUMIFS(INDIRECT("'BD OCyG'!$"&amp;CB$10&amp;":$"&amp;CB$10),'BD OCyG'!$B:$B,BZ$9,'BD OCyG'!$AE:$AE,$H34,'BD OCyG'!$AD:$AD,$H$11,'BD OCyG'!$AF:$AF,"No")*Resumen!$F$8-BW34-BQ34-BK34-BE34-AY34-AS34-AM34-AG34-AA34)</f>
        <v>0</v>
      </c>
      <c r="CD34" s="171">
        <f ca="1">CB34+IF(Resumen!$F$8=0,0,CC34/Resumen!$F$8)</f>
        <v>0</v>
      </c>
      <c r="CE34" s="171">
        <f ca="1">CB34+IF(Resumen!$P$7=0,0,CC34/Resumen!$P$7)</f>
        <v>0</v>
      </c>
      <c r="CF34" s="170">
        <f ca="1">IF(CG$9&gt;Periodo,0,IF(CG$9&gt;Periodo,0,(SUMIFS(INDIRECT("'BD OCyG'!$"&amp;CG$10&amp;":"&amp;CG$10),'BD OCyG'!$B:$B,CF$9,'BD OCyG'!$AE:$AE,$H34,'BD OCyG'!$AD:$AD,$H$11)*CH$9-SUMIFS(INDIRECT("'BD OCyG'!$"&amp;CA$10&amp;":"&amp;CA$10),'BD OCyG'!$B:$B,CF$9,'BD OCyG'!$AE:$AE,$H34,'BD OCyG'!$AD:$AD,$H$11)*CB$9)/CF$10))</f>
        <v>0</v>
      </c>
      <c r="CG34" s="170">
        <f t="shared" ca="1" si="18"/>
        <v>0</v>
      </c>
      <c r="CH34" s="171">
        <f ca="1">IF(CG$9&gt;Periodo,0,SUMIFS(INDIRECT("'BD OCyG'!$"&amp;CH$10&amp;":$"&amp;CH$10),'BD OCyG'!$B:$B,CF$9,'BD OCyG'!$AE:$AE,$H34,'BD OCyG'!$AD:$AD,$H$11,'BD OCyG'!$AF:$AF,"Si")-CB34-BV34-BP34-BJ34-BD34-AX34-AR34-AL34-AF34-Z34)</f>
        <v>0</v>
      </c>
      <c r="CI34" s="171">
        <f ca="1">IF(CG$9&gt;Periodo,0,SUMIFS(INDIRECT("'BD OCyG'!$"&amp;CH$10&amp;":$"&amp;CH$10),'BD OCyG'!$B:$B,CF$9,'BD OCyG'!$AE:$AE,$H34,'BD OCyG'!$AD:$AD,$H$11,'BD OCyG'!$AF:$AF,"No")*Resumen!$F$8-CC34-BW34-BQ34-BK34-BE34-AY34-AS34-AM34-AG34-AA34)</f>
        <v>0</v>
      </c>
      <c r="CJ34" s="171">
        <f ca="1">CH34+IF(Resumen!$F$8=0,0,CI34/Resumen!$F$8)</f>
        <v>0</v>
      </c>
      <c r="CK34" s="171">
        <f ca="1">CH34+IF(Resumen!$Q$7=0,0,CI34/Resumen!$Q$7)</f>
        <v>0</v>
      </c>
      <c r="CL34" s="170">
        <f ca="1">IF(CM$9&gt;Periodo,0,IF(CM$9&gt;Periodo,0,(SUMIFS(INDIRECT("'BD OCyG'!$"&amp;CM$10&amp;":"&amp;CM$10),'BD OCyG'!$B:$B,CL$9,'BD OCyG'!$AE:$AE,$H34,'BD OCyG'!$AD:$AD,$H$11)*CN$9-SUMIFS(INDIRECT("'BD OCyG'!$"&amp;CG$10&amp;":"&amp;CG$10),'BD OCyG'!$B:$B,CL$9,'BD OCyG'!$AE:$AE,$H34,'BD OCyG'!$AD:$AD,$H$11)*CH$9)/CL$10))</f>
        <v>0</v>
      </c>
      <c r="CM34" s="170">
        <f t="shared" ca="1" si="19"/>
        <v>0</v>
      </c>
      <c r="CN34" s="171">
        <f ca="1">IF(CM$9&gt;Periodo,0,SUMIFS(INDIRECT("'BD OCyG'!$"&amp;CN$10&amp;":$"&amp;CN$10),'BD OCyG'!$B:$B,CL$9,'BD OCyG'!$AE:$AE,$H34,'BD OCyG'!$AD:$AD,$H$11,'BD OCyG'!$AF:$AF,"Si")-CH34-CB34-BV34-BP34-BJ34-BD34-AX34-AR34-AL34-AF34-Z34)</f>
        <v>0</v>
      </c>
      <c r="CO34" s="171">
        <f ca="1">IF(CM$9&gt;Periodo,0,SUMIFS(INDIRECT("'BD OCyG'!$"&amp;CN$10&amp;":$"&amp;CN$10),'BD OCyG'!$B:$B,CL$9,'BD OCyG'!$AE:$AE,$H34,'BD OCyG'!$AD:$AD,$H$11,'BD OCyG'!$AF:$AF,"No")*Resumen!$F$8-CI34-CC34-BW34-BQ34-BK34-BE34-AY34-AS34-AM34-AG34-AA34)</f>
        <v>0</v>
      </c>
      <c r="CP34" s="171">
        <f ca="1">CN34+IF(Resumen!$F$8=0,0,CO34/Resumen!$F$8)</f>
        <v>0</v>
      </c>
      <c r="CQ34" s="171">
        <f ca="1">CN34+IF(Resumen!$R$7=0,0,CO34/Resumen!$R$7)</f>
        <v>0</v>
      </c>
      <c r="CR34" s="139">
        <f t="shared" ca="1" si="20"/>
        <v>0</v>
      </c>
      <c r="CS34" s="139">
        <f t="shared" ca="1" si="21"/>
        <v>0</v>
      </c>
      <c r="CT34" s="139">
        <f t="shared" ca="1" si="22"/>
        <v>0</v>
      </c>
      <c r="CU34" s="139">
        <f t="shared" ca="1" si="4"/>
        <v>0</v>
      </c>
      <c r="CV34" s="140">
        <f t="shared" ca="1" si="4"/>
        <v>0</v>
      </c>
      <c r="CW34" s="140">
        <f t="shared" ca="1" si="4"/>
        <v>0</v>
      </c>
      <c r="CX34" s="170">
        <f>SUMIFS('BD OCyG'!$AB:$AB,'BD OCyG'!$B:$B,CX$11,'BD OCyG'!$AE:$AE,$H34,'BD OCyG'!$AD:$AD,$H$11)</f>
        <v>0</v>
      </c>
      <c r="CY34" s="170">
        <f t="shared" si="5"/>
        <v>0</v>
      </c>
      <c r="CZ34" s="171">
        <f>SUMIFS('BD OCyG'!$AC:$AC,'BD OCyG'!$B:$B,CX$11,'BD OCyG'!$AE:$AE,$H34,'BD OCyG'!$AD:$AD,$H$11,'BD OCyG'!$AF:$AF,"Si")</f>
        <v>0</v>
      </c>
      <c r="DA34" s="171">
        <f>SUMIFS('BD OCyG'!$AC:$AC,'BD OCyG'!$B:$B,CX$11,'BD OCyG'!$AE:$AE,$H34,'BD OCyG'!$AD:$AD,$H$11,'BD OCyG'!$AF:$AF,"No")*Resumen!$F$8</f>
        <v>0</v>
      </c>
      <c r="DB34" s="171">
        <f>CZ34+IF(Resumen!$F$8=0,0,DA34/Resumen!$F$8)</f>
        <v>0</v>
      </c>
      <c r="DC34" s="171">
        <f>CZ34+IF(Resumen!$F$8=0,0,DA34/Resumen!$F$8)</f>
        <v>0</v>
      </c>
      <c r="DD34" s="170">
        <f>SUMIFS('BD OCyG'!$AB:$AB,'BD OCyG'!$B:$B,DD$11,'BD OCyG'!$AE:$AE,$H34,'BD OCyG'!$AD:$AD,$H$11)</f>
        <v>0</v>
      </c>
      <c r="DE34" s="170">
        <f t="shared" si="6"/>
        <v>0</v>
      </c>
      <c r="DF34" s="171">
        <f>SUMIFS('BD OCyG'!$AC:$AC,'BD OCyG'!$B:$B,DD$11,'BD OCyG'!$AE:$AE,$H34,'BD OCyG'!$AD:$AD,$H$11,'BD OCyG'!$AF:$AF,"Si")</f>
        <v>0</v>
      </c>
      <c r="DG34" s="171">
        <f>SUMIFS('BD OCyG'!$AC:$AC,'BD OCyG'!$B:$B,DD$11,'BD OCyG'!$AE:$AE,$H34,'BD OCyG'!$AD:$AD,$H$11,'BD OCyG'!$AF:$AF,"No")*Resumen!$F$8</f>
        <v>0</v>
      </c>
      <c r="DH34" s="171">
        <f>DF34+IF(Resumen!$F$8=0,0,DG34/Resumen!$F$8)</f>
        <v>0</v>
      </c>
      <c r="DI34" s="171">
        <f>DF34+IF(Resumen!$F$8=0,0,DG34/Resumen!$F$8)</f>
        <v>0</v>
      </c>
      <c r="DJ34" s="140">
        <f t="shared" ca="1" si="23"/>
        <v>0</v>
      </c>
      <c r="DK34" s="140">
        <f t="shared" ca="1" si="23"/>
        <v>0</v>
      </c>
      <c r="DL34" s="140">
        <f t="shared" ca="1" si="23"/>
        <v>0</v>
      </c>
    </row>
    <row r="35" spans="2:116" s="169" customFormat="1" ht="15" customHeight="1" x14ac:dyDescent="0.2">
      <c r="B35" s="173">
        <f>SUMIFS('BD OCyG'!$AB:$AB,'BD OCyG'!$B:$B,B$11,'BD OCyG'!$AE:$AE,$H35,'BD OCyG'!$AD:$AD,$H$11)</f>
        <v>0</v>
      </c>
      <c r="C35" s="173">
        <f t="shared" si="0"/>
        <v>0</v>
      </c>
      <c r="D35" s="174">
        <f>SUMIFS('BD OCyG'!$AC:$AC,'BD OCyG'!$B:$B,B$11,'BD OCyG'!$AE:$AE,$H35,'BD OCyG'!$AD:$AD,$H$11,'BD OCyG'!$AF:$AF,"Si")</f>
        <v>0</v>
      </c>
      <c r="E35" s="174">
        <f>SUMIFS('BD OCyG'!$AC:$AC,'BD OCyG'!$B:$B,B$11,'BD OCyG'!$AE:$AE,$H35,'BD OCyG'!$AD:$AD,$H$11,'BD OCyG'!$AF:$AF,"No")*Resumen!$F$9</f>
        <v>0</v>
      </c>
      <c r="F35" s="174">
        <f>D35+IF(Resumen!$F$9=0,0,E35/Resumen!$F$9)</f>
        <v>0</v>
      </c>
      <c r="G35" s="174">
        <f>D35+IF(Resumen!$F$7=0,0,E35/Resumen!$F$7)</f>
        <v>0</v>
      </c>
      <c r="H35" s="175"/>
      <c r="I35" s="139">
        <f>SUMIFS('BD OCyG'!$AB:$AB,'BD OCyG'!$B:$B,I$11,'BD OCyG'!$AE:$AE,$H35,'BD OCyG'!$AD:$AD,$H$11)</f>
        <v>0</v>
      </c>
      <c r="J35" s="139">
        <f t="shared" si="1"/>
        <v>0</v>
      </c>
      <c r="K35" s="139">
        <f>SUMIFS('BD OCyG'!$AC:$AC,'BD OCyG'!$B:$B,I$11,'BD OCyG'!$AE:$AE,$H35,'BD OCyG'!$AD:$AD,$H$11,'BD OCyG'!$AF:$AF,"Si")</f>
        <v>0</v>
      </c>
      <c r="L35" s="139">
        <f>SUMIFS('BD OCyG'!$AC:$AC,'BD OCyG'!$B:$B,I$11,'BD OCyG'!$AE:$AE,$H35,'BD OCyG'!$AD:$AD,$H$11,'BD OCyG'!$AF:$AF,"No")*Resumen!$F$8</f>
        <v>0</v>
      </c>
      <c r="M35" s="174">
        <f>K35+IF(Resumen!$F$8=0,0,L35/Resumen!$F$8)</f>
        <v>0</v>
      </c>
      <c r="N35" s="139">
        <f>SUMIFS('BD OCyG'!$AB:$AB,'BD OCyG'!$B:$B,N$11,'BD OCyG'!$AE:$AE,$H35,'BD OCyG'!$AD:$AD,$H$11)</f>
        <v>0</v>
      </c>
      <c r="O35" s="139">
        <f t="shared" si="2"/>
        <v>0</v>
      </c>
      <c r="P35" s="139">
        <f>SUMIFS('BD OCyG'!$AC:$AC,'BD OCyG'!$B:$B,N$11,'BD OCyG'!$AE:$AE,$H35,'BD OCyG'!$AD:$AD,$H$11,'BD OCyG'!$AF:$AF,"Si")</f>
        <v>0</v>
      </c>
      <c r="Q35" s="139">
        <f>SUMIFS('BD OCyG'!$AC:$AC,'BD OCyG'!$B:$B,N$11,'BD OCyG'!$AE:$AE,$H35,'BD OCyG'!$AD:$AD,$H$11,'BD OCyG'!$AF:$AF,"No")*Resumen!$F$8</f>
        <v>0</v>
      </c>
      <c r="R35" s="174">
        <f>P35+IF(Resumen!$F$8=0,0,Q35/Resumen!$F$8)</f>
        <v>0</v>
      </c>
      <c r="S35" s="139">
        <f ca="1">IFERROR(SUMIFS(INDIRECT("'BD OCyG'!$"&amp;T$10&amp;":"&amp;T$10),'BD OCyG'!$B:$B,N$11,'BD OCyG'!$AE:$AE,$H35,'BD OCyG'!$AD:$AD,$H$11),)</f>
        <v>0</v>
      </c>
      <c r="T35" s="139">
        <f t="shared" ca="1" si="3"/>
        <v>0</v>
      </c>
      <c r="U35" s="139">
        <f ca="1">IFERROR(SUMIFS(INDIRECT("'BD OCyG'!$"&amp;U$10&amp;":$"&amp;U$10),'BD OCyG'!$B:$B,N$11,'BD OCyG'!$AE:$AE,$H35,'BD OCyG'!$AD:$AD,$H$11,'BD OCyG'!$AF:$AF,"Si"),)</f>
        <v>0</v>
      </c>
      <c r="V35" s="139">
        <f ca="1">IFERROR(SUMIFS(INDIRECT("'BD OCyG'!$"&amp;U$10&amp;":$"&amp;U$10),'BD OCyG'!$B:$B,N$11,'BD OCyG'!$AE:$AE,$H35,'BD OCyG'!$AD:$AD,$H$11,'BD OCyG'!$AF:$AF,"No")*Resumen!$F$8,)</f>
        <v>0</v>
      </c>
      <c r="W35" s="171">
        <f ca="1">U35+IF(Resumen!$F$8=0,0,V35/Resumen!$F$8)</f>
        <v>0</v>
      </c>
      <c r="X35" s="170">
        <f ca="1">SUMIFS(INDIRECT("'BD OCyG'!$"&amp;Y$10&amp;":"&amp;Y$10),'BD OCyG'!$B:$B,X$9,'BD OCyG'!$AE:$AE,$H35,'BD OCyG'!$AD:$AD,$H$11)</f>
        <v>0</v>
      </c>
      <c r="Y35" s="170">
        <f t="shared" ca="1" si="8"/>
        <v>0</v>
      </c>
      <c r="Z35" s="171">
        <f ca="1">SUMIFS(INDIRECT("'BD OCyG'!$"&amp;Z$10&amp;":$"&amp;Z$10),'BD OCyG'!$B:$B,X$9,'BD OCyG'!$AE:$AE,$H35,'BD OCyG'!$AD:$AD,$H$11,'BD OCyG'!$AF:$AF,"Si")</f>
        <v>0</v>
      </c>
      <c r="AA35" s="171">
        <f ca="1">SUMIFS(INDIRECT("'BD OCyG'!$"&amp;Z$10&amp;":$"&amp;Z$10),'BD OCyG'!$B:$B,X$9,'BD OCyG'!$AE:$AE,$H35,'BD OCyG'!$AD:$AD,$H$11,'BD OCyG'!$AF:$AF,"No")*Resumen!$F$8</f>
        <v>0</v>
      </c>
      <c r="AB35" s="171">
        <f ca="1">Z35+IF(Resumen!$F$8=0,0,AA35/Resumen!$F$8)</f>
        <v>0</v>
      </c>
      <c r="AC35" s="171">
        <f ca="1">Z35+IF(Resumen!$G$7=0,0,AA35/Resumen!$G$7)</f>
        <v>0</v>
      </c>
      <c r="AD35" s="173">
        <f ca="1">IF(AE$9&gt;Periodo,0,(SUMIFS(INDIRECT("'BD OCyG'!$"&amp;AE$10&amp;":"&amp;AE$10),'BD OCyG'!$B:$B,AD$9,'BD OCyG'!$AE:$AE,$H35,'BD OCyG'!$AD:$AD,$H$11)*AF$9-X35*X$10)/AD$10)</f>
        <v>0</v>
      </c>
      <c r="AE35" s="173">
        <f t="shared" ca="1" si="9"/>
        <v>0</v>
      </c>
      <c r="AF35" s="171">
        <f ca="1">IF(AE$9&gt;Periodo,0,IF(AE$9&gt;Periodo,0,SUMIFS(INDIRECT("'BD OCyG'!$"&amp;AF$10&amp;":$"&amp;AF$10),'BD OCyG'!$B:$B,AD$9,'BD OCyG'!$AE:$AE,$H35,'BD OCyG'!$AD:$AD,$H$11,'BD OCyG'!$AF:$AF,"Si")-Z35))</f>
        <v>0</v>
      </c>
      <c r="AG35" s="171">
        <f ca="1">IF(AE$9&gt;Periodo,0,IF(AE$9&gt;Periodo,0,SUMIFS(INDIRECT("'BD OCyG'!$"&amp;AF$10&amp;":$"&amp;AF$10),'BD OCyG'!$B:$B,AD$9,'BD OCyG'!$AE:$AE,$H35,'BD OCyG'!$AD:$AD,$H$11,'BD OCyG'!$AF:$AF,"No")*Resumen!$F$8-AA35))</f>
        <v>0</v>
      </c>
      <c r="AH35" s="171">
        <f ca="1">AF35+IF(Resumen!$F$8=0,0,AG35/Resumen!$F$8)</f>
        <v>0</v>
      </c>
      <c r="AI35" s="171">
        <f ca="1">AF35+IF(Resumen!$H$7=0,0,AG35/Resumen!$H$7)</f>
        <v>0</v>
      </c>
      <c r="AJ35" s="170">
        <f ca="1">IF(AK$9&gt;Periodo,0,IF(AK$9&gt;Periodo,0,(SUMIFS(INDIRECT("'BD OCyG'!$"&amp;AK$10&amp;":"&amp;AK$10),'BD OCyG'!$B:$B,AJ$9,'BD OCyG'!$AE:$AE,$H35,'BD OCyG'!$AD:$AD,$H$11)*AL$9-SUMIFS(INDIRECT("'BD OCyG'!$"&amp;AE$10&amp;":"&amp;AE$10),'BD OCyG'!$B:$B,AJ$9,'BD OCyG'!$AE:$AE,$H35,'BD OCyG'!$AD:$AD,$H$11)*AF$9)/AJ$10))</f>
        <v>0</v>
      </c>
      <c r="AK35" s="173">
        <f t="shared" ca="1" si="10"/>
        <v>0</v>
      </c>
      <c r="AL35" s="171">
        <f ca="1">IF(AK$9&gt;Periodo,0,SUMIFS(INDIRECT("'BD OCyG'!$"&amp;AL$10&amp;":$"&amp;AL$10),'BD OCyG'!$B:$B,AJ$9,'BD OCyG'!$AE:$AE,$H35,'BD OCyG'!$AD:$AD,$H$11,'BD OCyG'!$AF:$AF,"Si")-AF35-Z35)</f>
        <v>0</v>
      </c>
      <c r="AM35" s="171">
        <f ca="1">IF(AK$9&gt;Periodo,0,SUMIFS(INDIRECT("'BD OCyG'!$"&amp;AL$10&amp;":$"&amp;AL$10),'BD OCyG'!$B:$B,AJ$9,'BD OCyG'!$AE:$AE,$H35,'BD OCyG'!$AD:$AD,$H$11,'BD OCyG'!$AF:$AF,"No")*Resumen!$F$8-AG35-AA35)</f>
        <v>0</v>
      </c>
      <c r="AN35" s="171">
        <f ca="1">AL35+IF(Resumen!$F$8=0,0,AM35/Resumen!$F$8)</f>
        <v>0</v>
      </c>
      <c r="AO35" s="171">
        <f ca="1">AL35+IF(Resumen!$I$7=0,0,AM35/Resumen!$I$7)</f>
        <v>0</v>
      </c>
      <c r="AP35" s="170">
        <f ca="1">IF(AQ$9&gt;Periodo,0,IF(AQ$9&gt;Periodo,0,(SUMIFS(INDIRECT("'BD OCyG'!$"&amp;AQ$10&amp;":"&amp;AQ$10),'BD OCyG'!$B:$B,AP$9,'BD OCyG'!$AE:$AE,$H35,'BD OCyG'!$AD:$AD,$H$11)*AR$9-SUMIFS(INDIRECT("'BD OCyG'!$"&amp;AK$10&amp;":"&amp;AK$10),'BD OCyG'!$B:$B,AP$9,'BD OCyG'!$AE:$AE,$H35,'BD OCyG'!$AD:$AD,$H$11)*AL$9)/AP$10))</f>
        <v>0</v>
      </c>
      <c r="AQ35" s="173">
        <f t="shared" ca="1" si="11"/>
        <v>0</v>
      </c>
      <c r="AR35" s="171">
        <f ca="1">IF(AQ$9&gt;Periodo,0,SUMIFS(INDIRECT("'BD OCyG'!$"&amp;AR$10&amp;":$"&amp;AR$10),'BD OCyG'!$B:$B,AP$9,'BD OCyG'!$AE:$AE,$H35,'BD OCyG'!$AD:$AD,$H$11,'BD OCyG'!$AF:$AF,"Si")-AL35-AF35-Z35)</f>
        <v>0</v>
      </c>
      <c r="AS35" s="171">
        <f ca="1">IF(AQ$9&gt;Periodo,0,SUMIFS(INDIRECT("'BD OCyG'!$"&amp;AR$10&amp;":$"&amp;AR$10),'BD OCyG'!$B:$B,AP$9,'BD OCyG'!$AE:$AE,$H35,'BD OCyG'!$AD:$AD,$H$11,'BD OCyG'!$AF:$AF,"No")*Resumen!$F$8-AM35-AG35-AA35)</f>
        <v>0</v>
      </c>
      <c r="AT35" s="171">
        <f ca="1">AR35+IF(Resumen!$F$8=0,0,AS35/Resumen!$F$8)</f>
        <v>0</v>
      </c>
      <c r="AU35" s="171">
        <f ca="1">AR35+IF(Resumen!$J$7=0,0,AS35/Resumen!$J$7)</f>
        <v>0</v>
      </c>
      <c r="AV35" s="170">
        <f ca="1">IF(AW$9&gt;Periodo,0,IF(AW$9&gt;Periodo,0,(SUMIFS(INDIRECT("'BD OCyG'!$"&amp;AW$10&amp;":"&amp;AW$10),'BD OCyG'!$B:$B,AV$9,'BD OCyG'!$AE:$AE,$H35,'BD OCyG'!$AD:$AD,$H$11)*AX$9-SUMIFS(INDIRECT("'BD OCyG'!$"&amp;AQ$10&amp;":"&amp;AQ$10),'BD OCyG'!$B:$B,AV$9,'BD OCyG'!$AE:$AE,$H35,'BD OCyG'!$AD:$AD,$H$11)*AR$9)/AV$10))</f>
        <v>0</v>
      </c>
      <c r="AW35" s="173">
        <f t="shared" ca="1" si="12"/>
        <v>0</v>
      </c>
      <c r="AX35" s="171">
        <f ca="1">IF(AW$9&gt;Periodo,0,SUMIFS(INDIRECT("'BD OCyG'!$"&amp;AX$10&amp;":$"&amp;AX$10),'BD OCyG'!$B:$B,AV$9,'BD OCyG'!$AE:$AE,$H35,'BD OCyG'!$AD:$AD,$H$11,'BD OCyG'!$AF:$AF,"Si")-AR35-AL35-AF35-Z35)</f>
        <v>0</v>
      </c>
      <c r="AY35" s="171">
        <f ca="1">IF(AW$9&gt;Periodo,0,SUMIFS(INDIRECT("'BD OCyG'!$"&amp;AX$10&amp;":$"&amp;AX$10),'BD OCyG'!$B:$B,AV$9,'BD OCyG'!$AE:$AE,$H35,'BD OCyG'!$AD:$AD,$H$11,'BD OCyG'!$AF:$AF,"No")*Resumen!$F$8-AS35-AM35-AG35-AA35)</f>
        <v>0</v>
      </c>
      <c r="AZ35" s="171">
        <f ca="1">AX35+IF(Resumen!$F$8=0,0,AY35/Resumen!$F$8)</f>
        <v>0</v>
      </c>
      <c r="BA35" s="171">
        <f ca="1">AX35+IF(Resumen!$K$7=0,0,AY35/Resumen!$K$7)</f>
        <v>0</v>
      </c>
      <c r="BB35" s="170">
        <f ca="1">IF(BC$9&gt;Periodo,0,IF(BC$9&gt;Periodo,0,(SUMIFS(INDIRECT("'BD OCyG'!$"&amp;BC$10&amp;":"&amp;BC$10),'BD OCyG'!$B:$B,BB$9,'BD OCyG'!$AE:$AE,$H35,'BD OCyG'!$AD:$AD,$H$11)*BD$9-SUMIFS(INDIRECT("'BD OCyG'!$"&amp;AW$10&amp;":"&amp;AW$10),'BD OCyG'!$B:$B,BB$9,'BD OCyG'!$AE:$AE,$H35,'BD OCyG'!$AD:$AD,$H$11)*AX$9)/BB$10))</f>
        <v>0</v>
      </c>
      <c r="BC35" s="173">
        <f t="shared" ca="1" si="13"/>
        <v>0</v>
      </c>
      <c r="BD35" s="171">
        <f ca="1">IF(BC$9&gt;Periodo,0,SUMIFS(INDIRECT("'BD OCyG'!$"&amp;BD$10&amp;":$"&amp;BD$10),'BD OCyG'!$B:$B,BB$9,'BD OCyG'!$AE:$AE,$H35,'BD OCyG'!$AD:$AD,$H$11,'BD OCyG'!$AF:$AF,"Si")-AX35-AR35-AL35-AF35-Z35)</f>
        <v>0</v>
      </c>
      <c r="BE35" s="171">
        <f ca="1">IF(BC$9&gt;Periodo,0,SUMIFS(INDIRECT("'BD OCyG'!$"&amp;BD$10&amp;":$"&amp;BD$10),'BD OCyG'!$B:$B,BB$9,'BD OCyG'!$AE:$AE,$H35,'BD OCyG'!$AD:$AD,$H$11,'BD OCyG'!$AF:$AF,"No")*Resumen!$F$8-AY35-AS35-AM35-AG35-AA35)</f>
        <v>0</v>
      </c>
      <c r="BF35" s="171">
        <f ca="1">BD35+IF(Resumen!$F$8=0,0,BE35/Resumen!$F$8)</f>
        <v>0</v>
      </c>
      <c r="BG35" s="171">
        <f ca="1">BD35+IF(Resumen!$L$7=0,0,BE35/Resumen!$L$7)</f>
        <v>0</v>
      </c>
      <c r="BH35" s="170">
        <f ca="1">IF(BI$9&gt;Periodo,0,IF(BI$9&gt;Periodo,0,(SUMIFS(INDIRECT("'BD OCyG'!$"&amp;BI$10&amp;":"&amp;BI$10),'BD OCyG'!$B:$B,BH$9,'BD OCyG'!$AE:$AE,$H35,'BD OCyG'!$AD:$AD,$H$11)*BJ$9-SUMIFS(INDIRECT("'BD OCyG'!$"&amp;BC$10&amp;":"&amp;BC$10),'BD OCyG'!$B:$B,BH$9,'BD OCyG'!$AE:$AE,$H35,'BD OCyG'!$AD:$AD,$H$11)*BD$9)/BH$10))</f>
        <v>0</v>
      </c>
      <c r="BI35" s="173">
        <f t="shared" ca="1" si="14"/>
        <v>0</v>
      </c>
      <c r="BJ35" s="171">
        <f ca="1">IF(BI$9&gt;Periodo,0,SUMIFS(INDIRECT("'BD OCyG'!$"&amp;BJ$10&amp;":$"&amp;BJ$10),'BD OCyG'!$B:$B,BH$9,'BD OCyG'!$AE:$AE,$H35,'BD OCyG'!$AD:$AD,$H$11,'BD OCyG'!$AF:$AF,"Si")-BD35-AX35-AR35-AL35-AF35-Z35)</f>
        <v>0</v>
      </c>
      <c r="BK35" s="171">
        <f ca="1">IF(BI$9&gt;Periodo,0,SUMIFS(INDIRECT("'BD OCyG'!$"&amp;BJ$10&amp;":$"&amp;BJ$10),'BD OCyG'!$B:$B,BH$9,'BD OCyG'!$AE:$AE,$H35,'BD OCyG'!$AD:$AD,$H$11,'BD OCyG'!$AF:$AF,"No")*Resumen!$F$8-BE35-AY35-AS35-AM35-AG35-AA35)</f>
        <v>0</v>
      </c>
      <c r="BL35" s="171">
        <f ca="1">BJ35+IF(Resumen!$F$8=0,0,BK35/Resumen!$F$8)</f>
        <v>0</v>
      </c>
      <c r="BM35" s="171">
        <f ca="1">BJ35+IF(Resumen!$M$7=0,0,BK35/Resumen!$M$7)</f>
        <v>0</v>
      </c>
      <c r="BN35" s="170">
        <f ca="1">IF(BO$9&gt;Periodo,0,IF(BO$9&gt;Periodo,0,(SUMIFS(INDIRECT("'BD OCyG'!$"&amp;BO$10&amp;":"&amp;BO$10),'BD OCyG'!$B:$B,BN$9,'BD OCyG'!$AE:$AE,$H35,'BD OCyG'!$AD:$AD,$H$11)*BP$9-SUMIFS(INDIRECT("'BD OCyG'!$"&amp;BI$10&amp;":"&amp;BI$10),'BD OCyG'!$B:$B,BN$9,'BD OCyG'!$AE:$AE,$H35,'BD OCyG'!$AD:$AD,$H$11)*BJ$9)/BN$10))</f>
        <v>0</v>
      </c>
      <c r="BO35" s="173">
        <f t="shared" ca="1" si="15"/>
        <v>0</v>
      </c>
      <c r="BP35" s="171">
        <f ca="1">IF(BO$9&gt;Periodo,0,SUMIFS(INDIRECT("'BD OCyG'!$"&amp;BP$10&amp;":$"&amp;BP$10),'BD OCyG'!$B:$B,BN$9,'BD OCyG'!$AE:$AE,$H35,'BD OCyG'!$AD:$AD,$H$11,'BD OCyG'!$AF:$AF,"Si")-BJ35-BD35-AX35-AR35-AL35-AF35-Z35)</f>
        <v>0</v>
      </c>
      <c r="BQ35" s="171">
        <f ca="1">IF(BO$9&gt;Periodo,0,SUMIFS(INDIRECT("'BD OCyG'!$"&amp;BP$10&amp;":$"&amp;BP$10),'BD OCyG'!$B:$B,BN$9,'BD OCyG'!$AE:$AE,$H35,'BD OCyG'!$AD:$AD,$H$11,'BD OCyG'!$AF:$AF,"No")*Resumen!$F$9-BK35-BE35-AY35-AS35-AM35-AG35-AA35)</f>
        <v>0</v>
      </c>
      <c r="BR35" s="171">
        <f ca="1">BP35+IF(Resumen!$F$8=0,0,BQ35/Resumen!$F$8)</f>
        <v>0</v>
      </c>
      <c r="BS35" s="171">
        <f ca="1">BP35+IF(Resumen!$N$7=0,0,BQ35/Resumen!$N$7)</f>
        <v>0</v>
      </c>
      <c r="BT35" s="170">
        <f ca="1">IF(BU$9&gt;Periodo,0,IF(BU$9&gt;Periodo,0,(SUMIFS(INDIRECT("'BD OCyG'!$"&amp;BU$10&amp;":"&amp;BU$10),'BD OCyG'!$B:$B,BT$9,'BD OCyG'!$AE:$AE,$H35,'BD OCyG'!$AD:$AD,$H$11)*BV$9-SUMIFS(INDIRECT("'BD OCyG'!$"&amp;BO$10&amp;":"&amp;BO$10),'BD OCyG'!$B:$B,BT$9,'BD OCyG'!$AE:$AE,$H35,'BD OCyG'!$AD:$AD,$H$11)*BP$9)/BT$10))</f>
        <v>0</v>
      </c>
      <c r="BU35" s="173">
        <f t="shared" ca="1" si="16"/>
        <v>0</v>
      </c>
      <c r="BV35" s="171">
        <f ca="1">IF(BU$9&gt;Periodo,0,SUMIFS(INDIRECT("'BD OCyG'!$"&amp;BV$10&amp;":$"&amp;BV$10),'BD OCyG'!$B:$B,BT$9,'BD OCyG'!$AE:$AE,$H35,'BD OCyG'!$AD:$AD,$H$11,'BD OCyG'!$AF:$AF,"Si")-BP35-BJ35-BD35-AX35-AR35-AL35-AF35-Z35)</f>
        <v>0</v>
      </c>
      <c r="BW35" s="171">
        <f ca="1">IF(BU$9&gt;Periodo,0,SUMIFS(INDIRECT("'BD OCyG'!$"&amp;BV$10&amp;":$"&amp;BV$10),'BD OCyG'!$B:$B,BT$9,'BD OCyG'!$AE:$AE,$H35,'BD OCyG'!$AD:$AD,$H$11,'BD OCyG'!$AF:$AF,"No")*Resumen!$F$8-BQ35-BK35-BE35-AY35-AS35-AM35-AG35-AA35)</f>
        <v>0</v>
      </c>
      <c r="BX35" s="171">
        <f ca="1">BV35+IF(Resumen!$F$8=0,0,BW35/Resumen!$F$8)</f>
        <v>0</v>
      </c>
      <c r="BY35" s="171">
        <f ca="1">BV35+IF(Resumen!$O$7=0,0,BW35/Resumen!$O$7)</f>
        <v>0</v>
      </c>
      <c r="BZ35" s="170">
        <f ca="1">IF(CA$9&gt;Periodo,0,IF(CA$9&gt;Periodo,0,(SUMIFS(INDIRECT("'BD OCyG'!$"&amp;CA$10&amp;":"&amp;CA$10),'BD OCyG'!$B:$B,BZ$9,'BD OCyG'!$AE:$AE,$H35,'BD OCyG'!$AD:$AD,$H$11)*CB$9-SUMIFS(INDIRECT("'BD OCyG'!$"&amp;BU$10&amp;":"&amp;BU$10),'BD OCyG'!$B:$B,BZ$9,'BD OCyG'!$AE:$AE,$H35,'BD OCyG'!$AD:$AD,$H$11)*BV$9)/BZ$10))</f>
        <v>0</v>
      </c>
      <c r="CA35" s="173">
        <f t="shared" ca="1" si="17"/>
        <v>0</v>
      </c>
      <c r="CB35" s="171">
        <f ca="1">IF(CA$9&gt;Periodo,0,SUMIFS(INDIRECT("'BD OCyG'!$"&amp;CB$10&amp;":$"&amp;CB$10),'BD OCyG'!$B:$B,BZ$9,'BD OCyG'!$AE:$AE,$H35,'BD OCyG'!$AD:$AD,$H$11,'BD OCyG'!$AF:$AF,"Si")-BV35-BP35-BJ35-BD35-AX35-AR35-AL35-AF35-Z35)</f>
        <v>0</v>
      </c>
      <c r="CC35" s="171">
        <f ca="1">IF(CA$9&gt;Periodo,0,SUMIFS(INDIRECT("'BD OCyG'!$"&amp;CB$10&amp;":$"&amp;CB$10),'BD OCyG'!$B:$B,BZ$9,'BD OCyG'!$AE:$AE,$H35,'BD OCyG'!$AD:$AD,$H$11,'BD OCyG'!$AF:$AF,"No")*Resumen!$F$8-BW35-BQ35-BK35-BE35-AY35-AS35-AM35-AG35-AA35)</f>
        <v>0</v>
      </c>
      <c r="CD35" s="171">
        <f ca="1">CB35+IF(Resumen!$F$8=0,0,CC35/Resumen!$F$8)</f>
        <v>0</v>
      </c>
      <c r="CE35" s="171">
        <f ca="1">CB35+IF(Resumen!$P$7=0,0,CC35/Resumen!$P$7)</f>
        <v>0</v>
      </c>
      <c r="CF35" s="170">
        <f ca="1">IF(CG$9&gt;Periodo,0,IF(CG$9&gt;Periodo,0,(SUMIFS(INDIRECT("'BD OCyG'!$"&amp;CG$10&amp;":"&amp;CG$10),'BD OCyG'!$B:$B,CF$9,'BD OCyG'!$AE:$AE,$H35,'BD OCyG'!$AD:$AD,$H$11)*CH$9-SUMIFS(INDIRECT("'BD OCyG'!$"&amp;CA$10&amp;":"&amp;CA$10),'BD OCyG'!$B:$B,CF$9,'BD OCyG'!$AE:$AE,$H35,'BD OCyG'!$AD:$AD,$H$11)*CB$9)/CF$10))</f>
        <v>0</v>
      </c>
      <c r="CG35" s="173">
        <f t="shared" ca="1" si="18"/>
        <v>0</v>
      </c>
      <c r="CH35" s="171">
        <f ca="1">IF(CG$9&gt;Periodo,0,SUMIFS(INDIRECT("'BD OCyG'!$"&amp;CH$10&amp;":$"&amp;CH$10),'BD OCyG'!$B:$B,CF$9,'BD OCyG'!$AE:$AE,$H35,'BD OCyG'!$AD:$AD,$H$11,'BD OCyG'!$AF:$AF,"Si")-CB35-BV35-BP35-BJ35-BD35-AX35-AR35-AL35-AF35-Z35)</f>
        <v>0</v>
      </c>
      <c r="CI35" s="171">
        <f ca="1">IF(CG$9&gt;Periodo,0,SUMIFS(INDIRECT("'BD OCyG'!$"&amp;CH$10&amp;":$"&amp;CH$10),'BD OCyG'!$B:$B,CF$9,'BD OCyG'!$AE:$AE,$H35,'BD OCyG'!$AD:$AD,$H$11,'BD OCyG'!$AF:$AF,"No")*Resumen!$F$8-CC35-BW35-BQ35-BK35-BE35-AY35-AS35-AM35-AG35-AA35)</f>
        <v>0</v>
      </c>
      <c r="CJ35" s="171">
        <f ca="1">CH35+IF(Resumen!$F$8=0,0,CI35/Resumen!$F$8)</f>
        <v>0</v>
      </c>
      <c r="CK35" s="171">
        <f ca="1">CH35+IF(Resumen!$Q$7=0,0,CI35/Resumen!$Q$7)</f>
        <v>0</v>
      </c>
      <c r="CL35" s="170">
        <f ca="1">IF(CM$9&gt;Periodo,0,IF(CM$9&gt;Periodo,0,(SUMIFS(INDIRECT("'BD OCyG'!$"&amp;CM$10&amp;":"&amp;CM$10),'BD OCyG'!$B:$B,CL$9,'BD OCyG'!$AE:$AE,$H35,'BD OCyG'!$AD:$AD,$H$11)*CN$9-SUMIFS(INDIRECT("'BD OCyG'!$"&amp;CG$10&amp;":"&amp;CG$10),'BD OCyG'!$B:$B,CL$9,'BD OCyG'!$AE:$AE,$H35,'BD OCyG'!$AD:$AD,$H$11)*CH$9)/CL$10))</f>
        <v>0</v>
      </c>
      <c r="CM35" s="173">
        <f t="shared" ca="1" si="19"/>
        <v>0</v>
      </c>
      <c r="CN35" s="171">
        <f ca="1">IF(CM$9&gt;Periodo,0,SUMIFS(INDIRECT("'BD OCyG'!$"&amp;CN$10&amp;":$"&amp;CN$10),'BD OCyG'!$B:$B,CL$9,'BD OCyG'!$AE:$AE,$H35,'BD OCyG'!$AD:$AD,$H$11,'BD OCyG'!$AF:$AF,"Si")-CH35-CB35-BV35-BP35-BJ35-BD35-AX35-AR35-AL35-AF35-Z35)</f>
        <v>0</v>
      </c>
      <c r="CO35" s="171">
        <f ca="1">IF(CM$9&gt;Periodo,0,SUMIFS(INDIRECT("'BD OCyG'!$"&amp;CN$10&amp;":$"&amp;CN$10),'BD OCyG'!$B:$B,CL$9,'BD OCyG'!$AE:$AE,$H35,'BD OCyG'!$AD:$AD,$H$11,'BD OCyG'!$AF:$AF,"No")*Resumen!$F$8-CI35-CC35-BW35-BQ35-BK35-BE35-AY35-AS35-AM35-AG35-AA35)</f>
        <v>0</v>
      </c>
      <c r="CP35" s="171">
        <f ca="1">CN35+IF(Resumen!$F$8=0,0,CO35/Resumen!$F$8)</f>
        <v>0</v>
      </c>
      <c r="CQ35" s="171">
        <f ca="1">CN35+IF(Resumen!$R$7=0,0,CO35/Resumen!$R$7)</f>
        <v>0</v>
      </c>
      <c r="CR35" s="139">
        <f t="shared" ca="1" si="20"/>
        <v>0</v>
      </c>
      <c r="CS35" s="139">
        <f t="shared" ca="1" si="21"/>
        <v>0</v>
      </c>
      <c r="CT35" s="139">
        <f t="shared" ca="1" si="22"/>
        <v>0</v>
      </c>
      <c r="CU35" s="139">
        <f t="shared" ca="1" si="4"/>
        <v>0</v>
      </c>
      <c r="CV35" s="140">
        <f t="shared" ca="1" si="4"/>
        <v>0</v>
      </c>
      <c r="CW35" s="140">
        <f t="shared" ca="1" si="4"/>
        <v>0</v>
      </c>
      <c r="CX35" s="173">
        <f>SUMIFS('BD OCyG'!$AB:$AB,'BD OCyG'!$B:$B,CX$11,'BD OCyG'!$AE:$AE,$H35,'BD OCyG'!$AD:$AD,$H$11)</f>
        <v>0</v>
      </c>
      <c r="CY35" s="173">
        <f t="shared" si="5"/>
        <v>0</v>
      </c>
      <c r="CZ35" s="174">
        <f>SUMIFS('BD OCyG'!$AC:$AC,'BD OCyG'!$B:$B,CX$11,'BD OCyG'!$AE:$AE,$H35,'BD OCyG'!$AD:$AD,$H$11,'BD OCyG'!$AF:$AF,"Si")</f>
        <v>0</v>
      </c>
      <c r="DA35" s="174">
        <f>SUMIFS('BD OCyG'!$AC:$AC,'BD OCyG'!$B:$B,CX$11,'BD OCyG'!$AE:$AE,$H35,'BD OCyG'!$AD:$AD,$H$11,'BD OCyG'!$AF:$AF,"No")*Resumen!$F$8</f>
        <v>0</v>
      </c>
      <c r="DB35" s="174">
        <f>CZ35+IF(Resumen!$F$8=0,0,DA35/Resumen!$F$8)</f>
        <v>0</v>
      </c>
      <c r="DC35" s="174">
        <f>CZ35+IF(Resumen!$F$8=0,0,DA35/Resumen!$F$8)</f>
        <v>0</v>
      </c>
      <c r="DD35" s="173">
        <f>SUMIFS('BD OCyG'!$AB:$AB,'BD OCyG'!$B:$B,DD$11,'BD OCyG'!$AE:$AE,$H35,'BD OCyG'!$AD:$AD,$H$11)</f>
        <v>0</v>
      </c>
      <c r="DE35" s="173">
        <f t="shared" si="6"/>
        <v>0</v>
      </c>
      <c r="DF35" s="174">
        <f>SUMIFS('BD OCyG'!$AC:$AC,'BD OCyG'!$B:$B,DD$11,'BD OCyG'!$AE:$AE,$H35,'BD OCyG'!$AD:$AD,$H$11,'BD OCyG'!$AF:$AF,"Si")</f>
        <v>0</v>
      </c>
      <c r="DG35" s="174">
        <f>SUMIFS('BD OCyG'!$AC:$AC,'BD OCyG'!$B:$B,DD$11,'BD OCyG'!$AE:$AE,$H35,'BD OCyG'!$AD:$AD,$H$11,'BD OCyG'!$AF:$AF,"No")*Resumen!$F$8</f>
        <v>0</v>
      </c>
      <c r="DH35" s="174">
        <f>DF35+IF(Resumen!$F$8=0,0,DG35/Resumen!$F$8)</f>
        <v>0</v>
      </c>
      <c r="DI35" s="171">
        <f>DF35+IF(Resumen!$F$8=0,0,DG35/Resumen!$F$8)</f>
        <v>0</v>
      </c>
      <c r="DJ35" s="140">
        <f t="shared" ca="1" si="23"/>
        <v>0</v>
      </c>
      <c r="DK35" s="140">
        <f t="shared" ca="1" si="23"/>
        <v>0</v>
      </c>
      <c r="DL35" s="140">
        <f t="shared" ca="1" si="23"/>
        <v>0</v>
      </c>
    </row>
    <row r="36" spans="2:116" s="169" customFormat="1" ht="15" customHeight="1" x14ac:dyDescent="0.2">
      <c r="B36" s="173">
        <f>SUMIFS('BD OCyG'!$AB:$AB,'BD OCyG'!$B:$B,B$11,'BD OCyG'!$AE:$AE,$H36,'BD OCyG'!$AD:$AD,$H$11)</f>
        <v>0</v>
      </c>
      <c r="C36" s="173">
        <f t="shared" si="0"/>
        <v>0</v>
      </c>
      <c r="D36" s="174">
        <f>SUMIFS('BD OCyG'!$AC:$AC,'BD OCyG'!$B:$B,B$11,'BD OCyG'!$AE:$AE,$H36,'BD OCyG'!$AD:$AD,$H$11,'BD OCyG'!$AF:$AF,"Si")</f>
        <v>0</v>
      </c>
      <c r="E36" s="174">
        <f>SUMIFS('BD OCyG'!$AC:$AC,'BD OCyG'!$B:$B,B$11,'BD OCyG'!$AE:$AE,$H36,'BD OCyG'!$AD:$AD,$H$11,'BD OCyG'!$AF:$AF,"No")*Resumen!$F$9</f>
        <v>0</v>
      </c>
      <c r="F36" s="174">
        <f>D36+IF(Resumen!$F$9=0,0,E36/Resumen!$F$9)</f>
        <v>0</v>
      </c>
      <c r="G36" s="174">
        <f>D36+IF(Resumen!$F$7=0,0,E36/Resumen!$F$7)</f>
        <v>0</v>
      </c>
      <c r="H36" s="175"/>
      <c r="I36" s="139">
        <f>SUMIFS('BD OCyG'!$AB:$AB,'BD OCyG'!$B:$B,I$11,'BD OCyG'!$AE:$AE,$H36,'BD OCyG'!$AD:$AD,$H$11)</f>
        <v>0</v>
      </c>
      <c r="J36" s="139">
        <f t="shared" si="1"/>
        <v>0</v>
      </c>
      <c r="K36" s="139">
        <f>SUMIFS('BD OCyG'!$AC:$AC,'BD OCyG'!$B:$B,I$11,'BD OCyG'!$AE:$AE,$H36,'BD OCyG'!$AD:$AD,$H$11,'BD OCyG'!$AF:$AF,"Si")</f>
        <v>0</v>
      </c>
      <c r="L36" s="139">
        <f>SUMIFS('BD OCyG'!$AC:$AC,'BD OCyG'!$B:$B,I$11,'BD OCyG'!$AE:$AE,$H36,'BD OCyG'!$AD:$AD,$H$11,'BD OCyG'!$AF:$AF,"No")*Resumen!$F$8</f>
        <v>0</v>
      </c>
      <c r="M36" s="174">
        <f>K36+IF(Resumen!$F$8=0,0,L36/Resumen!$F$8)</f>
        <v>0</v>
      </c>
      <c r="N36" s="139">
        <f>SUMIFS('BD OCyG'!$AB:$AB,'BD OCyG'!$B:$B,N$11,'BD OCyG'!$AE:$AE,$H36,'BD OCyG'!$AD:$AD,$H$11)</f>
        <v>0</v>
      </c>
      <c r="O36" s="139">
        <f t="shared" si="2"/>
        <v>0</v>
      </c>
      <c r="P36" s="139">
        <f>SUMIFS('BD OCyG'!$AC:$AC,'BD OCyG'!$B:$B,N$11,'BD OCyG'!$AE:$AE,$H36,'BD OCyG'!$AD:$AD,$H$11,'BD OCyG'!$AF:$AF,"Si")</f>
        <v>0</v>
      </c>
      <c r="Q36" s="139">
        <f>SUMIFS('BD OCyG'!$AC:$AC,'BD OCyG'!$B:$B,N$11,'BD OCyG'!$AE:$AE,$H36,'BD OCyG'!$AD:$AD,$H$11,'BD OCyG'!$AF:$AF,"No")*Resumen!$F$8</f>
        <v>0</v>
      </c>
      <c r="R36" s="174">
        <f>P36+IF(Resumen!$F$8=0,0,Q36/Resumen!$F$8)</f>
        <v>0</v>
      </c>
      <c r="S36" s="139">
        <f ca="1">IFERROR(SUMIFS(INDIRECT("'BD OCyG'!$"&amp;T$10&amp;":"&amp;T$10),'BD OCyG'!$B:$B,N$11,'BD OCyG'!$AE:$AE,$H36,'BD OCyG'!$AD:$AD,$H$11),)</f>
        <v>0</v>
      </c>
      <c r="T36" s="139">
        <f t="shared" ca="1" si="3"/>
        <v>0</v>
      </c>
      <c r="U36" s="139">
        <f ca="1">IFERROR(SUMIFS(INDIRECT("'BD OCyG'!$"&amp;U$10&amp;":$"&amp;U$10),'BD OCyG'!$B:$B,N$11,'BD OCyG'!$AE:$AE,$H36,'BD OCyG'!$AD:$AD,$H$11,'BD OCyG'!$AF:$AF,"Si"),)</f>
        <v>0</v>
      </c>
      <c r="V36" s="139">
        <f ca="1">IFERROR(SUMIFS(INDIRECT("'BD OCyG'!$"&amp;U$10&amp;":$"&amp;U$10),'BD OCyG'!$B:$B,N$11,'BD OCyG'!$AE:$AE,$H36,'BD OCyG'!$AD:$AD,$H$11,'BD OCyG'!$AF:$AF,"No")*Resumen!$F$8,)</f>
        <v>0</v>
      </c>
      <c r="W36" s="171">
        <f ca="1">U36+IF(Resumen!$F$8=0,0,V36/Resumen!$F$8)</f>
        <v>0</v>
      </c>
      <c r="X36" s="170">
        <f ca="1">SUMIFS(INDIRECT("'BD OCyG'!$"&amp;Y$10&amp;":"&amp;Y$10),'BD OCyG'!$B:$B,X$9,'BD OCyG'!$AE:$AE,$H36,'BD OCyG'!$AD:$AD,$H$11)</f>
        <v>0</v>
      </c>
      <c r="Y36" s="170">
        <f t="shared" ca="1" si="8"/>
        <v>0</v>
      </c>
      <c r="Z36" s="171">
        <f ca="1">SUMIFS(INDIRECT("'BD OCyG'!$"&amp;Z$10&amp;":$"&amp;Z$10),'BD OCyG'!$B:$B,X$9,'BD OCyG'!$AE:$AE,$H36,'BD OCyG'!$AD:$AD,$H$11,'BD OCyG'!$AF:$AF,"Si")</f>
        <v>0</v>
      </c>
      <c r="AA36" s="171">
        <f ca="1">SUMIFS(INDIRECT("'BD OCyG'!$"&amp;Z$10&amp;":$"&amp;Z$10),'BD OCyG'!$B:$B,X$9,'BD OCyG'!$AE:$AE,$H36,'BD OCyG'!$AD:$AD,$H$11,'BD OCyG'!$AF:$AF,"No")*Resumen!$F$8</f>
        <v>0</v>
      </c>
      <c r="AB36" s="171">
        <f ca="1">Z36+IF(Resumen!$F$8=0,0,AA36/Resumen!$F$8)</f>
        <v>0</v>
      </c>
      <c r="AC36" s="171">
        <f ca="1">Z36+IF(Resumen!$G$7=0,0,AA36/Resumen!$G$7)</f>
        <v>0</v>
      </c>
      <c r="AD36" s="173">
        <f ca="1">IF(AE$9&gt;Periodo,0,(SUMIFS(INDIRECT("'BD OCyG'!$"&amp;AE$10&amp;":"&amp;AE$10),'BD OCyG'!$B:$B,AD$9,'BD OCyG'!$AE:$AE,$H36,'BD OCyG'!$AD:$AD,$H$11)*AF$9-X36*X$10)/AD$10)</f>
        <v>0</v>
      </c>
      <c r="AE36" s="173">
        <f t="shared" ca="1" si="9"/>
        <v>0</v>
      </c>
      <c r="AF36" s="171">
        <f ca="1">IF(AE$9&gt;Periodo,0,IF(AE$9&gt;Periodo,0,SUMIFS(INDIRECT("'BD OCyG'!$"&amp;AF$10&amp;":$"&amp;AF$10),'BD OCyG'!$B:$B,AD$9,'BD OCyG'!$AE:$AE,$H36,'BD OCyG'!$AD:$AD,$H$11,'BD OCyG'!$AF:$AF,"Si")-Z36))</f>
        <v>0</v>
      </c>
      <c r="AG36" s="171">
        <f ca="1">IF(AE$9&gt;Periodo,0,IF(AE$9&gt;Periodo,0,SUMIFS(INDIRECT("'BD OCyG'!$"&amp;AF$10&amp;":$"&amp;AF$10),'BD OCyG'!$B:$B,AD$9,'BD OCyG'!$AE:$AE,$H36,'BD OCyG'!$AD:$AD,$H$11,'BD OCyG'!$AF:$AF,"No")*Resumen!$F$8-AA36))</f>
        <v>0</v>
      </c>
      <c r="AH36" s="171">
        <f ca="1">AF36+IF(Resumen!$F$8=0,0,AG36/Resumen!$F$8)</f>
        <v>0</v>
      </c>
      <c r="AI36" s="171">
        <f ca="1">AF36+IF(Resumen!$H$7=0,0,AG36/Resumen!$H$7)</f>
        <v>0</v>
      </c>
      <c r="AJ36" s="170">
        <f ca="1">IF(AK$9&gt;Periodo,0,IF(AK$9&gt;Periodo,0,(SUMIFS(INDIRECT("'BD OCyG'!$"&amp;AK$10&amp;":"&amp;AK$10),'BD OCyG'!$B:$B,AJ$9,'BD OCyG'!$AE:$AE,$H36,'BD OCyG'!$AD:$AD,$H$11)*AL$9-SUMIFS(INDIRECT("'BD OCyG'!$"&amp;AE$10&amp;":"&amp;AE$10),'BD OCyG'!$B:$B,AJ$9,'BD OCyG'!$AE:$AE,$H36,'BD OCyG'!$AD:$AD,$H$11)*AF$9)/AJ$10))</f>
        <v>0</v>
      </c>
      <c r="AK36" s="173">
        <f t="shared" ca="1" si="10"/>
        <v>0</v>
      </c>
      <c r="AL36" s="171">
        <f ca="1">IF(AK$9&gt;Periodo,0,SUMIFS(INDIRECT("'BD OCyG'!$"&amp;AL$10&amp;":$"&amp;AL$10),'BD OCyG'!$B:$B,AJ$9,'BD OCyG'!$AE:$AE,$H36,'BD OCyG'!$AD:$AD,$H$11,'BD OCyG'!$AF:$AF,"Si")-AF36-Z36)</f>
        <v>0</v>
      </c>
      <c r="AM36" s="171">
        <f ca="1">IF(AK$9&gt;Periodo,0,SUMIFS(INDIRECT("'BD OCyG'!$"&amp;AL$10&amp;":$"&amp;AL$10),'BD OCyG'!$B:$B,AJ$9,'BD OCyG'!$AE:$AE,$H36,'BD OCyG'!$AD:$AD,$H$11,'BD OCyG'!$AF:$AF,"No")*Resumen!$F$8-AG36-AA36)</f>
        <v>0</v>
      </c>
      <c r="AN36" s="171">
        <f ca="1">AL36+IF(Resumen!$F$8=0,0,AM36/Resumen!$F$8)</f>
        <v>0</v>
      </c>
      <c r="AO36" s="171">
        <f ca="1">AL36+IF(Resumen!$I$7=0,0,AM36/Resumen!$I$7)</f>
        <v>0</v>
      </c>
      <c r="AP36" s="170">
        <f ca="1">IF(AQ$9&gt;Periodo,0,IF(AQ$9&gt;Periodo,0,(SUMIFS(INDIRECT("'BD OCyG'!$"&amp;AQ$10&amp;":"&amp;AQ$10),'BD OCyG'!$B:$B,AP$9,'BD OCyG'!$AE:$AE,$H36,'BD OCyG'!$AD:$AD,$H$11)*AR$9-SUMIFS(INDIRECT("'BD OCyG'!$"&amp;AK$10&amp;":"&amp;AK$10),'BD OCyG'!$B:$B,AP$9,'BD OCyG'!$AE:$AE,$H36,'BD OCyG'!$AD:$AD,$H$11)*AL$9)/AP$10))</f>
        <v>0</v>
      </c>
      <c r="AQ36" s="173">
        <f t="shared" ca="1" si="11"/>
        <v>0</v>
      </c>
      <c r="AR36" s="171">
        <f ca="1">IF(AQ$9&gt;Periodo,0,SUMIFS(INDIRECT("'BD OCyG'!$"&amp;AR$10&amp;":$"&amp;AR$10),'BD OCyG'!$B:$B,AP$9,'BD OCyG'!$AE:$AE,$H36,'BD OCyG'!$AD:$AD,$H$11,'BD OCyG'!$AF:$AF,"Si")-AL36-AF36-Z36)</f>
        <v>0</v>
      </c>
      <c r="AS36" s="171">
        <f ca="1">IF(AQ$9&gt;Periodo,0,SUMIFS(INDIRECT("'BD OCyG'!$"&amp;AR$10&amp;":$"&amp;AR$10),'BD OCyG'!$B:$B,AP$9,'BD OCyG'!$AE:$AE,$H36,'BD OCyG'!$AD:$AD,$H$11,'BD OCyG'!$AF:$AF,"No")*Resumen!$F$8-AM36-AG36-AA36)</f>
        <v>0</v>
      </c>
      <c r="AT36" s="171">
        <f ca="1">AR36+IF(Resumen!$F$8=0,0,AS36/Resumen!$F$8)</f>
        <v>0</v>
      </c>
      <c r="AU36" s="171">
        <f ca="1">AR36+IF(Resumen!$J$7=0,0,AS36/Resumen!$J$7)</f>
        <v>0</v>
      </c>
      <c r="AV36" s="170">
        <f ca="1">IF(AW$9&gt;Periodo,0,IF(AW$9&gt;Periodo,0,(SUMIFS(INDIRECT("'BD OCyG'!$"&amp;AW$10&amp;":"&amp;AW$10),'BD OCyG'!$B:$B,AV$9,'BD OCyG'!$AE:$AE,$H36,'BD OCyG'!$AD:$AD,$H$11)*AX$9-SUMIFS(INDIRECT("'BD OCyG'!$"&amp;AQ$10&amp;":"&amp;AQ$10),'BD OCyG'!$B:$B,AV$9,'BD OCyG'!$AE:$AE,$H36,'BD OCyG'!$AD:$AD,$H$11)*AR$9)/AV$10))</f>
        <v>0</v>
      </c>
      <c r="AW36" s="173">
        <f t="shared" ca="1" si="12"/>
        <v>0</v>
      </c>
      <c r="AX36" s="171">
        <f ca="1">IF(AW$9&gt;Periodo,0,SUMIFS(INDIRECT("'BD OCyG'!$"&amp;AX$10&amp;":$"&amp;AX$10),'BD OCyG'!$B:$B,AV$9,'BD OCyG'!$AE:$AE,$H36,'BD OCyG'!$AD:$AD,$H$11,'BD OCyG'!$AF:$AF,"Si")-AR36-AL36-AF36-Z36)</f>
        <v>0</v>
      </c>
      <c r="AY36" s="171">
        <f ca="1">IF(AW$9&gt;Periodo,0,SUMIFS(INDIRECT("'BD OCyG'!$"&amp;AX$10&amp;":$"&amp;AX$10),'BD OCyG'!$B:$B,AV$9,'BD OCyG'!$AE:$AE,$H36,'BD OCyG'!$AD:$AD,$H$11,'BD OCyG'!$AF:$AF,"No")*Resumen!$F$8-AS36-AM36-AG36-AA36)</f>
        <v>0</v>
      </c>
      <c r="AZ36" s="171">
        <f ca="1">AX36+IF(Resumen!$F$8=0,0,AY36/Resumen!$F$8)</f>
        <v>0</v>
      </c>
      <c r="BA36" s="171">
        <f ca="1">AX36+IF(Resumen!$K$7=0,0,AY36/Resumen!$K$7)</f>
        <v>0</v>
      </c>
      <c r="BB36" s="170">
        <f ca="1">IF(BC$9&gt;Periodo,0,IF(BC$9&gt;Periodo,0,(SUMIFS(INDIRECT("'BD OCyG'!$"&amp;BC$10&amp;":"&amp;BC$10),'BD OCyG'!$B:$B,BB$9,'BD OCyG'!$AE:$AE,$H36,'BD OCyG'!$AD:$AD,$H$11)*BD$9-SUMIFS(INDIRECT("'BD OCyG'!$"&amp;AW$10&amp;":"&amp;AW$10),'BD OCyG'!$B:$B,BB$9,'BD OCyG'!$AE:$AE,$H36,'BD OCyG'!$AD:$AD,$H$11)*AX$9)/BB$10))</f>
        <v>0</v>
      </c>
      <c r="BC36" s="173">
        <f t="shared" ca="1" si="13"/>
        <v>0</v>
      </c>
      <c r="BD36" s="171">
        <f ca="1">IF(BC$9&gt;Periodo,0,SUMIFS(INDIRECT("'BD OCyG'!$"&amp;BD$10&amp;":$"&amp;BD$10),'BD OCyG'!$B:$B,BB$9,'BD OCyG'!$AE:$AE,$H36,'BD OCyG'!$AD:$AD,$H$11,'BD OCyG'!$AF:$AF,"Si")-AX36-AR36-AL36-AF36-Z36)</f>
        <v>0</v>
      </c>
      <c r="BE36" s="171">
        <f ca="1">IF(BC$9&gt;Periodo,0,SUMIFS(INDIRECT("'BD OCyG'!$"&amp;BD$10&amp;":$"&amp;BD$10),'BD OCyG'!$B:$B,BB$9,'BD OCyG'!$AE:$AE,$H36,'BD OCyG'!$AD:$AD,$H$11,'BD OCyG'!$AF:$AF,"No")*Resumen!$F$8-AY36-AS36-AM36-AG36-AA36)</f>
        <v>0</v>
      </c>
      <c r="BF36" s="171">
        <f ca="1">BD36+IF(Resumen!$F$8=0,0,BE36/Resumen!$F$8)</f>
        <v>0</v>
      </c>
      <c r="BG36" s="171">
        <f ca="1">BD36+IF(Resumen!$L$7=0,0,BE36/Resumen!$L$7)</f>
        <v>0</v>
      </c>
      <c r="BH36" s="170">
        <f ca="1">IF(BI$9&gt;Periodo,0,IF(BI$9&gt;Periodo,0,(SUMIFS(INDIRECT("'BD OCyG'!$"&amp;BI$10&amp;":"&amp;BI$10),'BD OCyG'!$B:$B,BH$9,'BD OCyG'!$AE:$AE,$H36,'BD OCyG'!$AD:$AD,$H$11)*BJ$9-SUMIFS(INDIRECT("'BD OCyG'!$"&amp;BC$10&amp;":"&amp;BC$10),'BD OCyG'!$B:$B,BH$9,'BD OCyG'!$AE:$AE,$H36,'BD OCyG'!$AD:$AD,$H$11)*BD$9)/BH$10))</f>
        <v>0</v>
      </c>
      <c r="BI36" s="173">
        <f t="shared" ca="1" si="14"/>
        <v>0</v>
      </c>
      <c r="BJ36" s="171">
        <f ca="1">IF(BI$9&gt;Periodo,0,SUMIFS(INDIRECT("'BD OCyG'!$"&amp;BJ$10&amp;":$"&amp;BJ$10),'BD OCyG'!$B:$B,BH$9,'BD OCyG'!$AE:$AE,$H36,'BD OCyG'!$AD:$AD,$H$11,'BD OCyG'!$AF:$AF,"Si")-BD36-AX36-AR36-AL36-AF36-Z36)</f>
        <v>0</v>
      </c>
      <c r="BK36" s="171">
        <f ca="1">IF(BI$9&gt;Periodo,0,SUMIFS(INDIRECT("'BD OCyG'!$"&amp;BJ$10&amp;":$"&amp;BJ$10),'BD OCyG'!$B:$B,BH$9,'BD OCyG'!$AE:$AE,$H36,'BD OCyG'!$AD:$AD,$H$11,'BD OCyG'!$AF:$AF,"No")*Resumen!$F$8-BE36-AY36-AS36-AM36-AG36-AA36)</f>
        <v>0</v>
      </c>
      <c r="BL36" s="171">
        <f ca="1">BJ36+IF(Resumen!$F$8=0,0,BK36/Resumen!$F$8)</f>
        <v>0</v>
      </c>
      <c r="BM36" s="171">
        <f ca="1">BJ36+IF(Resumen!$M$7=0,0,BK36/Resumen!$M$7)</f>
        <v>0</v>
      </c>
      <c r="BN36" s="170">
        <f ca="1">IF(BO$9&gt;Periodo,0,IF(BO$9&gt;Periodo,0,(SUMIFS(INDIRECT("'BD OCyG'!$"&amp;BO$10&amp;":"&amp;BO$10),'BD OCyG'!$B:$B,BN$9,'BD OCyG'!$AE:$AE,$H36,'BD OCyG'!$AD:$AD,$H$11)*BP$9-SUMIFS(INDIRECT("'BD OCyG'!$"&amp;BI$10&amp;":"&amp;BI$10),'BD OCyG'!$B:$B,BN$9,'BD OCyG'!$AE:$AE,$H36,'BD OCyG'!$AD:$AD,$H$11)*BJ$9)/BN$10))</f>
        <v>0</v>
      </c>
      <c r="BO36" s="173">
        <f t="shared" ca="1" si="15"/>
        <v>0</v>
      </c>
      <c r="BP36" s="171">
        <f ca="1">IF(BO$9&gt;Periodo,0,SUMIFS(INDIRECT("'BD OCyG'!$"&amp;BP$10&amp;":$"&amp;BP$10),'BD OCyG'!$B:$B,BN$9,'BD OCyG'!$AE:$AE,$H36,'BD OCyG'!$AD:$AD,$H$11,'BD OCyG'!$AF:$AF,"Si")-BJ36-BD36-AX36-AR36-AL36-AF36-Z36)</f>
        <v>0</v>
      </c>
      <c r="BQ36" s="171">
        <f ca="1">IF(BO$9&gt;Periodo,0,SUMIFS(INDIRECT("'BD OCyG'!$"&amp;BP$10&amp;":$"&amp;BP$10),'BD OCyG'!$B:$B,BN$9,'BD OCyG'!$AE:$AE,$H36,'BD OCyG'!$AD:$AD,$H$11,'BD OCyG'!$AF:$AF,"No")*Resumen!$F$9-BK36-BE36-AY36-AS36-AM36-AG36-AA36)</f>
        <v>0</v>
      </c>
      <c r="BR36" s="171">
        <f ca="1">BP36+IF(Resumen!$F$8=0,0,BQ36/Resumen!$F$8)</f>
        <v>0</v>
      </c>
      <c r="BS36" s="171">
        <f ca="1">BP36+IF(Resumen!$N$7=0,0,BQ36/Resumen!$N$7)</f>
        <v>0</v>
      </c>
      <c r="BT36" s="170">
        <f ca="1">IF(BU$9&gt;Periodo,0,IF(BU$9&gt;Periodo,0,(SUMIFS(INDIRECT("'BD OCyG'!$"&amp;BU$10&amp;":"&amp;BU$10),'BD OCyG'!$B:$B,BT$9,'BD OCyG'!$AE:$AE,$H36,'BD OCyG'!$AD:$AD,$H$11)*BV$9-SUMIFS(INDIRECT("'BD OCyG'!$"&amp;BO$10&amp;":"&amp;BO$10),'BD OCyG'!$B:$B,BT$9,'BD OCyG'!$AE:$AE,$H36,'BD OCyG'!$AD:$AD,$H$11)*BP$9)/BT$10))</f>
        <v>0</v>
      </c>
      <c r="BU36" s="173">
        <f t="shared" ca="1" si="16"/>
        <v>0</v>
      </c>
      <c r="BV36" s="171">
        <f ca="1">IF(BU$9&gt;Periodo,0,SUMIFS(INDIRECT("'BD OCyG'!$"&amp;BV$10&amp;":$"&amp;BV$10),'BD OCyG'!$B:$B,BT$9,'BD OCyG'!$AE:$AE,$H36,'BD OCyG'!$AD:$AD,$H$11,'BD OCyG'!$AF:$AF,"Si")-BP36-BJ36-BD36-AX36-AR36-AL36-AF36-Z36)</f>
        <v>0</v>
      </c>
      <c r="BW36" s="171">
        <f ca="1">IF(BU$9&gt;Periodo,0,SUMIFS(INDIRECT("'BD OCyG'!$"&amp;BV$10&amp;":$"&amp;BV$10),'BD OCyG'!$B:$B,BT$9,'BD OCyG'!$AE:$AE,$H36,'BD OCyG'!$AD:$AD,$H$11,'BD OCyG'!$AF:$AF,"No")*Resumen!$F$8-BQ36-BK36-BE36-AY36-AS36-AM36-AG36-AA36)</f>
        <v>0</v>
      </c>
      <c r="BX36" s="171">
        <f ca="1">BV36+IF(Resumen!$F$8=0,0,BW36/Resumen!$F$8)</f>
        <v>0</v>
      </c>
      <c r="BY36" s="171">
        <f ca="1">BV36+IF(Resumen!$O$7=0,0,BW36/Resumen!$O$7)</f>
        <v>0</v>
      </c>
      <c r="BZ36" s="170">
        <f ca="1">IF(CA$9&gt;Periodo,0,IF(CA$9&gt;Periodo,0,(SUMIFS(INDIRECT("'BD OCyG'!$"&amp;CA$10&amp;":"&amp;CA$10),'BD OCyG'!$B:$B,BZ$9,'BD OCyG'!$AE:$AE,$H36,'BD OCyG'!$AD:$AD,$H$11)*CB$9-SUMIFS(INDIRECT("'BD OCyG'!$"&amp;BU$10&amp;":"&amp;BU$10),'BD OCyG'!$B:$B,BZ$9,'BD OCyG'!$AE:$AE,$H36,'BD OCyG'!$AD:$AD,$H$11)*BV$9)/BZ$10))</f>
        <v>0</v>
      </c>
      <c r="CA36" s="173">
        <f t="shared" ca="1" si="17"/>
        <v>0</v>
      </c>
      <c r="CB36" s="171">
        <f ca="1">IF(CA$9&gt;Periodo,0,SUMIFS(INDIRECT("'BD OCyG'!$"&amp;CB$10&amp;":$"&amp;CB$10),'BD OCyG'!$B:$B,BZ$9,'BD OCyG'!$AE:$AE,$H36,'BD OCyG'!$AD:$AD,$H$11,'BD OCyG'!$AF:$AF,"Si")-BV36-BP36-BJ36-BD36-AX36-AR36-AL36-AF36-Z36)</f>
        <v>0</v>
      </c>
      <c r="CC36" s="171">
        <f ca="1">IF(CA$9&gt;Periodo,0,SUMIFS(INDIRECT("'BD OCyG'!$"&amp;CB$10&amp;":$"&amp;CB$10),'BD OCyG'!$B:$B,BZ$9,'BD OCyG'!$AE:$AE,$H36,'BD OCyG'!$AD:$AD,$H$11,'BD OCyG'!$AF:$AF,"No")*Resumen!$F$8-BW36-BQ36-BK36-BE36-AY36-AS36-AM36-AG36-AA36)</f>
        <v>0</v>
      </c>
      <c r="CD36" s="171">
        <f ca="1">CB36+IF(Resumen!$F$8=0,0,CC36/Resumen!$F$8)</f>
        <v>0</v>
      </c>
      <c r="CE36" s="171">
        <f ca="1">CB36+IF(Resumen!$P$7=0,0,CC36/Resumen!$P$7)</f>
        <v>0</v>
      </c>
      <c r="CF36" s="170">
        <f ca="1">IF(CG$9&gt;Periodo,0,IF(CG$9&gt;Periodo,0,(SUMIFS(INDIRECT("'BD OCyG'!$"&amp;CG$10&amp;":"&amp;CG$10),'BD OCyG'!$B:$B,CF$9,'BD OCyG'!$AE:$AE,$H36,'BD OCyG'!$AD:$AD,$H$11)*CH$9-SUMIFS(INDIRECT("'BD OCyG'!$"&amp;CA$10&amp;":"&amp;CA$10),'BD OCyG'!$B:$B,CF$9,'BD OCyG'!$AE:$AE,$H36,'BD OCyG'!$AD:$AD,$H$11)*CB$9)/CF$10))</f>
        <v>0</v>
      </c>
      <c r="CG36" s="173">
        <f t="shared" ca="1" si="18"/>
        <v>0</v>
      </c>
      <c r="CH36" s="171">
        <f ca="1">IF(CG$9&gt;Periodo,0,SUMIFS(INDIRECT("'BD OCyG'!$"&amp;CH$10&amp;":$"&amp;CH$10),'BD OCyG'!$B:$B,CF$9,'BD OCyG'!$AE:$AE,$H36,'BD OCyG'!$AD:$AD,$H$11,'BD OCyG'!$AF:$AF,"Si")-CB36-BV36-BP36-BJ36-BD36-AX36-AR36-AL36-AF36-Z36)</f>
        <v>0</v>
      </c>
      <c r="CI36" s="171">
        <f ca="1">IF(CG$9&gt;Periodo,0,SUMIFS(INDIRECT("'BD OCyG'!$"&amp;CH$10&amp;":$"&amp;CH$10),'BD OCyG'!$B:$B,CF$9,'BD OCyG'!$AE:$AE,$H36,'BD OCyG'!$AD:$AD,$H$11,'BD OCyG'!$AF:$AF,"No")*Resumen!$F$8-CC36-BW36-BQ36-BK36-BE36-AY36-AS36-AM36-AG36-AA36)</f>
        <v>0</v>
      </c>
      <c r="CJ36" s="171">
        <f ca="1">CH36+IF(Resumen!$F$8=0,0,CI36/Resumen!$F$8)</f>
        <v>0</v>
      </c>
      <c r="CK36" s="171">
        <f ca="1">CH36+IF(Resumen!$Q$7=0,0,CI36/Resumen!$Q$7)</f>
        <v>0</v>
      </c>
      <c r="CL36" s="170">
        <f ca="1">IF(CM$9&gt;Periodo,0,IF(CM$9&gt;Periodo,0,(SUMIFS(INDIRECT("'BD OCyG'!$"&amp;CM$10&amp;":"&amp;CM$10),'BD OCyG'!$B:$B,CL$9,'BD OCyG'!$AE:$AE,$H36,'BD OCyG'!$AD:$AD,$H$11)*CN$9-SUMIFS(INDIRECT("'BD OCyG'!$"&amp;CG$10&amp;":"&amp;CG$10),'BD OCyG'!$B:$B,CL$9,'BD OCyG'!$AE:$AE,$H36,'BD OCyG'!$AD:$AD,$H$11)*CH$9)/CL$10))</f>
        <v>0</v>
      </c>
      <c r="CM36" s="173">
        <f t="shared" ca="1" si="19"/>
        <v>0</v>
      </c>
      <c r="CN36" s="171">
        <f ca="1">IF(CM$9&gt;Periodo,0,SUMIFS(INDIRECT("'BD OCyG'!$"&amp;CN$10&amp;":$"&amp;CN$10),'BD OCyG'!$B:$B,CL$9,'BD OCyG'!$AE:$AE,$H36,'BD OCyG'!$AD:$AD,$H$11,'BD OCyG'!$AF:$AF,"Si")-CH36-CB36-BV36-BP36-BJ36-BD36-AX36-AR36-AL36-AF36-Z36)</f>
        <v>0</v>
      </c>
      <c r="CO36" s="171">
        <f ca="1">IF(CM$9&gt;Periodo,0,SUMIFS(INDIRECT("'BD OCyG'!$"&amp;CN$10&amp;":$"&amp;CN$10),'BD OCyG'!$B:$B,CL$9,'BD OCyG'!$AE:$AE,$H36,'BD OCyG'!$AD:$AD,$H$11,'BD OCyG'!$AF:$AF,"No")*Resumen!$F$8-CI36-CC36-BW36-BQ36-BK36-BE36-AY36-AS36-AM36-AG36-AA36)</f>
        <v>0</v>
      </c>
      <c r="CP36" s="171">
        <f ca="1">CN36+IF(Resumen!$F$8=0,0,CO36/Resumen!$F$8)</f>
        <v>0</v>
      </c>
      <c r="CQ36" s="171">
        <f ca="1">CN36+IF(Resumen!$R$7=0,0,CO36/Resumen!$R$7)</f>
        <v>0</v>
      </c>
      <c r="CR36" s="139">
        <f t="shared" ca="1" si="20"/>
        <v>0</v>
      </c>
      <c r="CS36" s="139">
        <f t="shared" ca="1" si="21"/>
        <v>0</v>
      </c>
      <c r="CT36" s="139">
        <f t="shared" ca="1" si="22"/>
        <v>0</v>
      </c>
      <c r="CU36" s="139">
        <f t="shared" ca="1" si="4"/>
        <v>0</v>
      </c>
      <c r="CV36" s="140">
        <f t="shared" ca="1" si="4"/>
        <v>0</v>
      </c>
      <c r="CW36" s="140">
        <f t="shared" ca="1" si="4"/>
        <v>0</v>
      </c>
      <c r="CX36" s="173">
        <f>SUMIFS('BD OCyG'!$AB:$AB,'BD OCyG'!$B:$B,CX$11,'BD OCyG'!$AE:$AE,$H36,'BD OCyG'!$AD:$AD,$H$11)</f>
        <v>0</v>
      </c>
      <c r="CY36" s="173">
        <f t="shared" si="5"/>
        <v>0</v>
      </c>
      <c r="CZ36" s="174">
        <f>SUMIFS('BD OCyG'!$AC:$AC,'BD OCyG'!$B:$B,CX$11,'BD OCyG'!$AE:$AE,$H36,'BD OCyG'!$AD:$AD,$H$11,'BD OCyG'!$AF:$AF,"Si")</f>
        <v>0</v>
      </c>
      <c r="DA36" s="174">
        <f>SUMIFS('BD OCyG'!$AC:$AC,'BD OCyG'!$B:$B,CX$11,'BD OCyG'!$AE:$AE,$H36,'BD OCyG'!$AD:$AD,$H$11,'BD OCyG'!$AF:$AF,"No")*Resumen!$F$8</f>
        <v>0</v>
      </c>
      <c r="DB36" s="174">
        <f>CZ36+IF(Resumen!$F$8=0,0,DA36/Resumen!$F$8)</f>
        <v>0</v>
      </c>
      <c r="DC36" s="174">
        <f>CZ36+IF(Resumen!$F$8=0,0,DA36/Resumen!$F$8)</f>
        <v>0</v>
      </c>
      <c r="DD36" s="173">
        <f>SUMIFS('BD OCyG'!$AB:$AB,'BD OCyG'!$B:$B,DD$11,'BD OCyG'!$AE:$AE,$H36,'BD OCyG'!$AD:$AD,$H$11)</f>
        <v>0</v>
      </c>
      <c r="DE36" s="173">
        <f t="shared" si="6"/>
        <v>0</v>
      </c>
      <c r="DF36" s="174">
        <f>SUMIFS('BD OCyG'!$AC:$AC,'BD OCyG'!$B:$B,DD$11,'BD OCyG'!$AE:$AE,$H36,'BD OCyG'!$AD:$AD,$H$11,'BD OCyG'!$AF:$AF,"Si")</f>
        <v>0</v>
      </c>
      <c r="DG36" s="174">
        <f>SUMIFS('BD OCyG'!$AC:$AC,'BD OCyG'!$B:$B,DD$11,'BD OCyG'!$AE:$AE,$H36,'BD OCyG'!$AD:$AD,$H$11,'BD OCyG'!$AF:$AF,"No")*Resumen!$F$8</f>
        <v>0</v>
      </c>
      <c r="DH36" s="174">
        <f>DF36+IF(Resumen!$F$8=0,0,DG36/Resumen!$F$8)</f>
        <v>0</v>
      </c>
      <c r="DI36" s="171">
        <f>DF36+IF(Resumen!$F$8=0,0,DG36/Resumen!$F$8)</f>
        <v>0</v>
      </c>
      <c r="DJ36" s="140">
        <f t="shared" ca="1" si="23"/>
        <v>0</v>
      </c>
      <c r="DK36" s="140">
        <f t="shared" ca="1" si="23"/>
        <v>0</v>
      </c>
      <c r="DL36" s="140">
        <f t="shared" ca="1" si="23"/>
        <v>0</v>
      </c>
    </row>
    <row r="37" spans="2:116" s="169" customFormat="1" ht="15" customHeight="1" x14ac:dyDescent="0.2">
      <c r="B37" s="173">
        <f>SUMIFS('BD OCyG'!$AB:$AB,'BD OCyG'!$B:$B,B$11,'BD OCyG'!$AE:$AE,$H37,'BD OCyG'!$AD:$AD,$H$11)</f>
        <v>0</v>
      </c>
      <c r="C37" s="173">
        <f t="shared" si="0"/>
        <v>0</v>
      </c>
      <c r="D37" s="174">
        <f>SUMIFS('BD OCyG'!$AC:$AC,'BD OCyG'!$B:$B,B$11,'BD OCyG'!$AE:$AE,$H37,'BD OCyG'!$AD:$AD,$H$11,'BD OCyG'!$AF:$AF,"Si")</f>
        <v>0</v>
      </c>
      <c r="E37" s="174">
        <f>SUMIFS('BD OCyG'!$AC:$AC,'BD OCyG'!$B:$B,B$11,'BD OCyG'!$AE:$AE,$H37,'BD OCyG'!$AD:$AD,$H$11,'BD OCyG'!$AF:$AF,"No")*Resumen!$F$9</f>
        <v>0</v>
      </c>
      <c r="F37" s="174">
        <f>D37+IF(Resumen!$F$9=0,0,E37/Resumen!$F$9)</f>
        <v>0</v>
      </c>
      <c r="G37" s="174">
        <f>D37+IF(Resumen!$F$7=0,0,E37/Resumen!$F$7)</f>
        <v>0</v>
      </c>
      <c r="H37" s="175"/>
      <c r="I37" s="139">
        <f>SUMIFS('BD OCyG'!$AB:$AB,'BD OCyG'!$B:$B,I$11,'BD OCyG'!$AE:$AE,$H37,'BD OCyG'!$AD:$AD,$H$11)</f>
        <v>0</v>
      </c>
      <c r="J37" s="139">
        <f t="shared" si="1"/>
        <v>0</v>
      </c>
      <c r="K37" s="139">
        <f>SUMIFS('BD OCyG'!$AC:$AC,'BD OCyG'!$B:$B,I$11,'BD OCyG'!$AE:$AE,$H37,'BD OCyG'!$AD:$AD,$H$11,'BD OCyG'!$AF:$AF,"Si")</f>
        <v>0</v>
      </c>
      <c r="L37" s="139">
        <f>SUMIFS('BD OCyG'!$AC:$AC,'BD OCyG'!$B:$B,I$11,'BD OCyG'!$AE:$AE,$H37,'BD OCyG'!$AD:$AD,$H$11,'BD OCyG'!$AF:$AF,"No")*Resumen!$F$8</f>
        <v>0</v>
      </c>
      <c r="M37" s="174">
        <f>K37+IF(Resumen!$F$8=0,0,L37/Resumen!$F$8)</f>
        <v>0</v>
      </c>
      <c r="N37" s="139">
        <f>SUMIFS('BD OCyG'!$AB:$AB,'BD OCyG'!$B:$B,N$11,'BD OCyG'!$AE:$AE,$H37,'BD OCyG'!$AD:$AD,$H$11)</f>
        <v>0</v>
      </c>
      <c r="O37" s="139">
        <f t="shared" si="2"/>
        <v>0</v>
      </c>
      <c r="P37" s="139">
        <f>SUMIFS('BD OCyG'!$AC:$AC,'BD OCyG'!$B:$B,N$11,'BD OCyG'!$AE:$AE,$H37,'BD OCyG'!$AD:$AD,$H$11,'BD OCyG'!$AF:$AF,"Si")</f>
        <v>0</v>
      </c>
      <c r="Q37" s="139">
        <f>SUMIFS('BD OCyG'!$AC:$AC,'BD OCyG'!$B:$B,N$11,'BD OCyG'!$AE:$AE,$H37,'BD OCyG'!$AD:$AD,$H$11,'BD OCyG'!$AF:$AF,"No")*Resumen!$F$8</f>
        <v>0</v>
      </c>
      <c r="R37" s="174">
        <f>P37+IF(Resumen!$F$8=0,0,Q37/Resumen!$F$8)</f>
        <v>0</v>
      </c>
      <c r="S37" s="139">
        <f ca="1">IFERROR(SUMIFS(INDIRECT("'BD OCyG'!$"&amp;T$10&amp;":"&amp;T$10),'BD OCyG'!$B:$B,N$11,'BD OCyG'!$AE:$AE,$H37,'BD OCyG'!$AD:$AD,$H$11),)</f>
        <v>0</v>
      </c>
      <c r="T37" s="139">
        <f t="shared" ca="1" si="3"/>
        <v>0</v>
      </c>
      <c r="U37" s="139">
        <f ca="1">IFERROR(SUMIFS(INDIRECT("'BD OCyG'!$"&amp;U$10&amp;":$"&amp;U$10),'BD OCyG'!$B:$B,N$11,'BD OCyG'!$AE:$AE,$H37,'BD OCyG'!$AD:$AD,$H$11,'BD OCyG'!$AF:$AF,"Si"),)</f>
        <v>0</v>
      </c>
      <c r="V37" s="139">
        <f ca="1">IFERROR(SUMIFS(INDIRECT("'BD OCyG'!$"&amp;U$10&amp;":$"&amp;U$10),'BD OCyG'!$B:$B,N$11,'BD OCyG'!$AE:$AE,$H37,'BD OCyG'!$AD:$AD,$H$11,'BD OCyG'!$AF:$AF,"No")*Resumen!$F$8,)</f>
        <v>0</v>
      </c>
      <c r="W37" s="171">
        <f ca="1">U37+IF(Resumen!$F$8=0,0,V37/Resumen!$F$8)</f>
        <v>0</v>
      </c>
      <c r="X37" s="170">
        <f ca="1">SUMIFS(INDIRECT("'BD OCyG'!$"&amp;Y$10&amp;":"&amp;Y$10),'BD OCyG'!$B:$B,X$9,'BD OCyG'!$AE:$AE,$H37,'BD OCyG'!$AD:$AD,$H$11)</f>
        <v>0</v>
      </c>
      <c r="Y37" s="170">
        <f t="shared" ca="1" si="8"/>
        <v>0</v>
      </c>
      <c r="Z37" s="171">
        <f ca="1">SUMIFS(INDIRECT("'BD OCyG'!$"&amp;Z$10&amp;":$"&amp;Z$10),'BD OCyG'!$B:$B,X$9,'BD OCyG'!$AE:$AE,$H37,'BD OCyG'!$AD:$AD,$H$11,'BD OCyG'!$AF:$AF,"Si")</f>
        <v>0</v>
      </c>
      <c r="AA37" s="171">
        <f ca="1">SUMIFS(INDIRECT("'BD OCyG'!$"&amp;Z$10&amp;":$"&amp;Z$10),'BD OCyG'!$B:$B,X$9,'BD OCyG'!$AE:$AE,$H37,'BD OCyG'!$AD:$AD,$H$11,'BD OCyG'!$AF:$AF,"No")*Resumen!$F$8</f>
        <v>0</v>
      </c>
      <c r="AB37" s="171">
        <f ca="1">Z37+IF(Resumen!$F$8=0,0,AA37/Resumen!$F$8)</f>
        <v>0</v>
      </c>
      <c r="AC37" s="171">
        <f ca="1">Z37+IF(Resumen!$G$7=0,0,AA37/Resumen!$G$7)</f>
        <v>0</v>
      </c>
      <c r="AD37" s="173">
        <f ca="1">IF(AE$9&gt;Periodo,0,(SUMIFS(INDIRECT("'BD OCyG'!$"&amp;AE$10&amp;":"&amp;AE$10),'BD OCyG'!$B:$B,AD$9,'BD OCyG'!$AE:$AE,$H37,'BD OCyG'!$AD:$AD,$H$11)*AF$9-X37*X$10)/AD$10)</f>
        <v>0</v>
      </c>
      <c r="AE37" s="173">
        <f t="shared" ca="1" si="9"/>
        <v>0</v>
      </c>
      <c r="AF37" s="171">
        <f ca="1">IF(AE$9&gt;Periodo,0,IF(AE$9&gt;Periodo,0,SUMIFS(INDIRECT("'BD OCyG'!$"&amp;AF$10&amp;":$"&amp;AF$10),'BD OCyG'!$B:$B,AD$9,'BD OCyG'!$AE:$AE,$H37,'BD OCyG'!$AD:$AD,$H$11,'BD OCyG'!$AF:$AF,"Si")-Z37))</f>
        <v>0</v>
      </c>
      <c r="AG37" s="171">
        <f ca="1">IF(AE$9&gt;Periodo,0,IF(AE$9&gt;Periodo,0,SUMIFS(INDIRECT("'BD OCyG'!$"&amp;AF$10&amp;":$"&amp;AF$10),'BD OCyG'!$B:$B,AD$9,'BD OCyG'!$AE:$AE,$H37,'BD OCyG'!$AD:$AD,$H$11,'BD OCyG'!$AF:$AF,"No")*Resumen!$F$8-AA37))</f>
        <v>0</v>
      </c>
      <c r="AH37" s="171">
        <f ca="1">AF37+IF(Resumen!$F$8=0,0,AG37/Resumen!$F$8)</f>
        <v>0</v>
      </c>
      <c r="AI37" s="171">
        <f ca="1">AF37+IF(Resumen!$H$7=0,0,AG37/Resumen!$H$7)</f>
        <v>0</v>
      </c>
      <c r="AJ37" s="170">
        <f ca="1">IF(AK$9&gt;Periodo,0,IF(AK$9&gt;Periodo,0,(SUMIFS(INDIRECT("'BD OCyG'!$"&amp;AK$10&amp;":"&amp;AK$10),'BD OCyG'!$B:$B,AJ$9,'BD OCyG'!$AE:$AE,$H37,'BD OCyG'!$AD:$AD,$H$11)*AL$9-SUMIFS(INDIRECT("'BD OCyG'!$"&amp;AE$10&amp;":"&amp;AE$10),'BD OCyG'!$B:$B,AJ$9,'BD OCyG'!$AE:$AE,$H37,'BD OCyG'!$AD:$AD,$H$11)*AF$9)/AJ$10))</f>
        <v>0</v>
      </c>
      <c r="AK37" s="173">
        <f t="shared" ca="1" si="10"/>
        <v>0</v>
      </c>
      <c r="AL37" s="171">
        <f ca="1">IF(AK$9&gt;Periodo,0,SUMIFS(INDIRECT("'BD OCyG'!$"&amp;AL$10&amp;":$"&amp;AL$10),'BD OCyG'!$B:$B,AJ$9,'BD OCyG'!$AE:$AE,$H37,'BD OCyG'!$AD:$AD,$H$11,'BD OCyG'!$AF:$AF,"Si")-AF37-Z37)</f>
        <v>0</v>
      </c>
      <c r="AM37" s="171">
        <f ca="1">IF(AK$9&gt;Periodo,0,SUMIFS(INDIRECT("'BD OCyG'!$"&amp;AL$10&amp;":$"&amp;AL$10),'BD OCyG'!$B:$B,AJ$9,'BD OCyG'!$AE:$AE,$H37,'BD OCyG'!$AD:$AD,$H$11,'BD OCyG'!$AF:$AF,"No")*Resumen!$F$8-AG37-AA37)</f>
        <v>0</v>
      </c>
      <c r="AN37" s="171">
        <f ca="1">AL37+IF(Resumen!$F$8=0,0,AM37/Resumen!$F$8)</f>
        <v>0</v>
      </c>
      <c r="AO37" s="171">
        <f ca="1">AL37+IF(Resumen!$I$7=0,0,AM37/Resumen!$I$7)</f>
        <v>0</v>
      </c>
      <c r="AP37" s="170">
        <f ca="1">IF(AQ$9&gt;Periodo,0,IF(AQ$9&gt;Periodo,0,(SUMIFS(INDIRECT("'BD OCyG'!$"&amp;AQ$10&amp;":"&amp;AQ$10),'BD OCyG'!$B:$B,AP$9,'BD OCyG'!$AE:$AE,$H37,'BD OCyG'!$AD:$AD,$H$11)*AR$9-SUMIFS(INDIRECT("'BD OCyG'!$"&amp;AK$10&amp;":"&amp;AK$10),'BD OCyG'!$B:$B,AP$9,'BD OCyG'!$AE:$AE,$H37,'BD OCyG'!$AD:$AD,$H$11)*AL$9)/AP$10))</f>
        <v>0</v>
      </c>
      <c r="AQ37" s="173">
        <f t="shared" ca="1" si="11"/>
        <v>0</v>
      </c>
      <c r="AR37" s="171">
        <f ca="1">IF(AQ$9&gt;Periodo,0,SUMIFS(INDIRECT("'BD OCyG'!$"&amp;AR$10&amp;":$"&amp;AR$10),'BD OCyG'!$B:$B,AP$9,'BD OCyG'!$AE:$AE,$H37,'BD OCyG'!$AD:$AD,$H$11,'BD OCyG'!$AF:$AF,"Si")-AL37-AF37-Z37)</f>
        <v>0</v>
      </c>
      <c r="AS37" s="171">
        <f ca="1">IF(AQ$9&gt;Periodo,0,SUMIFS(INDIRECT("'BD OCyG'!$"&amp;AR$10&amp;":$"&amp;AR$10),'BD OCyG'!$B:$B,AP$9,'BD OCyG'!$AE:$AE,$H37,'BD OCyG'!$AD:$AD,$H$11,'BD OCyG'!$AF:$AF,"No")*Resumen!$F$8-AM37-AG37-AA37)</f>
        <v>0</v>
      </c>
      <c r="AT37" s="171">
        <f ca="1">AR37+IF(Resumen!$F$8=0,0,AS37/Resumen!$F$8)</f>
        <v>0</v>
      </c>
      <c r="AU37" s="171">
        <f ca="1">AR37+IF(Resumen!$J$7=0,0,AS37/Resumen!$J$7)</f>
        <v>0</v>
      </c>
      <c r="AV37" s="170">
        <f ca="1">IF(AW$9&gt;Periodo,0,IF(AW$9&gt;Periodo,0,(SUMIFS(INDIRECT("'BD OCyG'!$"&amp;AW$10&amp;":"&amp;AW$10),'BD OCyG'!$B:$B,AV$9,'BD OCyG'!$AE:$AE,$H37,'BD OCyG'!$AD:$AD,$H$11)*AX$9-SUMIFS(INDIRECT("'BD OCyG'!$"&amp;AQ$10&amp;":"&amp;AQ$10),'BD OCyG'!$B:$B,AV$9,'BD OCyG'!$AE:$AE,$H37,'BD OCyG'!$AD:$AD,$H$11)*AR$9)/AV$10))</f>
        <v>0</v>
      </c>
      <c r="AW37" s="173">
        <f t="shared" ca="1" si="12"/>
        <v>0</v>
      </c>
      <c r="AX37" s="171">
        <f ca="1">IF(AW$9&gt;Periodo,0,SUMIFS(INDIRECT("'BD OCyG'!$"&amp;AX$10&amp;":$"&amp;AX$10),'BD OCyG'!$B:$B,AV$9,'BD OCyG'!$AE:$AE,$H37,'BD OCyG'!$AD:$AD,$H$11,'BD OCyG'!$AF:$AF,"Si")-AR37-AL37-AF37-Z37)</f>
        <v>0</v>
      </c>
      <c r="AY37" s="171">
        <f ca="1">IF(AW$9&gt;Periodo,0,SUMIFS(INDIRECT("'BD OCyG'!$"&amp;AX$10&amp;":$"&amp;AX$10),'BD OCyG'!$B:$B,AV$9,'BD OCyG'!$AE:$AE,$H37,'BD OCyG'!$AD:$AD,$H$11,'BD OCyG'!$AF:$AF,"No")*Resumen!$F$8-AS37-AM37-AG37-AA37)</f>
        <v>0</v>
      </c>
      <c r="AZ37" s="171">
        <f ca="1">AX37+IF(Resumen!$F$8=0,0,AY37/Resumen!$F$8)</f>
        <v>0</v>
      </c>
      <c r="BA37" s="171">
        <f ca="1">AX37+IF(Resumen!$K$7=0,0,AY37/Resumen!$K$7)</f>
        <v>0</v>
      </c>
      <c r="BB37" s="170">
        <f ca="1">IF(BC$9&gt;Periodo,0,IF(BC$9&gt;Periodo,0,(SUMIFS(INDIRECT("'BD OCyG'!$"&amp;BC$10&amp;":"&amp;BC$10),'BD OCyG'!$B:$B,BB$9,'BD OCyG'!$AE:$AE,$H37,'BD OCyG'!$AD:$AD,$H$11)*BD$9-SUMIFS(INDIRECT("'BD OCyG'!$"&amp;AW$10&amp;":"&amp;AW$10),'BD OCyG'!$B:$B,BB$9,'BD OCyG'!$AE:$AE,$H37,'BD OCyG'!$AD:$AD,$H$11)*AX$9)/BB$10))</f>
        <v>0</v>
      </c>
      <c r="BC37" s="173">
        <f t="shared" ca="1" si="13"/>
        <v>0</v>
      </c>
      <c r="BD37" s="171">
        <f ca="1">IF(BC$9&gt;Periodo,0,SUMIFS(INDIRECT("'BD OCyG'!$"&amp;BD$10&amp;":$"&amp;BD$10),'BD OCyG'!$B:$B,BB$9,'BD OCyG'!$AE:$AE,$H37,'BD OCyG'!$AD:$AD,$H$11,'BD OCyG'!$AF:$AF,"Si")-AX37-AR37-AL37-AF37-Z37)</f>
        <v>0</v>
      </c>
      <c r="BE37" s="171">
        <f ca="1">IF(BC$9&gt;Periodo,0,SUMIFS(INDIRECT("'BD OCyG'!$"&amp;BD$10&amp;":$"&amp;BD$10),'BD OCyG'!$B:$B,BB$9,'BD OCyG'!$AE:$AE,$H37,'BD OCyG'!$AD:$AD,$H$11,'BD OCyG'!$AF:$AF,"No")*Resumen!$F$8-AY37-AS37-AM37-AG37-AA37)</f>
        <v>0</v>
      </c>
      <c r="BF37" s="171">
        <f ca="1">BD37+IF(Resumen!$F$8=0,0,BE37/Resumen!$F$8)</f>
        <v>0</v>
      </c>
      <c r="BG37" s="171">
        <f ca="1">BD37+IF(Resumen!$L$7=0,0,BE37/Resumen!$L$7)</f>
        <v>0</v>
      </c>
      <c r="BH37" s="170">
        <f ca="1">IF(BI$9&gt;Periodo,0,IF(BI$9&gt;Periodo,0,(SUMIFS(INDIRECT("'BD OCyG'!$"&amp;BI$10&amp;":"&amp;BI$10),'BD OCyG'!$B:$B,BH$9,'BD OCyG'!$AE:$AE,$H37,'BD OCyG'!$AD:$AD,$H$11)*BJ$9-SUMIFS(INDIRECT("'BD OCyG'!$"&amp;BC$10&amp;":"&amp;BC$10),'BD OCyG'!$B:$B,BH$9,'BD OCyG'!$AE:$AE,$H37,'BD OCyG'!$AD:$AD,$H$11)*BD$9)/BH$10))</f>
        <v>0</v>
      </c>
      <c r="BI37" s="173">
        <f t="shared" ca="1" si="14"/>
        <v>0</v>
      </c>
      <c r="BJ37" s="171">
        <f ca="1">IF(BI$9&gt;Periodo,0,SUMIFS(INDIRECT("'BD OCyG'!$"&amp;BJ$10&amp;":$"&amp;BJ$10),'BD OCyG'!$B:$B,BH$9,'BD OCyG'!$AE:$AE,$H37,'BD OCyG'!$AD:$AD,$H$11,'BD OCyG'!$AF:$AF,"Si")-BD37-AX37-AR37-AL37-AF37-Z37)</f>
        <v>0</v>
      </c>
      <c r="BK37" s="171">
        <f ca="1">IF(BI$9&gt;Periodo,0,SUMIFS(INDIRECT("'BD OCyG'!$"&amp;BJ$10&amp;":$"&amp;BJ$10),'BD OCyG'!$B:$B,BH$9,'BD OCyG'!$AE:$AE,$H37,'BD OCyG'!$AD:$AD,$H$11,'BD OCyG'!$AF:$AF,"No")*Resumen!$F$8-BE37-AY37-AS37-AM37-AG37-AA37)</f>
        <v>0</v>
      </c>
      <c r="BL37" s="171">
        <f ca="1">BJ37+IF(Resumen!$F$8=0,0,BK37/Resumen!$F$8)</f>
        <v>0</v>
      </c>
      <c r="BM37" s="171">
        <f ca="1">BJ37+IF(Resumen!$M$7=0,0,BK37/Resumen!$M$7)</f>
        <v>0</v>
      </c>
      <c r="BN37" s="170">
        <f ca="1">IF(BO$9&gt;Periodo,0,IF(BO$9&gt;Periodo,0,(SUMIFS(INDIRECT("'BD OCyG'!$"&amp;BO$10&amp;":"&amp;BO$10),'BD OCyG'!$B:$B,BN$9,'BD OCyG'!$AE:$AE,$H37,'BD OCyG'!$AD:$AD,$H$11)*BP$9-SUMIFS(INDIRECT("'BD OCyG'!$"&amp;BI$10&amp;":"&amp;BI$10),'BD OCyG'!$B:$B,BN$9,'BD OCyG'!$AE:$AE,$H37,'BD OCyG'!$AD:$AD,$H$11)*BJ$9)/BN$10))</f>
        <v>0</v>
      </c>
      <c r="BO37" s="173">
        <f t="shared" ca="1" si="15"/>
        <v>0</v>
      </c>
      <c r="BP37" s="171">
        <f ca="1">IF(BO$9&gt;Periodo,0,SUMIFS(INDIRECT("'BD OCyG'!$"&amp;BP$10&amp;":$"&amp;BP$10),'BD OCyG'!$B:$B,BN$9,'BD OCyG'!$AE:$AE,$H37,'BD OCyG'!$AD:$AD,$H$11,'BD OCyG'!$AF:$AF,"Si")-BJ37-BD37-AX37-AR37-AL37-AF37-Z37)</f>
        <v>0</v>
      </c>
      <c r="BQ37" s="171">
        <f ca="1">IF(BO$9&gt;Periodo,0,SUMIFS(INDIRECT("'BD OCyG'!$"&amp;BP$10&amp;":$"&amp;BP$10),'BD OCyG'!$B:$B,BN$9,'BD OCyG'!$AE:$AE,$H37,'BD OCyG'!$AD:$AD,$H$11,'BD OCyG'!$AF:$AF,"No")*Resumen!$F$9-BK37-BE37-AY37-AS37-AM37-AG37-AA37)</f>
        <v>0</v>
      </c>
      <c r="BR37" s="171">
        <f ca="1">BP37+IF(Resumen!$F$8=0,0,BQ37/Resumen!$F$8)</f>
        <v>0</v>
      </c>
      <c r="BS37" s="171">
        <f ca="1">BP37+IF(Resumen!$N$7=0,0,BQ37/Resumen!$N$7)</f>
        <v>0</v>
      </c>
      <c r="BT37" s="170">
        <f ca="1">IF(BU$9&gt;Periodo,0,IF(BU$9&gt;Periodo,0,(SUMIFS(INDIRECT("'BD OCyG'!$"&amp;BU$10&amp;":"&amp;BU$10),'BD OCyG'!$B:$B,BT$9,'BD OCyG'!$AE:$AE,$H37,'BD OCyG'!$AD:$AD,$H$11)*BV$9-SUMIFS(INDIRECT("'BD OCyG'!$"&amp;BO$10&amp;":"&amp;BO$10),'BD OCyG'!$B:$B,BT$9,'BD OCyG'!$AE:$AE,$H37,'BD OCyG'!$AD:$AD,$H$11)*BP$9)/BT$10))</f>
        <v>0</v>
      </c>
      <c r="BU37" s="173">
        <f t="shared" ca="1" si="16"/>
        <v>0</v>
      </c>
      <c r="BV37" s="171">
        <f ca="1">IF(BU$9&gt;Periodo,0,SUMIFS(INDIRECT("'BD OCyG'!$"&amp;BV$10&amp;":$"&amp;BV$10),'BD OCyG'!$B:$B,BT$9,'BD OCyG'!$AE:$AE,$H37,'BD OCyG'!$AD:$AD,$H$11,'BD OCyG'!$AF:$AF,"Si")-BP37-BJ37-BD37-AX37-AR37-AL37-AF37-Z37)</f>
        <v>0</v>
      </c>
      <c r="BW37" s="171">
        <f ca="1">IF(BU$9&gt;Periodo,0,SUMIFS(INDIRECT("'BD OCyG'!$"&amp;BV$10&amp;":$"&amp;BV$10),'BD OCyG'!$B:$B,BT$9,'BD OCyG'!$AE:$AE,$H37,'BD OCyG'!$AD:$AD,$H$11,'BD OCyG'!$AF:$AF,"No")*Resumen!$F$8-BQ37-BK37-BE37-AY37-AS37-AM37-AG37-AA37)</f>
        <v>0</v>
      </c>
      <c r="BX37" s="171">
        <f ca="1">BV37+IF(Resumen!$F$8=0,0,BW37/Resumen!$F$8)</f>
        <v>0</v>
      </c>
      <c r="BY37" s="171">
        <f ca="1">BV37+IF(Resumen!$O$7=0,0,BW37/Resumen!$O$7)</f>
        <v>0</v>
      </c>
      <c r="BZ37" s="170">
        <f ca="1">IF(CA$9&gt;Periodo,0,IF(CA$9&gt;Periodo,0,(SUMIFS(INDIRECT("'BD OCyG'!$"&amp;CA$10&amp;":"&amp;CA$10),'BD OCyG'!$B:$B,BZ$9,'BD OCyG'!$AE:$AE,$H37,'BD OCyG'!$AD:$AD,$H$11)*CB$9-SUMIFS(INDIRECT("'BD OCyG'!$"&amp;BU$10&amp;":"&amp;BU$10),'BD OCyG'!$B:$B,BZ$9,'BD OCyG'!$AE:$AE,$H37,'BD OCyG'!$AD:$AD,$H$11)*BV$9)/BZ$10))</f>
        <v>0</v>
      </c>
      <c r="CA37" s="173">
        <f t="shared" ca="1" si="17"/>
        <v>0</v>
      </c>
      <c r="CB37" s="171">
        <f ca="1">IF(CA$9&gt;Periodo,0,SUMIFS(INDIRECT("'BD OCyG'!$"&amp;CB$10&amp;":$"&amp;CB$10),'BD OCyG'!$B:$B,BZ$9,'BD OCyG'!$AE:$AE,$H37,'BD OCyG'!$AD:$AD,$H$11,'BD OCyG'!$AF:$AF,"Si")-BV37-BP37-BJ37-BD37-AX37-AR37-AL37-AF37-Z37)</f>
        <v>0</v>
      </c>
      <c r="CC37" s="171">
        <f ca="1">IF(CA$9&gt;Periodo,0,SUMIFS(INDIRECT("'BD OCyG'!$"&amp;CB$10&amp;":$"&amp;CB$10),'BD OCyG'!$B:$B,BZ$9,'BD OCyG'!$AE:$AE,$H37,'BD OCyG'!$AD:$AD,$H$11,'BD OCyG'!$AF:$AF,"No")*Resumen!$F$8-BW37-BQ37-BK37-BE37-AY37-AS37-AM37-AG37-AA37)</f>
        <v>0</v>
      </c>
      <c r="CD37" s="171">
        <f ca="1">CB37+IF(Resumen!$F$8=0,0,CC37/Resumen!$F$8)</f>
        <v>0</v>
      </c>
      <c r="CE37" s="171">
        <f ca="1">CB37+IF(Resumen!$P$7=0,0,CC37/Resumen!$P$7)</f>
        <v>0</v>
      </c>
      <c r="CF37" s="170">
        <f ca="1">IF(CG$9&gt;Periodo,0,IF(CG$9&gt;Periodo,0,(SUMIFS(INDIRECT("'BD OCyG'!$"&amp;CG$10&amp;":"&amp;CG$10),'BD OCyG'!$B:$B,CF$9,'BD OCyG'!$AE:$AE,$H37,'BD OCyG'!$AD:$AD,$H$11)*CH$9-SUMIFS(INDIRECT("'BD OCyG'!$"&amp;CA$10&amp;":"&amp;CA$10),'BD OCyG'!$B:$B,CF$9,'BD OCyG'!$AE:$AE,$H37,'BD OCyG'!$AD:$AD,$H$11)*CB$9)/CF$10))</f>
        <v>0</v>
      </c>
      <c r="CG37" s="173">
        <f t="shared" ca="1" si="18"/>
        <v>0</v>
      </c>
      <c r="CH37" s="171">
        <f ca="1">IF(CG$9&gt;Periodo,0,SUMIFS(INDIRECT("'BD OCyG'!$"&amp;CH$10&amp;":$"&amp;CH$10),'BD OCyG'!$B:$B,CF$9,'BD OCyG'!$AE:$AE,$H37,'BD OCyG'!$AD:$AD,$H$11,'BD OCyG'!$AF:$AF,"Si")-CB37-BV37-BP37-BJ37-BD37-AX37-AR37-AL37-AF37-Z37)</f>
        <v>0</v>
      </c>
      <c r="CI37" s="171">
        <f ca="1">IF(CG$9&gt;Periodo,0,SUMIFS(INDIRECT("'BD OCyG'!$"&amp;CH$10&amp;":$"&amp;CH$10),'BD OCyG'!$B:$B,CF$9,'BD OCyG'!$AE:$AE,$H37,'BD OCyG'!$AD:$AD,$H$11,'BD OCyG'!$AF:$AF,"No")*Resumen!$F$8-CC37-BW37-BQ37-BK37-BE37-AY37-AS37-AM37-AG37-AA37)</f>
        <v>0</v>
      </c>
      <c r="CJ37" s="171">
        <f ca="1">CH37+IF(Resumen!$F$8=0,0,CI37/Resumen!$F$8)</f>
        <v>0</v>
      </c>
      <c r="CK37" s="171">
        <f ca="1">CH37+IF(Resumen!$Q$7=0,0,CI37/Resumen!$Q$7)</f>
        <v>0</v>
      </c>
      <c r="CL37" s="170">
        <f ca="1">IF(CM$9&gt;Periodo,0,IF(CM$9&gt;Periodo,0,(SUMIFS(INDIRECT("'BD OCyG'!$"&amp;CM$10&amp;":"&amp;CM$10),'BD OCyG'!$B:$B,CL$9,'BD OCyG'!$AE:$AE,$H37,'BD OCyG'!$AD:$AD,$H$11)*CN$9-SUMIFS(INDIRECT("'BD OCyG'!$"&amp;CG$10&amp;":"&amp;CG$10),'BD OCyG'!$B:$B,CL$9,'BD OCyG'!$AE:$AE,$H37,'BD OCyG'!$AD:$AD,$H$11)*CH$9)/CL$10))</f>
        <v>0</v>
      </c>
      <c r="CM37" s="173">
        <f t="shared" ca="1" si="19"/>
        <v>0</v>
      </c>
      <c r="CN37" s="171">
        <f ca="1">IF(CM$9&gt;Periodo,0,SUMIFS(INDIRECT("'BD OCyG'!$"&amp;CN$10&amp;":$"&amp;CN$10),'BD OCyG'!$B:$B,CL$9,'BD OCyG'!$AE:$AE,$H37,'BD OCyG'!$AD:$AD,$H$11,'BD OCyG'!$AF:$AF,"Si")-CH37-CB37-BV37-BP37-BJ37-BD37-AX37-AR37-AL37-AF37-Z37)</f>
        <v>0</v>
      </c>
      <c r="CO37" s="171">
        <f ca="1">IF(CM$9&gt;Periodo,0,SUMIFS(INDIRECT("'BD OCyG'!$"&amp;CN$10&amp;":$"&amp;CN$10),'BD OCyG'!$B:$B,CL$9,'BD OCyG'!$AE:$AE,$H37,'BD OCyG'!$AD:$AD,$H$11,'BD OCyG'!$AF:$AF,"No")*Resumen!$F$8-CI37-CC37-BW37-BQ37-BK37-BE37-AY37-AS37-AM37-AG37-AA37)</f>
        <v>0</v>
      </c>
      <c r="CP37" s="171">
        <f ca="1">CN37+IF(Resumen!$F$8=0,0,CO37/Resumen!$F$8)</f>
        <v>0</v>
      </c>
      <c r="CQ37" s="171">
        <f ca="1">CN37+IF(Resumen!$R$7=0,0,CO37/Resumen!$R$7)</f>
        <v>0</v>
      </c>
      <c r="CR37" s="139">
        <f t="shared" ca="1" si="20"/>
        <v>0</v>
      </c>
      <c r="CS37" s="139">
        <f t="shared" ca="1" si="21"/>
        <v>0</v>
      </c>
      <c r="CT37" s="139">
        <f t="shared" ca="1" si="22"/>
        <v>0</v>
      </c>
      <c r="CU37" s="139">
        <f t="shared" ca="1" si="4"/>
        <v>0</v>
      </c>
      <c r="CV37" s="140">
        <f t="shared" ca="1" si="4"/>
        <v>0</v>
      </c>
      <c r="CW37" s="140">
        <f t="shared" ca="1" si="4"/>
        <v>0</v>
      </c>
      <c r="CX37" s="173">
        <f>SUMIFS('BD OCyG'!$AB:$AB,'BD OCyG'!$B:$B,CX$11,'BD OCyG'!$AE:$AE,$H37,'BD OCyG'!$AD:$AD,$H$11)</f>
        <v>0</v>
      </c>
      <c r="CY37" s="173">
        <f t="shared" si="5"/>
        <v>0</v>
      </c>
      <c r="CZ37" s="174">
        <f>SUMIFS('BD OCyG'!$AC:$AC,'BD OCyG'!$B:$B,CX$11,'BD OCyG'!$AE:$AE,$H37,'BD OCyG'!$AD:$AD,$H$11,'BD OCyG'!$AF:$AF,"Si")</f>
        <v>0</v>
      </c>
      <c r="DA37" s="174">
        <f>SUMIFS('BD OCyG'!$AC:$AC,'BD OCyG'!$B:$B,CX$11,'BD OCyG'!$AE:$AE,$H37,'BD OCyG'!$AD:$AD,$H$11,'BD OCyG'!$AF:$AF,"No")*Resumen!$F$8</f>
        <v>0</v>
      </c>
      <c r="DB37" s="174">
        <f>CZ37+IF(Resumen!$F$8=0,0,DA37/Resumen!$F$8)</f>
        <v>0</v>
      </c>
      <c r="DC37" s="174">
        <f>CZ37+IF(Resumen!$F$8=0,0,DA37/Resumen!$F$8)</f>
        <v>0</v>
      </c>
      <c r="DD37" s="173">
        <f>SUMIFS('BD OCyG'!$AB:$AB,'BD OCyG'!$B:$B,DD$11,'BD OCyG'!$AE:$AE,$H37,'BD OCyG'!$AD:$AD,$H$11)</f>
        <v>0</v>
      </c>
      <c r="DE37" s="173">
        <f t="shared" si="6"/>
        <v>0</v>
      </c>
      <c r="DF37" s="174">
        <f>SUMIFS('BD OCyG'!$AC:$AC,'BD OCyG'!$B:$B,DD$11,'BD OCyG'!$AE:$AE,$H37,'BD OCyG'!$AD:$AD,$H$11,'BD OCyG'!$AF:$AF,"Si")</f>
        <v>0</v>
      </c>
      <c r="DG37" s="174">
        <f>SUMIFS('BD OCyG'!$AC:$AC,'BD OCyG'!$B:$B,DD$11,'BD OCyG'!$AE:$AE,$H37,'BD OCyG'!$AD:$AD,$H$11,'BD OCyG'!$AF:$AF,"No")*Resumen!$F$8</f>
        <v>0</v>
      </c>
      <c r="DH37" s="174">
        <f>DF37+IF(Resumen!$F$8=0,0,DG37/Resumen!$F$8)</f>
        <v>0</v>
      </c>
      <c r="DI37" s="171">
        <f>DF37+IF(Resumen!$F$8=0,0,DG37/Resumen!$F$8)</f>
        <v>0</v>
      </c>
      <c r="DJ37" s="140">
        <f t="shared" ca="1" si="23"/>
        <v>0</v>
      </c>
      <c r="DK37" s="140">
        <f t="shared" ca="1" si="23"/>
        <v>0</v>
      </c>
      <c r="DL37" s="140">
        <f t="shared" ca="1" si="23"/>
        <v>0</v>
      </c>
    </row>
    <row r="38" spans="2:116" s="169" customFormat="1" ht="15" customHeight="1" x14ac:dyDescent="0.2">
      <c r="B38" s="173">
        <f>SUMIFS('BD OCyG'!$AB:$AB,'BD OCyG'!$B:$B,B$11,'BD OCyG'!$AE:$AE,$H38,'BD OCyG'!$AD:$AD,$H$11)</f>
        <v>0</v>
      </c>
      <c r="C38" s="173">
        <f t="shared" si="0"/>
        <v>0</v>
      </c>
      <c r="D38" s="174">
        <f>SUMIFS('BD OCyG'!$AC:$AC,'BD OCyG'!$B:$B,B$11,'BD OCyG'!$AE:$AE,$H38,'BD OCyG'!$AD:$AD,$H$11,'BD OCyG'!$AF:$AF,"Si")</f>
        <v>0</v>
      </c>
      <c r="E38" s="174">
        <f>SUMIFS('BD OCyG'!$AC:$AC,'BD OCyG'!$B:$B,B$11,'BD OCyG'!$AE:$AE,$H38,'BD OCyG'!$AD:$AD,$H$11,'BD OCyG'!$AF:$AF,"No")*Resumen!$F$9</f>
        <v>0</v>
      </c>
      <c r="F38" s="174">
        <f>D38+IF(Resumen!$F$9=0,0,E38/Resumen!$F$9)</f>
        <v>0</v>
      </c>
      <c r="G38" s="174">
        <f>D38+IF(Resumen!$F$7=0,0,E38/Resumen!$F$7)</f>
        <v>0</v>
      </c>
      <c r="H38" s="175"/>
      <c r="I38" s="139">
        <f>SUMIFS('BD OCyG'!$AB:$AB,'BD OCyG'!$B:$B,I$11,'BD OCyG'!$AE:$AE,$H38,'BD OCyG'!$AD:$AD,$H$11)</f>
        <v>0</v>
      </c>
      <c r="J38" s="139">
        <f t="shared" si="1"/>
        <v>0</v>
      </c>
      <c r="K38" s="139">
        <f>SUMIFS('BD OCyG'!$AC:$AC,'BD OCyG'!$B:$B,I$11,'BD OCyG'!$AE:$AE,$H38,'BD OCyG'!$AD:$AD,$H$11,'BD OCyG'!$AF:$AF,"Si")</f>
        <v>0</v>
      </c>
      <c r="L38" s="139">
        <f>SUMIFS('BD OCyG'!$AC:$AC,'BD OCyG'!$B:$B,I$11,'BD OCyG'!$AE:$AE,$H38,'BD OCyG'!$AD:$AD,$H$11,'BD OCyG'!$AF:$AF,"No")*Resumen!$F$8</f>
        <v>0</v>
      </c>
      <c r="M38" s="174">
        <f>K38+IF(Resumen!$F$8=0,0,L38/Resumen!$F$8)</f>
        <v>0</v>
      </c>
      <c r="N38" s="139">
        <f>SUMIFS('BD OCyG'!$AB:$AB,'BD OCyG'!$B:$B,N$11,'BD OCyG'!$AE:$AE,$H38,'BD OCyG'!$AD:$AD,$H$11)</f>
        <v>0</v>
      </c>
      <c r="O38" s="139">
        <f t="shared" si="2"/>
        <v>0</v>
      </c>
      <c r="P38" s="139">
        <f>SUMIFS('BD OCyG'!$AC:$AC,'BD OCyG'!$B:$B,N$11,'BD OCyG'!$AE:$AE,$H38,'BD OCyG'!$AD:$AD,$H$11,'BD OCyG'!$AF:$AF,"Si")</f>
        <v>0</v>
      </c>
      <c r="Q38" s="139">
        <f>SUMIFS('BD OCyG'!$AC:$AC,'BD OCyG'!$B:$B,N$11,'BD OCyG'!$AE:$AE,$H38,'BD OCyG'!$AD:$AD,$H$11,'BD OCyG'!$AF:$AF,"No")*Resumen!$F$8</f>
        <v>0</v>
      </c>
      <c r="R38" s="174">
        <f>P38+IF(Resumen!$F$8=0,0,Q38/Resumen!$F$8)</f>
        <v>0</v>
      </c>
      <c r="S38" s="139">
        <f ca="1">IFERROR(SUMIFS(INDIRECT("'BD OCyG'!$"&amp;T$10&amp;":"&amp;T$10),'BD OCyG'!$B:$B,N$11,'BD OCyG'!$AE:$AE,$H38,'BD OCyG'!$AD:$AD,$H$11),)</f>
        <v>0</v>
      </c>
      <c r="T38" s="139">
        <f t="shared" ca="1" si="3"/>
        <v>0</v>
      </c>
      <c r="U38" s="139">
        <f ca="1">IFERROR(SUMIFS(INDIRECT("'BD OCyG'!$"&amp;U$10&amp;":$"&amp;U$10),'BD OCyG'!$B:$B,N$11,'BD OCyG'!$AE:$AE,$H38,'BD OCyG'!$AD:$AD,$H$11,'BD OCyG'!$AF:$AF,"Si"),)</f>
        <v>0</v>
      </c>
      <c r="V38" s="139">
        <f ca="1">IFERROR(SUMIFS(INDIRECT("'BD OCyG'!$"&amp;U$10&amp;":$"&amp;U$10),'BD OCyG'!$B:$B,N$11,'BD OCyG'!$AE:$AE,$H38,'BD OCyG'!$AD:$AD,$H$11,'BD OCyG'!$AF:$AF,"No")*Resumen!$F$8,)</f>
        <v>0</v>
      </c>
      <c r="W38" s="171">
        <f ca="1">U38+IF(Resumen!$F$8=0,0,V38/Resumen!$F$8)</f>
        <v>0</v>
      </c>
      <c r="X38" s="170">
        <f ca="1">SUMIFS(INDIRECT("'BD OCyG'!$"&amp;Y$10&amp;":"&amp;Y$10),'BD OCyG'!$B:$B,X$9,'BD OCyG'!$AE:$AE,$H38,'BD OCyG'!$AD:$AD,$H$11)</f>
        <v>0</v>
      </c>
      <c r="Y38" s="170">
        <f t="shared" ca="1" si="8"/>
        <v>0</v>
      </c>
      <c r="Z38" s="171">
        <f ca="1">SUMIFS(INDIRECT("'BD OCyG'!$"&amp;Z$10&amp;":$"&amp;Z$10),'BD OCyG'!$B:$B,X$9,'BD OCyG'!$AE:$AE,$H38,'BD OCyG'!$AD:$AD,$H$11,'BD OCyG'!$AF:$AF,"Si")</f>
        <v>0</v>
      </c>
      <c r="AA38" s="171">
        <f ca="1">SUMIFS(INDIRECT("'BD OCyG'!$"&amp;Z$10&amp;":$"&amp;Z$10),'BD OCyG'!$B:$B,X$9,'BD OCyG'!$AE:$AE,$H38,'BD OCyG'!$AD:$AD,$H$11,'BD OCyG'!$AF:$AF,"No")*Resumen!$F$8</f>
        <v>0</v>
      </c>
      <c r="AB38" s="171">
        <f ca="1">Z38+IF(Resumen!$F$8=0,0,AA38/Resumen!$F$8)</f>
        <v>0</v>
      </c>
      <c r="AC38" s="171">
        <f ca="1">Z38+IF(Resumen!$G$7=0,0,AA38/Resumen!$G$7)</f>
        <v>0</v>
      </c>
      <c r="AD38" s="173">
        <f ca="1">IF(AE$9&gt;Periodo,0,(SUMIFS(INDIRECT("'BD OCyG'!$"&amp;AE$10&amp;":"&amp;AE$10),'BD OCyG'!$B:$B,AD$9,'BD OCyG'!$AE:$AE,$H38,'BD OCyG'!$AD:$AD,$H$11)*AF$9-X38*X$10)/AD$10)</f>
        <v>0</v>
      </c>
      <c r="AE38" s="173">
        <f t="shared" ca="1" si="9"/>
        <v>0</v>
      </c>
      <c r="AF38" s="171">
        <f ca="1">IF(AE$9&gt;Periodo,0,IF(AE$9&gt;Periodo,0,SUMIFS(INDIRECT("'BD OCyG'!$"&amp;AF$10&amp;":$"&amp;AF$10),'BD OCyG'!$B:$B,AD$9,'BD OCyG'!$AE:$AE,$H38,'BD OCyG'!$AD:$AD,$H$11,'BD OCyG'!$AF:$AF,"Si")-Z38))</f>
        <v>0</v>
      </c>
      <c r="AG38" s="171">
        <f ca="1">IF(AE$9&gt;Periodo,0,IF(AE$9&gt;Periodo,0,SUMIFS(INDIRECT("'BD OCyG'!$"&amp;AF$10&amp;":$"&amp;AF$10),'BD OCyG'!$B:$B,AD$9,'BD OCyG'!$AE:$AE,$H38,'BD OCyG'!$AD:$AD,$H$11,'BD OCyG'!$AF:$AF,"No")*Resumen!$F$8-AA38))</f>
        <v>0</v>
      </c>
      <c r="AH38" s="171">
        <f ca="1">AF38+IF(Resumen!$F$8=0,0,AG38/Resumen!$F$8)</f>
        <v>0</v>
      </c>
      <c r="AI38" s="171">
        <f ca="1">AF38+IF(Resumen!$H$7=0,0,AG38/Resumen!$H$7)</f>
        <v>0</v>
      </c>
      <c r="AJ38" s="170">
        <f ca="1">IF(AK$9&gt;Periodo,0,IF(AK$9&gt;Periodo,0,(SUMIFS(INDIRECT("'BD OCyG'!$"&amp;AK$10&amp;":"&amp;AK$10),'BD OCyG'!$B:$B,AJ$9,'BD OCyG'!$AE:$AE,$H38,'BD OCyG'!$AD:$AD,$H$11)*AL$9-SUMIFS(INDIRECT("'BD OCyG'!$"&amp;AE$10&amp;":"&amp;AE$10),'BD OCyG'!$B:$B,AJ$9,'BD OCyG'!$AE:$AE,$H38,'BD OCyG'!$AD:$AD,$H$11)*AF$9)/AJ$10))</f>
        <v>0</v>
      </c>
      <c r="AK38" s="173">
        <f t="shared" ca="1" si="10"/>
        <v>0</v>
      </c>
      <c r="AL38" s="171">
        <f ca="1">IF(AK$9&gt;Periodo,0,SUMIFS(INDIRECT("'BD OCyG'!$"&amp;AL$10&amp;":$"&amp;AL$10),'BD OCyG'!$B:$B,AJ$9,'BD OCyG'!$AE:$AE,$H38,'BD OCyG'!$AD:$AD,$H$11,'BD OCyG'!$AF:$AF,"Si")-AF38-Z38)</f>
        <v>0</v>
      </c>
      <c r="AM38" s="171">
        <f ca="1">IF(AK$9&gt;Periodo,0,SUMIFS(INDIRECT("'BD OCyG'!$"&amp;AL$10&amp;":$"&amp;AL$10),'BD OCyG'!$B:$B,AJ$9,'BD OCyG'!$AE:$AE,$H38,'BD OCyG'!$AD:$AD,$H$11,'BD OCyG'!$AF:$AF,"No")*Resumen!$F$8-AG38-AA38)</f>
        <v>0</v>
      </c>
      <c r="AN38" s="171">
        <f ca="1">AL38+IF(Resumen!$F$8=0,0,AM38/Resumen!$F$8)</f>
        <v>0</v>
      </c>
      <c r="AO38" s="171">
        <f ca="1">AL38+IF(Resumen!$I$7=0,0,AM38/Resumen!$I$7)</f>
        <v>0</v>
      </c>
      <c r="AP38" s="170">
        <f ca="1">IF(AQ$9&gt;Periodo,0,IF(AQ$9&gt;Periodo,0,(SUMIFS(INDIRECT("'BD OCyG'!$"&amp;AQ$10&amp;":"&amp;AQ$10),'BD OCyG'!$B:$B,AP$9,'BD OCyG'!$AE:$AE,$H38,'BD OCyG'!$AD:$AD,$H$11)*AR$9-SUMIFS(INDIRECT("'BD OCyG'!$"&amp;AK$10&amp;":"&amp;AK$10),'BD OCyG'!$B:$B,AP$9,'BD OCyG'!$AE:$AE,$H38,'BD OCyG'!$AD:$AD,$H$11)*AL$9)/AP$10))</f>
        <v>0</v>
      </c>
      <c r="AQ38" s="173">
        <f t="shared" ca="1" si="11"/>
        <v>0</v>
      </c>
      <c r="AR38" s="171">
        <f ca="1">IF(AQ$9&gt;Periodo,0,SUMIFS(INDIRECT("'BD OCyG'!$"&amp;AR$10&amp;":$"&amp;AR$10),'BD OCyG'!$B:$B,AP$9,'BD OCyG'!$AE:$AE,$H38,'BD OCyG'!$AD:$AD,$H$11,'BD OCyG'!$AF:$AF,"Si")-AL38-AF38-Z38)</f>
        <v>0</v>
      </c>
      <c r="AS38" s="171">
        <f ca="1">IF(AQ$9&gt;Periodo,0,SUMIFS(INDIRECT("'BD OCyG'!$"&amp;AR$10&amp;":$"&amp;AR$10),'BD OCyG'!$B:$B,AP$9,'BD OCyG'!$AE:$AE,$H38,'BD OCyG'!$AD:$AD,$H$11,'BD OCyG'!$AF:$AF,"No")*Resumen!$F$8-AM38-AG38-AA38)</f>
        <v>0</v>
      </c>
      <c r="AT38" s="171">
        <f ca="1">AR38+IF(Resumen!$F$8=0,0,AS38/Resumen!$F$8)</f>
        <v>0</v>
      </c>
      <c r="AU38" s="171">
        <f ca="1">AR38+IF(Resumen!$J$7=0,0,AS38/Resumen!$J$7)</f>
        <v>0</v>
      </c>
      <c r="AV38" s="170">
        <f ca="1">IF(AW$9&gt;Periodo,0,IF(AW$9&gt;Periodo,0,(SUMIFS(INDIRECT("'BD OCyG'!$"&amp;AW$10&amp;":"&amp;AW$10),'BD OCyG'!$B:$B,AV$9,'BD OCyG'!$AE:$AE,$H38,'BD OCyG'!$AD:$AD,$H$11)*AX$9-SUMIFS(INDIRECT("'BD OCyG'!$"&amp;AQ$10&amp;":"&amp;AQ$10),'BD OCyG'!$B:$B,AV$9,'BD OCyG'!$AE:$AE,$H38,'BD OCyG'!$AD:$AD,$H$11)*AR$9)/AV$10))</f>
        <v>0</v>
      </c>
      <c r="AW38" s="173">
        <f t="shared" ca="1" si="12"/>
        <v>0</v>
      </c>
      <c r="AX38" s="171">
        <f ca="1">IF(AW$9&gt;Periodo,0,SUMIFS(INDIRECT("'BD OCyG'!$"&amp;AX$10&amp;":$"&amp;AX$10),'BD OCyG'!$B:$B,AV$9,'BD OCyG'!$AE:$AE,$H38,'BD OCyG'!$AD:$AD,$H$11,'BD OCyG'!$AF:$AF,"Si")-AR38-AL38-AF38-Z38)</f>
        <v>0</v>
      </c>
      <c r="AY38" s="171">
        <f ca="1">IF(AW$9&gt;Periodo,0,SUMIFS(INDIRECT("'BD OCyG'!$"&amp;AX$10&amp;":$"&amp;AX$10),'BD OCyG'!$B:$B,AV$9,'BD OCyG'!$AE:$AE,$H38,'BD OCyG'!$AD:$AD,$H$11,'BD OCyG'!$AF:$AF,"No")*Resumen!$F$8-AS38-AM38-AG38-AA38)</f>
        <v>0</v>
      </c>
      <c r="AZ38" s="171">
        <f ca="1">AX38+IF(Resumen!$F$8=0,0,AY38/Resumen!$F$8)</f>
        <v>0</v>
      </c>
      <c r="BA38" s="171">
        <f ca="1">AX38+IF(Resumen!$K$7=0,0,AY38/Resumen!$K$7)</f>
        <v>0</v>
      </c>
      <c r="BB38" s="170">
        <f ca="1">IF(BC$9&gt;Periodo,0,IF(BC$9&gt;Periodo,0,(SUMIFS(INDIRECT("'BD OCyG'!$"&amp;BC$10&amp;":"&amp;BC$10),'BD OCyG'!$B:$B,BB$9,'BD OCyG'!$AE:$AE,$H38,'BD OCyG'!$AD:$AD,$H$11)*BD$9-SUMIFS(INDIRECT("'BD OCyG'!$"&amp;AW$10&amp;":"&amp;AW$10),'BD OCyG'!$B:$B,BB$9,'BD OCyG'!$AE:$AE,$H38,'BD OCyG'!$AD:$AD,$H$11)*AX$9)/BB$10))</f>
        <v>0</v>
      </c>
      <c r="BC38" s="173">
        <f t="shared" ca="1" si="13"/>
        <v>0</v>
      </c>
      <c r="BD38" s="171">
        <f ca="1">IF(BC$9&gt;Periodo,0,SUMIFS(INDIRECT("'BD OCyG'!$"&amp;BD$10&amp;":$"&amp;BD$10),'BD OCyG'!$B:$B,BB$9,'BD OCyG'!$AE:$AE,$H38,'BD OCyG'!$AD:$AD,$H$11,'BD OCyG'!$AF:$AF,"Si")-AX38-AR38-AL38-AF38-Z38)</f>
        <v>0</v>
      </c>
      <c r="BE38" s="171">
        <f ca="1">IF(BC$9&gt;Periodo,0,SUMIFS(INDIRECT("'BD OCyG'!$"&amp;BD$10&amp;":$"&amp;BD$10),'BD OCyG'!$B:$B,BB$9,'BD OCyG'!$AE:$AE,$H38,'BD OCyG'!$AD:$AD,$H$11,'BD OCyG'!$AF:$AF,"No")*Resumen!$F$8-AY38-AS38-AM38-AG38-AA38)</f>
        <v>0</v>
      </c>
      <c r="BF38" s="171">
        <f ca="1">BD38+IF(Resumen!$F$8=0,0,BE38/Resumen!$F$8)</f>
        <v>0</v>
      </c>
      <c r="BG38" s="171">
        <f ca="1">BD38+IF(Resumen!$L$7=0,0,BE38/Resumen!$L$7)</f>
        <v>0</v>
      </c>
      <c r="BH38" s="170">
        <f ca="1">IF(BI$9&gt;Periodo,0,IF(BI$9&gt;Periodo,0,(SUMIFS(INDIRECT("'BD OCyG'!$"&amp;BI$10&amp;":"&amp;BI$10),'BD OCyG'!$B:$B,BH$9,'BD OCyG'!$AE:$AE,$H38,'BD OCyG'!$AD:$AD,$H$11)*BJ$9-SUMIFS(INDIRECT("'BD OCyG'!$"&amp;BC$10&amp;":"&amp;BC$10),'BD OCyG'!$B:$B,BH$9,'BD OCyG'!$AE:$AE,$H38,'BD OCyG'!$AD:$AD,$H$11)*BD$9)/BH$10))</f>
        <v>0</v>
      </c>
      <c r="BI38" s="173">
        <f t="shared" ca="1" si="14"/>
        <v>0</v>
      </c>
      <c r="BJ38" s="171">
        <f ca="1">IF(BI$9&gt;Periodo,0,SUMIFS(INDIRECT("'BD OCyG'!$"&amp;BJ$10&amp;":$"&amp;BJ$10),'BD OCyG'!$B:$B,BH$9,'BD OCyG'!$AE:$AE,$H38,'BD OCyG'!$AD:$AD,$H$11,'BD OCyG'!$AF:$AF,"Si")-BD38-AX38-AR38-AL38-AF38-Z38)</f>
        <v>0</v>
      </c>
      <c r="BK38" s="171">
        <f ca="1">IF(BI$9&gt;Periodo,0,SUMIFS(INDIRECT("'BD OCyG'!$"&amp;BJ$10&amp;":$"&amp;BJ$10),'BD OCyG'!$B:$B,BH$9,'BD OCyG'!$AE:$AE,$H38,'BD OCyG'!$AD:$AD,$H$11,'BD OCyG'!$AF:$AF,"No")*Resumen!$F$8-BE38-AY38-AS38-AM38-AG38-AA38)</f>
        <v>0</v>
      </c>
      <c r="BL38" s="171">
        <f ca="1">BJ38+IF(Resumen!$F$8=0,0,BK38/Resumen!$F$8)</f>
        <v>0</v>
      </c>
      <c r="BM38" s="171">
        <f ca="1">BJ38+IF(Resumen!$M$7=0,0,BK38/Resumen!$M$7)</f>
        <v>0</v>
      </c>
      <c r="BN38" s="170">
        <f ca="1">IF(BO$9&gt;Periodo,0,IF(BO$9&gt;Periodo,0,(SUMIFS(INDIRECT("'BD OCyG'!$"&amp;BO$10&amp;":"&amp;BO$10),'BD OCyG'!$B:$B,BN$9,'BD OCyG'!$AE:$AE,$H38,'BD OCyG'!$AD:$AD,$H$11)*BP$9-SUMIFS(INDIRECT("'BD OCyG'!$"&amp;BI$10&amp;":"&amp;BI$10),'BD OCyG'!$B:$B,BN$9,'BD OCyG'!$AE:$AE,$H38,'BD OCyG'!$AD:$AD,$H$11)*BJ$9)/BN$10))</f>
        <v>0</v>
      </c>
      <c r="BO38" s="173">
        <f t="shared" ca="1" si="15"/>
        <v>0</v>
      </c>
      <c r="BP38" s="171">
        <f ca="1">IF(BO$9&gt;Periodo,0,SUMIFS(INDIRECT("'BD OCyG'!$"&amp;BP$10&amp;":$"&amp;BP$10),'BD OCyG'!$B:$B,BN$9,'BD OCyG'!$AE:$AE,$H38,'BD OCyG'!$AD:$AD,$H$11,'BD OCyG'!$AF:$AF,"Si")-BJ38-BD38-AX38-AR38-AL38-AF38-Z38)</f>
        <v>0</v>
      </c>
      <c r="BQ38" s="171">
        <f ca="1">IF(BO$9&gt;Periodo,0,SUMIFS(INDIRECT("'BD OCyG'!$"&amp;BP$10&amp;":$"&amp;BP$10),'BD OCyG'!$B:$B,BN$9,'BD OCyG'!$AE:$AE,$H38,'BD OCyG'!$AD:$AD,$H$11,'BD OCyG'!$AF:$AF,"No")*Resumen!$F$9-BK38-BE38-AY38-AS38-AM38-AG38-AA38)</f>
        <v>0</v>
      </c>
      <c r="BR38" s="171">
        <f ca="1">BP38+IF(Resumen!$F$8=0,0,BQ38/Resumen!$F$8)</f>
        <v>0</v>
      </c>
      <c r="BS38" s="171">
        <f ca="1">BP38+IF(Resumen!$N$7=0,0,BQ38/Resumen!$N$7)</f>
        <v>0</v>
      </c>
      <c r="BT38" s="170">
        <f ca="1">IF(BU$9&gt;Periodo,0,IF(BU$9&gt;Periodo,0,(SUMIFS(INDIRECT("'BD OCyG'!$"&amp;BU$10&amp;":"&amp;BU$10),'BD OCyG'!$B:$B,BT$9,'BD OCyG'!$AE:$AE,$H38,'BD OCyG'!$AD:$AD,$H$11)*BV$9-SUMIFS(INDIRECT("'BD OCyG'!$"&amp;BO$10&amp;":"&amp;BO$10),'BD OCyG'!$B:$B,BT$9,'BD OCyG'!$AE:$AE,$H38,'BD OCyG'!$AD:$AD,$H$11)*BP$9)/BT$10))</f>
        <v>0</v>
      </c>
      <c r="BU38" s="173">
        <f t="shared" ca="1" si="16"/>
        <v>0</v>
      </c>
      <c r="BV38" s="171">
        <f ca="1">IF(BU$9&gt;Periodo,0,SUMIFS(INDIRECT("'BD OCyG'!$"&amp;BV$10&amp;":$"&amp;BV$10),'BD OCyG'!$B:$B,BT$9,'BD OCyG'!$AE:$AE,$H38,'BD OCyG'!$AD:$AD,$H$11,'BD OCyG'!$AF:$AF,"Si")-BP38-BJ38-BD38-AX38-AR38-AL38-AF38-Z38)</f>
        <v>0</v>
      </c>
      <c r="BW38" s="171">
        <f ca="1">IF(BU$9&gt;Periodo,0,SUMIFS(INDIRECT("'BD OCyG'!$"&amp;BV$10&amp;":$"&amp;BV$10),'BD OCyG'!$B:$B,BT$9,'BD OCyG'!$AE:$AE,$H38,'BD OCyG'!$AD:$AD,$H$11,'BD OCyG'!$AF:$AF,"No")*Resumen!$F$8-BQ38-BK38-BE38-AY38-AS38-AM38-AG38-AA38)</f>
        <v>0</v>
      </c>
      <c r="BX38" s="171">
        <f ca="1">BV38+IF(Resumen!$F$8=0,0,BW38/Resumen!$F$8)</f>
        <v>0</v>
      </c>
      <c r="BY38" s="171">
        <f ca="1">BV38+IF(Resumen!$O$7=0,0,BW38/Resumen!$O$7)</f>
        <v>0</v>
      </c>
      <c r="BZ38" s="170">
        <f ca="1">IF(CA$9&gt;Periodo,0,IF(CA$9&gt;Periodo,0,(SUMIFS(INDIRECT("'BD OCyG'!$"&amp;CA$10&amp;":"&amp;CA$10),'BD OCyG'!$B:$B,BZ$9,'BD OCyG'!$AE:$AE,$H38,'BD OCyG'!$AD:$AD,$H$11)*CB$9-SUMIFS(INDIRECT("'BD OCyG'!$"&amp;BU$10&amp;":"&amp;BU$10),'BD OCyG'!$B:$B,BZ$9,'BD OCyG'!$AE:$AE,$H38,'BD OCyG'!$AD:$AD,$H$11)*BV$9)/BZ$10))</f>
        <v>0</v>
      </c>
      <c r="CA38" s="173">
        <f t="shared" ca="1" si="17"/>
        <v>0</v>
      </c>
      <c r="CB38" s="171">
        <f ca="1">IF(CA$9&gt;Periodo,0,SUMIFS(INDIRECT("'BD OCyG'!$"&amp;CB$10&amp;":$"&amp;CB$10),'BD OCyG'!$B:$B,BZ$9,'BD OCyG'!$AE:$AE,$H38,'BD OCyG'!$AD:$AD,$H$11,'BD OCyG'!$AF:$AF,"Si")-BV38-BP38-BJ38-BD38-AX38-AR38-AL38-AF38-Z38)</f>
        <v>0</v>
      </c>
      <c r="CC38" s="171">
        <f ca="1">IF(CA$9&gt;Periodo,0,SUMIFS(INDIRECT("'BD OCyG'!$"&amp;CB$10&amp;":$"&amp;CB$10),'BD OCyG'!$B:$B,BZ$9,'BD OCyG'!$AE:$AE,$H38,'BD OCyG'!$AD:$AD,$H$11,'BD OCyG'!$AF:$AF,"No")*Resumen!$F$8-BW38-BQ38-BK38-BE38-AY38-AS38-AM38-AG38-AA38)</f>
        <v>0</v>
      </c>
      <c r="CD38" s="171">
        <f ca="1">CB38+IF(Resumen!$F$8=0,0,CC38/Resumen!$F$8)</f>
        <v>0</v>
      </c>
      <c r="CE38" s="171">
        <f ca="1">CB38+IF(Resumen!$P$7=0,0,CC38/Resumen!$P$7)</f>
        <v>0</v>
      </c>
      <c r="CF38" s="170">
        <f ca="1">IF(CG$9&gt;Periodo,0,IF(CG$9&gt;Periodo,0,(SUMIFS(INDIRECT("'BD OCyG'!$"&amp;CG$10&amp;":"&amp;CG$10),'BD OCyG'!$B:$B,CF$9,'BD OCyG'!$AE:$AE,$H38,'BD OCyG'!$AD:$AD,$H$11)*CH$9-SUMIFS(INDIRECT("'BD OCyG'!$"&amp;CA$10&amp;":"&amp;CA$10),'BD OCyG'!$B:$B,CF$9,'BD OCyG'!$AE:$AE,$H38,'BD OCyG'!$AD:$AD,$H$11)*CB$9)/CF$10))</f>
        <v>0</v>
      </c>
      <c r="CG38" s="173">
        <f t="shared" ca="1" si="18"/>
        <v>0</v>
      </c>
      <c r="CH38" s="171">
        <f ca="1">IF(CG$9&gt;Periodo,0,SUMIFS(INDIRECT("'BD OCyG'!$"&amp;CH$10&amp;":$"&amp;CH$10),'BD OCyG'!$B:$B,CF$9,'BD OCyG'!$AE:$AE,$H38,'BD OCyG'!$AD:$AD,$H$11,'BD OCyG'!$AF:$AF,"Si")-CB38-BV38-BP38-BJ38-BD38-AX38-AR38-AL38-AF38-Z38)</f>
        <v>0</v>
      </c>
      <c r="CI38" s="171">
        <f ca="1">IF(CG$9&gt;Periodo,0,SUMIFS(INDIRECT("'BD OCyG'!$"&amp;CH$10&amp;":$"&amp;CH$10),'BD OCyG'!$B:$B,CF$9,'BD OCyG'!$AE:$AE,$H38,'BD OCyG'!$AD:$AD,$H$11,'BD OCyG'!$AF:$AF,"No")*Resumen!$F$8-CC38-BW38-BQ38-BK38-BE38-AY38-AS38-AM38-AG38-AA38)</f>
        <v>0</v>
      </c>
      <c r="CJ38" s="171">
        <f ca="1">CH38+IF(Resumen!$F$8=0,0,CI38/Resumen!$F$8)</f>
        <v>0</v>
      </c>
      <c r="CK38" s="171">
        <f ca="1">CH38+IF(Resumen!$Q$7=0,0,CI38/Resumen!$Q$7)</f>
        <v>0</v>
      </c>
      <c r="CL38" s="170">
        <f ca="1">IF(CM$9&gt;Periodo,0,IF(CM$9&gt;Periodo,0,(SUMIFS(INDIRECT("'BD OCyG'!$"&amp;CM$10&amp;":"&amp;CM$10),'BD OCyG'!$B:$B,CL$9,'BD OCyG'!$AE:$AE,$H38,'BD OCyG'!$AD:$AD,$H$11)*CN$9-SUMIFS(INDIRECT("'BD OCyG'!$"&amp;CG$10&amp;":"&amp;CG$10),'BD OCyG'!$B:$B,CL$9,'BD OCyG'!$AE:$AE,$H38,'BD OCyG'!$AD:$AD,$H$11)*CH$9)/CL$10))</f>
        <v>0</v>
      </c>
      <c r="CM38" s="173">
        <f t="shared" ca="1" si="19"/>
        <v>0</v>
      </c>
      <c r="CN38" s="171">
        <f ca="1">IF(CM$9&gt;Periodo,0,SUMIFS(INDIRECT("'BD OCyG'!$"&amp;CN$10&amp;":$"&amp;CN$10),'BD OCyG'!$B:$B,CL$9,'BD OCyG'!$AE:$AE,$H38,'BD OCyG'!$AD:$AD,$H$11,'BD OCyG'!$AF:$AF,"Si")-CH38-CB38-BV38-BP38-BJ38-BD38-AX38-AR38-AL38-AF38-Z38)</f>
        <v>0</v>
      </c>
      <c r="CO38" s="171">
        <f ca="1">IF(CM$9&gt;Periodo,0,SUMIFS(INDIRECT("'BD OCyG'!$"&amp;CN$10&amp;":$"&amp;CN$10),'BD OCyG'!$B:$B,CL$9,'BD OCyG'!$AE:$AE,$H38,'BD OCyG'!$AD:$AD,$H$11,'BD OCyG'!$AF:$AF,"No")*Resumen!$F$8-CI38-CC38-BW38-BQ38-BK38-BE38-AY38-AS38-AM38-AG38-AA38)</f>
        <v>0</v>
      </c>
      <c r="CP38" s="171">
        <f ca="1">CN38+IF(Resumen!$F$8=0,0,CO38/Resumen!$F$8)</f>
        <v>0</v>
      </c>
      <c r="CQ38" s="171">
        <f ca="1">CN38+IF(Resumen!$R$7=0,0,CO38/Resumen!$R$7)</f>
        <v>0</v>
      </c>
      <c r="CR38" s="139">
        <f t="shared" ca="1" si="20"/>
        <v>0</v>
      </c>
      <c r="CS38" s="139">
        <f t="shared" ca="1" si="21"/>
        <v>0</v>
      </c>
      <c r="CT38" s="139">
        <f t="shared" ca="1" si="22"/>
        <v>0</v>
      </c>
      <c r="CU38" s="139">
        <f t="shared" ca="1" si="4"/>
        <v>0</v>
      </c>
      <c r="CV38" s="140">
        <f t="shared" ca="1" si="4"/>
        <v>0</v>
      </c>
      <c r="CW38" s="140">
        <f t="shared" ca="1" si="4"/>
        <v>0</v>
      </c>
      <c r="CX38" s="173">
        <f>SUMIFS('BD OCyG'!$AB:$AB,'BD OCyG'!$B:$B,CX$11,'BD OCyG'!$AE:$AE,$H38,'BD OCyG'!$AD:$AD,$H$11)</f>
        <v>0</v>
      </c>
      <c r="CY38" s="173">
        <f t="shared" si="5"/>
        <v>0</v>
      </c>
      <c r="CZ38" s="174">
        <f>SUMIFS('BD OCyG'!$AC:$AC,'BD OCyG'!$B:$B,CX$11,'BD OCyG'!$AE:$AE,$H38,'BD OCyG'!$AD:$AD,$H$11,'BD OCyG'!$AF:$AF,"Si")</f>
        <v>0</v>
      </c>
      <c r="DA38" s="174">
        <f>SUMIFS('BD OCyG'!$AC:$AC,'BD OCyG'!$B:$B,CX$11,'BD OCyG'!$AE:$AE,$H38,'BD OCyG'!$AD:$AD,$H$11,'BD OCyG'!$AF:$AF,"No")*Resumen!$F$8</f>
        <v>0</v>
      </c>
      <c r="DB38" s="174">
        <f>CZ38+IF(Resumen!$F$8=0,0,DA38/Resumen!$F$8)</f>
        <v>0</v>
      </c>
      <c r="DC38" s="174">
        <f>CZ38+IF(Resumen!$F$8=0,0,DA38/Resumen!$F$8)</f>
        <v>0</v>
      </c>
      <c r="DD38" s="173">
        <f>SUMIFS('BD OCyG'!$AB:$AB,'BD OCyG'!$B:$B,DD$11,'BD OCyG'!$AE:$AE,$H38,'BD OCyG'!$AD:$AD,$H$11)</f>
        <v>0</v>
      </c>
      <c r="DE38" s="173">
        <f t="shared" si="6"/>
        <v>0</v>
      </c>
      <c r="DF38" s="174">
        <f>SUMIFS('BD OCyG'!$AC:$AC,'BD OCyG'!$B:$B,DD$11,'BD OCyG'!$AE:$AE,$H38,'BD OCyG'!$AD:$AD,$H$11,'BD OCyG'!$AF:$AF,"Si")</f>
        <v>0</v>
      </c>
      <c r="DG38" s="174">
        <f>SUMIFS('BD OCyG'!$AC:$AC,'BD OCyG'!$B:$B,DD$11,'BD OCyG'!$AE:$AE,$H38,'BD OCyG'!$AD:$AD,$H$11,'BD OCyG'!$AF:$AF,"No")*Resumen!$F$8</f>
        <v>0</v>
      </c>
      <c r="DH38" s="174">
        <f>DF38+IF(Resumen!$F$8=0,0,DG38/Resumen!$F$8)</f>
        <v>0</v>
      </c>
      <c r="DI38" s="171">
        <f>DF38+IF(Resumen!$F$8=0,0,DG38/Resumen!$F$8)</f>
        <v>0</v>
      </c>
      <c r="DJ38" s="140">
        <f t="shared" ca="1" si="23"/>
        <v>0</v>
      </c>
      <c r="DK38" s="140">
        <f t="shared" ca="1" si="23"/>
        <v>0</v>
      </c>
      <c r="DL38" s="140">
        <f t="shared" ca="1" si="23"/>
        <v>0</v>
      </c>
    </row>
    <row r="39" spans="2:116" s="169" customFormat="1" ht="15" customHeight="1" thickBot="1" x14ac:dyDescent="0.25">
      <c r="B39" s="176">
        <f>SUMIFS('BD OCyG'!$AB:$AB,'BD OCyG'!$B:$B,B$11,'BD OCyG'!$AE:$AE,$H39,'BD OCyG'!$AD:$AD,$H$11)</f>
        <v>0</v>
      </c>
      <c r="C39" s="176">
        <f t="shared" si="0"/>
        <v>0</v>
      </c>
      <c r="D39" s="177">
        <f>SUMIFS('BD OCyG'!$AC:$AC,'BD OCyG'!$B:$B,B$11,'BD OCyG'!$AE:$AE,$H39,'BD OCyG'!$AD:$AD,$H$11,'BD OCyG'!$AF:$AF,"Si")</f>
        <v>0</v>
      </c>
      <c r="E39" s="177">
        <f>SUMIFS('BD OCyG'!$AC:$AC,'BD OCyG'!$B:$B,B$11,'BD OCyG'!$AE:$AE,$H39,'BD OCyG'!$AD:$AD,$H$11,'BD OCyG'!$AF:$AF,"No")*Resumen!$F$9</f>
        <v>0</v>
      </c>
      <c r="F39" s="177">
        <f>D39+IF(Resumen!$F$9=0,0,E39/Resumen!$F$9)</f>
        <v>0</v>
      </c>
      <c r="G39" s="177">
        <f>D39+IF(Resumen!$F$7=0,0,E39/Resumen!$F$7)</f>
        <v>0</v>
      </c>
      <c r="H39" s="178"/>
      <c r="I39" s="139">
        <f>SUMIFS('BD OCyG'!$AB:$AB,'BD OCyG'!$B:$B,I$11,'BD OCyG'!$AE:$AE,$H39,'BD OCyG'!$AD:$AD,$H$11)</f>
        <v>0</v>
      </c>
      <c r="J39" s="139">
        <f t="shared" si="1"/>
        <v>0</v>
      </c>
      <c r="K39" s="139">
        <f>SUMIFS('BD OCyG'!$AC:$AC,'BD OCyG'!$B:$B,I$11,'BD OCyG'!$AE:$AE,$H39,'BD OCyG'!$AD:$AD,$H$11,'BD OCyG'!$AF:$AF,"Si")</f>
        <v>0</v>
      </c>
      <c r="L39" s="139">
        <f>SUMIFS('BD OCyG'!$AC:$AC,'BD OCyG'!$B:$B,I$11,'BD OCyG'!$AE:$AE,$H39,'BD OCyG'!$AD:$AD,$H$11,'BD OCyG'!$AF:$AF,"No")*Resumen!$F$8</f>
        <v>0</v>
      </c>
      <c r="M39" s="177">
        <f>K39+IF(Resumen!$F$8=0,0,L39/Resumen!$F$8)</f>
        <v>0</v>
      </c>
      <c r="N39" s="139">
        <f>SUMIFS('BD OCyG'!$AB:$AB,'BD OCyG'!$B:$B,N$11,'BD OCyG'!$AE:$AE,$H39,'BD OCyG'!$AD:$AD,$H$11)</f>
        <v>0</v>
      </c>
      <c r="O39" s="139">
        <f t="shared" si="2"/>
        <v>0</v>
      </c>
      <c r="P39" s="139">
        <f>SUMIFS('BD OCyG'!$AC:$AC,'BD OCyG'!$B:$B,N$11,'BD OCyG'!$AE:$AE,$H39,'BD OCyG'!$AD:$AD,$H$11,'BD OCyG'!$AF:$AF,"Si")</f>
        <v>0</v>
      </c>
      <c r="Q39" s="139">
        <f>SUMIFS('BD OCyG'!$AC:$AC,'BD OCyG'!$B:$B,N$11,'BD OCyG'!$AE:$AE,$H39,'BD OCyG'!$AD:$AD,$H$11,'BD OCyG'!$AF:$AF,"No")*Resumen!$F$8</f>
        <v>0</v>
      </c>
      <c r="R39" s="177">
        <f>P39+IF(Resumen!$F$8=0,0,Q39/Resumen!$F$8)</f>
        <v>0</v>
      </c>
      <c r="S39" s="139">
        <f ca="1">IFERROR(SUMIFS(INDIRECT("'BD OCyG'!$"&amp;T$10&amp;":"&amp;T$10),'BD OCyG'!$B:$B,N$11,'BD OCyG'!$AE:$AE,$H39,'BD OCyG'!$AD:$AD,$H$11),)</f>
        <v>0</v>
      </c>
      <c r="T39" s="139">
        <f t="shared" ca="1" si="3"/>
        <v>0</v>
      </c>
      <c r="U39" s="139">
        <f ca="1">IFERROR(SUMIFS(INDIRECT("'BD OCyG'!$"&amp;U$10&amp;":$"&amp;U$10),'BD OCyG'!$B:$B,N$11,'BD OCyG'!$AE:$AE,$H39,'BD OCyG'!$AD:$AD,$H$11,'BD OCyG'!$AF:$AF,"Si"),)</f>
        <v>0</v>
      </c>
      <c r="V39" s="139">
        <f ca="1">IFERROR(SUMIFS(INDIRECT("'BD OCyG'!$"&amp;U$10&amp;":$"&amp;U$10),'BD OCyG'!$B:$B,N$11,'BD OCyG'!$AE:$AE,$H39,'BD OCyG'!$AD:$AD,$H$11,'BD OCyG'!$AF:$AF,"No")*Resumen!$F$8,)</f>
        <v>0</v>
      </c>
      <c r="W39" s="171">
        <f ca="1">U39+IF(Resumen!$F$8=0,0,V39/Resumen!$F$8)</f>
        <v>0</v>
      </c>
      <c r="X39" s="170">
        <f ca="1">SUMIFS(INDIRECT("'BD OCyG'!$"&amp;Y$10&amp;":"&amp;Y$10),'BD OCyG'!$B:$B,X$9,'BD OCyG'!$AE:$AE,$H39,'BD OCyG'!$AD:$AD,$H$11)</f>
        <v>0</v>
      </c>
      <c r="Y39" s="170">
        <f t="shared" ca="1" si="8"/>
        <v>0</v>
      </c>
      <c r="Z39" s="171">
        <f ca="1">SUMIFS(INDIRECT("'BD OCyG'!$"&amp;Z$10&amp;":$"&amp;Z$10),'BD OCyG'!$B:$B,X$9,'BD OCyG'!$AE:$AE,$H39,'BD OCyG'!$AD:$AD,$H$11,'BD OCyG'!$AF:$AF,"Si")</f>
        <v>0</v>
      </c>
      <c r="AA39" s="171">
        <f ca="1">SUMIFS(INDIRECT("'BD OCyG'!$"&amp;Z$10&amp;":$"&amp;Z$10),'BD OCyG'!$B:$B,X$9,'BD OCyG'!$AE:$AE,$H39,'BD OCyG'!$AD:$AD,$H$11,'BD OCyG'!$AF:$AF,"No")*Resumen!$F$8</f>
        <v>0</v>
      </c>
      <c r="AB39" s="171">
        <f ca="1">Z39+IF(Resumen!$F$8=0,0,AA39/Resumen!$F$8)</f>
        <v>0</v>
      </c>
      <c r="AC39" s="171">
        <f ca="1">Z39+IF(Resumen!$G$7=0,0,AA39/Resumen!$G$7)</f>
        <v>0</v>
      </c>
      <c r="AD39" s="176">
        <f ca="1">IF(AE$9&gt;Periodo,0,(SUMIFS(INDIRECT("'BD OCyG'!$"&amp;AE$10&amp;":"&amp;AE$10),'BD OCyG'!$B:$B,AD$9,'BD OCyG'!$AE:$AE,$H39,'BD OCyG'!$AD:$AD,$H$11)*AF$9-X39*X$10)/AD$10)</f>
        <v>0</v>
      </c>
      <c r="AE39" s="176">
        <f t="shared" ca="1" si="9"/>
        <v>0</v>
      </c>
      <c r="AF39" s="171">
        <f ca="1">IF(AE$9&gt;Periodo,0,IF(AE$9&gt;Periodo,0,SUMIFS(INDIRECT("'BD OCyG'!$"&amp;AF$10&amp;":$"&amp;AF$10),'BD OCyG'!$B:$B,AD$9,'BD OCyG'!$AE:$AE,$H39,'BD OCyG'!$AD:$AD,$H$11,'BD OCyG'!$AF:$AF,"Si")-Z39))</f>
        <v>0</v>
      </c>
      <c r="AG39" s="171">
        <f ca="1">IF(AE$9&gt;Periodo,0,IF(AE$9&gt;Periodo,0,SUMIFS(INDIRECT("'BD OCyG'!$"&amp;AF$10&amp;":$"&amp;AF$10),'BD OCyG'!$B:$B,AD$9,'BD OCyG'!$AE:$AE,$H39,'BD OCyG'!$AD:$AD,$H$11,'BD OCyG'!$AF:$AF,"No")*Resumen!$F$8-AA39))</f>
        <v>0</v>
      </c>
      <c r="AH39" s="171">
        <f ca="1">AF39+IF(Resumen!$F$8=0,0,AG39/Resumen!$F$8)</f>
        <v>0</v>
      </c>
      <c r="AI39" s="171">
        <f ca="1">AF39+IF(Resumen!$H$7=0,0,AG39/Resumen!$H$7)</f>
        <v>0</v>
      </c>
      <c r="AJ39" s="170">
        <f ca="1">IF(AK$9&gt;Periodo,0,IF(AK$9&gt;Periodo,0,(SUMIFS(INDIRECT("'BD OCyG'!$"&amp;AK$10&amp;":"&amp;AK$10),'BD OCyG'!$B:$B,AJ$9,'BD OCyG'!$AE:$AE,$H39,'BD OCyG'!$AD:$AD,$H$11)*AL$9-SUMIFS(INDIRECT("'BD OCyG'!$"&amp;AE$10&amp;":"&amp;AE$10),'BD OCyG'!$B:$B,AJ$9,'BD OCyG'!$AE:$AE,$H39,'BD OCyG'!$AD:$AD,$H$11)*AF$9)/AJ$10))</f>
        <v>0</v>
      </c>
      <c r="AK39" s="176">
        <f t="shared" ca="1" si="10"/>
        <v>0</v>
      </c>
      <c r="AL39" s="171">
        <f ca="1">IF(AK$9&gt;Periodo,0,SUMIFS(INDIRECT("'BD OCyG'!$"&amp;AL$10&amp;":$"&amp;AL$10),'BD OCyG'!$B:$B,AJ$9,'BD OCyG'!$AE:$AE,$H39,'BD OCyG'!$AD:$AD,$H$11,'BD OCyG'!$AF:$AF,"Si")-AF39-Z39)</f>
        <v>0</v>
      </c>
      <c r="AM39" s="171">
        <f ca="1">IF(AK$9&gt;Periodo,0,SUMIFS(INDIRECT("'BD OCyG'!$"&amp;AL$10&amp;":$"&amp;AL$10),'BD OCyG'!$B:$B,AJ$9,'BD OCyG'!$AE:$AE,$H39,'BD OCyG'!$AD:$AD,$H$11,'BD OCyG'!$AF:$AF,"No")*Resumen!$F$8-AG39-AA39)</f>
        <v>0</v>
      </c>
      <c r="AN39" s="171">
        <f ca="1">AL39+IF(Resumen!$F$8=0,0,AM39/Resumen!$F$8)</f>
        <v>0</v>
      </c>
      <c r="AO39" s="171">
        <f ca="1">AL39+IF(Resumen!$I$7=0,0,AM39/Resumen!$I$7)</f>
        <v>0</v>
      </c>
      <c r="AP39" s="170">
        <f ca="1">IF(AQ$9&gt;Periodo,0,IF(AQ$9&gt;Periodo,0,(SUMIFS(INDIRECT("'BD OCyG'!$"&amp;AQ$10&amp;":"&amp;AQ$10),'BD OCyG'!$B:$B,AP$9,'BD OCyG'!$AE:$AE,$H39,'BD OCyG'!$AD:$AD,$H$11)*AR$9-SUMIFS(INDIRECT("'BD OCyG'!$"&amp;AK$10&amp;":"&amp;AK$10),'BD OCyG'!$B:$B,AP$9,'BD OCyG'!$AE:$AE,$H39,'BD OCyG'!$AD:$AD,$H$11)*AL$9)/AP$10))</f>
        <v>0</v>
      </c>
      <c r="AQ39" s="176">
        <f t="shared" ca="1" si="11"/>
        <v>0</v>
      </c>
      <c r="AR39" s="171">
        <f ca="1">IF(AQ$9&gt;Periodo,0,SUMIFS(INDIRECT("'BD OCyG'!$"&amp;AR$10&amp;":$"&amp;AR$10),'BD OCyG'!$B:$B,AP$9,'BD OCyG'!$AE:$AE,$H39,'BD OCyG'!$AD:$AD,$H$11,'BD OCyG'!$AF:$AF,"Si")-AL39-AF39-Z39)</f>
        <v>0</v>
      </c>
      <c r="AS39" s="171">
        <f ca="1">IF(AQ$9&gt;Periodo,0,SUMIFS(INDIRECT("'BD OCyG'!$"&amp;AR$10&amp;":$"&amp;AR$10),'BD OCyG'!$B:$B,AP$9,'BD OCyG'!$AE:$AE,$H39,'BD OCyG'!$AD:$AD,$H$11,'BD OCyG'!$AF:$AF,"No")*Resumen!$F$8-AM39-AG39-AA39)</f>
        <v>0</v>
      </c>
      <c r="AT39" s="171">
        <f ca="1">AR39+IF(Resumen!$F$8=0,0,AS39/Resumen!$F$8)</f>
        <v>0</v>
      </c>
      <c r="AU39" s="171">
        <f ca="1">AR39+IF(Resumen!$J$7=0,0,AS39/Resumen!$J$7)</f>
        <v>0</v>
      </c>
      <c r="AV39" s="170">
        <f ca="1">IF(AW$9&gt;Periodo,0,IF(AW$9&gt;Periodo,0,(SUMIFS(INDIRECT("'BD OCyG'!$"&amp;AW$10&amp;":"&amp;AW$10),'BD OCyG'!$B:$B,AV$9,'BD OCyG'!$AE:$AE,$H39,'BD OCyG'!$AD:$AD,$H$11)*AX$9-SUMIFS(INDIRECT("'BD OCyG'!$"&amp;AQ$10&amp;":"&amp;AQ$10),'BD OCyG'!$B:$B,AV$9,'BD OCyG'!$AE:$AE,$H39,'BD OCyG'!$AD:$AD,$H$11)*AR$9)/AV$10))</f>
        <v>0</v>
      </c>
      <c r="AW39" s="176">
        <f t="shared" ca="1" si="12"/>
        <v>0</v>
      </c>
      <c r="AX39" s="171">
        <f ca="1">IF(AW$9&gt;Periodo,0,SUMIFS(INDIRECT("'BD OCyG'!$"&amp;AX$10&amp;":$"&amp;AX$10),'BD OCyG'!$B:$B,AV$9,'BD OCyG'!$AE:$AE,$H39,'BD OCyG'!$AD:$AD,$H$11,'BD OCyG'!$AF:$AF,"Si")-AR39-AL39-AF39-Z39)</f>
        <v>0</v>
      </c>
      <c r="AY39" s="171">
        <f ca="1">IF(AW$9&gt;Periodo,0,SUMIFS(INDIRECT("'BD OCyG'!$"&amp;AX$10&amp;":$"&amp;AX$10),'BD OCyG'!$B:$B,AV$9,'BD OCyG'!$AE:$AE,$H39,'BD OCyG'!$AD:$AD,$H$11,'BD OCyG'!$AF:$AF,"No")*Resumen!$F$8-AS39-AM39-AG39-AA39)</f>
        <v>0</v>
      </c>
      <c r="AZ39" s="171">
        <f ca="1">AX39+IF(Resumen!$F$8=0,0,AY39/Resumen!$F$8)</f>
        <v>0</v>
      </c>
      <c r="BA39" s="171">
        <f ca="1">AX39+IF(Resumen!$K$7=0,0,AY39/Resumen!$K$7)</f>
        <v>0</v>
      </c>
      <c r="BB39" s="170">
        <f ca="1">IF(BC$9&gt;Periodo,0,IF(BC$9&gt;Periodo,0,(SUMIFS(INDIRECT("'BD OCyG'!$"&amp;BC$10&amp;":"&amp;BC$10),'BD OCyG'!$B:$B,BB$9,'BD OCyG'!$AE:$AE,$H39,'BD OCyG'!$AD:$AD,$H$11)*BD$9-SUMIFS(INDIRECT("'BD OCyG'!$"&amp;AW$10&amp;":"&amp;AW$10),'BD OCyG'!$B:$B,BB$9,'BD OCyG'!$AE:$AE,$H39,'BD OCyG'!$AD:$AD,$H$11)*AX$9)/BB$10))</f>
        <v>0</v>
      </c>
      <c r="BC39" s="176">
        <f t="shared" ca="1" si="13"/>
        <v>0</v>
      </c>
      <c r="BD39" s="171">
        <f ca="1">IF(BC$9&gt;Periodo,0,SUMIFS(INDIRECT("'BD OCyG'!$"&amp;BD$10&amp;":$"&amp;BD$10),'BD OCyG'!$B:$B,BB$9,'BD OCyG'!$AE:$AE,$H39,'BD OCyG'!$AD:$AD,$H$11,'BD OCyG'!$AF:$AF,"Si")-AX39-AR39-AL39-AF39-Z39)</f>
        <v>0</v>
      </c>
      <c r="BE39" s="171">
        <f ca="1">IF(BC$9&gt;Periodo,0,SUMIFS(INDIRECT("'BD OCyG'!$"&amp;BD$10&amp;":$"&amp;BD$10),'BD OCyG'!$B:$B,BB$9,'BD OCyG'!$AE:$AE,$H39,'BD OCyG'!$AD:$AD,$H$11,'BD OCyG'!$AF:$AF,"No")*Resumen!$F$8-AY39-AS39-AM39-AG39-AA39)</f>
        <v>0</v>
      </c>
      <c r="BF39" s="171">
        <f ca="1">BD39+IF(Resumen!$F$8=0,0,BE39/Resumen!$F$8)</f>
        <v>0</v>
      </c>
      <c r="BG39" s="171">
        <f ca="1">BD39+IF(Resumen!$L$7=0,0,BE39/Resumen!$L$7)</f>
        <v>0</v>
      </c>
      <c r="BH39" s="170">
        <f ca="1">IF(BI$9&gt;Periodo,0,IF(BI$9&gt;Periodo,0,(SUMIFS(INDIRECT("'BD OCyG'!$"&amp;BI$10&amp;":"&amp;BI$10),'BD OCyG'!$B:$B,BH$9,'BD OCyG'!$AE:$AE,$H39,'BD OCyG'!$AD:$AD,$H$11)*BJ$9-SUMIFS(INDIRECT("'BD OCyG'!$"&amp;BC$10&amp;":"&amp;BC$10),'BD OCyG'!$B:$B,BH$9,'BD OCyG'!$AE:$AE,$H39,'BD OCyG'!$AD:$AD,$H$11)*BD$9)/BH$10))</f>
        <v>0</v>
      </c>
      <c r="BI39" s="176">
        <f t="shared" ca="1" si="14"/>
        <v>0</v>
      </c>
      <c r="BJ39" s="171">
        <f ca="1">IF(BI$9&gt;Periodo,0,SUMIFS(INDIRECT("'BD OCyG'!$"&amp;BJ$10&amp;":$"&amp;BJ$10),'BD OCyG'!$B:$B,BH$9,'BD OCyG'!$AE:$AE,$H39,'BD OCyG'!$AD:$AD,$H$11,'BD OCyG'!$AF:$AF,"Si")-BD39-AX39-AR39-AL39-AF39-Z39)</f>
        <v>0</v>
      </c>
      <c r="BK39" s="171">
        <f ca="1">IF(BI$9&gt;Periodo,0,SUMIFS(INDIRECT("'BD OCyG'!$"&amp;BJ$10&amp;":$"&amp;BJ$10),'BD OCyG'!$B:$B,BH$9,'BD OCyG'!$AE:$AE,$H39,'BD OCyG'!$AD:$AD,$H$11,'BD OCyG'!$AF:$AF,"No")*Resumen!$F$8-BE39-AY39-AS39-AM39-AG39-AA39)</f>
        <v>0</v>
      </c>
      <c r="BL39" s="171">
        <f ca="1">BJ39+IF(Resumen!$F$8=0,0,BK39/Resumen!$F$8)</f>
        <v>0</v>
      </c>
      <c r="BM39" s="171">
        <f ca="1">BJ39+IF(Resumen!$M$7=0,0,BK39/Resumen!$M$7)</f>
        <v>0</v>
      </c>
      <c r="BN39" s="170">
        <f ca="1">IF(BO$9&gt;Periodo,0,IF(BO$9&gt;Periodo,0,(SUMIFS(INDIRECT("'BD OCyG'!$"&amp;BO$10&amp;":"&amp;BO$10),'BD OCyG'!$B:$B,BN$9,'BD OCyG'!$AE:$AE,$H39,'BD OCyG'!$AD:$AD,$H$11)*BP$9-SUMIFS(INDIRECT("'BD OCyG'!$"&amp;BI$10&amp;":"&amp;BI$10),'BD OCyG'!$B:$B,BN$9,'BD OCyG'!$AE:$AE,$H39,'BD OCyG'!$AD:$AD,$H$11)*BJ$9)/BN$10))</f>
        <v>0</v>
      </c>
      <c r="BO39" s="176">
        <f t="shared" ca="1" si="15"/>
        <v>0</v>
      </c>
      <c r="BP39" s="171">
        <f ca="1">IF(BO$9&gt;Periodo,0,SUMIFS(INDIRECT("'BD OCyG'!$"&amp;BP$10&amp;":$"&amp;BP$10),'BD OCyG'!$B:$B,BN$9,'BD OCyG'!$AE:$AE,$H39,'BD OCyG'!$AD:$AD,$H$11,'BD OCyG'!$AF:$AF,"Si")-BJ39-BD39-AX39-AR39-AL39-AF39-Z39)</f>
        <v>0</v>
      </c>
      <c r="BQ39" s="171">
        <f ca="1">IF(BO$9&gt;Periodo,0,SUMIFS(INDIRECT("'BD OCyG'!$"&amp;BP$10&amp;":$"&amp;BP$10),'BD OCyG'!$B:$B,BN$9,'BD OCyG'!$AE:$AE,$H39,'BD OCyG'!$AD:$AD,$H$11,'BD OCyG'!$AF:$AF,"No")*Resumen!$F$9-BK39-BE39-AY39-AS39-AM39-AG39-AA39)</f>
        <v>0</v>
      </c>
      <c r="BR39" s="171">
        <f ca="1">BP39+IF(Resumen!$F$8=0,0,BQ39/Resumen!$F$8)</f>
        <v>0</v>
      </c>
      <c r="BS39" s="171">
        <f ca="1">BP39+IF(Resumen!$N$7=0,0,BQ39/Resumen!$N$7)</f>
        <v>0</v>
      </c>
      <c r="BT39" s="170">
        <f ca="1">IF(BU$9&gt;Periodo,0,IF(BU$9&gt;Periodo,0,(SUMIFS(INDIRECT("'BD OCyG'!$"&amp;BU$10&amp;":"&amp;BU$10),'BD OCyG'!$B:$B,BT$9,'BD OCyG'!$AE:$AE,$H39,'BD OCyG'!$AD:$AD,$H$11)*BV$9-SUMIFS(INDIRECT("'BD OCyG'!$"&amp;BO$10&amp;":"&amp;BO$10),'BD OCyG'!$B:$B,BT$9,'BD OCyG'!$AE:$AE,$H39,'BD OCyG'!$AD:$AD,$H$11)*BP$9)/BT$10))</f>
        <v>0</v>
      </c>
      <c r="BU39" s="176">
        <f t="shared" ca="1" si="16"/>
        <v>0</v>
      </c>
      <c r="BV39" s="171">
        <f ca="1">IF(BU$9&gt;Periodo,0,SUMIFS(INDIRECT("'BD OCyG'!$"&amp;BV$10&amp;":$"&amp;BV$10),'BD OCyG'!$B:$B,BT$9,'BD OCyG'!$AE:$AE,$H39,'BD OCyG'!$AD:$AD,$H$11,'BD OCyG'!$AF:$AF,"Si")-BP39-BJ39-BD39-AX39-AR39-AL39-AF39-Z39)</f>
        <v>0</v>
      </c>
      <c r="BW39" s="171">
        <f ca="1">IF(BU$9&gt;Periodo,0,SUMIFS(INDIRECT("'BD OCyG'!$"&amp;BV$10&amp;":$"&amp;BV$10),'BD OCyG'!$B:$B,BT$9,'BD OCyG'!$AE:$AE,$H39,'BD OCyG'!$AD:$AD,$H$11,'BD OCyG'!$AF:$AF,"No")*Resumen!$F$8-BQ39-BK39-BE39-AY39-AS39-AM39-AG39-AA39)</f>
        <v>0</v>
      </c>
      <c r="BX39" s="171">
        <f ca="1">BV39+IF(Resumen!$F$8=0,0,BW39/Resumen!$F$8)</f>
        <v>0</v>
      </c>
      <c r="BY39" s="171">
        <f ca="1">BV39+IF(Resumen!$O$7=0,0,BW39/Resumen!$O$7)</f>
        <v>0</v>
      </c>
      <c r="BZ39" s="170">
        <f ca="1">IF(CA$9&gt;Periodo,0,IF(CA$9&gt;Periodo,0,(SUMIFS(INDIRECT("'BD OCyG'!$"&amp;CA$10&amp;":"&amp;CA$10),'BD OCyG'!$B:$B,BZ$9,'BD OCyG'!$AE:$AE,$H39,'BD OCyG'!$AD:$AD,$H$11)*CB$9-SUMIFS(INDIRECT("'BD OCyG'!$"&amp;BU$10&amp;":"&amp;BU$10),'BD OCyG'!$B:$B,BZ$9,'BD OCyG'!$AE:$AE,$H39,'BD OCyG'!$AD:$AD,$H$11)*BV$9)/BZ$10))</f>
        <v>0</v>
      </c>
      <c r="CA39" s="176">
        <f t="shared" ca="1" si="17"/>
        <v>0</v>
      </c>
      <c r="CB39" s="171">
        <f ca="1">IF(CA$9&gt;Periodo,0,SUMIFS(INDIRECT("'BD OCyG'!$"&amp;CB$10&amp;":$"&amp;CB$10),'BD OCyG'!$B:$B,BZ$9,'BD OCyG'!$AE:$AE,$H39,'BD OCyG'!$AD:$AD,$H$11,'BD OCyG'!$AF:$AF,"Si")-BV39-BP39-BJ39-BD39-AX39-AR39-AL39-AF39-Z39)</f>
        <v>0</v>
      </c>
      <c r="CC39" s="171">
        <f ca="1">IF(CA$9&gt;Periodo,0,SUMIFS(INDIRECT("'BD OCyG'!$"&amp;CB$10&amp;":$"&amp;CB$10),'BD OCyG'!$B:$B,BZ$9,'BD OCyG'!$AE:$AE,$H39,'BD OCyG'!$AD:$AD,$H$11,'BD OCyG'!$AF:$AF,"No")*Resumen!$F$8-BW39-BQ39-BK39-BE39-AY39-AS39-AM39-AG39-AA39)</f>
        <v>0</v>
      </c>
      <c r="CD39" s="171">
        <f ca="1">CB39+IF(Resumen!$F$8=0,0,CC39/Resumen!$F$8)</f>
        <v>0</v>
      </c>
      <c r="CE39" s="171">
        <f ca="1">CB39+IF(Resumen!$P$7=0,0,CC39/Resumen!$P$7)</f>
        <v>0</v>
      </c>
      <c r="CF39" s="170">
        <f ca="1">IF(CG$9&gt;Periodo,0,IF(CG$9&gt;Periodo,0,(SUMIFS(INDIRECT("'BD OCyG'!$"&amp;CG$10&amp;":"&amp;CG$10),'BD OCyG'!$B:$B,CF$9,'BD OCyG'!$AE:$AE,$H39,'BD OCyG'!$AD:$AD,$H$11)*CH$9-SUMIFS(INDIRECT("'BD OCyG'!$"&amp;CA$10&amp;":"&amp;CA$10),'BD OCyG'!$B:$B,CF$9,'BD OCyG'!$AE:$AE,$H39,'BD OCyG'!$AD:$AD,$H$11)*CB$9)/CF$10))</f>
        <v>0</v>
      </c>
      <c r="CG39" s="176">
        <f t="shared" ca="1" si="18"/>
        <v>0</v>
      </c>
      <c r="CH39" s="171">
        <f ca="1">IF(CG$9&gt;Periodo,0,SUMIFS(INDIRECT("'BD OCyG'!$"&amp;CH$10&amp;":$"&amp;CH$10),'BD OCyG'!$B:$B,CF$9,'BD OCyG'!$AE:$AE,$H39,'BD OCyG'!$AD:$AD,$H$11,'BD OCyG'!$AF:$AF,"Si")-CB39-BV39-BP39-BJ39-BD39-AX39-AR39-AL39-AF39-Z39)</f>
        <v>0</v>
      </c>
      <c r="CI39" s="171">
        <f ca="1">IF(CG$9&gt;Periodo,0,SUMIFS(INDIRECT("'BD OCyG'!$"&amp;CH$10&amp;":$"&amp;CH$10),'BD OCyG'!$B:$B,CF$9,'BD OCyG'!$AE:$AE,$H39,'BD OCyG'!$AD:$AD,$H$11,'BD OCyG'!$AF:$AF,"No")*Resumen!$F$8-CC39-BW39-BQ39-BK39-BE39-AY39-AS39-AM39-AG39-AA39)</f>
        <v>0</v>
      </c>
      <c r="CJ39" s="171">
        <f ca="1">CH39+IF(Resumen!$F$8=0,0,CI39/Resumen!$F$8)</f>
        <v>0</v>
      </c>
      <c r="CK39" s="171">
        <f ca="1">CH39+IF(Resumen!$Q$7=0,0,CI39/Resumen!$Q$7)</f>
        <v>0</v>
      </c>
      <c r="CL39" s="170">
        <f ca="1">IF(CM$9&gt;Periodo,0,IF(CM$9&gt;Periodo,0,(SUMIFS(INDIRECT("'BD OCyG'!$"&amp;CM$10&amp;":"&amp;CM$10),'BD OCyG'!$B:$B,CL$9,'BD OCyG'!$AE:$AE,$H39,'BD OCyG'!$AD:$AD,$H$11)*CN$9-SUMIFS(INDIRECT("'BD OCyG'!$"&amp;CG$10&amp;":"&amp;CG$10),'BD OCyG'!$B:$B,CL$9,'BD OCyG'!$AE:$AE,$H39,'BD OCyG'!$AD:$AD,$H$11)*CH$9)/CL$10))</f>
        <v>0</v>
      </c>
      <c r="CM39" s="176">
        <f t="shared" ca="1" si="19"/>
        <v>0</v>
      </c>
      <c r="CN39" s="171">
        <f ca="1">IF(CM$9&gt;Periodo,0,SUMIFS(INDIRECT("'BD OCyG'!$"&amp;CN$10&amp;":$"&amp;CN$10),'BD OCyG'!$B:$B,CL$9,'BD OCyG'!$AE:$AE,$H39,'BD OCyG'!$AD:$AD,$H$11,'BD OCyG'!$AF:$AF,"Si")-CH39-CB39-BV39-BP39-BJ39-BD39-AX39-AR39-AL39-AF39-Z39)</f>
        <v>0</v>
      </c>
      <c r="CO39" s="171">
        <f ca="1">IF(CM$9&gt;Periodo,0,SUMIFS(INDIRECT("'BD OCyG'!$"&amp;CN$10&amp;":$"&amp;CN$10),'BD OCyG'!$B:$B,CL$9,'BD OCyG'!$AE:$AE,$H39,'BD OCyG'!$AD:$AD,$H$11,'BD OCyG'!$AF:$AF,"No")*Resumen!$F$8-CI39-CC39-BW39-BQ39-BK39-BE39-AY39-AS39-AM39-AG39-AA39)</f>
        <v>0</v>
      </c>
      <c r="CP39" s="171">
        <f ca="1">CN39+IF(Resumen!$F$8=0,0,CO39/Resumen!$F$8)</f>
        <v>0</v>
      </c>
      <c r="CQ39" s="171">
        <f ca="1">CN39+IF(Resumen!$R$7=0,0,CO39/Resumen!$R$7)</f>
        <v>0</v>
      </c>
      <c r="CR39" s="139">
        <f t="shared" ca="1" si="20"/>
        <v>0</v>
      </c>
      <c r="CS39" s="139">
        <f t="shared" ca="1" si="21"/>
        <v>0</v>
      </c>
      <c r="CT39" s="139">
        <f t="shared" ca="1" si="22"/>
        <v>0</v>
      </c>
      <c r="CU39" s="139">
        <f t="shared" ca="1" si="4"/>
        <v>0</v>
      </c>
      <c r="CV39" s="140">
        <f t="shared" ca="1" si="4"/>
        <v>0</v>
      </c>
      <c r="CW39" s="140">
        <f t="shared" ca="1" si="4"/>
        <v>0</v>
      </c>
      <c r="CX39" s="176">
        <f>SUMIFS('BD OCyG'!$AB:$AB,'BD OCyG'!$B:$B,CX$11,'BD OCyG'!$AE:$AE,$H39,'BD OCyG'!$AD:$AD,$H$11)</f>
        <v>0</v>
      </c>
      <c r="CY39" s="176">
        <f t="shared" si="5"/>
        <v>0</v>
      </c>
      <c r="CZ39" s="177">
        <f>SUMIFS('BD OCyG'!$AC:$AC,'BD OCyG'!$B:$B,CX$11,'BD OCyG'!$AE:$AE,$H39,'BD OCyG'!$AD:$AD,$H$11,'BD OCyG'!$AF:$AF,"Si")</f>
        <v>0</v>
      </c>
      <c r="DA39" s="177">
        <f>SUMIFS('BD OCyG'!$AC:$AC,'BD OCyG'!$B:$B,CX$11,'BD OCyG'!$AE:$AE,$H39,'BD OCyG'!$AD:$AD,$H$11,'BD OCyG'!$AF:$AF,"No")*Resumen!$F$8</f>
        <v>0</v>
      </c>
      <c r="DB39" s="177">
        <f>CZ39+IF(Resumen!$F$8=0,0,DA39/Resumen!$F$8)</f>
        <v>0</v>
      </c>
      <c r="DC39" s="177">
        <f>CZ39+IF(Resumen!$F$8=0,0,DA39/Resumen!$F$8)</f>
        <v>0</v>
      </c>
      <c r="DD39" s="176">
        <f>SUMIFS('BD OCyG'!$AB:$AB,'BD OCyG'!$B:$B,DD$11,'BD OCyG'!$AE:$AE,$H39,'BD OCyG'!$AD:$AD,$H$11)</f>
        <v>0</v>
      </c>
      <c r="DE39" s="176">
        <f t="shared" si="6"/>
        <v>0</v>
      </c>
      <c r="DF39" s="177">
        <f>SUMIFS('BD OCyG'!$AC:$AC,'BD OCyG'!$B:$B,DD$11,'BD OCyG'!$AE:$AE,$H39,'BD OCyG'!$AD:$AD,$H$11,'BD OCyG'!$AF:$AF,"Si")</f>
        <v>0</v>
      </c>
      <c r="DG39" s="177">
        <f>SUMIFS('BD OCyG'!$AC:$AC,'BD OCyG'!$B:$B,DD$11,'BD OCyG'!$AE:$AE,$H39,'BD OCyG'!$AD:$AD,$H$11,'BD OCyG'!$AF:$AF,"No")*Resumen!$F$8</f>
        <v>0</v>
      </c>
      <c r="DH39" s="177">
        <f>DF39+IF(Resumen!$F$8=0,0,DG39/Resumen!$F$8)</f>
        <v>0</v>
      </c>
      <c r="DI39" s="171">
        <f>DF39+IF(Resumen!$F$8=0,0,DG39/Resumen!$F$8)</f>
        <v>0</v>
      </c>
      <c r="DJ39" s="140">
        <f t="shared" ca="1" si="23"/>
        <v>0</v>
      </c>
      <c r="DK39" s="140">
        <f t="shared" ca="1" si="23"/>
        <v>0</v>
      </c>
      <c r="DL39" s="140">
        <f t="shared" ca="1" si="23"/>
        <v>0</v>
      </c>
    </row>
    <row r="40" spans="2:116" s="180" customFormat="1" ht="15" customHeight="1" thickTop="1" thickBot="1" x14ac:dyDescent="0.25">
      <c r="B40" s="179">
        <f>SUM(B13:B39)</f>
        <v>0</v>
      </c>
      <c r="C40" s="179">
        <f>IFERROR(1000*F40/(B40*B$10),)</f>
        <v>0</v>
      </c>
      <c r="D40" s="179">
        <f t="shared" ref="D40:G40" si="24">SUM(D13:D39)</f>
        <v>0</v>
      </c>
      <c r="E40" s="179">
        <f t="shared" si="24"/>
        <v>0</v>
      </c>
      <c r="F40" s="179">
        <f t="shared" si="24"/>
        <v>0</v>
      </c>
      <c r="G40" s="179">
        <f t="shared" si="24"/>
        <v>0</v>
      </c>
      <c r="H40" s="179" t="str">
        <f>"Total Compras "&amp;PROPER(H11)</f>
        <v>Total Compras Filiales</v>
      </c>
      <c r="I40" s="179">
        <f>SUM(I13:I39)</f>
        <v>0</v>
      </c>
      <c r="J40" s="179">
        <f>IFERROR(1000*M40/(I40*I10),)</f>
        <v>0</v>
      </c>
      <c r="K40" s="179">
        <f t="shared" ref="K40" si="25">SUM(K13:K39)</f>
        <v>0</v>
      </c>
      <c r="L40" s="179">
        <f t="shared" ref="L40:M40" si="26">SUM(L13:L39)</f>
        <v>0</v>
      </c>
      <c r="M40" s="179">
        <f t="shared" si="26"/>
        <v>0</v>
      </c>
      <c r="N40" s="179">
        <f>SUM(N13:N39)</f>
        <v>0</v>
      </c>
      <c r="O40" s="179">
        <f>IFERROR(1000*R40/(N40*N10),)</f>
        <v>0</v>
      </c>
      <c r="P40" s="179">
        <f t="shared" ref="P40" si="27">SUM(P13:P39)</f>
        <v>0</v>
      </c>
      <c r="Q40" s="179">
        <f t="shared" ref="Q40:AP40" si="28">SUM(Q13:Q39)</f>
        <v>0</v>
      </c>
      <c r="R40" s="179">
        <f t="shared" si="28"/>
        <v>0</v>
      </c>
      <c r="S40" s="179">
        <f t="shared" ca="1" si="28"/>
        <v>0</v>
      </c>
      <c r="T40" s="179">
        <f t="shared" ref="T40" ca="1" si="29">IFERROR(1000*W40/(S40*S$10),)</f>
        <v>0</v>
      </c>
      <c r="U40" s="179">
        <f t="shared" ca="1" si="28"/>
        <v>0</v>
      </c>
      <c r="V40" s="179">
        <f t="shared" ca="1" si="28"/>
        <v>0</v>
      </c>
      <c r="W40" s="179">
        <f t="shared" ca="1" si="28"/>
        <v>0</v>
      </c>
      <c r="X40" s="179">
        <f t="shared" ca="1" si="28"/>
        <v>0</v>
      </c>
      <c r="Y40" s="179">
        <f t="shared" ref="Y40" ca="1" si="30">IFERROR(1000*AB40/(X40*X$10),)</f>
        <v>0</v>
      </c>
      <c r="Z40" s="179">
        <f t="shared" ca="1" si="28"/>
        <v>0</v>
      </c>
      <c r="AA40" s="179">
        <f t="shared" ca="1" si="28"/>
        <v>0</v>
      </c>
      <c r="AB40" s="179">
        <f t="shared" ca="1" si="28"/>
        <v>0</v>
      </c>
      <c r="AC40" s="179">
        <f t="shared" ca="1" si="28"/>
        <v>0</v>
      </c>
      <c r="AD40" s="179">
        <f t="shared" ca="1" si="28"/>
        <v>0</v>
      </c>
      <c r="AE40" s="179">
        <f t="shared" ref="AE40" ca="1" si="31">IFERROR(1000*AH40/(AD40*AD$10),)</f>
        <v>0</v>
      </c>
      <c r="AF40" s="179">
        <f t="shared" ca="1" si="28"/>
        <v>0</v>
      </c>
      <c r="AG40" s="179">
        <f t="shared" ca="1" si="28"/>
        <v>0</v>
      </c>
      <c r="AH40" s="179">
        <f t="shared" ca="1" si="28"/>
        <v>0</v>
      </c>
      <c r="AI40" s="179">
        <f t="shared" ca="1" si="28"/>
        <v>0</v>
      </c>
      <c r="AJ40" s="179">
        <f t="shared" ca="1" si="28"/>
        <v>0</v>
      </c>
      <c r="AK40" s="179">
        <f t="shared" ref="AK40" ca="1" si="32">IFERROR(1000*AN40/(AJ40*AJ$10),)</f>
        <v>0</v>
      </c>
      <c r="AL40" s="179">
        <f t="shared" ca="1" si="28"/>
        <v>0</v>
      </c>
      <c r="AM40" s="179">
        <f t="shared" ca="1" si="28"/>
        <v>0</v>
      </c>
      <c r="AN40" s="179">
        <f t="shared" ca="1" si="28"/>
        <v>0</v>
      </c>
      <c r="AO40" s="179">
        <f t="shared" ca="1" si="28"/>
        <v>0</v>
      </c>
      <c r="AP40" s="179">
        <f t="shared" ca="1" si="28"/>
        <v>0</v>
      </c>
      <c r="AQ40" s="179">
        <f t="shared" ref="AQ40" ca="1" si="33">IFERROR(1000*AT40/(AP40*AP$10),)</f>
        <v>0</v>
      </c>
      <c r="AR40" s="179">
        <f t="shared" ref="AR40:AV40" ca="1" si="34">SUM(AR13:AR39)</f>
        <v>0</v>
      </c>
      <c r="AS40" s="179">
        <f t="shared" ca="1" si="34"/>
        <v>0</v>
      </c>
      <c r="AT40" s="179">
        <f t="shared" ca="1" si="34"/>
        <v>0</v>
      </c>
      <c r="AU40" s="179">
        <f t="shared" ca="1" si="34"/>
        <v>0</v>
      </c>
      <c r="AV40" s="179">
        <f t="shared" ca="1" si="34"/>
        <v>0</v>
      </c>
      <c r="AW40" s="179">
        <f t="shared" ref="AW40" ca="1" si="35">IFERROR(1000*AZ40/(AV40*AV$10),)</f>
        <v>0</v>
      </c>
      <c r="AX40" s="179">
        <f t="shared" ref="AX40:BB40" ca="1" si="36">SUM(AX13:AX39)</f>
        <v>0</v>
      </c>
      <c r="AY40" s="179">
        <f t="shared" ca="1" si="36"/>
        <v>0</v>
      </c>
      <c r="AZ40" s="179">
        <f t="shared" ca="1" si="36"/>
        <v>0</v>
      </c>
      <c r="BA40" s="179">
        <f t="shared" ca="1" si="36"/>
        <v>0</v>
      </c>
      <c r="BB40" s="179">
        <f t="shared" ca="1" si="36"/>
        <v>0</v>
      </c>
      <c r="BC40" s="179">
        <f t="shared" ref="BC40" ca="1" si="37">IFERROR(1000*BF40/(BB40*BB$10),)</f>
        <v>0</v>
      </c>
      <c r="BD40" s="179">
        <f t="shared" ref="BD40:BH40" ca="1" si="38">SUM(BD13:BD39)</f>
        <v>0</v>
      </c>
      <c r="BE40" s="179">
        <f t="shared" ca="1" si="38"/>
        <v>0</v>
      </c>
      <c r="BF40" s="179">
        <f t="shared" ca="1" si="38"/>
        <v>0</v>
      </c>
      <c r="BG40" s="179">
        <f t="shared" ca="1" si="38"/>
        <v>0</v>
      </c>
      <c r="BH40" s="179">
        <f t="shared" ca="1" si="38"/>
        <v>0</v>
      </c>
      <c r="BI40" s="179">
        <f t="shared" ref="BI40" ca="1" si="39">IFERROR(1000*BL40/(BH40*BH$10),)</f>
        <v>0</v>
      </c>
      <c r="BJ40" s="179">
        <f t="shared" ref="BJ40:BN40" ca="1" si="40">SUM(BJ13:BJ39)</f>
        <v>0</v>
      </c>
      <c r="BK40" s="179">
        <f t="shared" ca="1" si="40"/>
        <v>0</v>
      </c>
      <c r="BL40" s="179">
        <f t="shared" ca="1" si="40"/>
        <v>0</v>
      </c>
      <c r="BM40" s="179">
        <f t="shared" ca="1" si="40"/>
        <v>0</v>
      </c>
      <c r="BN40" s="179">
        <f t="shared" ca="1" si="40"/>
        <v>0</v>
      </c>
      <c r="BO40" s="179">
        <f t="shared" ref="BO40" ca="1" si="41">IFERROR(1000*BR40/(BN40*BN$10),)</f>
        <v>0</v>
      </c>
      <c r="BP40" s="179">
        <f t="shared" ref="BP40:BT40" ca="1" si="42">SUM(BP13:BP39)</f>
        <v>0</v>
      </c>
      <c r="BQ40" s="179">
        <f t="shared" ca="1" si="42"/>
        <v>0</v>
      </c>
      <c r="BR40" s="179">
        <f t="shared" ca="1" si="42"/>
        <v>0</v>
      </c>
      <c r="BS40" s="179">
        <f t="shared" ca="1" si="42"/>
        <v>0</v>
      </c>
      <c r="BT40" s="179">
        <f t="shared" ca="1" si="42"/>
        <v>0</v>
      </c>
      <c r="BU40" s="179">
        <f t="shared" ref="BU40" ca="1" si="43">IFERROR(1000*BX40/(BT40*BT$10),)</f>
        <v>0</v>
      </c>
      <c r="BV40" s="179">
        <f t="shared" ref="BV40:BZ40" ca="1" si="44">SUM(BV13:BV39)</f>
        <v>0</v>
      </c>
      <c r="BW40" s="179">
        <f t="shared" ca="1" si="44"/>
        <v>0</v>
      </c>
      <c r="BX40" s="179">
        <f t="shared" ca="1" si="44"/>
        <v>0</v>
      </c>
      <c r="BY40" s="179">
        <f t="shared" ca="1" si="44"/>
        <v>0</v>
      </c>
      <c r="BZ40" s="179">
        <f t="shared" ca="1" si="44"/>
        <v>0</v>
      </c>
      <c r="CA40" s="179">
        <f t="shared" ref="CA40" ca="1" si="45">IFERROR(1000*CD40/(BZ40*BZ$10),)</f>
        <v>0</v>
      </c>
      <c r="CB40" s="179">
        <f t="shared" ref="CB40:CF40" ca="1" si="46">SUM(CB13:CB39)</f>
        <v>0</v>
      </c>
      <c r="CC40" s="179">
        <f t="shared" ca="1" si="46"/>
        <v>0</v>
      </c>
      <c r="CD40" s="179">
        <f t="shared" ca="1" si="46"/>
        <v>0</v>
      </c>
      <c r="CE40" s="179">
        <f t="shared" ca="1" si="46"/>
        <v>0</v>
      </c>
      <c r="CF40" s="179">
        <f t="shared" ca="1" si="46"/>
        <v>0</v>
      </c>
      <c r="CG40" s="179">
        <f t="shared" ref="CG40" ca="1" si="47">IFERROR(1000*CJ40/(CF40*CF$10),)</f>
        <v>0</v>
      </c>
      <c r="CH40" s="179">
        <f t="shared" ref="CH40:CL40" ca="1" si="48">SUM(CH13:CH39)</f>
        <v>0</v>
      </c>
      <c r="CI40" s="179">
        <f t="shared" ca="1" si="48"/>
        <v>0</v>
      </c>
      <c r="CJ40" s="179">
        <f t="shared" ca="1" si="48"/>
        <v>0</v>
      </c>
      <c r="CK40" s="179">
        <f t="shared" ca="1" si="48"/>
        <v>0</v>
      </c>
      <c r="CL40" s="179">
        <f t="shared" ca="1" si="48"/>
        <v>0</v>
      </c>
      <c r="CM40" s="179">
        <f t="shared" ref="CM40" ca="1" si="49">IFERROR(1000*CP40/(CL40*CL$10),)</f>
        <v>0</v>
      </c>
      <c r="CN40" s="179">
        <f t="shared" ref="CN40:CW40" ca="1" si="50">SUM(CN13:CN39)</f>
        <v>0</v>
      </c>
      <c r="CO40" s="179">
        <f t="shared" ca="1" si="50"/>
        <v>0</v>
      </c>
      <c r="CP40" s="179">
        <f t="shared" ca="1" si="50"/>
        <v>0</v>
      </c>
      <c r="CQ40" s="179">
        <f t="shared" ca="1" si="50"/>
        <v>0</v>
      </c>
      <c r="CR40" s="179">
        <f t="shared" ca="1" si="50"/>
        <v>0</v>
      </c>
      <c r="CS40" s="179">
        <f t="shared" ref="CS40" ca="1" si="51">IFERROR(1000*CV40/(CR40*CR$10),)</f>
        <v>0</v>
      </c>
      <c r="CT40" s="179">
        <f t="shared" ca="1" si="50"/>
        <v>0</v>
      </c>
      <c r="CU40" s="179">
        <f t="shared" ca="1" si="50"/>
        <v>0</v>
      </c>
      <c r="CV40" s="179">
        <f t="shared" ca="1" si="50"/>
        <v>0</v>
      </c>
      <c r="CW40" s="179">
        <f t="shared" ca="1" si="50"/>
        <v>0</v>
      </c>
      <c r="CX40" s="179">
        <f>SUM(CX13:CX39)</f>
        <v>0</v>
      </c>
      <c r="CY40" s="179">
        <f>IFERROR(1000*DB40/(CX40*CX$10),)</f>
        <v>0</v>
      </c>
      <c r="CZ40" s="179">
        <f t="shared" ref="CZ40:DC40" si="52">SUM(CZ13:CZ39)</f>
        <v>0</v>
      </c>
      <c r="DA40" s="179">
        <f t="shared" si="52"/>
        <v>0</v>
      </c>
      <c r="DB40" s="179">
        <f t="shared" si="52"/>
        <v>0</v>
      </c>
      <c r="DC40" s="179">
        <f t="shared" si="52"/>
        <v>0</v>
      </c>
      <c r="DD40" s="179">
        <f>SUM(DD13:DD39)</f>
        <v>0</v>
      </c>
      <c r="DE40" s="179">
        <f>IFERROR(1000*DH40/(DD40*DD$10),)</f>
        <v>0</v>
      </c>
      <c r="DF40" s="179">
        <f t="shared" ref="DF40:DL40" si="53">SUM(DF13:DF39)</f>
        <v>0</v>
      </c>
      <c r="DG40" s="179">
        <f t="shared" si="53"/>
        <v>0</v>
      </c>
      <c r="DH40" s="179">
        <f t="shared" si="53"/>
        <v>0</v>
      </c>
      <c r="DI40" s="179">
        <f t="shared" si="53"/>
        <v>0</v>
      </c>
      <c r="DJ40" s="179">
        <f t="shared" ca="1" si="53"/>
        <v>0</v>
      </c>
      <c r="DK40" s="179">
        <f t="shared" ca="1" si="53"/>
        <v>0</v>
      </c>
      <c r="DL40" s="179">
        <f t="shared" ca="1" si="53"/>
        <v>0</v>
      </c>
    </row>
    <row r="41" spans="2:116" ht="15" customHeight="1" thickTop="1" x14ac:dyDescent="0.2"/>
  </sheetData>
  <mergeCells count="21">
    <mergeCell ref="CX11:DC11"/>
    <mergeCell ref="DD11:DI11"/>
    <mergeCell ref="DJ11:DL11"/>
    <mergeCell ref="BN11:BS11"/>
    <mergeCell ref="BT11:BY11"/>
    <mergeCell ref="BZ11:CE11"/>
    <mergeCell ref="CF11:CK11"/>
    <mergeCell ref="CL11:CQ11"/>
    <mergeCell ref="CR11:CW11"/>
    <mergeCell ref="BH11:BM11"/>
    <mergeCell ref="D9:G9"/>
    <mergeCell ref="B11:G11"/>
    <mergeCell ref="I11:M11"/>
    <mergeCell ref="N11:R11"/>
    <mergeCell ref="S11:W11"/>
    <mergeCell ref="X11:AC11"/>
    <mergeCell ref="AD11:AI11"/>
    <mergeCell ref="AJ11:AO11"/>
    <mergeCell ref="AP11:AU11"/>
    <mergeCell ref="AV11:BA11"/>
    <mergeCell ref="BB11:BG11"/>
  </mergeCells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rgb="FFFF0000"/>
  </sheetPr>
  <dimension ref="A1:DL41"/>
  <sheetViews>
    <sheetView showGridLines="0" workbookViewId="0"/>
  </sheetViews>
  <sheetFormatPr baseColWidth="10" defaultRowHeight="15" customHeight="1" x14ac:dyDescent="0.2"/>
  <cols>
    <col min="1" max="1" width="7" style="161" customWidth="1"/>
    <col min="2" max="7" width="13.7109375" style="161" customWidth="1"/>
    <col min="8" max="8" width="39.5703125" style="161" customWidth="1"/>
    <col min="9" max="113" width="13.7109375" style="161" customWidth="1"/>
    <col min="114" max="16384" width="11.42578125" style="161"/>
  </cols>
  <sheetData>
    <row r="1" spans="1:116" s="1" customFormat="1" ht="24.95" customHeight="1" x14ac:dyDescent="0.2">
      <c r="A1" s="154"/>
      <c r="B1" s="154"/>
      <c r="C1" s="154"/>
      <c r="D1" s="155"/>
      <c r="E1" s="155"/>
      <c r="F1" s="155"/>
      <c r="G1" s="155"/>
      <c r="H1" s="155"/>
      <c r="I1" s="11"/>
      <c r="J1" s="11"/>
      <c r="S1" s="11"/>
      <c r="T1" s="11"/>
      <c r="X1" s="11"/>
      <c r="Y1" s="11"/>
      <c r="AD1" s="11"/>
      <c r="AE1" s="11"/>
      <c r="AJ1" s="11"/>
      <c r="AK1" s="11"/>
      <c r="AP1" s="11"/>
      <c r="AQ1" s="11"/>
      <c r="AV1" s="11"/>
      <c r="AW1" s="11"/>
      <c r="BB1" s="11"/>
      <c r="BC1" s="11"/>
      <c r="BH1" s="11"/>
      <c r="BI1" s="11"/>
      <c r="BN1" s="11"/>
      <c r="BO1" s="11"/>
      <c r="BT1" s="11"/>
      <c r="BU1" s="11"/>
      <c r="BZ1" s="11"/>
      <c r="CA1" s="11"/>
      <c r="CF1" s="11"/>
      <c r="CG1" s="11"/>
      <c r="CL1" s="11"/>
      <c r="CM1" s="11"/>
      <c r="CR1" s="11"/>
      <c r="CS1" s="11"/>
      <c r="CX1" s="11"/>
      <c r="CY1" s="11"/>
      <c r="DD1" s="11"/>
      <c r="DE1" s="11"/>
    </row>
    <row r="2" spans="1:116" s="11" customFormat="1" ht="15" customHeight="1" x14ac:dyDescent="0.2">
      <c r="A2" s="156"/>
      <c r="B2" s="12" t="s">
        <v>57</v>
      </c>
      <c r="C2" s="156"/>
      <c r="E2" s="12"/>
      <c r="F2" s="12"/>
      <c r="G2" s="12"/>
      <c r="H2" s="17"/>
      <c r="I2" s="17"/>
      <c r="J2" s="17"/>
      <c r="S2" s="17"/>
      <c r="T2" s="17"/>
      <c r="X2" s="17"/>
      <c r="Y2" s="17"/>
      <c r="AD2" s="17"/>
      <c r="AE2" s="17"/>
      <c r="AJ2" s="17"/>
      <c r="AK2" s="17"/>
      <c r="AP2" s="17"/>
      <c r="AQ2" s="17"/>
      <c r="AV2" s="17"/>
      <c r="AW2" s="17"/>
      <c r="BB2" s="17"/>
      <c r="BC2" s="17"/>
      <c r="BH2" s="17"/>
      <c r="BI2" s="17"/>
      <c r="BN2" s="17"/>
      <c r="BO2" s="17"/>
      <c r="BT2" s="17"/>
      <c r="BU2" s="17"/>
      <c r="BZ2" s="17"/>
      <c r="CA2" s="17"/>
      <c r="CF2" s="17"/>
      <c r="CG2" s="17"/>
      <c r="CL2" s="17"/>
      <c r="CM2" s="17"/>
      <c r="CR2" s="17"/>
      <c r="CS2" s="17"/>
      <c r="CX2" s="17"/>
      <c r="CY2" s="17"/>
      <c r="DD2" s="17"/>
      <c r="DE2" s="17"/>
    </row>
    <row r="3" spans="1:116" s="11" customFormat="1" ht="15" customHeight="1" x14ac:dyDescent="0.2">
      <c r="A3" s="156"/>
      <c r="B3" s="12" t="s">
        <v>16</v>
      </c>
      <c r="C3" s="156"/>
      <c r="E3" s="12"/>
      <c r="F3" s="12"/>
      <c r="G3" s="12"/>
      <c r="H3" s="12"/>
      <c r="I3" s="17"/>
      <c r="J3" s="17"/>
      <c r="S3" s="17"/>
      <c r="T3" s="17"/>
      <c r="X3" s="17"/>
      <c r="Y3" s="17"/>
      <c r="AD3" s="17"/>
      <c r="AE3" s="17"/>
      <c r="AJ3" s="17"/>
      <c r="AK3" s="17"/>
      <c r="AP3" s="17"/>
      <c r="AQ3" s="17"/>
      <c r="AV3" s="17"/>
      <c r="AW3" s="17"/>
      <c r="BB3" s="17"/>
      <c r="BC3" s="17"/>
      <c r="BH3" s="17"/>
      <c r="BI3" s="17"/>
      <c r="BN3" s="17"/>
      <c r="BO3" s="17"/>
      <c r="BT3" s="17"/>
      <c r="BU3" s="17"/>
      <c r="BZ3" s="17"/>
      <c r="CA3" s="17"/>
      <c r="CF3" s="17"/>
      <c r="CG3" s="17"/>
      <c r="CL3" s="17"/>
      <c r="CM3" s="17"/>
      <c r="CR3" s="17"/>
      <c r="CS3" s="17"/>
      <c r="CX3" s="17"/>
      <c r="CY3" s="17"/>
      <c r="DD3" s="17"/>
      <c r="DE3" s="17"/>
    </row>
    <row r="4" spans="1:116" s="11" customFormat="1" ht="15" customHeight="1" x14ac:dyDescent="0.2">
      <c r="A4" s="156"/>
      <c r="B4" s="12" t="s">
        <v>17</v>
      </c>
      <c r="C4" s="156"/>
      <c r="E4" s="12"/>
      <c r="F4" s="12"/>
      <c r="G4" s="12"/>
      <c r="H4" s="12"/>
      <c r="I4" s="157"/>
      <c r="J4" s="157"/>
      <c r="S4" s="157"/>
      <c r="T4" s="157"/>
      <c r="X4" s="157"/>
      <c r="Y4" s="157"/>
      <c r="AD4" s="157"/>
      <c r="AE4" s="157"/>
      <c r="AJ4" s="157"/>
      <c r="AK4" s="157"/>
      <c r="AP4" s="157"/>
      <c r="AQ4" s="157"/>
      <c r="AV4" s="157"/>
      <c r="AW4" s="157"/>
      <c r="BB4" s="157"/>
      <c r="BC4" s="157"/>
      <c r="BH4" s="157"/>
      <c r="BI4" s="157"/>
      <c r="BN4" s="157"/>
      <c r="BO4" s="157"/>
      <c r="BT4" s="157"/>
      <c r="BU4" s="157"/>
      <c r="BZ4" s="157"/>
      <c r="CA4" s="157"/>
      <c r="CF4" s="157"/>
      <c r="CG4" s="157"/>
      <c r="CL4" s="157"/>
      <c r="CM4" s="157"/>
      <c r="CR4" s="157"/>
      <c r="CS4" s="157"/>
      <c r="CX4" s="157"/>
      <c r="CY4" s="157"/>
      <c r="DD4" s="157"/>
      <c r="DE4" s="157"/>
    </row>
    <row r="5" spans="1:116" s="11" customFormat="1" ht="15" customHeight="1" x14ac:dyDescent="0.2">
      <c r="A5" s="156"/>
      <c r="B5" s="12" t="s">
        <v>18</v>
      </c>
      <c r="C5" s="156"/>
      <c r="E5" s="12"/>
      <c r="F5" s="12"/>
      <c r="G5" s="12"/>
      <c r="H5" s="12"/>
      <c r="I5" s="158"/>
      <c r="J5" s="158"/>
      <c r="S5" s="158"/>
      <c r="T5" s="158"/>
      <c r="X5" s="158"/>
      <c r="Y5" s="158"/>
      <c r="AD5" s="158"/>
      <c r="AE5" s="158"/>
      <c r="AJ5" s="158"/>
      <c r="AK5" s="158"/>
      <c r="AP5" s="158"/>
      <c r="AQ5" s="158"/>
      <c r="AV5" s="158"/>
      <c r="AW5" s="158"/>
      <c r="BB5" s="158"/>
      <c r="BC5" s="158"/>
      <c r="BH5" s="158"/>
      <c r="BI5" s="158"/>
      <c r="BN5" s="158"/>
      <c r="BO5" s="158"/>
      <c r="BT5" s="158"/>
      <c r="BU5" s="158"/>
      <c r="BZ5" s="158"/>
      <c r="CA5" s="158"/>
      <c r="CF5" s="158"/>
      <c r="CG5" s="158"/>
      <c r="CL5" s="158"/>
      <c r="CM5" s="158"/>
      <c r="CR5" s="158"/>
      <c r="CS5" s="158"/>
      <c r="CX5" s="158"/>
      <c r="CY5" s="158"/>
      <c r="DD5" s="158"/>
      <c r="DE5" s="158"/>
    </row>
    <row r="6" spans="1:116" s="11" customFormat="1" ht="15" customHeight="1" x14ac:dyDescent="0.2">
      <c r="A6" s="156"/>
      <c r="B6" s="12" t="s">
        <v>191</v>
      </c>
      <c r="C6" s="156"/>
      <c r="E6" s="12"/>
      <c r="F6" s="12"/>
      <c r="G6" s="12"/>
      <c r="H6" s="12"/>
      <c r="I6" s="158"/>
      <c r="J6" s="158"/>
      <c r="S6" s="158"/>
      <c r="T6" s="158"/>
      <c r="X6" s="158"/>
      <c r="Y6" s="158"/>
      <c r="AD6" s="158"/>
      <c r="AE6" s="158"/>
      <c r="AJ6" s="158"/>
      <c r="AK6" s="158"/>
      <c r="AP6" s="158"/>
      <c r="AQ6" s="158"/>
      <c r="AV6" s="158"/>
      <c r="AW6" s="158"/>
      <c r="BB6" s="158"/>
      <c r="BC6" s="158"/>
      <c r="BH6" s="158"/>
      <c r="BI6" s="158"/>
      <c r="BN6" s="158"/>
      <c r="BO6" s="158"/>
      <c r="BT6" s="158"/>
      <c r="BU6" s="158"/>
      <c r="BZ6" s="158"/>
      <c r="CA6" s="158"/>
      <c r="CF6" s="158"/>
      <c r="CG6" s="158"/>
      <c r="CL6" s="158"/>
      <c r="CM6" s="158"/>
      <c r="CR6" s="158"/>
      <c r="CS6" s="158"/>
      <c r="CX6" s="158"/>
      <c r="CY6" s="158"/>
      <c r="DD6" s="158"/>
      <c r="DE6" s="158"/>
    </row>
    <row r="7" spans="1:116" s="11" customFormat="1" ht="15" customHeight="1" x14ac:dyDescent="0.2">
      <c r="A7" s="156"/>
      <c r="B7" s="17" t="str">
        <f>Resumen!B9</f>
        <v>-</v>
      </c>
      <c r="C7" s="156"/>
      <c r="E7" s="17"/>
      <c r="F7" s="17"/>
      <c r="G7" s="17"/>
      <c r="H7" s="17"/>
    </row>
    <row r="8" spans="1:116" s="1" customFormat="1" ht="15" customHeight="1" thickBot="1" x14ac:dyDescent="0.25">
      <c r="A8" s="154"/>
      <c r="B8" s="154"/>
      <c r="C8" s="154"/>
      <c r="D8" s="17"/>
      <c r="E8" s="17"/>
      <c r="F8" s="17"/>
      <c r="G8" s="17"/>
      <c r="H8" s="17"/>
      <c r="I8" s="11"/>
      <c r="J8" s="11"/>
      <c r="S8" s="11"/>
      <c r="T8" s="11"/>
      <c r="X8" s="11"/>
      <c r="Y8" s="11"/>
      <c r="AD8" s="11"/>
      <c r="AE8" s="11"/>
      <c r="AJ8" s="11"/>
      <c r="AK8" s="11"/>
      <c r="AP8" s="11"/>
      <c r="AQ8" s="11"/>
      <c r="AV8" s="11"/>
      <c r="AW8" s="11"/>
      <c r="BB8" s="11"/>
      <c r="BC8" s="11"/>
      <c r="BH8" s="11"/>
      <c r="BI8" s="11"/>
      <c r="BN8" s="11"/>
      <c r="BO8" s="11"/>
      <c r="BT8" s="11"/>
      <c r="BU8" s="11"/>
      <c r="BZ8" s="11"/>
      <c r="CA8" s="11"/>
      <c r="CF8" s="11"/>
      <c r="CG8" s="11"/>
      <c r="CL8" s="11"/>
      <c r="CM8" s="11"/>
      <c r="CR8" s="11"/>
      <c r="CS8" s="11"/>
      <c r="CX8" s="11"/>
      <c r="CY8" s="11"/>
      <c r="DD8" s="11"/>
      <c r="DE8" s="11"/>
    </row>
    <row r="9" spans="1:116" s="1" customFormat="1" ht="15" customHeight="1" thickBot="1" x14ac:dyDescent="0.25">
      <c r="A9" s="154"/>
      <c r="B9" s="154"/>
      <c r="C9" s="154"/>
      <c r="D9" s="194" t="s">
        <v>20</v>
      </c>
      <c r="E9" s="197"/>
      <c r="F9" s="197"/>
      <c r="G9" s="195"/>
      <c r="H9" s="162" t="str">
        <f>Resumen!D11</f>
        <v>COMERCIO Y SUMINISTRO CARACAS</v>
      </c>
      <c r="I9" s="11"/>
      <c r="J9" s="11"/>
      <c r="S9" s="117"/>
      <c r="T9" s="117"/>
      <c r="U9" s="88"/>
      <c r="V9" s="88"/>
      <c r="W9" s="88"/>
      <c r="X9" s="184">
        <f>'BD Eventos'!$B$11</f>
        <v>0</v>
      </c>
      <c r="Y9" s="184">
        <v>1</v>
      </c>
      <c r="Z9" s="88"/>
      <c r="AA9" s="88"/>
      <c r="AB9" s="88"/>
      <c r="AC9" s="88"/>
      <c r="AD9" s="184">
        <f>'BD Eventos'!$B$11</f>
        <v>0</v>
      </c>
      <c r="AE9" s="184">
        <f>Y9+1</f>
        <v>2</v>
      </c>
      <c r="AF9" s="184">
        <f>IFERROR(DATE(VLOOKUP(AD9,'BD Eventos'!$B$8:$H$13,2,0),AE9+1,1)-DATE(VLOOKUP(AD9,'BD Eventos'!$B$8:$H$13,2,0),1,1),)</f>
        <v>0</v>
      </c>
      <c r="AG9" s="88"/>
      <c r="AH9" s="88"/>
      <c r="AI9" s="88"/>
      <c r="AJ9" s="184">
        <f>'BD Eventos'!$B$11</f>
        <v>0</v>
      </c>
      <c r="AK9" s="184">
        <f>AE9+1</f>
        <v>3</v>
      </c>
      <c r="AL9" s="184">
        <f>IFERROR(DATE(VLOOKUP(AJ9,'BD Eventos'!$B$8:$H$13,2,0),AK9+1,1)-DATE(VLOOKUP(AJ9,'BD Eventos'!$B$8:$H$13,2,0),1,1),)</f>
        <v>0</v>
      </c>
      <c r="AM9" s="88"/>
      <c r="AN9" s="88"/>
      <c r="AO9" s="88"/>
      <c r="AP9" s="184">
        <f>'BD Eventos'!$B$11</f>
        <v>0</v>
      </c>
      <c r="AQ9" s="184">
        <f>AK9+1</f>
        <v>4</v>
      </c>
      <c r="AR9" s="184">
        <f>IFERROR(DATE(VLOOKUP(AP9,'BD Eventos'!$B$8:$H$13,2,0),AQ9+1,1)-DATE(VLOOKUP(AP9,'BD Eventos'!$B$8:$H$13,2,0),1,1),)</f>
        <v>0</v>
      </c>
      <c r="AS9" s="88"/>
      <c r="AT9" s="88"/>
      <c r="AU9" s="88"/>
      <c r="AV9" s="184">
        <f>'BD Eventos'!$B$11</f>
        <v>0</v>
      </c>
      <c r="AW9" s="184">
        <f>AQ9+1</f>
        <v>5</v>
      </c>
      <c r="AX9" s="184">
        <f>IFERROR(DATE(VLOOKUP(AV9,'BD Eventos'!$B$8:$H$13,2,0),AW9+1,1)-DATE(VLOOKUP(AV9,'BD Eventos'!$B$8:$H$13,2,0),1,1),)</f>
        <v>0</v>
      </c>
      <c r="AY9" s="88"/>
      <c r="AZ9" s="88"/>
      <c r="BA9" s="88"/>
      <c r="BB9" s="184">
        <f>'BD Eventos'!$B$11</f>
        <v>0</v>
      </c>
      <c r="BC9" s="184">
        <f>AW9+1</f>
        <v>6</v>
      </c>
      <c r="BD9" s="184">
        <f>IFERROR(DATE(VLOOKUP(BB9,'BD Eventos'!$B$8:$H$13,2,0),BC9+1,1)-DATE(VLOOKUP(BB9,'BD Eventos'!$B$8:$H$13,2,0),1,1),)</f>
        <v>0</v>
      </c>
      <c r="BE9" s="88"/>
      <c r="BF9" s="88"/>
      <c r="BG9" s="88"/>
      <c r="BH9" s="184">
        <f>'BD Eventos'!$B$11</f>
        <v>0</v>
      </c>
      <c r="BI9" s="184">
        <f>BC9+1</f>
        <v>7</v>
      </c>
      <c r="BJ9" s="184">
        <f>IFERROR(DATE(VLOOKUP(BH9,'BD Eventos'!$B$8:$H$13,2,0),BI9+1,1)-DATE(VLOOKUP(BH9,'BD Eventos'!$B$8:$H$13,2,0),1,1),)</f>
        <v>0</v>
      </c>
      <c r="BK9" s="88"/>
      <c r="BL9" s="88"/>
      <c r="BM9" s="88"/>
      <c r="BN9" s="184">
        <f>'BD Eventos'!$B$11</f>
        <v>0</v>
      </c>
      <c r="BO9" s="184">
        <f>BI9+1</f>
        <v>8</v>
      </c>
      <c r="BP9" s="184">
        <f>IFERROR(DATE(VLOOKUP(BN9,'BD Eventos'!$B$8:$H$13,2,0),BO9+1,1)-DATE(VLOOKUP(BN9,'BD Eventos'!$B$8:$H$13,2,0),1,1),)</f>
        <v>0</v>
      </c>
      <c r="BQ9" s="88"/>
      <c r="BR9" s="88"/>
      <c r="BS9" s="88"/>
      <c r="BT9" s="184">
        <f>'BD Eventos'!$B$11</f>
        <v>0</v>
      </c>
      <c r="BU9" s="184">
        <f>BO9+1</f>
        <v>9</v>
      </c>
      <c r="BV9" s="184">
        <f>IFERROR(DATE(VLOOKUP(BT9,'BD Eventos'!$B$8:$H$13,2,0),BU9+1,1)-DATE(VLOOKUP(BT9,'BD Eventos'!$B$8:$H$13,2,0),1,1),)</f>
        <v>0</v>
      </c>
      <c r="BW9" s="88"/>
      <c r="BX9" s="88"/>
      <c r="BY9" s="88"/>
      <c r="BZ9" s="184">
        <f>'BD Eventos'!$B$11</f>
        <v>0</v>
      </c>
      <c r="CA9" s="184">
        <f>BU9+1</f>
        <v>10</v>
      </c>
      <c r="CB9" s="184">
        <f>IFERROR(DATE(VLOOKUP(BZ9,'BD Eventos'!$B$8:$H$13,2,0),CA9+1,1)-DATE(VLOOKUP(BZ9,'BD Eventos'!$B$8:$H$13,2,0),1,1),)</f>
        <v>0</v>
      </c>
      <c r="CC9" s="88"/>
      <c r="CD9" s="88"/>
      <c r="CE9" s="88"/>
      <c r="CF9" s="184">
        <f>'BD Eventos'!$B$11</f>
        <v>0</v>
      </c>
      <c r="CG9" s="184">
        <f>CA9+1</f>
        <v>11</v>
      </c>
      <c r="CH9" s="184">
        <f>IFERROR(DATE(VLOOKUP(CF9,'BD Eventos'!$B$8:$H$13,2,0),CG9+1,1)-DATE(VLOOKUP(CF9,'BD Eventos'!$B$8:$H$13,2,0),1,1),)</f>
        <v>0</v>
      </c>
      <c r="CI9" s="88"/>
      <c r="CJ9" s="88"/>
      <c r="CK9" s="88"/>
      <c r="CL9" s="184">
        <f>'BD Eventos'!$B$11</f>
        <v>0</v>
      </c>
      <c r="CM9" s="184">
        <f>CG9+1</f>
        <v>12</v>
      </c>
      <c r="CN9" s="184">
        <f>IFERROR(DATE(VLOOKUP(CL9,'BD Eventos'!$B$8:$H$13,2,0),CM9+1,1)-DATE(VLOOKUP(CL9,'BD Eventos'!$B$8:$H$13,2,0),1,1),)</f>
        <v>0</v>
      </c>
      <c r="CO9" s="88"/>
      <c r="CP9" s="88"/>
      <c r="CQ9" s="88"/>
      <c r="CR9" s="184">
        <f>'BD Eventos'!$B$11</f>
        <v>0</v>
      </c>
      <c r="CS9" s="117"/>
      <c r="CT9" s="88"/>
      <c r="CU9" s="88"/>
      <c r="CV9" s="88"/>
      <c r="CW9" s="88"/>
      <c r="CX9" s="117"/>
      <c r="CY9" s="117"/>
      <c r="CZ9" s="88"/>
      <c r="DA9" s="88"/>
      <c r="DB9" s="88"/>
      <c r="DC9" s="88"/>
      <c r="DD9" s="117"/>
      <c r="DE9" s="117"/>
      <c r="DF9" s="88"/>
      <c r="DG9" s="88"/>
      <c r="DH9" s="88"/>
      <c r="DI9" s="88"/>
    </row>
    <row r="10" spans="1:116" s="185" customFormat="1" ht="15" customHeight="1" x14ac:dyDescent="0.25">
      <c r="A10" s="183"/>
      <c r="B10" s="184">
        <f>IFERROR(DATE(VLOOKUP(B11,'BD Eventos'!$B$8:$H$13,2,0)+1,1,1)-DATE(VLOOKUP(B11,'BD Eventos'!$B$8:$H$13,2,0),1,1),)</f>
        <v>0</v>
      </c>
      <c r="C10" s="183"/>
      <c r="D10" s="181"/>
      <c r="E10" s="181"/>
      <c r="F10" s="181"/>
      <c r="G10" s="181"/>
      <c r="H10" s="182"/>
      <c r="I10" s="184">
        <f>IFERROR(DATE(VLOOKUP(I11,'BD Eventos'!$B$8:$H$13,2,0)+1,1,1)-DATE(VLOOKUP(I11,'BD Eventos'!$B$8:$H$13,2,0),1,1),)</f>
        <v>0</v>
      </c>
      <c r="J10" s="182"/>
      <c r="N10" s="184">
        <f>IFERROR(DATE(VLOOKUP(N11,'BD Eventos'!$B$8:$H$13,2,0)+1,1,1)-DATE(VLOOKUP(N11,'BD Eventos'!$B$8:$H$13,2,0),1,1),)</f>
        <v>0</v>
      </c>
      <c r="S10" s="184">
        <f>IFERROR(DATE(VLOOKUP(N11,'BD Eventos'!$B$8:$H$13,2,0),Periodo+1,1)-DATE(VLOOKUP(N11,'BD Eventos'!$B$8:$H$13,2,0),1,1),)</f>
        <v>0</v>
      </c>
      <c r="T10" s="184">
        <f>IFERROR(VLOOKUP(Periodo,'BD General'!$I$2:$K$13,2,0),)</f>
        <v>0</v>
      </c>
      <c r="U10" s="184">
        <f>IFERROR(VLOOKUP(Periodo,'BD General'!$I$2:$K$13,3,0),)</f>
        <v>0</v>
      </c>
      <c r="X10" s="184">
        <f>IFERROR(DATE(VLOOKUP(X9,'BD Eventos'!$B$8:$H$13,2,0),Y9+1,1)-DATE(VLOOKUP(X9,'BD Eventos'!$B$8:$H$13,2,0),1,1),)</f>
        <v>0</v>
      </c>
      <c r="Y10" s="184" t="str">
        <f>VLOOKUP(Y9,'BD General'!$I$2:$K$13,2,0)</f>
        <v>F</v>
      </c>
      <c r="Z10" s="184" t="str">
        <f>VLOOKUP(Y9,'BD General'!$I$2:$K$13,3,0)</f>
        <v>G</v>
      </c>
      <c r="AD10" s="184">
        <f>AF9-X10</f>
        <v>0</v>
      </c>
      <c r="AE10" s="184" t="str">
        <f>VLOOKUP(AE9,'BD General'!$I$2:$K$13,2,0)</f>
        <v>H</v>
      </c>
      <c r="AF10" s="184" t="str">
        <f>VLOOKUP(AE9,'BD General'!$I$2:$K$13,3,0)</f>
        <v>I</v>
      </c>
      <c r="AJ10" s="184">
        <f>AL9-AF9</f>
        <v>0</v>
      </c>
      <c r="AK10" s="184" t="str">
        <f>VLOOKUP(AK9,'BD General'!$I$2:$K$13,2,0)</f>
        <v>J</v>
      </c>
      <c r="AL10" s="184" t="str">
        <f>VLOOKUP(AK9,'BD General'!$I$2:$K$13,3,0)</f>
        <v>K</v>
      </c>
      <c r="AP10" s="184">
        <f>AR9-AL9</f>
        <v>0</v>
      </c>
      <c r="AQ10" s="184" t="str">
        <f>VLOOKUP(AQ9,'BD General'!$I$2:$K$13,2,0)</f>
        <v>L</v>
      </c>
      <c r="AR10" s="184" t="str">
        <f>VLOOKUP(AQ9,'BD General'!$I$2:$K$13,3,0)</f>
        <v>M</v>
      </c>
      <c r="AV10" s="184">
        <f>AX9-AR9</f>
        <v>0</v>
      </c>
      <c r="AW10" s="184" t="str">
        <f>VLOOKUP(AW9,'BD General'!$I$2:$K$13,2,0)</f>
        <v>N</v>
      </c>
      <c r="AX10" s="184" t="str">
        <f>VLOOKUP(AW9,'BD General'!$I$2:$K$13,3,0)</f>
        <v>O</v>
      </c>
      <c r="BB10" s="184">
        <f>BD9-AX9</f>
        <v>0</v>
      </c>
      <c r="BC10" s="184" t="str">
        <f>VLOOKUP(BC9,'BD General'!$I$2:$K$13,2,0)</f>
        <v>P</v>
      </c>
      <c r="BD10" s="184" t="str">
        <f>VLOOKUP(BC9,'BD General'!$I$2:$K$13,3,0)</f>
        <v>Q</v>
      </c>
      <c r="BH10" s="184">
        <f>BJ9-BD9</f>
        <v>0</v>
      </c>
      <c r="BI10" s="184" t="str">
        <f>VLOOKUP(BI9,'BD General'!$I$2:$K$13,2,0)</f>
        <v>R</v>
      </c>
      <c r="BJ10" s="184" t="str">
        <f>VLOOKUP(BI9,'BD General'!$I$2:$K$13,3,0)</f>
        <v>S</v>
      </c>
      <c r="BN10" s="184">
        <f>BP9-BJ9</f>
        <v>0</v>
      </c>
      <c r="BO10" s="184" t="str">
        <f>VLOOKUP(BO9,'BD General'!$I$2:$K$13,2,0)</f>
        <v>T</v>
      </c>
      <c r="BP10" s="184" t="str">
        <f>VLOOKUP(BO9,'BD General'!$I$2:$K$13,3,0)</f>
        <v>U</v>
      </c>
      <c r="BT10" s="184">
        <f>BV9-BP9</f>
        <v>0</v>
      </c>
      <c r="BU10" s="184" t="str">
        <f>VLOOKUP(BU9,'BD General'!$I$2:$K$13,2,0)</f>
        <v>V</v>
      </c>
      <c r="BV10" s="184" t="str">
        <f>VLOOKUP(BU9,'BD General'!$I$2:$K$13,3,0)</f>
        <v>W</v>
      </c>
      <c r="BZ10" s="184">
        <f>CB9-BV9</f>
        <v>0</v>
      </c>
      <c r="CA10" s="184" t="str">
        <f>VLOOKUP(CA9,'BD General'!$I$2:$K$13,2,0)</f>
        <v>X</v>
      </c>
      <c r="CB10" s="184" t="str">
        <f>VLOOKUP(CA9,'BD General'!$I$2:$K$13,3,0)</f>
        <v>Y</v>
      </c>
      <c r="CF10" s="184">
        <f>CH9-CB9</f>
        <v>0</v>
      </c>
      <c r="CG10" s="184" t="str">
        <f>VLOOKUP(CG9,'BD General'!$I$2:$K$13,2,0)</f>
        <v>Z</v>
      </c>
      <c r="CH10" s="184" t="str">
        <f>VLOOKUP(CG9,'BD General'!$I$2:$K$13,3,0)</f>
        <v>AA</v>
      </c>
      <c r="CL10" s="184">
        <f>CN9-CH9</f>
        <v>0</v>
      </c>
      <c r="CM10" s="184" t="str">
        <f>VLOOKUP(CM9,'BD General'!$I$2:$K$13,2,0)</f>
        <v>AB</v>
      </c>
      <c r="CN10" s="184" t="str">
        <f>VLOOKUP(CM9,'BD General'!$I$2:$K$13,3,0)</f>
        <v>AC</v>
      </c>
      <c r="CR10" s="188">
        <f>S10</f>
        <v>0</v>
      </c>
      <c r="CS10" s="182"/>
      <c r="CX10" s="184">
        <f>IFERROR(DATE(VLOOKUP(CX11,'BD Eventos'!$B$8:$H$13,2,0)+1,1,1)-DATE(VLOOKUP(CX11,'BD Eventos'!$B$8:$H$13,2,0),1,1),)</f>
        <v>0</v>
      </c>
      <c r="CY10" s="182"/>
      <c r="DD10" s="184">
        <f>IFERROR(DATE(VLOOKUP(DD11,'BD Eventos'!$B$8:$H$13,2,0)+1,1,1)-DATE(VLOOKUP(DD11,'BD Eventos'!$B$8:$H$13,2,0),1,1),)</f>
        <v>0</v>
      </c>
      <c r="DE10" s="182"/>
    </row>
    <row r="11" spans="1:116" s="159" customFormat="1" ht="24.95" customHeight="1" x14ac:dyDescent="0.2">
      <c r="B11" s="192" t="str">
        <f>'OP-1'!B17:E17</f>
        <v/>
      </c>
      <c r="C11" s="192"/>
      <c r="D11" s="192"/>
      <c r="E11" s="192"/>
      <c r="F11" s="192"/>
      <c r="G11" s="192"/>
      <c r="H11" s="168" t="s">
        <v>203</v>
      </c>
      <c r="I11" s="192" t="str">
        <f>Resumen!E16</f>
        <v/>
      </c>
      <c r="J11" s="192"/>
      <c r="K11" s="192"/>
      <c r="L11" s="192"/>
      <c r="M11" s="192"/>
      <c r="N11" s="192" t="str">
        <f>Resumen!H16</f>
        <v/>
      </c>
      <c r="O11" s="192"/>
      <c r="P11" s="192"/>
      <c r="Q11" s="192"/>
      <c r="R11" s="192"/>
      <c r="S11" s="192" t="str">
        <f>Resumen!K16</f>
        <v>-</v>
      </c>
      <c r="T11" s="192"/>
      <c r="U11" s="192"/>
      <c r="V11" s="192"/>
      <c r="W11" s="192"/>
      <c r="X11" s="192" t="str">
        <f>Resumen!N16</f>
        <v xml:space="preserve"> (ENERO)</v>
      </c>
      <c r="Y11" s="192"/>
      <c r="Z11" s="192"/>
      <c r="AA11" s="192"/>
      <c r="AB11" s="192"/>
      <c r="AC11" s="192"/>
      <c r="AD11" s="192" t="str">
        <f>Resumen!R16</f>
        <v xml:space="preserve"> (FEBRERO)</v>
      </c>
      <c r="AE11" s="192"/>
      <c r="AF11" s="192"/>
      <c r="AG11" s="192"/>
      <c r="AH11" s="192"/>
      <c r="AI11" s="192"/>
      <c r="AJ11" s="192" t="str">
        <f>Resumen!V16</f>
        <v xml:space="preserve"> (MARZO)</v>
      </c>
      <c r="AK11" s="192"/>
      <c r="AL11" s="192"/>
      <c r="AM11" s="192"/>
      <c r="AN11" s="192"/>
      <c r="AO11" s="192"/>
      <c r="AP11" s="192" t="str">
        <f>Resumen!Z16</f>
        <v xml:space="preserve"> (ABRIL)</v>
      </c>
      <c r="AQ11" s="192"/>
      <c r="AR11" s="192"/>
      <c r="AS11" s="192"/>
      <c r="AT11" s="192"/>
      <c r="AU11" s="192"/>
      <c r="AV11" s="192" t="str">
        <f>Resumen!AD16</f>
        <v xml:space="preserve"> (MAYO)</v>
      </c>
      <c r="AW11" s="192"/>
      <c r="AX11" s="192"/>
      <c r="AY11" s="192"/>
      <c r="AZ11" s="192"/>
      <c r="BA11" s="192"/>
      <c r="BB11" s="192" t="str">
        <f>Resumen!AH16</f>
        <v xml:space="preserve"> (JUNIO)</v>
      </c>
      <c r="BC11" s="192"/>
      <c r="BD11" s="192"/>
      <c r="BE11" s="192"/>
      <c r="BF11" s="192"/>
      <c r="BG11" s="192"/>
      <c r="BH11" s="192" t="str">
        <f>Resumen!AL16</f>
        <v xml:space="preserve"> (JULIO)</v>
      </c>
      <c r="BI11" s="192"/>
      <c r="BJ11" s="192"/>
      <c r="BK11" s="192"/>
      <c r="BL11" s="192"/>
      <c r="BM11" s="192"/>
      <c r="BN11" s="192" t="str">
        <f>Resumen!AP16</f>
        <v xml:space="preserve"> (AGOSTO)</v>
      </c>
      <c r="BO11" s="192"/>
      <c r="BP11" s="192"/>
      <c r="BQ11" s="192"/>
      <c r="BR11" s="192"/>
      <c r="BS11" s="192"/>
      <c r="BT11" s="192" t="str">
        <f>Resumen!AT16</f>
        <v xml:space="preserve"> (SEPTIEMBRE)</v>
      </c>
      <c r="BU11" s="192"/>
      <c r="BV11" s="192"/>
      <c r="BW11" s="192"/>
      <c r="BX11" s="192"/>
      <c r="BY11" s="192"/>
      <c r="BZ11" s="192" t="str">
        <f>Resumen!AX16</f>
        <v xml:space="preserve"> (OCTUBRE)</v>
      </c>
      <c r="CA11" s="192"/>
      <c r="CB11" s="192"/>
      <c r="CC11" s="192"/>
      <c r="CD11" s="192"/>
      <c r="CE11" s="192"/>
      <c r="CF11" s="192" t="str">
        <f>Resumen!BB16</f>
        <v xml:space="preserve"> (NOVIEMBRE)</v>
      </c>
      <c r="CG11" s="192"/>
      <c r="CH11" s="192"/>
      <c r="CI11" s="192"/>
      <c r="CJ11" s="192"/>
      <c r="CK11" s="192"/>
      <c r="CL11" s="192" t="str">
        <f>Resumen!BF16</f>
        <v xml:space="preserve"> (DICIEMBRE)</v>
      </c>
      <c r="CM11" s="192"/>
      <c r="CN11" s="192"/>
      <c r="CO11" s="192"/>
      <c r="CP11" s="192"/>
      <c r="CQ11" s="192"/>
      <c r="CR11" s="192" t="str">
        <f>Resumen!BJ16</f>
        <v>-</v>
      </c>
      <c r="CS11" s="192"/>
      <c r="CT11" s="192"/>
      <c r="CU11" s="192"/>
      <c r="CV11" s="192"/>
      <c r="CW11" s="192"/>
      <c r="CX11" s="198" t="str">
        <f>Resumen!BN16</f>
        <v/>
      </c>
      <c r="CY11" s="199"/>
      <c r="CZ11" s="199"/>
      <c r="DA11" s="199"/>
      <c r="DB11" s="199"/>
      <c r="DC11" s="200"/>
      <c r="DD11" s="201" t="str">
        <f>Resumen!BR16</f>
        <v/>
      </c>
      <c r="DE11" s="202"/>
      <c r="DF11" s="202"/>
      <c r="DG11" s="202"/>
      <c r="DH11" s="202"/>
      <c r="DI11" s="202"/>
      <c r="DJ11" s="192" t="str">
        <f>"VARIACION PLAN-REAL "&amp;'BD Eventos'!$B$1</f>
        <v xml:space="preserve">VARIACION PLAN-REAL </v>
      </c>
      <c r="DK11" s="193"/>
      <c r="DL11" s="193"/>
    </row>
    <row r="12" spans="1:116" s="160" customFormat="1" ht="24.95" customHeight="1" x14ac:dyDescent="0.2">
      <c r="B12" s="136" t="s">
        <v>192</v>
      </c>
      <c r="C12" s="136" t="s">
        <v>193</v>
      </c>
      <c r="D12" s="136" t="s">
        <v>89</v>
      </c>
      <c r="E12" s="136" t="s">
        <v>90</v>
      </c>
      <c r="F12" s="135" t="s">
        <v>91</v>
      </c>
      <c r="G12" s="137" t="s">
        <v>92</v>
      </c>
      <c r="H12" s="129" t="s">
        <v>194</v>
      </c>
      <c r="I12" s="136" t="s">
        <v>192</v>
      </c>
      <c r="J12" s="136" t="s">
        <v>193</v>
      </c>
      <c r="K12" s="136" t="s">
        <v>89</v>
      </c>
      <c r="L12" s="136" t="s">
        <v>90</v>
      </c>
      <c r="M12" s="135" t="s">
        <v>91</v>
      </c>
      <c r="N12" s="136" t="s">
        <v>192</v>
      </c>
      <c r="O12" s="136" t="s">
        <v>193</v>
      </c>
      <c r="P12" s="136" t="s">
        <v>89</v>
      </c>
      <c r="Q12" s="136" t="s">
        <v>90</v>
      </c>
      <c r="R12" s="135" t="s">
        <v>91</v>
      </c>
      <c r="S12" s="136" t="s">
        <v>192</v>
      </c>
      <c r="T12" s="136" t="s">
        <v>193</v>
      </c>
      <c r="U12" s="136" t="s">
        <v>89</v>
      </c>
      <c r="V12" s="136" t="s">
        <v>90</v>
      </c>
      <c r="W12" s="135" t="s">
        <v>91</v>
      </c>
      <c r="X12" s="136" t="s">
        <v>192</v>
      </c>
      <c r="Y12" s="136" t="s">
        <v>193</v>
      </c>
      <c r="Z12" s="136" t="s">
        <v>89</v>
      </c>
      <c r="AA12" s="136" t="s">
        <v>90</v>
      </c>
      <c r="AB12" s="135" t="s">
        <v>91</v>
      </c>
      <c r="AC12" s="137" t="s">
        <v>92</v>
      </c>
      <c r="AD12" s="136" t="s">
        <v>192</v>
      </c>
      <c r="AE12" s="136" t="s">
        <v>193</v>
      </c>
      <c r="AF12" s="136" t="s">
        <v>89</v>
      </c>
      <c r="AG12" s="136" t="s">
        <v>90</v>
      </c>
      <c r="AH12" s="135" t="s">
        <v>91</v>
      </c>
      <c r="AI12" s="137" t="s">
        <v>92</v>
      </c>
      <c r="AJ12" s="136" t="s">
        <v>192</v>
      </c>
      <c r="AK12" s="136" t="s">
        <v>193</v>
      </c>
      <c r="AL12" s="136" t="s">
        <v>89</v>
      </c>
      <c r="AM12" s="136" t="s">
        <v>90</v>
      </c>
      <c r="AN12" s="135" t="s">
        <v>91</v>
      </c>
      <c r="AO12" s="137" t="s">
        <v>92</v>
      </c>
      <c r="AP12" s="136" t="s">
        <v>192</v>
      </c>
      <c r="AQ12" s="136" t="s">
        <v>193</v>
      </c>
      <c r="AR12" s="136" t="s">
        <v>89</v>
      </c>
      <c r="AS12" s="136" t="s">
        <v>90</v>
      </c>
      <c r="AT12" s="135" t="s">
        <v>91</v>
      </c>
      <c r="AU12" s="137" t="s">
        <v>92</v>
      </c>
      <c r="AV12" s="136" t="s">
        <v>192</v>
      </c>
      <c r="AW12" s="136" t="s">
        <v>193</v>
      </c>
      <c r="AX12" s="136" t="s">
        <v>89</v>
      </c>
      <c r="AY12" s="136" t="s">
        <v>90</v>
      </c>
      <c r="AZ12" s="135" t="s">
        <v>91</v>
      </c>
      <c r="BA12" s="137" t="s">
        <v>92</v>
      </c>
      <c r="BB12" s="136" t="s">
        <v>192</v>
      </c>
      <c r="BC12" s="136" t="s">
        <v>193</v>
      </c>
      <c r="BD12" s="136" t="s">
        <v>89</v>
      </c>
      <c r="BE12" s="136" t="s">
        <v>90</v>
      </c>
      <c r="BF12" s="135" t="s">
        <v>91</v>
      </c>
      <c r="BG12" s="137" t="s">
        <v>92</v>
      </c>
      <c r="BH12" s="136" t="s">
        <v>192</v>
      </c>
      <c r="BI12" s="136" t="s">
        <v>193</v>
      </c>
      <c r="BJ12" s="136" t="s">
        <v>89</v>
      </c>
      <c r="BK12" s="136" t="s">
        <v>90</v>
      </c>
      <c r="BL12" s="135" t="s">
        <v>91</v>
      </c>
      <c r="BM12" s="137" t="s">
        <v>92</v>
      </c>
      <c r="BN12" s="136" t="s">
        <v>192</v>
      </c>
      <c r="BO12" s="136" t="s">
        <v>193</v>
      </c>
      <c r="BP12" s="136" t="s">
        <v>89</v>
      </c>
      <c r="BQ12" s="136" t="s">
        <v>90</v>
      </c>
      <c r="BR12" s="135" t="s">
        <v>91</v>
      </c>
      <c r="BS12" s="137" t="s">
        <v>92</v>
      </c>
      <c r="BT12" s="136" t="s">
        <v>192</v>
      </c>
      <c r="BU12" s="136" t="s">
        <v>193</v>
      </c>
      <c r="BV12" s="136" t="s">
        <v>89</v>
      </c>
      <c r="BW12" s="136" t="s">
        <v>90</v>
      </c>
      <c r="BX12" s="135" t="s">
        <v>91</v>
      </c>
      <c r="BY12" s="137" t="s">
        <v>92</v>
      </c>
      <c r="BZ12" s="136" t="s">
        <v>192</v>
      </c>
      <c r="CA12" s="136" t="s">
        <v>193</v>
      </c>
      <c r="CB12" s="136" t="s">
        <v>89</v>
      </c>
      <c r="CC12" s="136" t="s">
        <v>90</v>
      </c>
      <c r="CD12" s="135" t="s">
        <v>91</v>
      </c>
      <c r="CE12" s="137" t="s">
        <v>92</v>
      </c>
      <c r="CF12" s="136" t="s">
        <v>192</v>
      </c>
      <c r="CG12" s="136" t="s">
        <v>193</v>
      </c>
      <c r="CH12" s="136" t="s">
        <v>89</v>
      </c>
      <c r="CI12" s="136" t="s">
        <v>90</v>
      </c>
      <c r="CJ12" s="135" t="s">
        <v>91</v>
      </c>
      <c r="CK12" s="137" t="s">
        <v>92</v>
      </c>
      <c r="CL12" s="136" t="s">
        <v>192</v>
      </c>
      <c r="CM12" s="136" t="s">
        <v>193</v>
      </c>
      <c r="CN12" s="136" t="s">
        <v>89</v>
      </c>
      <c r="CO12" s="136" t="s">
        <v>90</v>
      </c>
      <c r="CP12" s="135" t="s">
        <v>91</v>
      </c>
      <c r="CQ12" s="137" t="s">
        <v>92</v>
      </c>
      <c r="CR12" s="136" t="s">
        <v>192</v>
      </c>
      <c r="CS12" s="136" t="s">
        <v>193</v>
      </c>
      <c r="CT12" s="136" t="s">
        <v>89</v>
      </c>
      <c r="CU12" s="136" t="s">
        <v>90</v>
      </c>
      <c r="CV12" s="135" t="s">
        <v>91</v>
      </c>
      <c r="CW12" s="137" t="s">
        <v>92</v>
      </c>
      <c r="CX12" s="136" t="s">
        <v>192</v>
      </c>
      <c r="CY12" s="136" t="s">
        <v>193</v>
      </c>
      <c r="CZ12" s="136" t="s">
        <v>89</v>
      </c>
      <c r="DA12" s="136" t="s">
        <v>90</v>
      </c>
      <c r="DB12" s="135" t="s">
        <v>91</v>
      </c>
      <c r="DC12" s="137" t="s">
        <v>190</v>
      </c>
      <c r="DD12" s="136" t="s">
        <v>192</v>
      </c>
      <c r="DE12" s="136" t="s">
        <v>193</v>
      </c>
      <c r="DF12" s="136" t="s">
        <v>89</v>
      </c>
      <c r="DG12" s="136" t="s">
        <v>90</v>
      </c>
      <c r="DH12" s="135" t="s">
        <v>91</v>
      </c>
      <c r="DI12" s="137" t="s">
        <v>190</v>
      </c>
      <c r="DJ12" s="136" t="s">
        <v>89</v>
      </c>
      <c r="DK12" s="136" t="s">
        <v>90</v>
      </c>
      <c r="DL12" s="138" t="s">
        <v>91</v>
      </c>
    </row>
    <row r="13" spans="1:116" s="169" customFormat="1" ht="15" customHeight="1" x14ac:dyDescent="0.2">
      <c r="B13" s="170">
        <f>SUMIFS('BD OCyG'!$AB:$AB,'BD OCyG'!$B:$B,B$11,'BD OCyG'!$AE:$AE,$H13,'BD OCyG'!$AD:$AD,$H$11)</f>
        <v>0</v>
      </c>
      <c r="C13" s="170">
        <f t="shared" ref="C13:C39" si="0">IFERROR(1000*F13/(B13*B$10),)</f>
        <v>0</v>
      </c>
      <c r="D13" s="171">
        <f>SUMIFS('BD OCyG'!$AC:$AC,'BD OCyG'!$B:$B,B$11,'BD OCyG'!$AE:$AE,$H13,'BD OCyG'!$AD:$AD,$H$11,'BD OCyG'!$AF:$AF,"Si")</f>
        <v>0</v>
      </c>
      <c r="E13" s="171">
        <f>SUMIFS('BD OCyG'!$AC:$AC,'BD OCyG'!$B:$B,B$11,'BD OCyG'!$AE:$AE,$H13,'BD OCyG'!$AD:$AD,$H$11,'BD OCyG'!$AF:$AF,"No")*Resumen!$F$9</f>
        <v>0</v>
      </c>
      <c r="F13" s="171">
        <f>D13+IF(Resumen!$F$9=0,0,E13/Resumen!$F$9)</f>
        <v>0</v>
      </c>
      <c r="G13" s="171">
        <f>D13+IF(Resumen!$F$7=0,0,E13/Resumen!$F$7)</f>
        <v>0</v>
      </c>
      <c r="H13" s="172"/>
      <c r="I13" s="139">
        <f>SUMIFS('BD OCyG'!$AB:$AB,'BD OCyG'!$B:$B,I$11,'BD OCyG'!$AE:$AE,$H13,'BD OCyG'!$AD:$AD,$H$11)</f>
        <v>0</v>
      </c>
      <c r="J13" s="139">
        <f t="shared" ref="J13:J39" si="1">IFERROR(1000*M13/(I13*I$10),)</f>
        <v>0</v>
      </c>
      <c r="K13" s="139">
        <f>SUMIFS('BD OCyG'!$AC:$AC,'BD OCyG'!$B:$B,I$11,'BD OCyG'!$AE:$AE,$H13,'BD OCyG'!$AD:$AD,$H$11,'BD OCyG'!$AF:$AF,"Si")</f>
        <v>0</v>
      </c>
      <c r="L13" s="139">
        <f>SUMIFS('BD OCyG'!$AC:$AC,'BD OCyG'!$B:$B,I$11,'BD OCyG'!$AE:$AE,$H13,'BD OCyG'!$AD:$AD,$H$11,'BD OCyG'!$AF:$AF,"No")*Resumen!$F$8</f>
        <v>0</v>
      </c>
      <c r="M13" s="171">
        <f>K13+IF(Resumen!$F$8=0,0,L13/Resumen!$F$8)</f>
        <v>0</v>
      </c>
      <c r="N13" s="139">
        <f>SUMIFS('BD OCyG'!$AB:$AB,'BD OCyG'!$B:$B,N$11,'BD OCyG'!$AE:$AE,$H13,'BD OCyG'!$AD:$AD,$H$11)</f>
        <v>0</v>
      </c>
      <c r="O13" s="139">
        <f t="shared" ref="O13:O39" si="2">IFERROR(1000*R13/(N13*N$10),)</f>
        <v>0</v>
      </c>
      <c r="P13" s="139">
        <f>SUMIFS('BD OCyG'!$AC:$AC,'BD OCyG'!$B:$B,N$11,'BD OCyG'!$AE:$AE,$H13,'BD OCyG'!$AD:$AD,$H$11,'BD OCyG'!$AF:$AF,"Si")</f>
        <v>0</v>
      </c>
      <c r="Q13" s="139">
        <f>SUMIFS('BD OCyG'!$AC:$AC,'BD OCyG'!$B:$B,N$11,'BD OCyG'!$AE:$AE,$H13,'BD OCyG'!$AD:$AD,$H$11,'BD OCyG'!$AF:$AF,"No")*Resumen!$F$8</f>
        <v>0</v>
      </c>
      <c r="R13" s="171">
        <f>P13+IF(Resumen!$F$8=0,0,Q13/Resumen!$F$8)</f>
        <v>0</v>
      </c>
      <c r="S13" s="139">
        <f ca="1">IFERROR(SUMIFS(INDIRECT("'BD OCyG'!$"&amp;T$10&amp;":"&amp;T$10),'BD OCyG'!$B:$B,N$11,'BD OCyG'!$AE:$AE,$H13,'BD OCyG'!$AD:$AD,$H$11),)</f>
        <v>0</v>
      </c>
      <c r="T13" s="139">
        <f t="shared" ref="T13:T39" ca="1" si="3">IFERROR(1000*W13/(S13*S$10),)</f>
        <v>0</v>
      </c>
      <c r="U13" s="139">
        <f ca="1">IFERROR(SUMIFS(INDIRECT("'BD OCyG'!$"&amp;U$10&amp;":$"&amp;U$10),'BD OCyG'!$B:$B,N$11,'BD OCyG'!$AE:$AE,$H13,'BD OCyG'!$AD:$AD,$H$11,'BD OCyG'!$AF:$AF,"Si"),)</f>
        <v>0</v>
      </c>
      <c r="V13" s="139">
        <f ca="1">IFERROR(SUMIFS(INDIRECT("'BD OCyG'!$"&amp;U$10&amp;":$"&amp;U$10),'BD OCyG'!$B:$B,N$11,'BD OCyG'!$AE:$AE,$H13,'BD OCyG'!$AD:$AD,$H$11,'BD OCyG'!$AF:$AF,"No")*Resumen!$F$8,)</f>
        <v>0</v>
      </c>
      <c r="W13" s="171">
        <f ca="1">U13+IF(Resumen!$F$8=0,0,V13/Resumen!$F$8)</f>
        <v>0</v>
      </c>
      <c r="X13" s="170">
        <f ca="1">SUMIFS(INDIRECT("'BD OCyG'!$"&amp;Y$10&amp;":"&amp;Y$10),'BD OCyG'!$B:$B,X$9,'BD OCyG'!$AE:$AE,$H13,'BD OCyG'!$AD:$AD,$H$11)</f>
        <v>0</v>
      </c>
      <c r="Y13" s="170">
        <f ca="1">IFERROR(1000*AB13/(X13*X$10),)</f>
        <v>0</v>
      </c>
      <c r="Z13" s="171">
        <f ca="1">SUMIFS(INDIRECT("'BD OCyG'!$"&amp;Z$10&amp;":$"&amp;Z$10),'BD OCyG'!$B:$B,X$9,'BD OCyG'!$AE:$AE,$H13,'BD OCyG'!$AD:$AD,$H$11,'BD OCyG'!$AF:$AF,"Si")</f>
        <v>0</v>
      </c>
      <c r="AA13" s="171">
        <f ca="1">SUMIFS(INDIRECT("'BD OCyG'!$"&amp;Z$10&amp;":$"&amp;Z$10),'BD OCyG'!$B:$B,X$9,'BD OCyG'!$AE:$AE,$H13,'BD OCyG'!$AD:$AD,$H$11,'BD OCyG'!$AF:$AF,"No")*Resumen!$F$8</f>
        <v>0</v>
      </c>
      <c r="AB13" s="171">
        <f ca="1">Z13+IF(Resumen!$F$8=0,0,AA13/Resumen!$F$8)</f>
        <v>0</v>
      </c>
      <c r="AC13" s="171">
        <f ca="1">Z13+IF(Resumen!$G$7=0,0,AA13/Resumen!$G$7)</f>
        <v>0</v>
      </c>
      <c r="AD13" s="170">
        <f ca="1">IF(AE$9&gt;Periodo,0,(SUMIFS(INDIRECT("'BD OCyG'!$"&amp;AE$10&amp;":"&amp;AE$10),'BD OCyG'!$B:$B,AD$9,'BD OCyG'!$AE:$AE,$H13,'BD OCyG'!$AD:$AD,$H$11)*AF$9-X13*X$10)/AD$10)</f>
        <v>0</v>
      </c>
      <c r="AE13" s="170">
        <f ca="1">IFERROR(1000*AH13/(AD13*AD$10),)</f>
        <v>0</v>
      </c>
      <c r="AF13" s="171">
        <f ca="1">IF(AE$9&gt;Periodo,0,IF(AE$9&gt;Periodo,0,SUMIFS(INDIRECT("'BD OCyG'!$"&amp;AF$10&amp;":$"&amp;AF$10),'BD OCyG'!$B:$B,AD$9,'BD OCyG'!$AE:$AE,$H13,'BD OCyG'!$AD:$AD,$H$11,'BD OCyG'!$AF:$AF,"Si")-Z13))</f>
        <v>0</v>
      </c>
      <c r="AG13" s="171">
        <f ca="1">IF(AE$9&gt;Periodo,0,IF(AE$9&gt;Periodo,0,SUMIFS(INDIRECT("'BD OCyG'!$"&amp;AF$10&amp;":$"&amp;AF$10),'BD OCyG'!$B:$B,AD$9,'BD OCyG'!$AE:$AE,$H13,'BD OCyG'!$AD:$AD,$H$11,'BD OCyG'!$AF:$AF,"No")*Resumen!$F$8-AA13))</f>
        <v>0</v>
      </c>
      <c r="AH13" s="171">
        <f ca="1">AF13+IF(Resumen!$F$8=0,0,AG13/Resumen!$F$8)</f>
        <v>0</v>
      </c>
      <c r="AI13" s="171">
        <f ca="1">AF13+IF(Resumen!$H$7=0,0,AG13/Resumen!$H$7)</f>
        <v>0</v>
      </c>
      <c r="AJ13" s="170">
        <f ca="1">IF(AK$9&gt;Periodo,0,IF(AK$9&gt;Periodo,0,(SUMIFS(INDIRECT("'BD OCyG'!$"&amp;AK$10&amp;":"&amp;AK$10),'BD OCyG'!$B:$B,AJ$9,'BD OCyG'!$AE:$AE,$H13,'BD OCyG'!$AD:$AD,$H$11)*AL$9-SUMIFS(INDIRECT("'BD OCyG'!$"&amp;AE$10&amp;":"&amp;AE$10),'BD OCyG'!$B:$B,AJ$9,'BD OCyG'!$AE:$AE,$H13,'BD OCyG'!$AD:$AD,$H$11)*AF$9)/AJ$10))</f>
        <v>0</v>
      </c>
      <c r="AK13" s="170">
        <f ca="1">IFERROR(1000*AN13/(AJ13*AJ$10),)</f>
        <v>0</v>
      </c>
      <c r="AL13" s="171">
        <f ca="1">IF(AK$9&gt;Periodo,0,SUMIFS(INDIRECT("'BD OCyG'!$"&amp;AL$10&amp;":$"&amp;AL$10),'BD OCyG'!$B:$B,AJ$9,'BD OCyG'!$AE:$AE,$H13,'BD OCyG'!$AD:$AD,$H$11,'BD OCyG'!$AF:$AF,"Si")-AF13-Z13)</f>
        <v>0</v>
      </c>
      <c r="AM13" s="171">
        <f ca="1">IF(AK$9&gt;Periodo,0,SUMIFS(INDIRECT("'BD OCyG'!$"&amp;AL$10&amp;":$"&amp;AL$10),'BD OCyG'!$B:$B,AJ$9,'BD OCyG'!$AE:$AE,$H13,'BD OCyG'!$AD:$AD,$H$11,'BD OCyG'!$AF:$AF,"No")*Resumen!$F$8-AG13-AA13)</f>
        <v>0</v>
      </c>
      <c r="AN13" s="171">
        <f ca="1">AL13+IF(Resumen!$F$8=0,0,AM13/Resumen!$F$8)</f>
        <v>0</v>
      </c>
      <c r="AO13" s="171">
        <f ca="1">AL13+IF(Resumen!$I$7=0,0,AM13/Resumen!$I$7)</f>
        <v>0</v>
      </c>
      <c r="AP13" s="170">
        <f ca="1">IF(AQ$9&gt;Periodo,0,IF(AQ$9&gt;Periodo,0,(SUMIFS(INDIRECT("'BD OCyG'!$"&amp;AQ$10&amp;":"&amp;AQ$10),'BD OCyG'!$B:$B,AP$9,'BD OCyG'!$AE:$AE,$H13,'BD OCyG'!$AD:$AD,$H$11)*AR$9-SUMIFS(INDIRECT("'BD OCyG'!$"&amp;AK$10&amp;":"&amp;AK$10),'BD OCyG'!$B:$B,AP$9,'BD OCyG'!$AE:$AE,$H13,'BD OCyG'!$AD:$AD,$H$11)*AL$9)/AP$10))</f>
        <v>0</v>
      </c>
      <c r="AQ13" s="170">
        <f ca="1">IFERROR(1000*AT13/(AP13*AP$10),)</f>
        <v>0</v>
      </c>
      <c r="AR13" s="171">
        <f ca="1">IF(AQ$9&gt;Periodo,0,SUMIFS(INDIRECT("'BD OCyG'!$"&amp;AR$10&amp;":$"&amp;AR$10),'BD OCyG'!$B:$B,AP$9,'BD OCyG'!$AE:$AE,$H13,'BD OCyG'!$AD:$AD,$H$11,'BD OCyG'!$AF:$AF,"Si")-AL13-AF13-Z13)</f>
        <v>0</v>
      </c>
      <c r="AS13" s="171">
        <f ca="1">IF(AQ$9&gt;Periodo,0,SUMIFS(INDIRECT("'BD OCyG'!$"&amp;AR$10&amp;":$"&amp;AR$10),'BD OCyG'!$B:$B,AP$9,'BD OCyG'!$AE:$AE,$H13,'BD OCyG'!$AD:$AD,$H$11,'BD OCyG'!$AF:$AF,"No")*Resumen!$F$8-AM13-AG13-AA13)</f>
        <v>0</v>
      </c>
      <c r="AT13" s="171">
        <f ca="1">AR13+IF(Resumen!$F$8=0,0,AS13/Resumen!$F$8)</f>
        <v>0</v>
      </c>
      <c r="AU13" s="171">
        <f ca="1">AR13+IF(Resumen!$J$7=0,0,AS13/Resumen!$J$7)</f>
        <v>0</v>
      </c>
      <c r="AV13" s="170">
        <f ca="1">IF(AW$9&gt;Periodo,0,IF(AW$9&gt;Periodo,0,(SUMIFS(INDIRECT("'BD OCyG'!$"&amp;AW$10&amp;":"&amp;AW$10),'BD OCyG'!$B:$B,AV$9,'BD OCyG'!$AE:$AE,$H13,'BD OCyG'!$AD:$AD,$H$11)*AX$9-SUMIFS(INDIRECT("'BD OCyG'!$"&amp;AQ$10&amp;":"&amp;AQ$10),'BD OCyG'!$B:$B,AV$9,'BD OCyG'!$AE:$AE,$H13,'BD OCyG'!$AD:$AD,$H$11)*AR$9)/AV$10))</f>
        <v>0</v>
      </c>
      <c r="AW13" s="170">
        <f ca="1">IFERROR(1000*AZ13/(AV13*AV$10),)</f>
        <v>0</v>
      </c>
      <c r="AX13" s="171">
        <f ca="1">IF(AW$9&gt;Periodo,0,SUMIFS(INDIRECT("'BD OCyG'!$"&amp;AX$10&amp;":$"&amp;AX$10),'BD OCyG'!$B:$B,AV$9,'BD OCyG'!$AE:$AE,$H13,'BD OCyG'!$AD:$AD,$H$11,'BD OCyG'!$AF:$AF,"Si")-AR13-AL13-AF13-Z13)</f>
        <v>0</v>
      </c>
      <c r="AY13" s="171">
        <f ca="1">IF(AW$9&gt;Periodo,0,SUMIFS(INDIRECT("'BD OCyG'!$"&amp;AX$10&amp;":$"&amp;AX$10),'BD OCyG'!$B:$B,AV$9,'BD OCyG'!$AE:$AE,$H13,'BD OCyG'!$AD:$AD,$H$11,'BD OCyG'!$AF:$AF,"No")*Resumen!$F$8-AS13-AM13-AG13-AA13)</f>
        <v>0</v>
      </c>
      <c r="AZ13" s="171">
        <f ca="1">AX13+IF(Resumen!$F$8=0,0,AY13/Resumen!$F$8)</f>
        <v>0</v>
      </c>
      <c r="BA13" s="171">
        <f ca="1">AX13+IF(Resumen!$K$7=0,0,AY13/Resumen!$K$7)</f>
        <v>0</v>
      </c>
      <c r="BB13" s="170">
        <f ca="1">IF(BC$9&gt;Periodo,0,IF(BC$9&gt;Periodo,0,(SUMIFS(INDIRECT("'BD OCyG'!$"&amp;BC$10&amp;":"&amp;BC$10),'BD OCyG'!$B:$B,BB$9,'BD OCyG'!$AE:$AE,$H13,'BD OCyG'!$AD:$AD,$H$11)*BD$9-SUMIFS(INDIRECT("'BD OCyG'!$"&amp;AW$10&amp;":"&amp;AW$10),'BD OCyG'!$B:$B,BB$9,'BD OCyG'!$AE:$AE,$H13,'BD OCyG'!$AD:$AD,$H$11)*AX$9)/BB$10))</f>
        <v>0</v>
      </c>
      <c r="BC13" s="170">
        <f ca="1">IFERROR(1000*BF13/(BB13*BB$10),)</f>
        <v>0</v>
      </c>
      <c r="BD13" s="171">
        <f ca="1">IF(BC$9&gt;Periodo,0,SUMIFS(INDIRECT("'BD OCyG'!$"&amp;BD$10&amp;":$"&amp;BD$10),'BD OCyG'!$B:$B,BB$9,'BD OCyG'!$AE:$AE,$H13,'BD OCyG'!$AD:$AD,$H$11,'BD OCyG'!$AF:$AF,"Si")-AX13-AR13-AL13-AF13-Z13)</f>
        <v>0</v>
      </c>
      <c r="BE13" s="171">
        <f ca="1">IF(BC$9&gt;Periodo,0,SUMIFS(INDIRECT("'BD OCyG'!$"&amp;BD$10&amp;":$"&amp;BD$10),'BD OCyG'!$B:$B,BB$9,'BD OCyG'!$AE:$AE,$H13,'BD OCyG'!$AD:$AD,$H$11,'BD OCyG'!$AF:$AF,"No")*Resumen!$F$8-AY13-AS13-AM13-AG13-AA13)</f>
        <v>0</v>
      </c>
      <c r="BF13" s="171">
        <f ca="1">BD13+IF(Resumen!$F$8=0,0,BE13/Resumen!$F$8)</f>
        <v>0</v>
      </c>
      <c r="BG13" s="171">
        <f ca="1">BD13+IF(Resumen!$L$7=0,0,BE13/Resumen!$L$7)</f>
        <v>0</v>
      </c>
      <c r="BH13" s="170">
        <f ca="1">IF(BI$9&gt;Periodo,0,IF(BI$9&gt;Periodo,0,(SUMIFS(INDIRECT("'BD OCyG'!$"&amp;BI$10&amp;":"&amp;BI$10),'BD OCyG'!$B:$B,BH$9,'BD OCyG'!$AE:$AE,$H13,'BD OCyG'!$AD:$AD,$H$11)*BJ$9-SUMIFS(INDIRECT("'BD OCyG'!$"&amp;BC$10&amp;":"&amp;BC$10),'BD OCyG'!$B:$B,BH$9,'BD OCyG'!$AE:$AE,$H13,'BD OCyG'!$AD:$AD,$H$11)*BD$9)/BH$10))</f>
        <v>0</v>
      </c>
      <c r="BI13" s="170">
        <f ca="1">IFERROR(1000*BL13/(BH13*BH$10),)</f>
        <v>0</v>
      </c>
      <c r="BJ13" s="171">
        <f ca="1">IF(BI$9&gt;Periodo,0,SUMIFS(INDIRECT("'BD OCyG'!$"&amp;BJ$10&amp;":$"&amp;BJ$10),'BD OCyG'!$B:$B,BH$9,'BD OCyG'!$AE:$AE,$H13,'BD OCyG'!$AD:$AD,$H$11,'BD OCyG'!$AF:$AF,"Si")-BD13-AX13-AR13-AL13-AF13-Z13)</f>
        <v>0</v>
      </c>
      <c r="BK13" s="171">
        <f ca="1">IF(BI$9&gt;Periodo,0,SUMIFS(INDIRECT("'BD OCyG'!$"&amp;BJ$10&amp;":$"&amp;BJ$10),'BD OCyG'!$B:$B,BH$9,'BD OCyG'!$AE:$AE,$H13,'BD OCyG'!$AD:$AD,$H$11,'BD OCyG'!$AF:$AF,"No")*Resumen!$F$8-BE13-AY13-AS13-AM13-AG13-AA13)</f>
        <v>0</v>
      </c>
      <c r="BL13" s="171">
        <f ca="1">BJ13+IF(Resumen!$F$8=0,0,BK13/Resumen!$F$8)</f>
        <v>0</v>
      </c>
      <c r="BM13" s="171">
        <f ca="1">BJ13+IF(Resumen!$M$7=0,0,BK13/Resumen!$M$7)</f>
        <v>0</v>
      </c>
      <c r="BN13" s="170">
        <f ca="1">IF(BO$9&gt;Periodo,0,IF(BO$9&gt;Periodo,0,(SUMIFS(INDIRECT("'BD OCyG'!$"&amp;BO$10&amp;":"&amp;BO$10),'BD OCyG'!$B:$B,BN$9,'BD OCyG'!$AE:$AE,$H13,'BD OCyG'!$AD:$AD,$H$11)*BP$9-SUMIFS(INDIRECT("'BD OCyG'!$"&amp;BI$10&amp;":"&amp;BI$10),'BD OCyG'!$B:$B,BN$9,'BD OCyG'!$AE:$AE,$H13,'BD OCyG'!$AD:$AD,$H$11)*BJ$9)/BN$10))</f>
        <v>0</v>
      </c>
      <c r="BO13" s="170">
        <f ca="1">IFERROR(1000*BR13/(BN13*BN$10),)</f>
        <v>0</v>
      </c>
      <c r="BP13" s="171">
        <f ca="1">IF(BO$9&gt;Periodo,0,SUMIFS(INDIRECT("'BD OCyG'!$"&amp;BP$10&amp;":$"&amp;BP$10),'BD OCyG'!$B:$B,BN$9,'BD OCyG'!$AE:$AE,$H13,'BD OCyG'!$AD:$AD,$H$11,'BD OCyG'!$AF:$AF,"Si")-BJ13-BD13-AX13-AR13-AL13-AF13-Z13)</f>
        <v>0</v>
      </c>
      <c r="BQ13" s="171">
        <f ca="1">IF(BO$9&gt;Periodo,0,SUMIFS(INDIRECT("'BD OCyG'!$"&amp;BP$10&amp;":$"&amp;BP$10),'BD OCyG'!$B:$B,BN$9,'BD OCyG'!$AE:$AE,$H13,'BD OCyG'!$AD:$AD,$H$11,'BD OCyG'!$AF:$AF,"No")*Resumen!$F$9-BK13-BE13-AY13-AS13-AM13-AG13-AA13)</f>
        <v>0</v>
      </c>
      <c r="BR13" s="171">
        <f ca="1">BP13+IF(Resumen!$F$8=0,0,BQ13/Resumen!$F$8)</f>
        <v>0</v>
      </c>
      <c r="BS13" s="171">
        <f ca="1">BP13+IF(Resumen!$N$7=0,0,BQ13/Resumen!$N$7)</f>
        <v>0</v>
      </c>
      <c r="BT13" s="170">
        <f ca="1">IF(BU$9&gt;Periodo,0,IF(BU$9&gt;Periodo,0,(SUMIFS(INDIRECT("'BD OCyG'!$"&amp;BU$10&amp;":"&amp;BU$10),'BD OCyG'!$B:$B,BT$9,'BD OCyG'!$AE:$AE,$H13,'BD OCyG'!$AD:$AD,$H$11)*BV$9-SUMIFS(INDIRECT("'BD OCyG'!$"&amp;BO$10&amp;":"&amp;BO$10),'BD OCyG'!$B:$B,BT$9,'BD OCyG'!$AE:$AE,$H13,'BD OCyG'!$AD:$AD,$H$11)*BP$9)/BT$10))</f>
        <v>0</v>
      </c>
      <c r="BU13" s="170">
        <f ca="1">IFERROR(1000*BX13/(BT13*BT$10),)</f>
        <v>0</v>
      </c>
      <c r="BV13" s="171">
        <f ca="1">IF(BU$9&gt;Periodo,0,SUMIFS(INDIRECT("'BD OCyG'!$"&amp;BV$10&amp;":$"&amp;BV$10),'BD OCyG'!$B:$B,BT$9,'BD OCyG'!$AE:$AE,$H13,'BD OCyG'!$AD:$AD,$H$11,'BD OCyG'!$AF:$AF,"Si")-BP13-BJ13-BD13-AX13-AR13-AL13-AF13-Z13)</f>
        <v>0</v>
      </c>
      <c r="BW13" s="171">
        <f ca="1">IF(BU$9&gt;Periodo,0,SUMIFS(INDIRECT("'BD OCyG'!$"&amp;BV$10&amp;":$"&amp;BV$10),'BD OCyG'!$B:$B,BT$9,'BD OCyG'!$AE:$AE,$H13,'BD OCyG'!$AD:$AD,$H$11,'BD OCyG'!$AF:$AF,"No")*Resumen!$F$8-BQ13-BK13-BE13-AY13-AS13-AM13-AG13-AA13)</f>
        <v>0</v>
      </c>
      <c r="BX13" s="171">
        <f ca="1">BV13+IF(Resumen!$F$8=0,0,BW13/Resumen!$F$8)</f>
        <v>0</v>
      </c>
      <c r="BY13" s="171">
        <f ca="1">BV13+IF(Resumen!$O$7=0,0,BW13/Resumen!$O$7)</f>
        <v>0</v>
      </c>
      <c r="BZ13" s="170">
        <f ca="1">IF(CA$9&gt;Periodo,0,IF(CA$9&gt;Periodo,0,(SUMIFS(INDIRECT("'BD OCyG'!$"&amp;CA$10&amp;":"&amp;CA$10),'BD OCyG'!$B:$B,BZ$9,'BD OCyG'!$AE:$AE,$H13,'BD OCyG'!$AD:$AD,$H$11)*CB$9-SUMIFS(INDIRECT("'BD OCyG'!$"&amp;BU$10&amp;":"&amp;BU$10),'BD OCyG'!$B:$B,BZ$9,'BD OCyG'!$AE:$AE,$H13,'BD OCyG'!$AD:$AD,$H$11)*BV$9)/BZ$10))</f>
        <v>0</v>
      </c>
      <c r="CA13" s="170">
        <f ca="1">IFERROR(1000*CD13/(BZ13*BZ$10),)</f>
        <v>0</v>
      </c>
      <c r="CB13" s="171">
        <f ca="1">IF(CA$9&gt;Periodo,0,SUMIFS(INDIRECT("'BD OCyG'!$"&amp;CB$10&amp;":$"&amp;CB$10),'BD OCyG'!$B:$B,BZ$9,'BD OCyG'!$AE:$AE,$H13,'BD OCyG'!$AD:$AD,$H$11,'BD OCyG'!$AF:$AF,"Si")-BV13-BP13-BJ13-BD13-AX13-AR13-AL13-AF13-Z13)</f>
        <v>0</v>
      </c>
      <c r="CC13" s="171">
        <f ca="1">IF(CA$9&gt;Periodo,0,SUMIFS(INDIRECT("'BD OCyG'!$"&amp;CB$10&amp;":$"&amp;CB$10),'BD OCyG'!$B:$B,BZ$9,'BD OCyG'!$AE:$AE,$H13,'BD OCyG'!$AD:$AD,$H$11,'BD OCyG'!$AF:$AF,"No")*Resumen!$F$8-BW13-BQ13-BK13-BE13-AY13-AS13-AM13-AG13-AA13)</f>
        <v>0</v>
      </c>
      <c r="CD13" s="171">
        <f ca="1">CB13+IF(Resumen!$F$8=0,0,CC13/Resumen!$F$8)</f>
        <v>0</v>
      </c>
      <c r="CE13" s="171">
        <f ca="1">CB13+IF(Resumen!$P$7=0,0,CC13/Resumen!$P$7)</f>
        <v>0</v>
      </c>
      <c r="CF13" s="170">
        <f ca="1">IF(CG$9&gt;Periodo,0,IF(CG$9&gt;Periodo,0,(SUMIFS(INDIRECT("'BD OCyG'!$"&amp;CG$10&amp;":"&amp;CG$10),'BD OCyG'!$B:$B,CF$9,'BD OCyG'!$AE:$AE,$H13,'BD OCyG'!$AD:$AD,$H$11)*CH$9-SUMIFS(INDIRECT("'BD OCyG'!$"&amp;CA$10&amp;":"&amp;CA$10),'BD OCyG'!$B:$B,CF$9,'BD OCyG'!$AE:$AE,$H13,'BD OCyG'!$AD:$AD,$H$11)*CB$9)/CF$10))</f>
        <v>0</v>
      </c>
      <c r="CG13" s="170">
        <f ca="1">IFERROR(1000*CJ13/(CF13*CF$10),)</f>
        <v>0</v>
      </c>
      <c r="CH13" s="171">
        <f ca="1">IF(CG$9&gt;Periodo,0,SUMIFS(INDIRECT("'BD OCyG'!$"&amp;CH$10&amp;":$"&amp;CH$10),'BD OCyG'!$B:$B,CF$9,'BD OCyG'!$AE:$AE,$H13,'BD OCyG'!$AD:$AD,$H$11,'BD OCyG'!$AF:$AF,"Si")-CB13-BV13-BP13-BJ13-BD13-AX13-AR13-AL13-AF13-Z13)</f>
        <v>0</v>
      </c>
      <c r="CI13" s="171">
        <f ca="1">IF(CG$9&gt;Periodo,0,SUMIFS(INDIRECT("'BD OCyG'!$"&amp;CH$10&amp;":$"&amp;CH$10),'BD OCyG'!$B:$B,CF$9,'BD OCyG'!$AE:$AE,$H13,'BD OCyG'!$AD:$AD,$H$11,'BD OCyG'!$AF:$AF,"No")*Resumen!$F$8-CC13-BW13-BQ13-BK13-BE13-AY13-AS13-AM13-AG13-AA13)</f>
        <v>0</v>
      </c>
      <c r="CJ13" s="171">
        <f ca="1">CH13+IF(Resumen!$F$8=0,0,CI13/Resumen!$F$8)</f>
        <v>0</v>
      </c>
      <c r="CK13" s="171">
        <f ca="1">CH13+IF(Resumen!$Q$7=0,0,CI13/Resumen!$Q$7)</f>
        <v>0</v>
      </c>
      <c r="CL13" s="170">
        <f ca="1">IF(CM$9&gt;Periodo,0,IF(CM$9&gt;Periodo,0,(SUMIFS(INDIRECT("'BD OCyG'!$"&amp;CM$10&amp;":"&amp;CM$10),'BD OCyG'!$B:$B,CL$9,'BD OCyG'!$AE:$AE,$H13,'BD OCyG'!$AD:$AD,$H$11)*CN$9-SUMIFS(INDIRECT("'BD OCyG'!$"&amp;CG$10&amp;":"&amp;CG$10),'BD OCyG'!$B:$B,CL$9,'BD OCyG'!$AE:$AE,$H13,'BD OCyG'!$AD:$AD,$H$11)*CH$9)/CL$10))</f>
        <v>0</v>
      </c>
      <c r="CM13" s="170">
        <f ca="1">IFERROR(1000*CP13/(CL13*CL$10),)</f>
        <v>0</v>
      </c>
      <c r="CN13" s="171">
        <f ca="1">IF(CM$9&gt;Periodo,0,SUMIFS(INDIRECT("'BD OCyG'!$"&amp;CN$10&amp;":$"&amp;CN$10),'BD OCyG'!$B:$B,CL$9,'BD OCyG'!$AE:$AE,$H13,'BD OCyG'!$AD:$AD,$H$11,'BD OCyG'!$AF:$AF,"Si")-CH13-CB13-BV13-BP13-BJ13-BD13-AX13-AR13-AL13-AF13-Z13)</f>
        <v>0</v>
      </c>
      <c r="CO13" s="171">
        <f ca="1">IF(CM$9&gt;Periodo,0,SUMIFS(INDIRECT("'BD OCyG'!$"&amp;CN$10&amp;":$"&amp;CN$10),'BD OCyG'!$B:$B,CL$9,'BD OCyG'!$AE:$AE,$H13,'BD OCyG'!$AD:$AD,$H$11,'BD OCyG'!$AF:$AF,"No")*Resumen!$F$8-CI13-CC13-BW13-BQ13-BK13-BE13-AY13-AS13-AM13-AG13-AA13)</f>
        <v>0</v>
      </c>
      <c r="CP13" s="171">
        <f ca="1">CN13+IF(Resumen!$F$8=0,0,CO13/Resumen!$F$8)</f>
        <v>0</v>
      </c>
      <c r="CQ13" s="171">
        <f ca="1">CN13+IF(Resumen!$R$7=0,0,CO13/Resumen!$R$7)</f>
        <v>0</v>
      </c>
      <c r="CR13" s="139">
        <f ca="1">IFERROR((X13*$X$10+AD13*$AD$10+AJ13*$AJ$10+AP13*$AP$10+AV13*$AV$10+BB13*$BB$10+BH13*$BH$10+BN13*$BN$10+BT13*$BT$10+BZ13*$BZ$10+CF13*$CF$10+CL13*$CL$10)/$CR$10,)</f>
        <v>0</v>
      </c>
      <c r="CS13" s="139">
        <f ca="1">IFERROR(1000*CV13/(CR13*CR$10),)</f>
        <v>0</v>
      </c>
      <c r="CT13" s="139">
        <f ca="1">Z13+AF13+AL13+AR13+AX13+BD13+BJ13+BP13+BV13+CB13+CH13+CN13</f>
        <v>0</v>
      </c>
      <c r="CU13" s="139">
        <f t="shared" ref="CU13:CW39" ca="1" si="4">AA13+AG13+AM13+AS13+AY13+BE13+BK13+BQ13+BW13+CC13+CI13+CO13</f>
        <v>0</v>
      </c>
      <c r="CV13" s="140">
        <f t="shared" ca="1" si="4"/>
        <v>0</v>
      </c>
      <c r="CW13" s="140">
        <f t="shared" ca="1" si="4"/>
        <v>0</v>
      </c>
      <c r="CX13" s="170">
        <f>SUMIFS('BD OCyG'!$AB:$AB,'BD OCyG'!$B:$B,CX$11,'BD OCyG'!$AE:$AE,$H13,'BD OCyG'!$AD:$AD,$H$11)</f>
        <v>0</v>
      </c>
      <c r="CY13" s="170">
        <f t="shared" ref="CY13:CY39" si="5">IFERROR(1000*DB13/(CX13*CX$10),)</f>
        <v>0</v>
      </c>
      <c r="CZ13" s="171">
        <f>SUMIFS('BD OCyG'!$AC:$AC,'BD OCyG'!$B:$B,CX$11,'BD OCyG'!$AE:$AE,$H13,'BD OCyG'!$AD:$AD,$H$11,'BD OCyG'!$AF:$AF,"Si")</f>
        <v>0</v>
      </c>
      <c r="DA13" s="171">
        <f>SUMIFS('BD OCyG'!$AC:$AC,'BD OCyG'!$B:$B,CX$11,'BD OCyG'!$AE:$AE,$H13,'BD OCyG'!$AD:$AD,$H$11,'BD OCyG'!$AF:$AF,"No")*Resumen!$F$8</f>
        <v>0</v>
      </c>
      <c r="DB13" s="171">
        <f>CZ13+IF(Resumen!$F$8=0,0,DA13/Resumen!$F$8)</f>
        <v>0</v>
      </c>
      <c r="DC13" s="171">
        <f>CZ13+IF(Resumen!$F$8=0,0,DA13/Resumen!$F$8)</f>
        <v>0</v>
      </c>
      <c r="DD13" s="170">
        <f>SUMIFS('BD OCyG'!$AB:$AB,'BD OCyG'!$B:$B,DD$11,'BD OCyG'!$AE:$AE,$H13,'BD OCyG'!$AD:$AD,$H$11)</f>
        <v>0</v>
      </c>
      <c r="DE13" s="170">
        <f t="shared" ref="DE13:DE39" si="6">IFERROR(1000*DH13/(DD13*DD$10),)</f>
        <v>0</v>
      </c>
      <c r="DF13" s="171">
        <f>SUMIFS('BD OCyG'!$AC:$AC,'BD OCyG'!$B:$B,DD$11,'BD OCyG'!$AE:$AE,$H13,'BD OCyG'!$AD:$AD,$H$11,'BD OCyG'!$AF:$AF,"Si")</f>
        <v>0</v>
      </c>
      <c r="DG13" s="171">
        <f>SUMIFS('BD OCyG'!$AC:$AC,'BD OCyG'!$B:$B,DD$11,'BD OCyG'!$AE:$AE,$H13,'BD OCyG'!$AD:$AD,$H$11,'BD OCyG'!$AF:$AF,"No")*Resumen!$F$8</f>
        <v>0</v>
      </c>
      <c r="DH13" s="171">
        <f>DF13+IF(Resumen!$F$8=0,0,DG13/Resumen!$F$8)</f>
        <v>0</v>
      </c>
      <c r="DI13" s="171">
        <f>DF13+IF(Resumen!$F$8=0,0,DG13/Resumen!$F$8)</f>
        <v>0</v>
      </c>
      <c r="DJ13" s="140">
        <f ca="1">CT13-U13</f>
        <v>0</v>
      </c>
      <c r="DK13" s="140">
        <f t="shared" ref="DK13:DL28" ca="1" si="7">CU13-V13</f>
        <v>0</v>
      </c>
      <c r="DL13" s="140">
        <f t="shared" ca="1" si="7"/>
        <v>0</v>
      </c>
    </row>
    <row r="14" spans="1:116" s="169" customFormat="1" ht="15" customHeight="1" x14ac:dyDescent="0.2">
      <c r="B14" s="170">
        <f>SUMIFS('BD OCyG'!$AB:$AB,'BD OCyG'!$B:$B,B$11,'BD OCyG'!$AE:$AE,$H14,'BD OCyG'!$AD:$AD,$H$11)</f>
        <v>0</v>
      </c>
      <c r="C14" s="170">
        <f t="shared" si="0"/>
        <v>0</v>
      </c>
      <c r="D14" s="171">
        <f>SUMIFS('BD OCyG'!$AC:$AC,'BD OCyG'!$B:$B,B$11,'BD OCyG'!$AE:$AE,$H14,'BD OCyG'!$AD:$AD,$H$11,'BD OCyG'!$AF:$AF,"Si")</f>
        <v>0</v>
      </c>
      <c r="E14" s="171">
        <f>SUMIFS('BD OCyG'!$AC:$AC,'BD OCyG'!$B:$B,B$11,'BD OCyG'!$AE:$AE,$H14,'BD OCyG'!$AD:$AD,$H$11,'BD OCyG'!$AF:$AF,"No")*Resumen!$F$9</f>
        <v>0</v>
      </c>
      <c r="F14" s="171">
        <f>D14+IF(Resumen!$F$9=0,0,E14/Resumen!$F$9)</f>
        <v>0</v>
      </c>
      <c r="G14" s="171">
        <f>D14+IF(Resumen!$F$7=0,0,E14/Resumen!$F$7)</f>
        <v>0</v>
      </c>
      <c r="H14" s="172"/>
      <c r="I14" s="139">
        <f>SUMIFS('BD OCyG'!$AB:$AB,'BD OCyG'!$B:$B,I$11,'BD OCyG'!$AE:$AE,$H14,'BD OCyG'!$AD:$AD,$H$11)</f>
        <v>0</v>
      </c>
      <c r="J14" s="139">
        <f t="shared" si="1"/>
        <v>0</v>
      </c>
      <c r="K14" s="139">
        <f>SUMIFS('BD OCyG'!$AC:$AC,'BD OCyG'!$B:$B,I$11,'BD OCyG'!$AE:$AE,$H14,'BD OCyG'!$AD:$AD,$H$11,'BD OCyG'!$AF:$AF,"Si")</f>
        <v>0</v>
      </c>
      <c r="L14" s="139">
        <f>SUMIFS('BD OCyG'!$AC:$AC,'BD OCyG'!$B:$B,I$11,'BD OCyG'!$AE:$AE,$H14,'BD OCyG'!$AD:$AD,$H$11,'BD OCyG'!$AF:$AF,"No")*Resumen!$F$8</f>
        <v>0</v>
      </c>
      <c r="M14" s="171">
        <f>K14+IF(Resumen!$F$8=0,0,L14/Resumen!$F$8)</f>
        <v>0</v>
      </c>
      <c r="N14" s="139">
        <f>SUMIFS('BD OCyG'!$AB:$AB,'BD OCyG'!$B:$B,N$11,'BD OCyG'!$AE:$AE,$H14,'BD OCyG'!$AD:$AD,$H$11)</f>
        <v>0</v>
      </c>
      <c r="O14" s="139">
        <f t="shared" si="2"/>
        <v>0</v>
      </c>
      <c r="P14" s="139">
        <f>SUMIFS('BD OCyG'!$AC:$AC,'BD OCyG'!$B:$B,N$11,'BD OCyG'!$AE:$AE,$H14,'BD OCyG'!$AD:$AD,$H$11,'BD OCyG'!$AF:$AF,"Si")</f>
        <v>0</v>
      </c>
      <c r="Q14" s="139">
        <f>SUMIFS('BD OCyG'!$AC:$AC,'BD OCyG'!$B:$B,N$11,'BD OCyG'!$AE:$AE,$H14,'BD OCyG'!$AD:$AD,$H$11,'BD OCyG'!$AF:$AF,"No")*Resumen!$F$8</f>
        <v>0</v>
      </c>
      <c r="R14" s="171">
        <f>P14+IF(Resumen!$F$8=0,0,Q14/Resumen!$F$8)</f>
        <v>0</v>
      </c>
      <c r="S14" s="139">
        <f ca="1">IFERROR(SUMIFS(INDIRECT("'BD OCyG'!$"&amp;T$10&amp;":"&amp;T$10),'BD OCyG'!$B:$B,N$11,'BD OCyG'!$AE:$AE,$H14,'BD OCyG'!$AD:$AD,$H$11),)</f>
        <v>0</v>
      </c>
      <c r="T14" s="139">
        <f t="shared" ca="1" si="3"/>
        <v>0</v>
      </c>
      <c r="U14" s="139">
        <f ca="1">IFERROR(SUMIFS(INDIRECT("'BD OCyG'!$"&amp;U$10&amp;":$"&amp;U$10),'BD OCyG'!$B:$B,N$11,'BD OCyG'!$AE:$AE,$H14,'BD OCyG'!$AD:$AD,$H$11,'BD OCyG'!$AF:$AF,"Si"),)</f>
        <v>0</v>
      </c>
      <c r="V14" s="139">
        <f ca="1">IFERROR(SUMIFS(INDIRECT("'BD OCyG'!$"&amp;U$10&amp;":$"&amp;U$10),'BD OCyG'!$B:$B,N$11,'BD OCyG'!$AE:$AE,$H14,'BD OCyG'!$AD:$AD,$H$11,'BD OCyG'!$AF:$AF,"No")*Resumen!$F$8,)</f>
        <v>0</v>
      </c>
      <c r="W14" s="171">
        <f ca="1">U14+IF(Resumen!$F$8=0,0,V14/Resumen!$F$8)</f>
        <v>0</v>
      </c>
      <c r="X14" s="170">
        <f ca="1">SUMIFS(INDIRECT("'BD OCyG'!$"&amp;Y$10&amp;":"&amp;Y$10),'BD OCyG'!$B:$B,X$9,'BD OCyG'!$AE:$AE,$H14,'BD OCyG'!$AD:$AD,$H$11)</f>
        <v>0</v>
      </c>
      <c r="Y14" s="170">
        <f t="shared" ref="Y14:Y39" ca="1" si="8">IFERROR(1000*AB14/(X14*X$10),)</f>
        <v>0</v>
      </c>
      <c r="Z14" s="171">
        <f ca="1">SUMIFS(INDIRECT("'BD OCyG'!$"&amp;Z$10&amp;":$"&amp;Z$10),'BD OCyG'!$B:$B,X$9,'BD OCyG'!$AE:$AE,$H14,'BD OCyG'!$AD:$AD,$H$11,'BD OCyG'!$AF:$AF,"Si")</f>
        <v>0</v>
      </c>
      <c r="AA14" s="171">
        <f ca="1">SUMIFS(INDIRECT("'BD OCyG'!$"&amp;Z$10&amp;":$"&amp;Z$10),'BD OCyG'!$B:$B,X$9,'BD OCyG'!$AE:$AE,$H14,'BD OCyG'!$AD:$AD,$H$11,'BD OCyG'!$AF:$AF,"No")*Resumen!$F$8</f>
        <v>0</v>
      </c>
      <c r="AB14" s="171">
        <f ca="1">Z14+IF(Resumen!$F$8=0,0,AA14/Resumen!$F$8)</f>
        <v>0</v>
      </c>
      <c r="AC14" s="171">
        <f ca="1">Z14+IF(Resumen!$G$7=0,0,AA14/Resumen!$G$7)</f>
        <v>0</v>
      </c>
      <c r="AD14" s="170">
        <f ca="1">IF(AE$9&gt;Periodo,0,(SUMIFS(INDIRECT("'BD OCyG'!$"&amp;AE$10&amp;":"&amp;AE$10),'BD OCyG'!$B:$B,AD$9,'BD OCyG'!$AE:$AE,$H14,'BD OCyG'!$AD:$AD,$H$11)*AF$9-X14*X$10)/AD$10)</f>
        <v>0</v>
      </c>
      <c r="AE14" s="170">
        <f t="shared" ref="AE14:AE39" ca="1" si="9">IFERROR(1000*AH14/(AD14*AD$10),)</f>
        <v>0</v>
      </c>
      <c r="AF14" s="171">
        <f ca="1">IF(AE$9&gt;Periodo,0,IF(AE$9&gt;Periodo,0,SUMIFS(INDIRECT("'BD OCyG'!$"&amp;AF$10&amp;":$"&amp;AF$10),'BD OCyG'!$B:$B,AD$9,'BD OCyG'!$AE:$AE,$H14,'BD OCyG'!$AD:$AD,$H$11,'BD OCyG'!$AF:$AF,"Si")-Z14))</f>
        <v>0</v>
      </c>
      <c r="AG14" s="171">
        <f ca="1">IF(AE$9&gt;Periodo,0,IF(AE$9&gt;Periodo,0,SUMIFS(INDIRECT("'BD OCyG'!$"&amp;AF$10&amp;":$"&amp;AF$10),'BD OCyG'!$B:$B,AD$9,'BD OCyG'!$AE:$AE,$H14,'BD OCyG'!$AD:$AD,$H$11,'BD OCyG'!$AF:$AF,"No")*Resumen!$F$8-AA14))</f>
        <v>0</v>
      </c>
      <c r="AH14" s="171">
        <f ca="1">AF14+IF(Resumen!$F$8=0,0,AG14/Resumen!$F$8)</f>
        <v>0</v>
      </c>
      <c r="AI14" s="171">
        <f ca="1">AF14+IF(Resumen!$H$7=0,0,AG14/Resumen!$H$7)</f>
        <v>0</v>
      </c>
      <c r="AJ14" s="170">
        <f ca="1">IF(AK$9&gt;Periodo,0,IF(AK$9&gt;Periodo,0,(SUMIFS(INDIRECT("'BD OCyG'!$"&amp;AK$10&amp;":"&amp;AK$10),'BD OCyG'!$B:$B,AJ$9,'BD OCyG'!$AE:$AE,$H14,'BD OCyG'!$AD:$AD,$H$11)*AL$9-SUMIFS(INDIRECT("'BD OCyG'!$"&amp;AE$10&amp;":"&amp;AE$10),'BD OCyG'!$B:$B,AJ$9,'BD OCyG'!$AE:$AE,$H14,'BD OCyG'!$AD:$AD,$H$11)*AF$9)/AJ$10))</f>
        <v>0</v>
      </c>
      <c r="AK14" s="170">
        <f t="shared" ref="AK14:AK39" ca="1" si="10">IFERROR(1000*AN14/(AJ14*AJ$10),)</f>
        <v>0</v>
      </c>
      <c r="AL14" s="171">
        <f ca="1">IF(AK$9&gt;Periodo,0,SUMIFS(INDIRECT("'BD OCyG'!$"&amp;AL$10&amp;":$"&amp;AL$10),'BD OCyG'!$B:$B,AJ$9,'BD OCyG'!$AE:$AE,$H14,'BD OCyG'!$AD:$AD,$H$11,'BD OCyG'!$AF:$AF,"Si")-AF14-Z14)</f>
        <v>0</v>
      </c>
      <c r="AM14" s="171">
        <f ca="1">IF(AK$9&gt;Periodo,0,SUMIFS(INDIRECT("'BD OCyG'!$"&amp;AL$10&amp;":$"&amp;AL$10),'BD OCyG'!$B:$B,AJ$9,'BD OCyG'!$AE:$AE,$H14,'BD OCyG'!$AD:$AD,$H$11,'BD OCyG'!$AF:$AF,"No")*Resumen!$F$8-AG14-AA14)</f>
        <v>0</v>
      </c>
      <c r="AN14" s="171">
        <f ca="1">AL14+IF(Resumen!$F$8=0,0,AM14/Resumen!$F$8)</f>
        <v>0</v>
      </c>
      <c r="AO14" s="171">
        <f ca="1">AL14+IF(Resumen!$I$7=0,0,AM14/Resumen!$I$7)</f>
        <v>0</v>
      </c>
      <c r="AP14" s="170">
        <f ca="1">IF(AQ$9&gt;Periodo,0,IF(AQ$9&gt;Periodo,0,(SUMIFS(INDIRECT("'BD OCyG'!$"&amp;AQ$10&amp;":"&amp;AQ$10),'BD OCyG'!$B:$B,AP$9,'BD OCyG'!$AE:$AE,$H14,'BD OCyG'!$AD:$AD,$H$11)*AR$9-SUMIFS(INDIRECT("'BD OCyG'!$"&amp;AK$10&amp;":"&amp;AK$10),'BD OCyG'!$B:$B,AP$9,'BD OCyG'!$AE:$AE,$H14,'BD OCyG'!$AD:$AD,$H$11)*AL$9)/AP$10))</f>
        <v>0</v>
      </c>
      <c r="AQ14" s="170">
        <f t="shared" ref="AQ14:AQ39" ca="1" si="11">IFERROR(1000*AT14/(AP14*AP$10),)</f>
        <v>0</v>
      </c>
      <c r="AR14" s="171">
        <f ca="1">IF(AQ$9&gt;Periodo,0,SUMIFS(INDIRECT("'BD OCyG'!$"&amp;AR$10&amp;":$"&amp;AR$10),'BD OCyG'!$B:$B,AP$9,'BD OCyG'!$AE:$AE,$H14,'BD OCyG'!$AD:$AD,$H$11,'BD OCyG'!$AF:$AF,"Si")-AL14-AF14-Z14)</f>
        <v>0</v>
      </c>
      <c r="AS14" s="171">
        <f ca="1">IF(AQ$9&gt;Periodo,0,SUMIFS(INDIRECT("'BD OCyG'!$"&amp;AR$10&amp;":$"&amp;AR$10),'BD OCyG'!$B:$B,AP$9,'BD OCyG'!$AE:$AE,$H14,'BD OCyG'!$AD:$AD,$H$11,'BD OCyG'!$AF:$AF,"No")*Resumen!$F$8-AM14-AG14-AA14)</f>
        <v>0</v>
      </c>
      <c r="AT14" s="171">
        <f ca="1">AR14+IF(Resumen!$F$8=0,0,AS14/Resumen!$F$8)</f>
        <v>0</v>
      </c>
      <c r="AU14" s="171">
        <f ca="1">AR14+IF(Resumen!$J$7=0,0,AS14/Resumen!$J$7)</f>
        <v>0</v>
      </c>
      <c r="AV14" s="170">
        <f ca="1">IF(AW$9&gt;Periodo,0,IF(AW$9&gt;Periodo,0,(SUMIFS(INDIRECT("'BD OCyG'!$"&amp;AW$10&amp;":"&amp;AW$10),'BD OCyG'!$B:$B,AV$9,'BD OCyG'!$AE:$AE,$H14,'BD OCyG'!$AD:$AD,$H$11)*AX$9-SUMIFS(INDIRECT("'BD OCyG'!$"&amp;AQ$10&amp;":"&amp;AQ$10),'BD OCyG'!$B:$B,AV$9,'BD OCyG'!$AE:$AE,$H14,'BD OCyG'!$AD:$AD,$H$11)*AR$9)/AV$10))</f>
        <v>0</v>
      </c>
      <c r="AW14" s="170">
        <f t="shared" ref="AW14:AW39" ca="1" si="12">IFERROR(1000*AZ14/(AV14*AV$10),)</f>
        <v>0</v>
      </c>
      <c r="AX14" s="171">
        <f ca="1">IF(AW$9&gt;Periodo,0,SUMIFS(INDIRECT("'BD OCyG'!$"&amp;AX$10&amp;":$"&amp;AX$10),'BD OCyG'!$B:$B,AV$9,'BD OCyG'!$AE:$AE,$H14,'BD OCyG'!$AD:$AD,$H$11,'BD OCyG'!$AF:$AF,"Si")-AR14-AL14-AF14-Z14)</f>
        <v>0</v>
      </c>
      <c r="AY14" s="171">
        <f ca="1">IF(AW$9&gt;Periodo,0,SUMIFS(INDIRECT("'BD OCyG'!$"&amp;AX$10&amp;":$"&amp;AX$10),'BD OCyG'!$B:$B,AV$9,'BD OCyG'!$AE:$AE,$H14,'BD OCyG'!$AD:$AD,$H$11,'BD OCyG'!$AF:$AF,"No")*Resumen!$F$8-AS14-AM14-AG14-AA14)</f>
        <v>0</v>
      </c>
      <c r="AZ14" s="171">
        <f ca="1">AX14+IF(Resumen!$F$8=0,0,AY14/Resumen!$F$8)</f>
        <v>0</v>
      </c>
      <c r="BA14" s="171">
        <f ca="1">AX14+IF(Resumen!$K$7=0,0,AY14/Resumen!$K$7)</f>
        <v>0</v>
      </c>
      <c r="BB14" s="170">
        <f ca="1">IF(BC$9&gt;Periodo,0,IF(BC$9&gt;Periodo,0,(SUMIFS(INDIRECT("'BD OCyG'!$"&amp;BC$10&amp;":"&amp;BC$10),'BD OCyG'!$B:$B,BB$9,'BD OCyG'!$AE:$AE,$H14,'BD OCyG'!$AD:$AD,$H$11)*BD$9-SUMIFS(INDIRECT("'BD OCyG'!$"&amp;AW$10&amp;":"&amp;AW$10),'BD OCyG'!$B:$B,BB$9,'BD OCyG'!$AE:$AE,$H14,'BD OCyG'!$AD:$AD,$H$11)*AX$9)/BB$10))</f>
        <v>0</v>
      </c>
      <c r="BC14" s="170">
        <f t="shared" ref="BC14:BC39" ca="1" si="13">IFERROR(1000*BF14/(BB14*BB$10),)</f>
        <v>0</v>
      </c>
      <c r="BD14" s="171">
        <f ca="1">IF(BC$9&gt;Periodo,0,SUMIFS(INDIRECT("'BD OCyG'!$"&amp;BD$10&amp;":$"&amp;BD$10),'BD OCyG'!$B:$B,BB$9,'BD OCyG'!$AE:$AE,$H14,'BD OCyG'!$AD:$AD,$H$11,'BD OCyG'!$AF:$AF,"Si")-AX14-AR14-AL14-AF14-Z14)</f>
        <v>0</v>
      </c>
      <c r="BE14" s="171">
        <f ca="1">IF(BC$9&gt;Periodo,0,SUMIFS(INDIRECT("'BD OCyG'!$"&amp;BD$10&amp;":$"&amp;BD$10),'BD OCyG'!$B:$B,BB$9,'BD OCyG'!$AE:$AE,$H14,'BD OCyG'!$AD:$AD,$H$11,'BD OCyG'!$AF:$AF,"No")*Resumen!$F$8-AY14-AS14-AM14-AG14-AA14)</f>
        <v>0</v>
      </c>
      <c r="BF14" s="171">
        <f ca="1">BD14+IF(Resumen!$F$8=0,0,BE14/Resumen!$F$8)</f>
        <v>0</v>
      </c>
      <c r="BG14" s="171">
        <f ca="1">BD14+IF(Resumen!$L$7=0,0,BE14/Resumen!$L$7)</f>
        <v>0</v>
      </c>
      <c r="BH14" s="170">
        <f ca="1">IF(BI$9&gt;Periodo,0,IF(BI$9&gt;Periodo,0,(SUMIFS(INDIRECT("'BD OCyG'!$"&amp;BI$10&amp;":"&amp;BI$10),'BD OCyG'!$B:$B,BH$9,'BD OCyG'!$AE:$AE,$H14,'BD OCyG'!$AD:$AD,$H$11)*BJ$9-SUMIFS(INDIRECT("'BD OCyG'!$"&amp;BC$10&amp;":"&amp;BC$10),'BD OCyG'!$B:$B,BH$9,'BD OCyG'!$AE:$AE,$H14,'BD OCyG'!$AD:$AD,$H$11)*BD$9)/BH$10))</f>
        <v>0</v>
      </c>
      <c r="BI14" s="170">
        <f t="shared" ref="BI14:BI39" ca="1" si="14">IFERROR(1000*BL14/(BH14*BH$10),)</f>
        <v>0</v>
      </c>
      <c r="BJ14" s="171">
        <f ca="1">IF(BI$9&gt;Periodo,0,SUMIFS(INDIRECT("'BD OCyG'!$"&amp;BJ$10&amp;":$"&amp;BJ$10),'BD OCyG'!$B:$B,BH$9,'BD OCyG'!$AE:$AE,$H14,'BD OCyG'!$AD:$AD,$H$11,'BD OCyG'!$AF:$AF,"Si")-BD14-AX14-AR14-AL14-AF14-Z14)</f>
        <v>0</v>
      </c>
      <c r="BK14" s="171">
        <f ca="1">IF(BI$9&gt;Periodo,0,SUMIFS(INDIRECT("'BD OCyG'!$"&amp;BJ$10&amp;":$"&amp;BJ$10),'BD OCyG'!$B:$B,BH$9,'BD OCyG'!$AE:$AE,$H14,'BD OCyG'!$AD:$AD,$H$11,'BD OCyG'!$AF:$AF,"No")*Resumen!$F$8-BE14-AY14-AS14-AM14-AG14-AA14)</f>
        <v>0</v>
      </c>
      <c r="BL14" s="171">
        <f ca="1">BJ14+IF(Resumen!$F$8=0,0,BK14/Resumen!$F$8)</f>
        <v>0</v>
      </c>
      <c r="BM14" s="171">
        <f ca="1">BJ14+IF(Resumen!$M$7=0,0,BK14/Resumen!$M$7)</f>
        <v>0</v>
      </c>
      <c r="BN14" s="170">
        <f ca="1">IF(BO$9&gt;Periodo,0,IF(BO$9&gt;Periodo,0,(SUMIFS(INDIRECT("'BD OCyG'!$"&amp;BO$10&amp;":"&amp;BO$10),'BD OCyG'!$B:$B,BN$9,'BD OCyG'!$AE:$AE,$H14,'BD OCyG'!$AD:$AD,$H$11)*BP$9-SUMIFS(INDIRECT("'BD OCyG'!$"&amp;BI$10&amp;":"&amp;BI$10),'BD OCyG'!$B:$B,BN$9,'BD OCyG'!$AE:$AE,$H14,'BD OCyG'!$AD:$AD,$H$11)*BJ$9)/BN$10))</f>
        <v>0</v>
      </c>
      <c r="BO14" s="170">
        <f t="shared" ref="BO14:BO39" ca="1" si="15">IFERROR(1000*BR14/(BN14*BN$10),)</f>
        <v>0</v>
      </c>
      <c r="BP14" s="171">
        <f ca="1">IF(BO$9&gt;Periodo,0,SUMIFS(INDIRECT("'BD OCyG'!$"&amp;BP$10&amp;":$"&amp;BP$10),'BD OCyG'!$B:$B,BN$9,'BD OCyG'!$AE:$AE,$H14,'BD OCyG'!$AD:$AD,$H$11,'BD OCyG'!$AF:$AF,"Si")-BJ14-BD14-AX14-AR14-AL14-AF14-Z14)</f>
        <v>0</v>
      </c>
      <c r="BQ14" s="171">
        <f ca="1">IF(BO$9&gt;Periodo,0,SUMIFS(INDIRECT("'BD OCyG'!$"&amp;BP$10&amp;":$"&amp;BP$10),'BD OCyG'!$B:$B,BN$9,'BD OCyG'!$AE:$AE,$H14,'BD OCyG'!$AD:$AD,$H$11,'BD OCyG'!$AF:$AF,"No")*Resumen!$F$9-BK14-BE14-AY14-AS14-AM14-AG14-AA14)</f>
        <v>0</v>
      </c>
      <c r="BR14" s="171">
        <f ca="1">BP14+IF(Resumen!$F$8=0,0,BQ14/Resumen!$F$8)</f>
        <v>0</v>
      </c>
      <c r="BS14" s="171">
        <f ca="1">BP14+IF(Resumen!$N$7=0,0,BQ14/Resumen!$N$7)</f>
        <v>0</v>
      </c>
      <c r="BT14" s="170">
        <f ca="1">IF(BU$9&gt;Periodo,0,IF(BU$9&gt;Periodo,0,(SUMIFS(INDIRECT("'BD OCyG'!$"&amp;BU$10&amp;":"&amp;BU$10),'BD OCyG'!$B:$B,BT$9,'BD OCyG'!$AE:$AE,$H14,'BD OCyG'!$AD:$AD,$H$11)*BV$9-SUMIFS(INDIRECT("'BD OCyG'!$"&amp;BO$10&amp;":"&amp;BO$10),'BD OCyG'!$B:$B,BT$9,'BD OCyG'!$AE:$AE,$H14,'BD OCyG'!$AD:$AD,$H$11)*BP$9)/BT$10))</f>
        <v>0</v>
      </c>
      <c r="BU14" s="170">
        <f t="shared" ref="BU14:BU39" ca="1" si="16">IFERROR(1000*BX14/(BT14*BT$10),)</f>
        <v>0</v>
      </c>
      <c r="BV14" s="171">
        <f ca="1">IF(BU$9&gt;Periodo,0,SUMIFS(INDIRECT("'BD OCyG'!$"&amp;BV$10&amp;":$"&amp;BV$10),'BD OCyG'!$B:$B,BT$9,'BD OCyG'!$AE:$AE,$H14,'BD OCyG'!$AD:$AD,$H$11,'BD OCyG'!$AF:$AF,"Si")-BP14-BJ14-BD14-AX14-AR14-AL14-AF14-Z14)</f>
        <v>0</v>
      </c>
      <c r="BW14" s="171">
        <f ca="1">IF(BU$9&gt;Periodo,0,SUMIFS(INDIRECT("'BD OCyG'!$"&amp;BV$10&amp;":$"&amp;BV$10),'BD OCyG'!$B:$B,BT$9,'BD OCyG'!$AE:$AE,$H14,'BD OCyG'!$AD:$AD,$H$11,'BD OCyG'!$AF:$AF,"No")*Resumen!$F$8-BQ14-BK14-BE14-AY14-AS14-AM14-AG14-AA14)</f>
        <v>0</v>
      </c>
      <c r="BX14" s="171">
        <f ca="1">BV14+IF(Resumen!$F$8=0,0,BW14/Resumen!$F$8)</f>
        <v>0</v>
      </c>
      <c r="BY14" s="171">
        <f ca="1">BV14+IF(Resumen!$O$7=0,0,BW14/Resumen!$O$7)</f>
        <v>0</v>
      </c>
      <c r="BZ14" s="170">
        <f ca="1">IF(CA$9&gt;Periodo,0,IF(CA$9&gt;Periodo,0,(SUMIFS(INDIRECT("'BD OCyG'!$"&amp;CA$10&amp;":"&amp;CA$10),'BD OCyG'!$B:$B,BZ$9,'BD OCyG'!$AE:$AE,$H14,'BD OCyG'!$AD:$AD,$H$11)*CB$9-SUMIFS(INDIRECT("'BD OCyG'!$"&amp;BU$10&amp;":"&amp;BU$10),'BD OCyG'!$B:$B,BZ$9,'BD OCyG'!$AE:$AE,$H14,'BD OCyG'!$AD:$AD,$H$11)*BV$9)/BZ$10))</f>
        <v>0</v>
      </c>
      <c r="CA14" s="170">
        <f t="shared" ref="CA14:CA39" ca="1" si="17">IFERROR(1000*CD14/(BZ14*BZ$10),)</f>
        <v>0</v>
      </c>
      <c r="CB14" s="171">
        <f ca="1">IF(CA$9&gt;Periodo,0,SUMIFS(INDIRECT("'BD OCyG'!$"&amp;CB$10&amp;":$"&amp;CB$10),'BD OCyG'!$B:$B,BZ$9,'BD OCyG'!$AE:$AE,$H14,'BD OCyG'!$AD:$AD,$H$11,'BD OCyG'!$AF:$AF,"Si")-BV14-BP14-BJ14-BD14-AX14-AR14-AL14-AF14-Z14)</f>
        <v>0</v>
      </c>
      <c r="CC14" s="171">
        <f ca="1">IF(CA$9&gt;Periodo,0,SUMIFS(INDIRECT("'BD OCyG'!$"&amp;CB$10&amp;":$"&amp;CB$10),'BD OCyG'!$B:$B,BZ$9,'BD OCyG'!$AE:$AE,$H14,'BD OCyG'!$AD:$AD,$H$11,'BD OCyG'!$AF:$AF,"No")*Resumen!$F$8-BW14-BQ14-BK14-BE14-AY14-AS14-AM14-AG14-AA14)</f>
        <v>0</v>
      </c>
      <c r="CD14" s="171">
        <f ca="1">CB14+IF(Resumen!$F$8=0,0,CC14/Resumen!$F$8)</f>
        <v>0</v>
      </c>
      <c r="CE14" s="171">
        <f ca="1">CB14+IF(Resumen!$P$7=0,0,CC14/Resumen!$P$7)</f>
        <v>0</v>
      </c>
      <c r="CF14" s="170">
        <f ca="1">IF(CG$9&gt;Periodo,0,IF(CG$9&gt;Periodo,0,(SUMIFS(INDIRECT("'BD OCyG'!$"&amp;CG$10&amp;":"&amp;CG$10),'BD OCyG'!$B:$B,CF$9,'BD OCyG'!$AE:$AE,$H14,'BD OCyG'!$AD:$AD,$H$11)*CH$9-SUMIFS(INDIRECT("'BD OCyG'!$"&amp;CA$10&amp;":"&amp;CA$10),'BD OCyG'!$B:$B,CF$9,'BD OCyG'!$AE:$AE,$H14,'BD OCyG'!$AD:$AD,$H$11)*CB$9)/CF$10))</f>
        <v>0</v>
      </c>
      <c r="CG14" s="170">
        <f t="shared" ref="CG14:CG39" ca="1" si="18">IFERROR(1000*CJ14/(CF14*CF$10),)</f>
        <v>0</v>
      </c>
      <c r="CH14" s="171">
        <f ca="1">IF(CG$9&gt;Periodo,0,SUMIFS(INDIRECT("'BD OCyG'!$"&amp;CH$10&amp;":$"&amp;CH$10),'BD OCyG'!$B:$B,CF$9,'BD OCyG'!$AE:$AE,$H14,'BD OCyG'!$AD:$AD,$H$11,'BD OCyG'!$AF:$AF,"Si")-CB14-BV14-BP14-BJ14-BD14-AX14-AR14-AL14-AF14-Z14)</f>
        <v>0</v>
      </c>
      <c r="CI14" s="171">
        <f ca="1">IF(CG$9&gt;Periodo,0,SUMIFS(INDIRECT("'BD OCyG'!$"&amp;CH$10&amp;":$"&amp;CH$10),'BD OCyG'!$B:$B,CF$9,'BD OCyG'!$AE:$AE,$H14,'BD OCyG'!$AD:$AD,$H$11,'BD OCyG'!$AF:$AF,"No")*Resumen!$F$8-CC14-BW14-BQ14-BK14-BE14-AY14-AS14-AM14-AG14-AA14)</f>
        <v>0</v>
      </c>
      <c r="CJ14" s="171">
        <f ca="1">CH14+IF(Resumen!$F$8=0,0,CI14/Resumen!$F$8)</f>
        <v>0</v>
      </c>
      <c r="CK14" s="171">
        <f ca="1">CH14+IF(Resumen!$Q$7=0,0,CI14/Resumen!$Q$7)</f>
        <v>0</v>
      </c>
      <c r="CL14" s="170">
        <f ca="1">IF(CM$9&gt;Periodo,0,IF(CM$9&gt;Periodo,0,(SUMIFS(INDIRECT("'BD OCyG'!$"&amp;CM$10&amp;":"&amp;CM$10),'BD OCyG'!$B:$B,CL$9,'BD OCyG'!$AE:$AE,$H14,'BD OCyG'!$AD:$AD,$H$11)*CN$9-SUMIFS(INDIRECT("'BD OCyG'!$"&amp;CG$10&amp;":"&amp;CG$10),'BD OCyG'!$B:$B,CL$9,'BD OCyG'!$AE:$AE,$H14,'BD OCyG'!$AD:$AD,$H$11)*CH$9)/CL$10))</f>
        <v>0</v>
      </c>
      <c r="CM14" s="170">
        <f t="shared" ref="CM14:CM39" ca="1" si="19">IFERROR(1000*CP14/(CL14*CL$10),)</f>
        <v>0</v>
      </c>
      <c r="CN14" s="171">
        <f ca="1">IF(CM$9&gt;Periodo,0,SUMIFS(INDIRECT("'BD OCyG'!$"&amp;CN$10&amp;":$"&amp;CN$10),'BD OCyG'!$B:$B,CL$9,'BD OCyG'!$AE:$AE,$H14,'BD OCyG'!$AD:$AD,$H$11,'BD OCyG'!$AF:$AF,"Si")-CH14-CB14-BV14-BP14-BJ14-BD14-AX14-AR14-AL14-AF14-Z14)</f>
        <v>0</v>
      </c>
      <c r="CO14" s="171">
        <f ca="1">IF(CM$9&gt;Periodo,0,SUMIFS(INDIRECT("'BD OCyG'!$"&amp;CN$10&amp;":$"&amp;CN$10),'BD OCyG'!$B:$B,CL$9,'BD OCyG'!$AE:$AE,$H14,'BD OCyG'!$AD:$AD,$H$11,'BD OCyG'!$AF:$AF,"No")*Resumen!$F$8-CI14-CC14-BW14-BQ14-BK14-BE14-AY14-AS14-AM14-AG14-AA14)</f>
        <v>0</v>
      </c>
      <c r="CP14" s="171">
        <f ca="1">CN14+IF(Resumen!$F$8=0,0,CO14/Resumen!$F$8)</f>
        <v>0</v>
      </c>
      <c r="CQ14" s="171">
        <f ca="1">CN14+IF(Resumen!$R$7=0,0,CO14/Resumen!$R$7)</f>
        <v>0</v>
      </c>
      <c r="CR14" s="139">
        <f t="shared" ref="CR14:CR39" ca="1" si="20">IFERROR((X14*$X$10+AD14*$AD$10+AJ14*$AJ$10+AP14*$AP$10+AV14*$AV$10+BB14*$BB$10+BH14*$BH$10+BN14*$BN$10+BT14*$BT$10+BZ14*$BZ$10+CF14*$CF$10+CL14*$CL$10)/$CR$10,)</f>
        <v>0</v>
      </c>
      <c r="CS14" s="139">
        <f t="shared" ref="CS14:CS39" ca="1" si="21">IFERROR(1000*CV14/(CR14*CR$10),)</f>
        <v>0</v>
      </c>
      <c r="CT14" s="139">
        <f t="shared" ref="CT14:CT39" ca="1" si="22">Z14+AF14+AL14+AR14+AX14+BD14+BJ14+BP14+BV14+CB14+CH14+CN14</f>
        <v>0</v>
      </c>
      <c r="CU14" s="139">
        <f t="shared" ca="1" si="4"/>
        <v>0</v>
      </c>
      <c r="CV14" s="140">
        <f t="shared" ca="1" si="4"/>
        <v>0</v>
      </c>
      <c r="CW14" s="140">
        <f t="shared" ca="1" si="4"/>
        <v>0</v>
      </c>
      <c r="CX14" s="170">
        <f>SUMIFS('BD OCyG'!$AB:$AB,'BD OCyG'!$B:$B,CX$11,'BD OCyG'!$AE:$AE,$H14,'BD OCyG'!$AD:$AD,$H$11)</f>
        <v>0</v>
      </c>
      <c r="CY14" s="170">
        <f t="shared" si="5"/>
        <v>0</v>
      </c>
      <c r="CZ14" s="171">
        <f>SUMIFS('BD OCyG'!$AC:$AC,'BD OCyG'!$B:$B,CX$11,'BD OCyG'!$AE:$AE,$H14,'BD OCyG'!$AD:$AD,$H$11,'BD OCyG'!$AF:$AF,"Si")</f>
        <v>0</v>
      </c>
      <c r="DA14" s="171">
        <f>SUMIFS('BD OCyG'!$AC:$AC,'BD OCyG'!$B:$B,CX$11,'BD OCyG'!$AE:$AE,$H14,'BD OCyG'!$AD:$AD,$H$11,'BD OCyG'!$AF:$AF,"No")*Resumen!$F$8</f>
        <v>0</v>
      </c>
      <c r="DB14" s="171">
        <f>CZ14+IF(Resumen!$F$8=0,0,DA14/Resumen!$F$8)</f>
        <v>0</v>
      </c>
      <c r="DC14" s="171">
        <f>CZ14+IF(Resumen!$F$8=0,0,DA14/Resumen!$F$8)</f>
        <v>0</v>
      </c>
      <c r="DD14" s="170">
        <f>SUMIFS('BD OCyG'!$AB:$AB,'BD OCyG'!$B:$B,DD$11,'BD OCyG'!$AE:$AE,$H14,'BD OCyG'!$AD:$AD,$H$11)</f>
        <v>0</v>
      </c>
      <c r="DE14" s="170">
        <f t="shared" si="6"/>
        <v>0</v>
      </c>
      <c r="DF14" s="171">
        <f>SUMIFS('BD OCyG'!$AC:$AC,'BD OCyG'!$B:$B,DD$11,'BD OCyG'!$AE:$AE,$H14,'BD OCyG'!$AD:$AD,$H$11,'BD OCyG'!$AF:$AF,"Si")</f>
        <v>0</v>
      </c>
      <c r="DG14" s="171">
        <f>SUMIFS('BD OCyG'!$AC:$AC,'BD OCyG'!$B:$B,DD$11,'BD OCyG'!$AE:$AE,$H14,'BD OCyG'!$AD:$AD,$H$11,'BD OCyG'!$AF:$AF,"No")*Resumen!$F$8</f>
        <v>0</v>
      </c>
      <c r="DH14" s="171">
        <f>DF14+IF(Resumen!$F$8=0,0,DG14/Resumen!$F$8)</f>
        <v>0</v>
      </c>
      <c r="DI14" s="171">
        <f>DF14+IF(Resumen!$F$8=0,0,DG14/Resumen!$F$8)</f>
        <v>0</v>
      </c>
      <c r="DJ14" s="140">
        <f t="shared" ref="DJ14:DL39" ca="1" si="23">CT14-U14</f>
        <v>0</v>
      </c>
      <c r="DK14" s="140">
        <f t="shared" ca="1" si="7"/>
        <v>0</v>
      </c>
      <c r="DL14" s="140">
        <f t="shared" ca="1" si="7"/>
        <v>0</v>
      </c>
    </row>
    <row r="15" spans="1:116" s="169" customFormat="1" ht="15" customHeight="1" x14ac:dyDescent="0.2">
      <c r="B15" s="170">
        <f>SUMIFS('BD OCyG'!$AB:$AB,'BD OCyG'!$B:$B,B$11,'BD OCyG'!$AE:$AE,$H15,'BD OCyG'!$AD:$AD,$H$11)</f>
        <v>0</v>
      </c>
      <c r="C15" s="170">
        <f t="shared" si="0"/>
        <v>0</v>
      </c>
      <c r="D15" s="171">
        <f>SUMIFS('BD OCyG'!$AC:$AC,'BD OCyG'!$B:$B,B$11,'BD OCyG'!$AE:$AE,$H15,'BD OCyG'!$AD:$AD,$H$11,'BD OCyG'!$AF:$AF,"Si")</f>
        <v>0</v>
      </c>
      <c r="E15" s="171">
        <f>SUMIFS('BD OCyG'!$AC:$AC,'BD OCyG'!$B:$B,B$11,'BD OCyG'!$AE:$AE,$H15,'BD OCyG'!$AD:$AD,$H$11,'BD OCyG'!$AF:$AF,"No")*Resumen!$F$9</f>
        <v>0</v>
      </c>
      <c r="F15" s="171">
        <f>D15+IF(Resumen!$F$9=0,0,E15/Resumen!$F$9)</f>
        <v>0</v>
      </c>
      <c r="G15" s="171">
        <f>D15+IF(Resumen!$F$7=0,0,E15/Resumen!$F$7)</f>
        <v>0</v>
      </c>
      <c r="H15" s="172"/>
      <c r="I15" s="139">
        <f>SUMIFS('BD OCyG'!$AB:$AB,'BD OCyG'!$B:$B,I$11,'BD OCyG'!$AE:$AE,$H15,'BD OCyG'!$AD:$AD,$H$11)</f>
        <v>0</v>
      </c>
      <c r="J15" s="139">
        <f t="shared" si="1"/>
        <v>0</v>
      </c>
      <c r="K15" s="139">
        <f>SUMIFS('BD OCyG'!$AC:$AC,'BD OCyG'!$B:$B,I$11,'BD OCyG'!$AE:$AE,$H15,'BD OCyG'!$AD:$AD,$H$11,'BD OCyG'!$AF:$AF,"Si")</f>
        <v>0</v>
      </c>
      <c r="L15" s="139">
        <f>SUMIFS('BD OCyG'!$AC:$AC,'BD OCyG'!$B:$B,I$11,'BD OCyG'!$AE:$AE,$H15,'BD OCyG'!$AD:$AD,$H$11,'BD OCyG'!$AF:$AF,"No")*Resumen!$F$8</f>
        <v>0</v>
      </c>
      <c r="M15" s="171">
        <f>K15+IF(Resumen!$F$8=0,0,L15/Resumen!$F$8)</f>
        <v>0</v>
      </c>
      <c r="N15" s="139">
        <f>SUMIFS('BD OCyG'!$AB:$AB,'BD OCyG'!$B:$B,N$11,'BD OCyG'!$AE:$AE,$H15,'BD OCyG'!$AD:$AD,$H$11)</f>
        <v>0</v>
      </c>
      <c r="O15" s="139">
        <f t="shared" si="2"/>
        <v>0</v>
      </c>
      <c r="P15" s="139">
        <f>SUMIFS('BD OCyG'!$AC:$AC,'BD OCyG'!$B:$B,N$11,'BD OCyG'!$AE:$AE,$H15,'BD OCyG'!$AD:$AD,$H$11,'BD OCyG'!$AF:$AF,"Si")</f>
        <v>0</v>
      </c>
      <c r="Q15" s="139">
        <f>SUMIFS('BD OCyG'!$AC:$AC,'BD OCyG'!$B:$B,N$11,'BD OCyG'!$AE:$AE,$H15,'BD OCyG'!$AD:$AD,$H$11,'BD OCyG'!$AF:$AF,"No")*Resumen!$F$8</f>
        <v>0</v>
      </c>
      <c r="R15" s="171">
        <f>P15+IF(Resumen!$F$8=0,0,Q15/Resumen!$F$8)</f>
        <v>0</v>
      </c>
      <c r="S15" s="139">
        <f ca="1">IFERROR(SUMIFS(INDIRECT("'BD OCyG'!$"&amp;T$10&amp;":"&amp;T$10),'BD OCyG'!$B:$B,N$11,'BD OCyG'!$AE:$AE,$H15,'BD OCyG'!$AD:$AD,$H$11),)</f>
        <v>0</v>
      </c>
      <c r="T15" s="139">
        <f t="shared" ca="1" si="3"/>
        <v>0</v>
      </c>
      <c r="U15" s="139">
        <f ca="1">IFERROR(SUMIFS(INDIRECT("'BD OCyG'!$"&amp;U$10&amp;":$"&amp;U$10),'BD OCyG'!$B:$B,N$11,'BD OCyG'!$AE:$AE,$H15,'BD OCyG'!$AD:$AD,$H$11,'BD OCyG'!$AF:$AF,"Si"),)</f>
        <v>0</v>
      </c>
      <c r="V15" s="139">
        <f ca="1">IFERROR(SUMIFS(INDIRECT("'BD OCyG'!$"&amp;U$10&amp;":$"&amp;U$10),'BD OCyG'!$B:$B,N$11,'BD OCyG'!$AE:$AE,$H15,'BD OCyG'!$AD:$AD,$H$11,'BD OCyG'!$AF:$AF,"No")*Resumen!$F$8,)</f>
        <v>0</v>
      </c>
      <c r="W15" s="171">
        <f ca="1">U15+IF(Resumen!$F$8=0,0,V15/Resumen!$F$8)</f>
        <v>0</v>
      </c>
      <c r="X15" s="170">
        <f ca="1">SUMIFS(INDIRECT("'BD OCyG'!$"&amp;Y$10&amp;":"&amp;Y$10),'BD OCyG'!$B:$B,X$9,'BD OCyG'!$AE:$AE,$H15,'BD OCyG'!$AD:$AD,$H$11)</f>
        <v>0</v>
      </c>
      <c r="Y15" s="170">
        <f t="shared" ca="1" si="8"/>
        <v>0</v>
      </c>
      <c r="Z15" s="171">
        <f ca="1">SUMIFS(INDIRECT("'BD OCyG'!$"&amp;Z$10&amp;":$"&amp;Z$10),'BD OCyG'!$B:$B,X$9,'BD OCyG'!$AE:$AE,$H15,'BD OCyG'!$AD:$AD,$H$11,'BD OCyG'!$AF:$AF,"Si")</f>
        <v>0</v>
      </c>
      <c r="AA15" s="171">
        <f ca="1">SUMIFS(INDIRECT("'BD OCyG'!$"&amp;Z$10&amp;":$"&amp;Z$10),'BD OCyG'!$B:$B,X$9,'BD OCyG'!$AE:$AE,$H15,'BD OCyG'!$AD:$AD,$H$11,'BD OCyG'!$AF:$AF,"No")*Resumen!$F$8</f>
        <v>0</v>
      </c>
      <c r="AB15" s="171">
        <f ca="1">Z15+IF(Resumen!$F$8=0,0,AA15/Resumen!$F$8)</f>
        <v>0</v>
      </c>
      <c r="AC15" s="171">
        <f ca="1">Z15+IF(Resumen!$G$7=0,0,AA15/Resumen!$G$7)</f>
        <v>0</v>
      </c>
      <c r="AD15" s="170">
        <f ca="1">IF(AE$9&gt;Periodo,0,(SUMIFS(INDIRECT("'BD OCyG'!$"&amp;AE$10&amp;":"&amp;AE$10),'BD OCyG'!$B:$B,AD$9,'BD OCyG'!$AE:$AE,$H15,'BD OCyG'!$AD:$AD,$H$11)*AF$9-X15*X$10)/AD$10)</f>
        <v>0</v>
      </c>
      <c r="AE15" s="170">
        <f t="shared" ca="1" si="9"/>
        <v>0</v>
      </c>
      <c r="AF15" s="171">
        <f ca="1">IF(AE$9&gt;Periodo,0,IF(AE$9&gt;Periodo,0,SUMIFS(INDIRECT("'BD OCyG'!$"&amp;AF$10&amp;":$"&amp;AF$10),'BD OCyG'!$B:$B,AD$9,'BD OCyG'!$AE:$AE,$H15,'BD OCyG'!$AD:$AD,$H$11,'BD OCyG'!$AF:$AF,"Si")-Z15))</f>
        <v>0</v>
      </c>
      <c r="AG15" s="171">
        <f ca="1">IF(AE$9&gt;Periodo,0,IF(AE$9&gt;Periodo,0,SUMIFS(INDIRECT("'BD OCyG'!$"&amp;AF$10&amp;":$"&amp;AF$10),'BD OCyG'!$B:$B,AD$9,'BD OCyG'!$AE:$AE,$H15,'BD OCyG'!$AD:$AD,$H$11,'BD OCyG'!$AF:$AF,"No")*Resumen!$F$8-AA15))</f>
        <v>0</v>
      </c>
      <c r="AH15" s="171">
        <f ca="1">AF15+IF(Resumen!$F$8=0,0,AG15/Resumen!$F$8)</f>
        <v>0</v>
      </c>
      <c r="AI15" s="171">
        <f ca="1">AF15+IF(Resumen!$H$7=0,0,AG15/Resumen!$H$7)</f>
        <v>0</v>
      </c>
      <c r="AJ15" s="170">
        <f ca="1">IF(AK$9&gt;Periodo,0,IF(AK$9&gt;Periodo,0,(SUMIFS(INDIRECT("'BD OCyG'!$"&amp;AK$10&amp;":"&amp;AK$10),'BD OCyG'!$B:$B,AJ$9,'BD OCyG'!$AE:$AE,$H15,'BD OCyG'!$AD:$AD,$H$11)*AL$9-SUMIFS(INDIRECT("'BD OCyG'!$"&amp;AE$10&amp;":"&amp;AE$10),'BD OCyG'!$B:$B,AJ$9,'BD OCyG'!$AE:$AE,$H15,'BD OCyG'!$AD:$AD,$H$11)*AF$9)/AJ$10))</f>
        <v>0</v>
      </c>
      <c r="AK15" s="170">
        <f t="shared" ca="1" si="10"/>
        <v>0</v>
      </c>
      <c r="AL15" s="171">
        <f ca="1">IF(AK$9&gt;Periodo,0,SUMIFS(INDIRECT("'BD OCyG'!$"&amp;AL$10&amp;":$"&amp;AL$10),'BD OCyG'!$B:$B,AJ$9,'BD OCyG'!$AE:$AE,$H15,'BD OCyG'!$AD:$AD,$H$11,'BD OCyG'!$AF:$AF,"Si")-AF15-Z15)</f>
        <v>0</v>
      </c>
      <c r="AM15" s="171">
        <f ca="1">IF(AK$9&gt;Periodo,0,SUMIFS(INDIRECT("'BD OCyG'!$"&amp;AL$10&amp;":$"&amp;AL$10),'BD OCyG'!$B:$B,AJ$9,'BD OCyG'!$AE:$AE,$H15,'BD OCyG'!$AD:$AD,$H$11,'BD OCyG'!$AF:$AF,"No")*Resumen!$F$8-AG15-AA15)</f>
        <v>0</v>
      </c>
      <c r="AN15" s="171">
        <f ca="1">AL15+IF(Resumen!$F$8=0,0,AM15/Resumen!$F$8)</f>
        <v>0</v>
      </c>
      <c r="AO15" s="171">
        <f ca="1">AL15+IF(Resumen!$I$7=0,0,AM15/Resumen!$I$7)</f>
        <v>0</v>
      </c>
      <c r="AP15" s="170">
        <f ca="1">IF(AQ$9&gt;Periodo,0,IF(AQ$9&gt;Periodo,0,(SUMIFS(INDIRECT("'BD OCyG'!$"&amp;AQ$10&amp;":"&amp;AQ$10),'BD OCyG'!$B:$B,AP$9,'BD OCyG'!$AE:$AE,$H15,'BD OCyG'!$AD:$AD,$H$11)*AR$9-SUMIFS(INDIRECT("'BD OCyG'!$"&amp;AK$10&amp;":"&amp;AK$10),'BD OCyG'!$B:$B,AP$9,'BD OCyG'!$AE:$AE,$H15,'BD OCyG'!$AD:$AD,$H$11)*AL$9)/AP$10))</f>
        <v>0</v>
      </c>
      <c r="AQ15" s="170">
        <f t="shared" ca="1" si="11"/>
        <v>0</v>
      </c>
      <c r="AR15" s="171">
        <f ca="1">IF(AQ$9&gt;Periodo,0,SUMIFS(INDIRECT("'BD OCyG'!$"&amp;AR$10&amp;":$"&amp;AR$10),'BD OCyG'!$B:$B,AP$9,'BD OCyG'!$AE:$AE,$H15,'BD OCyG'!$AD:$AD,$H$11,'BD OCyG'!$AF:$AF,"Si")-AL15-AF15-Z15)</f>
        <v>0</v>
      </c>
      <c r="AS15" s="171">
        <f ca="1">IF(AQ$9&gt;Periodo,0,SUMIFS(INDIRECT("'BD OCyG'!$"&amp;AR$10&amp;":$"&amp;AR$10),'BD OCyG'!$B:$B,AP$9,'BD OCyG'!$AE:$AE,$H15,'BD OCyG'!$AD:$AD,$H$11,'BD OCyG'!$AF:$AF,"No")*Resumen!$F$8-AM15-AG15-AA15)</f>
        <v>0</v>
      </c>
      <c r="AT15" s="171">
        <f ca="1">AR15+IF(Resumen!$F$8=0,0,AS15/Resumen!$F$8)</f>
        <v>0</v>
      </c>
      <c r="AU15" s="171">
        <f ca="1">AR15+IF(Resumen!$J$7=0,0,AS15/Resumen!$J$7)</f>
        <v>0</v>
      </c>
      <c r="AV15" s="170">
        <f ca="1">IF(AW$9&gt;Periodo,0,IF(AW$9&gt;Periodo,0,(SUMIFS(INDIRECT("'BD OCyG'!$"&amp;AW$10&amp;":"&amp;AW$10),'BD OCyG'!$B:$B,AV$9,'BD OCyG'!$AE:$AE,$H15,'BD OCyG'!$AD:$AD,$H$11)*AX$9-SUMIFS(INDIRECT("'BD OCyG'!$"&amp;AQ$10&amp;":"&amp;AQ$10),'BD OCyG'!$B:$B,AV$9,'BD OCyG'!$AE:$AE,$H15,'BD OCyG'!$AD:$AD,$H$11)*AR$9)/AV$10))</f>
        <v>0</v>
      </c>
      <c r="AW15" s="170">
        <f t="shared" ca="1" si="12"/>
        <v>0</v>
      </c>
      <c r="AX15" s="171">
        <f ca="1">IF(AW$9&gt;Periodo,0,SUMIFS(INDIRECT("'BD OCyG'!$"&amp;AX$10&amp;":$"&amp;AX$10),'BD OCyG'!$B:$B,AV$9,'BD OCyG'!$AE:$AE,$H15,'BD OCyG'!$AD:$AD,$H$11,'BD OCyG'!$AF:$AF,"Si")-AR15-AL15-AF15-Z15)</f>
        <v>0</v>
      </c>
      <c r="AY15" s="171">
        <f ca="1">IF(AW$9&gt;Periodo,0,SUMIFS(INDIRECT("'BD OCyG'!$"&amp;AX$10&amp;":$"&amp;AX$10),'BD OCyG'!$B:$B,AV$9,'BD OCyG'!$AE:$AE,$H15,'BD OCyG'!$AD:$AD,$H$11,'BD OCyG'!$AF:$AF,"No")*Resumen!$F$8-AS15-AM15-AG15-AA15)</f>
        <v>0</v>
      </c>
      <c r="AZ15" s="171">
        <f ca="1">AX15+IF(Resumen!$F$8=0,0,AY15/Resumen!$F$8)</f>
        <v>0</v>
      </c>
      <c r="BA15" s="171">
        <f ca="1">AX15+IF(Resumen!$K$7=0,0,AY15/Resumen!$K$7)</f>
        <v>0</v>
      </c>
      <c r="BB15" s="170">
        <f ca="1">IF(BC$9&gt;Periodo,0,IF(BC$9&gt;Periodo,0,(SUMIFS(INDIRECT("'BD OCyG'!$"&amp;BC$10&amp;":"&amp;BC$10),'BD OCyG'!$B:$B,BB$9,'BD OCyG'!$AE:$AE,$H15,'BD OCyG'!$AD:$AD,$H$11)*BD$9-SUMIFS(INDIRECT("'BD OCyG'!$"&amp;AW$10&amp;":"&amp;AW$10),'BD OCyG'!$B:$B,BB$9,'BD OCyG'!$AE:$AE,$H15,'BD OCyG'!$AD:$AD,$H$11)*AX$9)/BB$10))</f>
        <v>0</v>
      </c>
      <c r="BC15" s="170">
        <f t="shared" ca="1" si="13"/>
        <v>0</v>
      </c>
      <c r="BD15" s="171">
        <f ca="1">IF(BC$9&gt;Periodo,0,SUMIFS(INDIRECT("'BD OCyG'!$"&amp;BD$10&amp;":$"&amp;BD$10),'BD OCyG'!$B:$B,BB$9,'BD OCyG'!$AE:$AE,$H15,'BD OCyG'!$AD:$AD,$H$11,'BD OCyG'!$AF:$AF,"Si")-AX15-AR15-AL15-AF15-Z15)</f>
        <v>0</v>
      </c>
      <c r="BE15" s="171">
        <f ca="1">IF(BC$9&gt;Periodo,0,SUMIFS(INDIRECT("'BD OCyG'!$"&amp;BD$10&amp;":$"&amp;BD$10),'BD OCyG'!$B:$B,BB$9,'BD OCyG'!$AE:$AE,$H15,'BD OCyG'!$AD:$AD,$H$11,'BD OCyG'!$AF:$AF,"No")*Resumen!$F$8-AY15-AS15-AM15-AG15-AA15)</f>
        <v>0</v>
      </c>
      <c r="BF15" s="171">
        <f ca="1">BD15+IF(Resumen!$F$8=0,0,BE15/Resumen!$F$8)</f>
        <v>0</v>
      </c>
      <c r="BG15" s="171">
        <f ca="1">BD15+IF(Resumen!$L$7=0,0,BE15/Resumen!$L$7)</f>
        <v>0</v>
      </c>
      <c r="BH15" s="170">
        <f ca="1">IF(BI$9&gt;Periodo,0,IF(BI$9&gt;Periodo,0,(SUMIFS(INDIRECT("'BD OCyG'!$"&amp;BI$10&amp;":"&amp;BI$10),'BD OCyG'!$B:$B,BH$9,'BD OCyG'!$AE:$AE,$H15,'BD OCyG'!$AD:$AD,$H$11)*BJ$9-SUMIFS(INDIRECT("'BD OCyG'!$"&amp;BC$10&amp;":"&amp;BC$10),'BD OCyG'!$B:$B,BH$9,'BD OCyG'!$AE:$AE,$H15,'BD OCyG'!$AD:$AD,$H$11)*BD$9)/BH$10))</f>
        <v>0</v>
      </c>
      <c r="BI15" s="170">
        <f t="shared" ca="1" si="14"/>
        <v>0</v>
      </c>
      <c r="BJ15" s="171">
        <f ca="1">IF(BI$9&gt;Periodo,0,SUMIFS(INDIRECT("'BD OCyG'!$"&amp;BJ$10&amp;":$"&amp;BJ$10),'BD OCyG'!$B:$B,BH$9,'BD OCyG'!$AE:$AE,$H15,'BD OCyG'!$AD:$AD,$H$11,'BD OCyG'!$AF:$AF,"Si")-BD15-AX15-AR15-AL15-AF15-Z15)</f>
        <v>0</v>
      </c>
      <c r="BK15" s="171">
        <f ca="1">IF(BI$9&gt;Periodo,0,SUMIFS(INDIRECT("'BD OCyG'!$"&amp;BJ$10&amp;":$"&amp;BJ$10),'BD OCyG'!$B:$B,BH$9,'BD OCyG'!$AE:$AE,$H15,'BD OCyG'!$AD:$AD,$H$11,'BD OCyG'!$AF:$AF,"No")*Resumen!$F$8-BE15-AY15-AS15-AM15-AG15-AA15)</f>
        <v>0</v>
      </c>
      <c r="BL15" s="171">
        <f ca="1">BJ15+IF(Resumen!$F$8=0,0,BK15/Resumen!$F$8)</f>
        <v>0</v>
      </c>
      <c r="BM15" s="171">
        <f ca="1">BJ15+IF(Resumen!$M$7=0,0,BK15/Resumen!$M$7)</f>
        <v>0</v>
      </c>
      <c r="BN15" s="170">
        <f ca="1">IF(BO$9&gt;Periodo,0,IF(BO$9&gt;Periodo,0,(SUMIFS(INDIRECT("'BD OCyG'!$"&amp;BO$10&amp;":"&amp;BO$10),'BD OCyG'!$B:$B,BN$9,'BD OCyG'!$AE:$AE,$H15,'BD OCyG'!$AD:$AD,$H$11)*BP$9-SUMIFS(INDIRECT("'BD OCyG'!$"&amp;BI$10&amp;":"&amp;BI$10),'BD OCyG'!$B:$B,BN$9,'BD OCyG'!$AE:$AE,$H15,'BD OCyG'!$AD:$AD,$H$11)*BJ$9)/BN$10))</f>
        <v>0</v>
      </c>
      <c r="BO15" s="170">
        <f t="shared" ca="1" si="15"/>
        <v>0</v>
      </c>
      <c r="BP15" s="171">
        <f ca="1">IF(BO$9&gt;Periodo,0,SUMIFS(INDIRECT("'BD OCyG'!$"&amp;BP$10&amp;":$"&amp;BP$10),'BD OCyG'!$B:$B,BN$9,'BD OCyG'!$AE:$AE,$H15,'BD OCyG'!$AD:$AD,$H$11,'BD OCyG'!$AF:$AF,"Si")-BJ15-BD15-AX15-AR15-AL15-AF15-Z15)</f>
        <v>0</v>
      </c>
      <c r="BQ15" s="171">
        <f ca="1">IF(BO$9&gt;Periodo,0,SUMIFS(INDIRECT("'BD OCyG'!$"&amp;BP$10&amp;":$"&amp;BP$10),'BD OCyG'!$B:$B,BN$9,'BD OCyG'!$AE:$AE,$H15,'BD OCyG'!$AD:$AD,$H$11,'BD OCyG'!$AF:$AF,"No")*Resumen!$F$9-BK15-BE15-AY15-AS15-AM15-AG15-AA15)</f>
        <v>0</v>
      </c>
      <c r="BR15" s="171">
        <f ca="1">BP15+IF(Resumen!$F$8=0,0,BQ15/Resumen!$F$8)</f>
        <v>0</v>
      </c>
      <c r="BS15" s="171">
        <f ca="1">BP15+IF(Resumen!$N$7=0,0,BQ15/Resumen!$N$7)</f>
        <v>0</v>
      </c>
      <c r="BT15" s="170">
        <f ca="1">IF(BU$9&gt;Periodo,0,IF(BU$9&gt;Periodo,0,(SUMIFS(INDIRECT("'BD OCyG'!$"&amp;BU$10&amp;":"&amp;BU$10),'BD OCyG'!$B:$B,BT$9,'BD OCyG'!$AE:$AE,$H15,'BD OCyG'!$AD:$AD,$H$11)*BV$9-SUMIFS(INDIRECT("'BD OCyG'!$"&amp;BO$10&amp;":"&amp;BO$10),'BD OCyG'!$B:$B,BT$9,'BD OCyG'!$AE:$AE,$H15,'BD OCyG'!$AD:$AD,$H$11)*BP$9)/BT$10))</f>
        <v>0</v>
      </c>
      <c r="BU15" s="170">
        <f t="shared" ca="1" si="16"/>
        <v>0</v>
      </c>
      <c r="BV15" s="171">
        <f ca="1">IF(BU$9&gt;Periodo,0,SUMIFS(INDIRECT("'BD OCyG'!$"&amp;BV$10&amp;":$"&amp;BV$10),'BD OCyG'!$B:$B,BT$9,'BD OCyG'!$AE:$AE,$H15,'BD OCyG'!$AD:$AD,$H$11,'BD OCyG'!$AF:$AF,"Si")-BP15-BJ15-BD15-AX15-AR15-AL15-AF15-Z15)</f>
        <v>0</v>
      </c>
      <c r="BW15" s="171">
        <f ca="1">IF(BU$9&gt;Periodo,0,SUMIFS(INDIRECT("'BD OCyG'!$"&amp;BV$10&amp;":$"&amp;BV$10),'BD OCyG'!$B:$B,BT$9,'BD OCyG'!$AE:$AE,$H15,'BD OCyG'!$AD:$AD,$H$11,'BD OCyG'!$AF:$AF,"No")*Resumen!$F$8-BQ15-BK15-BE15-AY15-AS15-AM15-AG15-AA15)</f>
        <v>0</v>
      </c>
      <c r="BX15" s="171">
        <f ca="1">BV15+IF(Resumen!$F$8=0,0,BW15/Resumen!$F$8)</f>
        <v>0</v>
      </c>
      <c r="BY15" s="171">
        <f ca="1">BV15+IF(Resumen!$O$7=0,0,BW15/Resumen!$O$7)</f>
        <v>0</v>
      </c>
      <c r="BZ15" s="170">
        <f ca="1">IF(CA$9&gt;Periodo,0,IF(CA$9&gt;Periodo,0,(SUMIFS(INDIRECT("'BD OCyG'!$"&amp;CA$10&amp;":"&amp;CA$10),'BD OCyG'!$B:$B,BZ$9,'BD OCyG'!$AE:$AE,$H15,'BD OCyG'!$AD:$AD,$H$11)*CB$9-SUMIFS(INDIRECT("'BD OCyG'!$"&amp;BU$10&amp;":"&amp;BU$10),'BD OCyG'!$B:$B,BZ$9,'BD OCyG'!$AE:$AE,$H15,'BD OCyG'!$AD:$AD,$H$11)*BV$9)/BZ$10))</f>
        <v>0</v>
      </c>
      <c r="CA15" s="170">
        <f t="shared" ca="1" si="17"/>
        <v>0</v>
      </c>
      <c r="CB15" s="171">
        <f ca="1">IF(CA$9&gt;Periodo,0,SUMIFS(INDIRECT("'BD OCyG'!$"&amp;CB$10&amp;":$"&amp;CB$10),'BD OCyG'!$B:$B,BZ$9,'BD OCyG'!$AE:$AE,$H15,'BD OCyG'!$AD:$AD,$H$11,'BD OCyG'!$AF:$AF,"Si")-BV15-BP15-BJ15-BD15-AX15-AR15-AL15-AF15-Z15)</f>
        <v>0</v>
      </c>
      <c r="CC15" s="171">
        <f ca="1">IF(CA$9&gt;Periodo,0,SUMIFS(INDIRECT("'BD OCyG'!$"&amp;CB$10&amp;":$"&amp;CB$10),'BD OCyG'!$B:$B,BZ$9,'BD OCyG'!$AE:$AE,$H15,'BD OCyG'!$AD:$AD,$H$11,'BD OCyG'!$AF:$AF,"No")*Resumen!$F$8-BW15-BQ15-BK15-BE15-AY15-AS15-AM15-AG15-AA15)</f>
        <v>0</v>
      </c>
      <c r="CD15" s="171">
        <f ca="1">CB15+IF(Resumen!$F$8=0,0,CC15/Resumen!$F$8)</f>
        <v>0</v>
      </c>
      <c r="CE15" s="171">
        <f ca="1">CB15+IF(Resumen!$P$7=0,0,CC15/Resumen!$P$7)</f>
        <v>0</v>
      </c>
      <c r="CF15" s="170">
        <f ca="1">IF(CG$9&gt;Periodo,0,IF(CG$9&gt;Periodo,0,(SUMIFS(INDIRECT("'BD OCyG'!$"&amp;CG$10&amp;":"&amp;CG$10),'BD OCyG'!$B:$B,CF$9,'BD OCyG'!$AE:$AE,$H15,'BD OCyG'!$AD:$AD,$H$11)*CH$9-SUMIFS(INDIRECT("'BD OCyG'!$"&amp;CA$10&amp;":"&amp;CA$10),'BD OCyG'!$B:$B,CF$9,'BD OCyG'!$AE:$AE,$H15,'BD OCyG'!$AD:$AD,$H$11)*CB$9)/CF$10))</f>
        <v>0</v>
      </c>
      <c r="CG15" s="170">
        <f t="shared" ca="1" si="18"/>
        <v>0</v>
      </c>
      <c r="CH15" s="171">
        <f ca="1">IF(CG$9&gt;Periodo,0,SUMIFS(INDIRECT("'BD OCyG'!$"&amp;CH$10&amp;":$"&amp;CH$10),'BD OCyG'!$B:$B,CF$9,'BD OCyG'!$AE:$AE,$H15,'BD OCyG'!$AD:$AD,$H$11,'BD OCyG'!$AF:$AF,"Si")-CB15-BV15-BP15-BJ15-BD15-AX15-AR15-AL15-AF15-Z15)</f>
        <v>0</v>
      </c>
      <c r="CI15" s="171">
        <f ca="1">IF(CG$9&gt;Periodo,0,SUMIFS(INDIRECT("'BD OCyG'!$"&amp;CH$10&amp;":$"&amp;CH$10),'BD OCyG'!$B:$B,CF$9,'BD OCyG'!$AE:$AE,$H15,'BD OCyG'!$AD:$AD,$H$11,'BD OCyG'!$AF:$AF,"No")*Resumen!$F$8-CC15-BW15-BQ15-BK15-BE15-AY15-AS15-AM15-AG15-AA15)</f>
        <v>0</v>
      </c>
      <c r="CJ15" s="171">
        <f ca="1">CH15+IF(Resumen!$F$8=0,0,CI15/Resumen!$F$8)</f>
        <v>0</v>
      </c>
      <c r="CK15" s="171">
        <f ca="1">CH15+IF(Resumen!$Q$7=0,0,CI15/Resumen!$Q$7)</f>
        <v>0</v>
      </c>
      <c r="CL15" s="170">
        <f ca="1">IF(CM$9&gt;Periodo,0,IF(CM$9&gt;Periodo,0,(SUMIFS(INDIRECT("'BD OCyG'!$"&amp;CM$10&amp;":"&amp;CM$10),'BD OCyG'!$B:$B,CL$9,'BD OCyG'!$AE:$AE,$H15,'BD OCyG'!$AD:$AD,$H$11)*CN$9-SUMIFS(INDIRECT("'BD OCyG'!$"&amp;CG$10&amp;":"&amp;CG$10),'BD OCyG'!$B:$B,CL$9,'BD OCyG'!$AE:$AE,$H15,'BD OCyG'!$AD:$AD,$H$11)*CH$9)/CL$10))</f>
        <v>0</v>
      </c>
      <c r="CM15" s="170">
        <f t="shared" ca="1" si="19"/>
        <v>0</v>
      </c>
      <c r="CN15" s="171">
        <f ca="1">IF(CM$9&gt;Periodo,0,SUMIFS(INDIRECT("'BD OCyG'!$"&amp;CN$10&amp;":$"&amp;CN$10),'BD OCyG'!$B:$B,CL$9,'BD OCyG'!$AE:$AE,$H15,'BD OCyG'!$AD:$AD,$H$11,'BD OCyG'!$AF:$AF,"Si")-CH15-CB15-BV15-BP15-BJ15-BD15-AX15-AR15-AL15-AF15-Z15)</f>
        <v>0</v>
      </c>
      <c r="CO15" s="171">
        <f ca="1">IF(CM$9&gt;Periodo,0,SUMIFS(INDIRECT("'BD OCyG'!$"&amp;CN$10&amp;":$"&amp;CN$10),'BD OCyG'!$B:$B,CL$9,'BD OCyG'!$AE:$AE,$H15,'BD OCyG'!$AD:$AD,$H$11,'BD OCyG'!$AF:$AF,"No")*Resumen!$F$8-CI15-CC15-BW15-BQ15-BK15-BE15-AY15-AS15-AM15-AG15-AA15)</f>
        <v>0</v>
      </c>
      <c r="CP15" s="171">
        <f ca="1">CN15+IF(Resumen!$F$8=0,0,CO15/Resumen!$F$8)</f>
        <v>0</v>
      </c>
      <c r="CQ15" s="171">
        <f ca="1">CN15+IF(Resumen!$R$7=0,0,CO15/Resumen!$R$7)</f>
        <v>0</v>
      </c>
      <c r="CR15" s="139">
        <f t="shared" ca="1" si="20"/>
        <v>0</v>
      </c>
      <c r="CS15" s="139">
        <f t="shared" ca="1" si="21"/>
        <v>0</v>
      </c>
      <c r="CT15" s="139">
        <f t="shared" ca="1" si="22"/>
        <v>0</v>
      </c>
      <c r="CU15" s="139">
        <f t="shared" ca="1" si="4"/>
        <v>0</v>
      </c>
      <c r="CV15" s="140">
        <f t="shared" ca="1" si="4"/>
        <v>0</v>
      </c>
      <c r="CW15" s="140">
        <f t="shared" ca="1" si="4"/>
        <v>0</v>
      </c>
      <c r="CX15" s="170">
        <f>SUMIFS('BD OCyG'!$AB:$AB,'BD OCyG'!$B:$B,CX$11,'BD OCyG'!$AE:$AE,$H15,'BD OCyG'!$AD:$AD,$H$11)</f>
        <v>0</v>
      </c>
      <c r="CY15" s="170">
        <f t="shared" si="5"/>
        <v>0</v>
      </c>
      <c r="CZ15" s="171">
        <f>SUMIFS('BD OCyG'!$AC:$AC,'BD OCyG'!$B:$B,CX$11,'BD OCyG'!$AE:$AE,$H15,'BD OCyG'!$AD:$AD,$H$11,'BD OCyG'!$AF:$AF,"Si")</f>
        <v>0</v>
      </c>
      <c r="DA15" s="171">
        <f>SUMIFS('BD OCyG'!$AC:$AC,'BD OCyG'!$B:$B,CX$11,'BD OCyG'!$AE:$AE,$H15,'BD OCyG'!$AD:$AD,$H$11,'BD OCyG'!$AF:$AF,"No")*Resumen!$F$8</f>
        <v>0</v>
      </c>
      <c r="DB15" s="171">
        <f>CZ15+IF(Resumen!$F$8=0,0,DA15/Resumen!$F$8)</f>
        <v>0</v>
      </c>
      <c r="DC15" s="171">
        <f>CZ15+IF(Resumen!$F$8=0,0,DA15/Resumen!$F$8)</f>
        <v>0</v>
      </c>
      <c r="DD15" s="170">
        <f>SUMIFS('BD OCyG'!$AB:$AB,'BD OCyG'!$B:$B,DD$11,'BD OCyG'!$AE:$AE,$H15,'BD OCyG'!$AD:$AD,$H$11)</f>
        <v>0</v>
      </c>
      <c r="DE15" s="170">
        <f t="shared" si="6"/>
        <v>0</v>
      </c>
      <c r="DF15" s="171">
        <f>SUMIFS('BD OCyG'!$AC:$AC,'BD OCyG'!$B:$B,DD$11,'BD OCyG'!$AE:$AE,$H15,'BD OCyG'!$AD:$AD,$H$11,'BD OCyG'!$AF:$AF,"Si")</f>
        <v>0</v>
      </c>
      <c r="DG15" s="171">
        <f>SUMIFS('BD OCyG'!$AC:$AC,'BD OCyG'!$B:$B,DD$11,'BD OCyG'!$AE:$AE,$H15,'BD OCyG'!$AD:$AD,$H$11,'BD OCyG'!$AF:$AF,"No")*Resumen!$F$8</f>
        <v>0</v>
      </c>
      <c r="DH15" s="171">
        <f>DF15+IF(Resumen!$F$8=0,0,DG15/Resumen!$F$8)</f>
        <v>0</v>
      </c>
      <c r="DI15" s="171">
        <f>DF15+IF(Resumen!$F$8=0,0,DG15/Resumen!$F$8)</f>
        <v>0</v>
      </c>
      <c r="DJ15" s="140">
        <f t="shared" ca="1" si="23"/>
        <v>0</v>
      </c>
      <c r="DK15" s="140">
        <f t="shared" ca="1" si="7"/>
        <v>0</v>
      </c>
      <c r="DL15" s="140">
        <f t="shared" ca="1" si="7"/>
        <v>0</v>
      </c>
    </row>
    <row r="16" spans="1:116" s="169" customFormat="1" ht="15" customHeight="1" x14ac:dyDescent="0.2">
      <c r="B16" s="170">
        <f>SUMIFS('BD OCyG'!$AB:$AB,'BD OCyG'!$B:$B,B$11,'BD OCyG'!$AE:$AE,$H16,'BD OCyG'!$AD:$AD,$H$11)</f>
        <v>0</v>
      </c>
      <c r="C16" s="170">
        <f t="shared" si="0"/>
        <v>0</v>
      </c>
      <c r="D16" s="171">
        <f>SUMIFS('BD OCyG'!$AC:$AC,'BD OCyG'!$B:$B,B$11,'BD OCyG'!$AE:$AE,$H16,'BD OCyG'!$AD:$AD,$H$11,'BD OCyG'!$AF:$AF,"Si")</f>
        <v>0</v>
      </c>
      <c r="E16" s="171">
        <f>SUMIFS('BD OCyG'!$AC:$AC,'BD OCyG'!$B:$B,B$11,'BD OCyG'!$AE:$AE,$H16,'BD OCyG'!$AD:$AD,$H$11,'BD OCyG'!$AF:$AF,"No")*Resumen!$F$9</f>
        <v>0</v>
      </c>
      <c r="F16" s="171">
        <f>D16+IF(Resumen!$F$9=0,0,E16/Resumen!$F$9)</f>
        <v>0</v>
      </c>
      <c r="G16" s="171">
        <f>D16+IF(Resumen!$F$7=0,0,E16/Resumen!$F$7)</f>
        <v>0</v>
      </c>
      <c r="H16" s="172"/>
      <c r="I16" s="139">
        <f>SUMIFS('BD OCyG'!$AB:$AB,'BD OCyG'!$B:$B,I$11,'BD OCyG'!$AE:$AE,$H16,'BD OCyG'!$AD:$AD,$H$11)</f>
        <v>0</v>
      </c>
      <c r="J16" s="139">
        <f t="shared" si="1"/>
        <v>0</v>
      </c>
      <c r="K16" s="139">
        <f>SUMIFS('BD OCyG'!$AC:$AC,'BD OCyG'!$B:$B,I$11,'BD OCyG'!$AE:$AE,$H16,'BD OCyG'!$AD:$AD,$H$11,'BD OCyG'!$AF:$AF,"Si")</f>
        <v>0</v>
      </c>
      <c r="L16" s="139">
        <f>SUMIFS('BD OCyG'!$AC:$AC,'BD OCyG'!$B:$B,I$11,'BD OCyG'!$AE:$AE,$H16,'BD OCyG'!$AD:$AD,$H$11,'BD OCyG'!$AF:$AF,"No")*Resumen!$F$8</f>
        <v>0</v>
      </c>
      <c r="M16" s="171">
        <f>K16+IF(Resumen!$F$8=0,0,L16/Resumen!$F$8)</f>
        <v>0</v>
      </c>
      <c r="N16" s="139">
        <f>SUMIFS('BD OCyG'!$AB:$AB,'BD OCyG'!$B:$B,N$11,'BD OCyG'!$AE:$AE,$H16,'BD OCyG'!$AD:$AD,$H$11)</f>
        <v>0</v>
      </c>
      <c r="O16" s="139">
        <f t="shared" si="2"/>
        <v>0</v>
      </c>
      <c r="P16" s="139">
        <f>SUMIFS('BD OCyG'!$AC:$AC,'BD OCyG'!$B:$B,N$11,'BD OCyG'!$AE:$AE,$H16,'BD OCyG'!$AD:$AD,$H$11,'BD OCyG'!$AF:$AF,"Si")</f>
        <v>0</v>
      </c>
      <c r="Q16" s="139">
        <f>SUMIFS('BD OCyG'!$AC:$AC,'BD OCyG'!$B:$B,N$11,'BD OCyG'!$AE:$AE,$H16,'BD OCyG'!$AD:$AD,$H$11,'BD OCyG'!$AF:$AF,"No")*Resumen!$F$8</f>
        <v>0</v>
      </c>
      <c r="R16" s="171">
        <f>P16+IF(Resumen!$F$8=0,0,Q16/Resumen!$F$8)</f>
        <v>0</v>
      </c>
      <c r="S16" s="139">
        <f ca="1">IFERROR(SUMIFS(INDIRECT("'BD OCyG'!$"&amp;T$10&amp;":"&amp;T$10),'BD OCyG'!$B:$B,N$11,'BD OCyG'!$AE:$AE,$H16,'BD OCyG'!$AD:$AD,$H$11),)</f>
        <v>0</v>
      </c>
      <c r="T16" s="139">
        <f t="shared" ca="1" si="3"/>
        <v>0</v>
      </c>
      <c r="U16" s="139">
        <f ca="1">IFERROR(SUMIFS(INDIRECT("'BD OCyG'!$"&amp;U$10&amp;":$"&amp;U$10),'BD OCyG'!$B:$B,N$11,'BD OCyG'!$AE:$AE,$H16,'BD OCyG'!$AD:$AD,$H$11,'BD OCyG'!$AF:$AF,"Si"),)</f>
        <v>0</v>
      </c>
      <c r="V16" s="139">
        <f ca="1">IFERROR(SUMIFS(INDIRECT("'BD OCyG'!$"&amp;U$10&amp;":$"&amp;U$10),'BD OCyG'!$B:$B,N$11,'BD OCyG'!$AE:$AE,$H16,'BD OCyG'!$AD:$AD,$H$11,'BD OCyG'!$AF:$AF,"No")*Resumen!$F$8,)</f>
        <v>0</v>
      </c>
      <c r="W16" s="171">
        <f ca="1">U16+IF(Resumen!$F$8=0,0,V16/Resumen!$F$8)</f>
        <v>0</v>
      </c>
      <c r="X16" s="170">
        <f ca="1">SUMIFS(INDIRECT("'BD OCyG'!$"&amp;Y$10&amp;":"&amp;Y$10),'BD OCyG'!$B:$B,X$9,'BD OCyG'!$AE:$AE,$H16,'BD OCyG'!$AD:$AD,$H$11)</f>
        <v>0</v>
      </c>
      <c r="Y16" s="170">
        <f t="shared" ca="1" si="8"/>
        <v>0</v>
      </c>
      <c r="Z16" s="171">
        <f ca="1">SUMIFS(INDIRECT("'BD OCyG'!$"&amp;Z$10&amp;":$"&amp;Z$10),'BD OCyG'!$B:$B,X$9,'BD OCyG'!$AE:$AE,$H16,'BD OCyG'!$AD:$AD,$H$11,'BD OCyG'!$AF:$AF,"Si")</f>
        <v>0</v>
      </c>
      <c r="AA16" s="171">
        <f ca="1">SUMIFS(INDIRECT("'BD OCyG'!$"&amp;Z$10&amp;":$"&amp;Z$10),'BD OCyG'!$B:$B,X$9,'BD OCyG'!$AE:$AE,$H16,'BD OCyG'!$AD:$AD,$H$11,'BD OCyG'!$AF:$AF,"No")*Resumen!$F$8</f>
        <v>0</v>
      </c>
      <c r="AB16" s="171">
        <f ca="1">Z16+IF(Resumen!$F$8=0,0,AA16/Resumen!$F$8)</f>
        <v>0</v>
      </c>
      <c r="AC16" s="171">
        <f ca="1">Z16+IF(Resumen!$G$7=0,0,AA16/Resumen!$G$7)</f>
        <v>0</v>
      </c>
      <c r="AD16" s="170">
        <f ca="1">IF(AE$9&gt;Periodo,0,(SUMIFS(INDIRECT("'BD OCyG'!$"&amp;AE$10&amp;":"&amp;AE$10),'BD OCyG'!$B:$B,AD$9,'BD OCyG'!$AE:$AE,$H16,'BD OCyG'!$AD:$AD,$H$11)*AF$9-X16*X$10)/AD$10)</f>
        <v>0</v>
      </c>
      <c r="AE16" s="170">
        <f t="shared" ca="1" si="9"/>
        <v>0</v>
      </c>
      <c r="AF16" s="171">
        <f ca="1">IF(AE$9&gt;Periodo,0,IF(AE$9&gt;Periodo,0,SUMIFS(INDIRECT("'BD OCyG'!$"&amp;AF$10&amp;":$"&amp;AF$10),'BD OCyG'!$B:$B,AD$9,'BD OCyG'!$AE:$AE,$H16,'BD OCyG'!$AD:$AD,$H$11,'BD OCyG'!$AF:$AF,"Si")-Z16))</f>
        <v>0</v>
      </c>
      <c r="AG16" s="171">
        <f ca="1">IF(AE$9&gt;Periodo,0,IF(AE$9&gt;Periodo,0,SUMIFS(INDIRECT("'BD OCyG'!$"&amp;AF$10&amp;":$"&amp;AF$10),'BD OCyG'!$B:$B,AD$9,'BD OCyG'!$AE:$AE,$H16,'BD OCyG'!$AD:$AD,$H$11,'BD OCyG'!$AF:$AF,"No")*Resumen!$F$8-AA16))</f>
        <v>0</v>
      </c>
      <c r="AH16" s="171">
        <f ca="1">AF16+IF(Resumen!$F$8=0,0,AG16/Resumen!$F$8)</f>
        <v>0</v>
      </c>
      <c r="AI16" s="171">
        <f ca="1">AF16+IF(Resumen!$H$7=0,0,AG16/Resumen!$H$7)</f>
        <v>0</v>
      </c>
      <c r="AJ16" s="170">
        <f ca="1">IF(AK$9&gt;Periodo,0,IF(AK$9&gt;Periodo,0,(SUMIFS(INDIRECT("'BD OCyG'!$"&amp;AK$10&amp;":"&amp;AK$10),'BD OCyG'!$B:$B,AJ$9,'BD OCyG'!$AE:$AE,$H16,'BD OCyG'!$AD:$AD,$H$11)*AL$9-SUMIFS(INDIRECT("'BD OCyG'!$"&amp;AE$10&amp;":"&amp;AE$10),'BD OCyG'!$B:$B,AJ$9,'BD OCyG'!$AE:$AE,$H16,'BD OCyG'!$AD:$AD,$H$11)*AF$9)/AJ$10))</f>
        <v>0</v>
      </c>
      <c r="AK16" s="170">
        <f t="shared" ca="1" si="10"/>
        <v>0</v>
      </c>
      <c r="AL16" s="171">
        <f ca="1">IF(AK$9&gt;Periodo,0,SUMIFS(INDIRECT("'BD OCyG'!$"&amp;AL$10&amp;":$"&amp;AL$10),'BD OCyG'!$B:$B,AJ$9,'BD OCyG'!$AE:$AE,$H16,'BD OCyG'!$AD:$AD,$H$11,'BD OCyG'!$AF:$AF,"Si")-AF16-Z16)</f>
        <v>0</v>
      </c>
      <c r="AM16" s="171">
        <f ca="1">IF(AK$9&gt;Periodo,0,SUMIFS(INDIRECT("'BD OCyG'!$"&amp;AL$10&amp;":$"&amp;AL$10),'BD OCyG'!$B:$B,AJ$9,'BD OCyG'!$AE:$AE,$H16,'BD OCyG'!$AD:$AD,$H$11,'BD OCyG'!$AF:$AF,"No")*Resumen!$F$8-AG16-AA16)</f>
        <v>0</v>
      </c>
      <c r="AN16" s="171">
        <f ca="1">AL16+IF(Resumen!$F$8=0,0,AM16/Resumen!$F$8)</f>
        <v>0</v>
      </c>
      <c r="AO16" s="171">
        <f ca="1">AL16+IF(Resumen!$I$7=0,0,AM16/Resumen!$I$7)</f>
        <v>0</v>
      </c>
      <c r="AP16" s="170">
        <f ca="1">IF(AQ$9&gt;Periodo,0,IF(AQ$9&gt;Periodo,0,(SUMIFS(INDIRECT("'BD OCyG'!$"&amp;AQ$10&amp;":"&amp;AQ$10),'BD OCyG'!$B:$B,AP$9,'BD OCyG'!$AE:$AE,$H16,'BD OCyG'!$AD:$AD,$H$11)*AR$9-SUMIFS(INDIRECT("'BD OCyG'!$"&amp;AK$10&amp;":"&amp;AK$10),'BD OCyG'!$B:$B,AP$9,'BD OCyG'!$AE:$AE,$H16,'BD OCyG'!$AD:$AD,$H$11)*AL$9)/AP$10))</f>
        <v>0</v>
      </c>
      <c r="AQ16" s="170">
        <f t="shared" ca="1" si="11"/>
        <v>0</v>
      </c>
      <c r="AR16" s="171">
        <f ca="1">IF(AQ$9&gt;Periodo,0,SUMIFS(INDIRECT("'BD OCyG'!$"&amp;AR$10&amp;":$"&amp;AR$10),'BD OCyG'!$B:$B,AP$9,'BD OCyG'!$AE:$AE,$H16,'BD OCyG'!$AD:$AD,$H$11,'BD OCyG'!$AF:$AF,"Si")-AL16-AF16-Z16)</f>
        <v>0</v>
      </c>
      <c r="AS16" s="171">
        <f ca="1">IF(AQ$9&gt;Periodo,0,SUMIFS(INDIRECT("'BD OCyG'!$"&amp;AR$10&amp;":$"&amp;AR$10),'BD OCyG'!$B:$B,AP$9,'BD OCyG'!$AE:$AE,$H16,'BD OCyG'!$AD:$AD,$H$11,'BD OCyG'!$AF:$AF,"No")*Resumen!$F$8-AM16-AG16-AA16)</f>
        <v>0</v>
      </c>
      <c r="AT16" s="171">
        <f ca="1">AR16+IF(Resumen!$F$8=0,0,AS16/Resumen!$F$8)</f>
        <v>0</v>
      </c>
      <c r="AU16" s="171">
        <f ca="1">AR16+IF(Resumen!$J$7=0,0,AS16/Resumen!$J$7)</f>
        <v>0</v>
      </c>
      <c r="AV16" s="170">
        <f ca="1">IF(AW$9&gt;Periodo,0,IF(AW$9&gt;Periodo,0,(SUMIFS(INDIRECT("'BD OCyG'!$"&amp;AW$10&amp;":"&amp;AW$10),'BD OCyG'!$B:$B,AV$9,'BD OCyG'!$AE:$AE,$H16,'BD OCyG'!$AD:$AD,$H$11)*AX$9-SUMIFS(INDIRECT("'BD OCyG'!$"&amp;AQ$10&amp;":"&amp;AQ$10),'BD OCyG'!$B:$B,AV$9,'BD OCyG'!$AE:$AE,$H16,'BD OCyG'!$AD:$AD,$H$11)*AR$9)/AV$10))</f>
        <v>0</v>
      </c>
      <c r="AW16" s="170">
        <f t="shared" ca="1" si="12"/>
        <v>0</v>
      </c>
      <c r="AX16" s="171">
        <f ca="1">IF(AW$9&gt;Periodo,0,SUMIFS(INDIRECT("'BD OCyG'!$"&amp;AX$10&amp;":$"&amp;AX$10),'BD OCyG'!$B:$B,AV$9,'BD OCyG'!$AE:$AE,$H16,'BD OCyG'!$AD:$AD,$H$11,'BD OCyG'!$AF:$AF,"Si")-AR16-AL16-AF16-Z16)</f>
        <v>0</v>
      </c>
      <c r="AY16" s="171">
        <f ca="1">IF(AW$9&gt;Periodo,0,SUMIFS(INDIRECT("'BD OCyG'!$"&amp;AX$10&amp;":$"&amp;AX$10),'BD OCyG'!$B:$B,AV$9,'BD OCyG'!$AE:$AE,$H16,'BD OCyG'!$AD:$AD,$H$11,'BD OCyG'!$AF:$AF,"No")*Resumen!$F$8-AS16-AM16-AG16-AA16)</f>
        <v>0</v>
      </c>
      <c r="AZ16" s="171">
        <f ca="1">AX16+IF(Resumen!$F$8=0,0,AY16/Resumen!$F$8)</f>
        <v>0</v>
      </c>
      <c r="BA16" s="171">
        <f ca="1">AX16+IF(Resumen!$K$7=0,0,AY16/Resumen!$K$7)</f>
        <v>0</v>
      </c>
      <c r="BB16" s="170">
        <f ca="1">IF(BC$9&gt;Periodo,0,IF(BC$9&gt;Periodo,0,(SUMIFS(INDIRECT("'BD OCyG'!$"&amp;BC$10&amp;":"&amp;BC$10),'BD OCyG'!$B:$B,BB$9,'BD OCyG'!$AE:$AE,$H16,'BD OCyG'!$AD:$AD,$H$11)*BD$9-SUMIFS(INDIRECT("'BD OCyG'!$"&amp;AW$10&amp;":"&amp;AW$10),'BD OCyG'!$B:$B,BB$9,'BD OCyG'!$AE:$AE,$H16,'BD OCyG'!$AD:$AD,$H$11)*AX$9)/BB$10))</f>
        <v>0</v>
      </c>
      <c r="BC16" s="170">
        <f t="shared" ca="1" si="13"/>
        <v>0</v>
      </c>
      <c r="BD16" s="171">
        <f ca="1">IF(BC$9&gt;Periodo,0,SUMIFS(INDIRECT("'BD OCyG'!$"&amp;BD$10&amp;":$"&amp;BD$10),'BD OCyG'!$B:$B,BB$9,'BD OCyG'!$AE:$AE,$H16,'BD OCyG'!$AD:$AD,$H$11,'BD OCyG'!$AF:$AF,"Si")-AX16-AR16-AL16-AF16-Z16)</f>
        <v>0</v>
      </c>
      <c r="BE16" s="171">
        <f ca="1">IF(BC$9&gt;Periodo,0,SUMIFS(INDIRECT("'BD OCyG'!$"&amp;BD$10&amp;":$"&amp;BD$10),'BD OCyG'!$B:$B,BB$9,'BD OCyG'!$AE:$AE,$H16,'BD OCyG'!$AD:$AD,$H$11,'BD OCyG'!$AF:$AF,"No")*Resumen!$F$8-AY16-AS16-AM16-AG16-AA16)</f>
        <v>0</v>
      </c>
      <c r="BF16" s="171">
        <f ca="1">BD16+IF(Resumen!$F$8=0,0,BE16/Resumen!$F$8)</f>
        <v>0</v>
      </c>
      <c r="BG16" s="171">
        <f ca="1">BD16+IF(Resumen!$L$7=0,0,BE16/Resumen!$L$7)</f>
        <v>0</v>
      </c>
      <c r="BH16" s="170">
        <f ca="1">IF(BI$9&gt;Periodo,0,IF(BI$9&gt;Periodo,0,(SUMIFS(INDIRECT("'BD OCyG'!$"&amp;BI$10&amp;":"&amp;BI$10),'BD OCyG'!$B:$B,BH$9,'BD OCyG'!$AE:$AE,$H16,'BD OCyG'!$AD:$AD,$H$11)*BJ$9-SUMIFS(INDIRECT("'BD OCyG'!$"&amp;BC$10&amp;":"&amp;BC$10),'BD OCyG'!$B:$B,BH$9,'BD OCyG'!$AE:$AE,$H16,'BD OCyG'!$AD:$AD,$H$11)*BD$9)/BH$10))</f>
        <v>0</v>
      </c>
      <c r="BI16" s="170">
        <f t="shared" ca="1" si="14"/>
        <v>0</v>
      </c>
      <c r="BJ16" s="171">
        <f ca="1">IF(BI$9&gt;Periodo,0,SUMIFS(INDIRECT("'BD OCyG'!$"&amp;BJ$10&amp;":$"&amp;BJ$10),'BD OCyG'!$B:$B,BH$9,'BD OCyG'!$AE:$AE,$H16,'BD OCyG'!$AD:$AD,$H$11,'BD OCyG'!$AF:$AF,"Si")-BD16-AX16-AR16-AL16-AF16-Z16)</f>
        <v>0</v>
      </c>
      <c r="BK16" s="171">
        <f ca="1">IF(BI$9&gt;Periodo,0,SUMIFS(INDIRECT("'BD OCyG'!$"&amp;BJ$10&amp;":$"&amp;BJ$10),'BD OCyG'!$B:$B,BH$9,'BD OCyG'!$AE:$AE,$H16,'BD OCyG'!$AD:$AD,$H$11,'BD OCyG'!$AF:$AF,"No")*Resumen!$F$8-BE16-AY16-AS16-AM16-AG16-AA16)</f>
        <v>0</v>
      </c>
      <c r="BL16" s="171">
        <f ca="1">BJ16+IF(Resumen!$F$8=0,0,BK16/Resumen!$F$8)</f>
        <v>0</v>
      </c>
      <c r="BM16" s="171">
        <f ca="1">BJ16+IF(Resumen!$M$7=0,0,BK16/Resumen!$M$7)</f>
        <v>0</v>
      </c>
      <c r="BN16" s="170">
        <f ca="1">IF(BO$9&gt;Periodo,0,IF(BO$9&gt;Periodo,0,(SUMIFS(INDIRECT("'BD OCyG'!$"&amp;BO$10&amp;":"&amp;BO$10),'BD OCyG'!$B:$B,BN$9,'BD OCyG'!$AE:$AE,$H16,'BD OCyG'!$AD:$AD,$H$11)*BP$9-SUMIFS(INDIRECT("'BD OCyG'!$"&amp;BI$10&amp;":"&amp;BI$10),'BD OCyG'!$B:$B,BN$9,'BD OCyG'!$AE:$AE,$H16,'BD OCyG'!$AD:$AD,$H$11)*BJ$9)/BN$10))</f>
        <v>0</v>
      </c>
      <c r="BO16" s="170">
        <f t="shared" ca="1" si="15"/>
        <v>0</v>
      </c>
      <c r="BP16" s="171">
        <f ca="1">IF(BO$9&gt;Periodo,0,SUMIFS(INDIRECT("'BD OCyG'!$"&amp;BP$10&amp;":$"&amp;BP$10),'BD OCyG'!$B:$B,BN$9,'BD OCyG'!$AE:$AE,$H16,'BD OCyG'!$AD:$AD,$H$11,'BD OCyG'!$AF:$AF,"Si")-BJ16-BD16-AX16-AR16-AL16-AF16-Z16)</f>
        <v>0</v>
      </c>
      <c r="BQ16" s="171">
        <f ca="1">IF(BO$9&gt;Periodo,0,SUMIFS(INDIRECT("'BD OCyG'!$"&amp;BP$10&amp;":$"&amp;BP$10),'BD OCyG'!$B:$B,BN$9,'BD OCyG'!$AE:$AE,$H16,'BD OCyG'!$AD:$AD,$H$11,'BD OCyG'!$AF:$AF,"No")*Resumen!$F$9-BK16-BE16-AY16-AS16-AM16-AG16-AA16)</f>
        <v>0</v>
      </c>
      <c r="BR16" s="171">
        <f ca="1">BP16+IF(Resumen!$F$8=0,0,BQ16/Resumen!$F$8)</f>
        <v>0</v>
      </c>
      <c r="BS16" s="171">
        <f ca="1">BP16+IF(Resumen!$N$7=0,0,BQ16/Resumen!$N$7)</f>
        <v>0</v>
      </c>
      <c r="BT16" s="170">
        <f ca="1">IF(BU$9&gt;Periodo,0,IF(BU$9&gt;Periodo,0,(SUMIFS(INDIRECT("'BD OCyG'!$"&amp;BU$10&amp;":"&amp;BU$10),'BD OCyG'!$B:$B,BT$9,'BD OCyG'!$AE:$AE,$H16,'BD OCyG'!$AD:$AD,$H$11)*BV$9-SUMIFS(INDIRECT("'BD OCyG'!$"&amp;BO$10&amp;":"&amp;BO$10),'BD OCyG'!$B:$B,BT$9,'BD OCyG'!$AE:$AE,$H16,'BD OCyG'!$AD:$AD,$H$11)*BP$9)/BT$10))</f>
        <v>0</v>
      </c>
      <c r="BU16" s="170">
        <f t="shared" ca="1" si="16"/>
        <v>0</v>
      </c>
      <c r="BV16" s="171">
        <f ca="1">IF(BU$9&gt;Periodo,0,SUMIFS(INDIRECT("'BD OCyG'!$"&amp;BV$10&amp;":$"&amp;BV$10),'BD OCyG'!$B:$B,BT$9,'BD OCyG'!$AE:$AE,$H16,'BD OCyG'!$AD:$AD,$H$11,'BD OCyG'!$AF:$AF,"Si")-BP16-BJ16-BD16-AX16-AR16-AL16-AF16-Z16)</f>
        <v>0</v>
      </c>
      <c r="BW16" s="171">
        <f ca="1">IF(BU$9&gt;Periodo,0,SUMIFS(INDIRECT("'BD OCyG'!$"&amp;BV$10&amp;":$"&amp;BV$10),'BD OCyG'!$B:$B,BT$9,'BD OCyG'!$AE:$AE,$H16,'BD OCyG'!$AD:$AD,$H$11,'BD OCyG'!$AF:$AF,"No")*Resumen!$F$8-BQ16-BK16-BE16-AY16-AS16-AM16-AG16-AA16)</f>
        <v>0</v>
      </c>
      <c r="BX16" s="171">
        <f ca="1">BV16+IF(Resumen!$F$8=0,0,BW16/Resumen!$F$8)</f>
        <v>0</v>
      </c>
      <c r="BY16" s="171">
        <f ca="1">BV16+IF(Resumen!$O$7=0,0,BW16/Resumen!$O$7)</f>
        <v>0</v>
      </c>
      <c r="BZ16" s="170">
        <f ca="1">IF(CA$9&gt;Periodo,0,IF(CA$9&gt;Periodo,0,(SUMIFS(INDIRECT("'BD OCyG'!$"&amp;CA$10&amp;":"&amp;CA$10),'BD OCyG'!$B:$B,BZ$9,'BD OCyG'!$AE:$AE,$H16,'BD OCyG'!$AD:$AD,$H$11)*CB$9-SUMIFS(INDIRECT("'BD OCyG'!$"&amp;BU$10&amp;":"&amp;BU$10),'BD OCyG'!$B:$B,BZ$9,'BD OCyG'!$AE:$AE,$H16,'BD OCyG'!$AD:$AD,$H$11)*BV$9)/BZ$10))</f>
        <v>0</v>
      </c>
      <c r="CA16" s="170">
        <f t="shared" ca="1" si="17"/>
        <v>0</v>
      </c>
      <c r="CB16" s="171">
        <f ca="1">IF(CA$9&gt;Periodo,0,SUMIFS(INDIRECT("'BD OCyG'!$"&amp;CB$10&amp;":$"&amp;CB$10),'BD OCyG'!$B:$B,BZ$9,'BD OCyG'!$AE:$AE,$H16,'BD OCyG'!$AD:$AD,$H$11,'BD OCyG'!$AF:$AF,"Si")-BV16-BP16-BJ16-BD16-AX16-AR16-AL16-AF16-Z16)</f>
        <v>0</v>
      </c>
      <c r="CC16" s="171">
        <f ca="1">IF(CA$9&gt;Periodo,0,SUMIFS(INDIRECT("'BD OCyG'!$"&amp;CB$10&amp;":$"&amp;CB$10),'BD OCyG'!$B:$B,BZ$9,'BD OCyG'!$AE:$AE,$H16,'BD OCyG'!$AD:$AD,$H$11,'BD OCyG'!$AF:$AF,"No")*Resumen!$F$8-BW16-BQ16-BK16-BE16-AY16-AS16-AM16-AG16-AA16)</f>
        <v>0</v>
      </c>
      <c r="CD16" s="171">
        <f ca="1">CB16+IF(Resumen!$F$8=0,0,CC16/Resumen!$F$8)</f>
        <v>0</v>
      </c>
      <c r="CE16" s="171">
        <f ca="1">CB16+IF(Resumen!$P$7=0,0,CC16/Resumen!$P$7)</f>
        <v>0</v>
      </c>
      <c r="CF16" s="170">
        <f ca="1">IF(CG$9&gt;Periodo,0,IF(CG$9&gt;Periodo,0,(SUMIFS(INDIRECT("'BD OCyG'!$"&amp;CG$10&amp;":"&amp;CG$10),'BD OCyG'!$B:$B,CF$9,'BD OCyG'!$AE:$AE,$H16,'BD OCyG'!$AD:$AD,$H$11)*CH$9-SUMIFS(INDIRECT("'BD OCyG'!$"&amp;CA$10&amp;":"&amp;CA$10),'BD OCyG'!$B:$B,CF$9,'BD OCyG'!$AE:$AE,$H16,'BD OCyG'!$AD:$AD,$H$11)*CB$9)/CF$10))</f>
        <v>0</v>
      </c>
      <c r="CG16" s="170">
        <f t="shared" ca="1" si="18"/>
        <v>0</v>
      </c>
      <c r="CH16" s="171">
        <f ca="1">IF(CG$9&gt;Periodo,0,SUMIFS(INDIRECT("'BD OCyG'!$"&amp;CH$10&amp;":$"&amp;CH$10),'BD OCyG'!$B:$B,CF$9,'BD OCyG'!$AE:$AE,$H16,'BD OCyG'!$AD:$AD,$H$11,'BD OCyG'!$AF:$AF,"Si")-CB16-BV16-BP16-BJ16-BD16-AX16-AR16-AL16-AF16-Z16)</f>
        <v>0</v>
      </c>
      <c r="CI16" s="171">
        <f ca="1">IF(CG$9&gt;Periodo,0,SUMIFS(INDIRECT("'BD OCyG'!$"&amp;CH$10&amp;":$"&amp;CH$10),'BD OCyG'!$B:$B,CF$9,'BD OCyG'!$AE:$AE,$H16,'BD OCyG'!$AD:$AD,$H$11,'BD OCyG'!$AF:$AF,"No")*Resumen!$F$8-CC16-BW16-BQ16-BK16-BE16-AY16-AS16-AM16-AG16-AA16)</f>
        <v>0</v>
      </c>
      <c r="CJ16" s="171">
        <f ca="1">CH16+IF(Resumen!$F$8=0,0,CI16/Resumen!$F$8)</f>
        <v>0</v>
      </c>
      <c r="CK16" s="171">
        <f ca="1">CH16+IF(Resumen!$Q$7=0,0,CI16/Resumen!$Q$7)</f>
        <v>0</v>
      </c>
      <c r="CL16" s="170">
        <f ca="1">IF(CM$9&gt;Periodo,0,IF(CM$9&gt;Periodo,0,(SUMIFS(INDIRECT("'BD OCyG'!$"&amp;CM$10&amp;":"&amp;CM$10),'BD OCyG'!$B:$B,CL$9,'BD OCyG'!$AE:$AE,$H16,'BD OCyG'!$AD:$AD,$H$11)*CN$9-SUMIFS(INDIRECT("'BD OCyG'!$"&amp;CG$10&amp;":"&amp;CG$10),'BD OCyG'!$B:$B,CL$9,'BD OCyG'!$AE:$AE,$H16,'BD OCyG'!$AD:$AD,$H$11)*CH$9)/CL$10))</f>
        <v>0</v>
      </c>
      <c r="CM16" s="170">
        <f t="shared" ca="1" si="19"/>
        <v>0</v>
      </c>
      <c r="CN16" s="171">
        <f ca="1">IF(CM$9&gt;Periodo,0,SUMIFS(INDIRECT("'BD OCyG'!$"&amp;CN$10&amp;":$"&amp;CN$10),'BD OCyG'!$B:$B,CL$9,'BD OCyG'!$AE:$AE,$H16,'BD OCyG'!$AD:$AD,$H$11,'BD OCyG'!$AF:$AF,"Si")-CH16-CB16-BV16-BP16-BJ16-BD16-AX16-AR16-AL16-AF16-Z16)</f>
        <v>0</v>
      </c>
      <c r="CO16" s="171">
        <f ca="1">IF(CM$9&gt;Periodo,0,SUMIFS(INDIRECT("'BD OCyG'!$"&amp;CN$10&amp;":$"&amp;CN$10),'BD OCyG'!$B:$B,CL$9,'BD OCyG'!$AE:$AE,$H16,'BD OCyG'!$AD:$AD,$H$11,'BD OCyG'!$AF:$AF,"No")*Resumen!$F$8-CI16-CC16-BW16-BQ16-BK16-BE16-AY16-AS16-AM16-AG16-AA16)</f>
        <v>0</v>
      </c>
      <c r="CP16" s="171">
        <f ca="1">CN16+IF(Resumen!$F$8=0,0,CO16/Resumen!$F$8)</f>
        <v>0</v>
      </c>
      <c r="CQ16" s="171">
        <f ca="1">CN16+IF(Resumen!$R$7=0,0,CO16/Resumen!$R$7)</f>
        <v>0</v>
      </c>
      <c r="CR16" s="139">
        <f t="shared" ca="1" si="20"/>
        <v>0</v>
      </c>
      <c r="CS16" s="139">
        <f t="shared" ca="1" si="21"/>
        <v>0</v>
      </c>
      <c r="CT16" s="139">
        <f t="shared" ca="1" si="22"/>
        <v>0</v>
      </c>
      <c r="CU16" s="139">
        <f t="shared" ca="1" si="4"/>
        <v>0</v>
      </c>
      <c r="CV16" s="140">
        <f t="shared" ca="1" si="4"/>
        <v>0</v>
      </c>
      <c r="CW16" s="140">
        <f t="shared" ca="1" si="4"/>
        <v>0</v>
      </c>
      <c r="CX16" s="170">
        <f>SUMIFS('BD OCyG'!$AB:$AB,'BD OCyG'!$B:$B,CX$11,'BD OCyG'!$AE:$AE,$H16,'BD OCyG'!$AD:$AD,$H$11)</f>
        <v>0</v>
      </c>
      <c r="CY16" s="170">
        <f t="shared" si="5"/>
        <v>0</v>
      </c>
      <c r="CZ16" s="171">
        <f>SUMIFS('BD OCyG'!$AC:$AC,'BD OCyG'!$B:$B,CX$11,'BD OCyG'!$AE:$AE,$H16,'BD OCyG'!$AD:$AD,$H$11,'BD OCyG'!$AF:$AF,"Si")</f>
        <v>0</v>
      </c>
      <c r="DA16" s="171">
        <f>SUMIFS('BD OCyG'!$AC:$AC,'BD OCyG'!$B:$B,CX$11,'BD OCyG'!$AE:$AE,$H16,'BD OCyG'!$AD:$AD,$H$11,'BD OCyG'!$AF:$AF,"No")*Resumen!$F$8</f>
        <v>0</v>
      </c>
      <c r="DB16" s="171">
        <f>CZ16+IF(Resumen!$F$8=0,0,DA16/Resumen!$F$8)</f>
        <v>0</v>
      </c>
      <c r="DC16" s="171">
        <f>CZ16+IF(Resumen!$F$8=0,0,DA16/Resumen!$F$8)</f>
        <v>0</v>
      </c>
      <c r="DD16" s="170">
        <f>SUMIFS('BD OCyG'!$AB:$AB,'BD OCyG'!$B:$B,DD$11,'BD OCyG'!$AE:$AE,$H16,'BD OCyG'!$AD:$AD,$H$11)</f>
        <v>0</v>
      </c>
      <c r="DE16" s="170">
        <f t="shared" si="6"/>
        <v>0</v>
      </c>
      <c r="DF16" s="171">
        <f>SUMIFS('BD OCyG'!$AC:$AC,'BD OCyG'!$B:$B,DD$11,'BD OCyG'!$AE:$AE,$H16,'BD OCyG'!$AD:$AD,$H$11,'BD OCyG'!$AF:$AF,"Si")</f>
        <v>0</v>
      </c>
      <c r="DG16" s="171">
        <f>SUMIFS('BD OCyG'!$AC:$AC,'BD OCyG'!$B:$B,DD$11,'BD OCyG'!$AE:$AE,$H16,'BD OCyG'!$AD:$AD,$H$11,'BD OCyG'!$AF:$AF,"No")*Resumen!$F$8</f>
        <v>0</v>
      </c>
      <c r="DH16" s="171">
        <f>DF16+IF(Resumen!$F$8=0,0,DG16/Resumen!$F$8)</f>
        <v>0</v>
      </c>
      <c r="DI16" s="171">
        <f>DF16+IF(Resumen!$F$8=0,0,DG16/Resumen!$F$8)</f>
        <v>0</v>
      </c>
      <c r="DJ16" s="140">
        <f t="shared" ca="1" si="23"/>
        <v>0</v>
      </c>
      <c r="DK16" s="140">
        <f t="shared" ca="1" si="7"/>
        <v>0</v>
      </c>
      <c r="DL16" s="140">
        <f t="shared" ca="1" si="7"/>
        <v>0</v>
      </c>
    </row>
    <row r="17" spans="2:116" s="169" customFormat="1" ht="15" customHeight="1" x14ac:dyDescent="0.2">
      <c r="B17" s="170">
        <f>SUMIFS('BD OCyG'!$AB:$AB,'BD OCyG'!$B:$B,B$11,'BD OCyG'!$AE:$AE,$H17,'BD OCyG'!$AD:$AD,$H$11)</f>
        <v>0</v>
      </c>
      <c r="C17" s="170">
        <f t="shared" si="0"/>
        <v>0</v>
      </c>
      <c r="D17" s="171">
        <f>SUMIFS('BD OCyG'!$AC:$AC,'BD OCyG'!$B:$B,B$11,'BD OCyG'!$AE:$AE,$H17,'BD OCyG'!$AD:$AD,$H$11,'BD OCyG'!$AF:$AF,"Si")</f>
        <v>0</v>
      </c>
      <c r="E17" s="171">
        <f>SUMIFS('BD OCyG'!$AC:$AC,'BD OCyG'!$B:$B,B$11,'BD OCyG'!$AE:$AE,$H17,'BD OCyG'!$AD:$AD,$H$11,'BD OCyG'!$AF:$AF,"No")*Resumen!$F$9</f>
        <v>0</v>
      </c>
      <c r="F17" s="171">
        <f>D17+IF(Resumen!$F$9=0,0,E17/Resumen!$F$9)</f>
        <v>0</v>
      </c>
      <c r="G17" s="171">
        <f>D17+IF(Resumen!$F$7=0,0,E17/Resumen!$F$7)</f>
        <v>0</v>
      </c>
      <c r="H17" s="172"/>
      <c r="I17" s="139">
        <f>SUMIFS('BD OCyG'!$AB:$AB,'BD OCyG'!$B:$B,I$11,'BD OCyG'!$AE:$AE,$H17,'BD OCyG'!$AD:$AD,$H$11)</f>
        <v>0</v>
      </c>
      <c r="J17" s="139">
        <f t="shared" si="1"/>
        <v>0</v>
      </c>
      <c r="K17" s="139">
        <f>SUMIFS('BD OCyG'!$AC:$AC,'BD OCyG'!$B:$B,I$11,'BD OCyG'!$AE:$AE,$H17,'BD OCyG'!$AD:$AD,$H$11,'BD OCyG'!$AF:$AF,"Si")</f>
        <v>0</v>
      </c>
      <c r="L17" s="139">
        <f>SUMIFS('BD OCyG'!$AC:$AC,'BD OCyG'!$B:$B,I$11,'BD OCyG'!$AE:$AE,$H17,'BD OCyG'!$AD:$AD,$H$11,'BD OCyG'!$AF:$AF,"No")*Resumen!$F$8</f>
        <v>0</v>
      </c>
      <c r="M17" s="171">
        <f>K17+IF(Resumen!$F$8=0,0,L17/Resumen!$F$8)</f>
        <v>0</v>
      </c>
      <c r="N17" s="139">
        <f>SUMIFS('BD OCyG'!$AB:$AB,'BD OCyG'!$B:$B,N$11,'BD OCyG'!$AE:$AE,$H17,'BD OCyG'!$AD:$AD,$H$11)</f>
        <v>0</v>
      </c>
      <c r="O17" s="139">
        <f t="shared" si="2"/>
        <v>0</v>
      </c>
      <c r="P17" s="139">
        <f>SUMIFS('BD OCyG'!$AC:$AC,'BD OCyG'!$B:$B,N$11,'BD OCyG'!$AE:$AE,$H17,'BD OCyG'!$AD:$AD,$H$11,'BD OCyG'!$AF:$AF,"Si")</f>
        <v>0</v>
      </c>
      <c r="Q17" s="139">
        <f>SUMIFS('BD OCyG'!$AC:$AC,'BD OCyG'!$B:$B,N$11,'BD OCyG'!$AE:$AE,$H17,'BD OCyG'!$AD:$AD,$H$11,'BD OCyG'!$AF:$AF,"No")*Resumen!$F$8</f>
        <v>0</v>
      </c>
      <c r="R17" s="171">
        <f>P17+IF(Resumen!$F$8=0,0,Q17/Resumen!$F$8)</f>
        <v>0</v>
      </c>
      <c r="S17" s="139">
        <f ca="1">IFERROR(SUMIFS(INDIRECT("'BD OCyG'!$"&amp;T$10&amp;":"&amp;T$10),'BD OCyG'!$B:$B,N$11,'BD OCyG'!$AE:$AE,$H17,'BD OCyG'!$AD:$AD,$H$11),)</f>
        <v>0</v>
      </c>
      <c r="T17" s="139">
        <f t="shared" ca="1" si="3"/>
        <v>0</v>
      </c>
      <c r="U17" s="139">
        <f ca="1">IFERROR(SUMIFS(INDIRECT("'BD OCyG'!$"&amp;U$10&amp;":$"&amp;U$10),'BD OCyG'!$B:$B,N$11,'BD OCyG'!$AE:$AE,$H17,'BD OCyG'!$AD:$AD,$H$11,'BD OCyG'!$AF:$AF,"Si"),)</f>
        <v>0</v>
      </c>
      <c r="V17" s="139">
        <f ca="1">IFERROR(SUMIFS(INDIRECT("'BD OCyG'!$"&amp;U$10&amp;":$"&amp;U$10),'BD OCyG'!$B:$B,N$11,'BD OCyG'!$AE:$AE,$H17,'BD OCyG'!$AD:$AD,$H$11,'BD OCyG'!$AF:$AF,"No")*Resumen!$F$8,)</f>
        <v>0</v>
      </c>
      <c r="W17" s="171">
        <f ca="1">U17+IF(Resumen!$F$8=0,0,V17/Resumen!$F$8)</f>
        <v>0</v>
      </c>
      <c r="X17" s="170">
        <f ca="1">SUMIFS(INDIRECT("'BD OCyG'!$"&amp;Y$10&amp;":"&amp;Y$10),'BD OCyG'!$B:$B,X$9,'BD OCyG'!$AE:$AE,$H17,'BD OCyG'!$AD:$AD,$H$11)</f>
        <v>0</v>
      </c>
      <c r="Y17" s="170">
        <f t="shared" ca="1" si="8"/>
        <v>0</v>
      </c>
      <c r="Z17" s="171">
        <f ca="1">SUMIFS(INDIRECT("'BD OCyG'!$"&amp;Z$10&amp;":$"&amp;Z$10),'BD OCyG'!$B:$B,X$9,'BD OCyG'!$AE:$AE,$H17,'BD OCyG'!$AD:$AD,$H$11,'BD OCyG'!$AF:$AF,"Si")</f>
        <v>0</v>
      </c>
      <c r="AA17" s="171">
        <f ca="1">SUMIFS(INDIRECT("'BD OCyG'!$"&amp;Z$10&amp;":$"&amp;Z$10),'BD OCyG'!$B:$B,X$9,'BD OCyG'!$AE:$AE,$H17,'BD OCyG'!$AD:$AD,$H$11,'BD OCyG'!$AF:$AF,"No")*Resumen!$F$8</f>
        <v>0</v>
      </c>
      <c r="AB17" s="171">
        <f ca="1">Z17+IF(Resumen!$F$8=0,0,AA17/Resumen!$F$8)</f>
        <v>0</v>
      </c>
      <c r="AC17" s="171">
        <f ca="1">Z17+IF(Resumen!$G$7=0,0,AA17/Resumen!$G$7)</f>
        <v>0</v>
      </c>
      <c r="AD17" s="170">
        <f ca="1">IF(AE$9&gt;Periodo,0,(SUMIFS(INDIRECT("'BD OCyG'!$"&amp;AE$10&amp;":"&amp;AE$10),'BD OCyG'!$B:$B,AD$9,'BD OCyG'!$AE:$AE,$H17,'BD OCyG'!$AD:$AD,$H$11)*AF$9-X17*X$10)/AD$10)</f>
        <v>0</v>
      </c>
      <c r="AE17" s="170">
        <f t="shared" ca="1" si="9"/>
        <v>0</v>
      </c>
      <c r="AF17" s="171">
        <f ca="1">IF(AE$9&gt;Periodo,0,IF(AE$9&gt;Periodo,0,SUMIFS(INDIRECT("'BD OCyG'!$"&amp;AF$10&amp;":$"&amp;AF$10),'BD OCyG'!$B:$B,AD$9,'BD OCyG'!$AE:$AE,$H17,'BD OCyG'!$AD:$AD,$H$11,'BD OCyG'!$AF:$AF,"Si")-Z17))</f>
        <v>0</v>
      </c>
      <c r="AG17" s="171">
        <f ca="1">IF(AE$9&gt;Periodo,0,IF(AE$9&gt;Periodo,0,SUMIFS(INDIRECT("'BD OCyG'!$"&amp;AF$10&amp;":$"&amp;AF$10),'BD OCyG'!$B:$B,AD$9,'BD OCyG'!$AE:$AE,$H17,'BD OCyG'!$AD:$AD,$H$11,'BD OCyG'!$AF:$AF,"No")*Resumen!$F$8-AA17))</f>
        <v>0</v>
      </c>
      <c r="AH17" s="171">
        <f ca="1">AF17+IF(Resumen!$F$8=0,0,AG17/Resumen!$F$8)</f>
        <v>0</v>
      </c>
      <c r="AI17" s="171">
        <f ca="1">AF17+IF(Resumen!$H$7=0,0,AG17/Resumen!$H$7)</f>
        <v>0</v>
      </c>
      <c r="AJ17" s="170">
        <f ca="1">IF(AK$9&gt;Periodo,0,IF(AK$9&gt;Periodo,0,(SUMIFS(INDIRECT("'BD OCyG'!$"&amp;AK$10&amp;":"&amp;AK$10),'BD OCyG'!$B:$B,AJ$9,'BD OCyG'!$AE:$AE,$H17,'BD OCyG'!$AD:$AD,$H$11)*AL$9-SUMIFS(INDIRECT("'BD OCyG'!$"&amp;AE$10&amp;":"&amp;AE$10),'BD OCyG'!$B:$B,AJ$9,'BD OCyG'!$AE:$AE,$H17,'BD OCyG'!$AD:$AD,$H$11)*AF$9)/AJ$10))</f>
        <v>0</v>
      </c>
      <c r="AK17" s="170">
        <f t="shared" ca="1" si="10"/>
        <v>0</v>
      </c>
      <c r="AL17" s="171">
        <f ca="1">IF(AK$9&gt;Periodo,0,SUMIFS(INDIRECT("'BD OCyG'!$"&amp;AL$10&amp;":$"&amp;AL$10),'BD OCyG'!$B:$B,AJ$9,'BD OCyG'!$AE:$AE,$H17,'BD OCyG'!$AD:$AD,$H$11,'BD OCyG'!$AF:$AF,"Si")-AF17-Z17)</f>
        <v>0</v>
      </c>
      <c r="AM17" s="171">
        <f ca="1">IF(AK$9&gt;Periodo,0,SUMIFS(INDIRECT("'BD OCyG'!$"&amp;AL$10&amp;":$"&amp;AL$10),'BD OCyG'!$B:$B,AJ$9,'BD OCyG'!$AE:$AE,$H17,'BD OCyG'!$AD:$AD,$H$11,'BD OCyG'!$AF:$AF,"No")*Resumen!$F$8-AG17-AA17)</f>
        <v>0</v>
      </c>
      <c r="AN17" s="171">
        <f ca="1">AL17+IF(Resumen!$F$8=0,0,AM17/Resumen!$F$8)</f>
        <v>0</v>
      </c>
      <c r="AO17" s="171">
        <f ca="1">AL17+IF(Resumen!$I$7=0,0,AM17/Resumen!$I$7)</f>
        <v>0</v>
      </c>
      <c r="AP17" s="170">
        <f ca="1">IF(AQ$9&gt;Periodo,0,IF(AQ$9&gt;Periodo,0,(SUMIFS(INDIRECT("'BD OCyG'!$"&amp;AQ$10&amp;":"&amp;AQ$10),'BD OCyG'!$B:$B,AP$9,'BD OCyG'!$AE:$AE,$H17,'BD OCyG'!$AD:$AD,$H$11)*AR$9-SUMIFS(INDIRECT("'BD OCyG'!$"&amp;AK$10&amp;":"&amp;AK$10),'BD OCyG'!$B:$B,AP$9,'BD OCyG'!$AE:$AE,$H17,'BD OCyG'!$AD:$AD,$H$11)*AL$9)/AP$10))</f>
        <v>0</v>
      </c>
      <c r="AQ17" s="170">
        <f t="shared" ca="1" si="11"/>
        <v>0</v>
      </c>
      <c r="AR17" s="171">
        <f ca="1">IF(AQ$9&gt;Periodo,0,SUMIFS(INDIRECT("'BD OCyG'!$"&amp;AR$10&amp;":$"&amp;AR$10),'BD OCyG'!$B:$B,AP$9,'BD OCyG'!$AE:$AE,$H17,'BD OCyG'!$AD:$AD,$H$11,'BD OCyG'!$AF:$AF,"Si")-AL17-AF17-Z17)</f>
        <v>0</v>
      </c>
      <c r="AS17" s="171">
        <f ca="1">IF(AQ$9&gt;Periodo,0,SUMIFS(INDIRECT("'BD OCyG'!$"&amp;AR$10&amp;":$"&amp;AR$10),'BD OCyG'!$B:$B,AP$9,'BD OCyG'!$AE:$AE,$H17,'BD OCyG'!$AD:$AD,$H$11,'BD OCyG'!$AF:$AF,"No")*Resumen!$F$8-AM17-AG17-AA17)</f>
        <v>0</v>
      </c>
      <c r="AT17" s="171">
        <f ca="1">AR17+IF(Resumen!$F$8=0,0,AS17/Resumen!$F$8)</f>
        <v>0</v>
      </c>
      <c r="AU17" s="171">
        <f ca="1">AR17+IF(Resumen!$J$7=0,0,AS17/Resumen!$J$7)</f>
        <v>0</v>
      </c>
      <c r="AV17" s="170">
        <f ca="1">IF(AW$9&gt;Periodo,0,IF(AW$9&gt;Periodo,0,(SUMIFS(INDIRECT("'BD OCyG'!$"&amp;AW$10&amp;":"&amp;AW$10),'BD OCyG'!$B:$B,AV$9,'BD OCyG'!$AE:$AE,$H17,'BD OCyG'!$AD:$AD,$H$11)*AX$9-SUMIFS(INDIRECT("'BD OCyG'!$"&amp;AQ$10&amp;":"&amp;AQ$10),'BD OCyG'!$B:$B,AV$9,'BD OCyG'!$AE:$AE,$H17,'BD OCyG'!$AD:$AD,$H$11)*AR$9)/AV$10))</f>
        <v>0</v>
      </c>
      <c r="AW17" s="170">
        <f t="shared" ca="1" si="12"/>
        <v>0</v>
      </c>
      <c r="AX17" s="171">
        <f ca="1">IF(AW$9&gt;Periodo,0,SUMIFS(INDIRECT("'BD OCyG'!$"&amp;AX$10&amp;":$"&amp;AX$10),'BD OCyG'!$B:$B,AV$9,'BD OCyG'!$AE:$AE,$H17,'BD OCyG'!$AD:$AD,$H$11,'BD OCyG'!$AF:$AF,"Si")-AR17-AL17-AF17-Z17)</f>
        <v>0</v>
      </c>
      <c r="AY17" s="171">
        <f ca="1">IF(AW$9&gt;Periodo,0,SUMIFS(INDIRECT("'BD OCyG'!$"&amp;AX$10&amp;":$"&amp;AX$10),'BD OCyG'!$B:$B,AV$9,'BD OCyG'!$AE:$AE,$H17,'BD OCyG'!$AD:$AD,$H$11,'BD OCyG'!$AF:$AF,"No")*Resumen!$F$8-AS17-AM17-AG17-AA17)</f>
        <v>0</v>
      </c>
      <c r="AZ17" s="171">
        <f ca="1">AX17+IF(Resumen!$F$8=0,0,AY17/Resumen!$F$8)</f>
        <v>0</v>
      </c>
      <c r="BA17" s="171">
        <f ca="1">AX17+IF(Resumen!$K$7=0,0,AY17/Resumen!$K$7)</f>
        <v>0</v>
      </c>
      <c r="BB17" s="170">
        <f ca="1">IF(BC$9&gt;Periodo,0,IF(BC$9&gt;Periodo,0,(SUMIFS(INDIRECT("'BD OCyG'!$"&amp;BC$10&amp;":"&amp;BC$10),'BD OCyG'!$B:$B,BB$9,'BD OCyG'!$AE:$AE,$H17,'BD OCyG'!$AD:$AD,$H$11)*BD$9-SUMIFS(INDIRECT("'BD OCyG'!$"&amp;AW$10&amp;":"&amp;AW$10),'BD OCyG'!$B:$B,BB$9,'BD OCyG'!$AE:$AE,$H17,'BD OCyG'!$AD:$AD,$H$11)*AX$9)/BB$10))</f>
        <v>0</v>
      </c>
      <c r="BC17" s="170">
        <f t="shared" ca="1" si="13"/>
        <v>0</v>
      </c>
      <c r="BD17" s="171">
        <f ca="1">IF(BC$9&gt;Periodo,0,SUMIFS(INDIRECT("'BD OCyG'!$"&amp;BD$10&amp;":$"&amp;BD$10),'BD OCyG'!$B:$B,BB$9,'BD OCyG'!$AE:$AE,$H17,'BD OCyG'!$AD:$AD,$H$11,'BD OCyG'!$AF:$AF,"Si")-AX17-AR17-AL17-AF17-Z17)</f>
        <v>0</v>
      </c>
      <c r="BE17" s="171">
        <f ca="1">IF(BC$9&gt;Periodo,0,SUMIFS(INDIRECT("'BD OCyG'!$"&amp;BD$10&amp;":$"&amp;BD$10),'BD OCyG'!$B:$B,BB$9,'BD OCyG'!$AE:$AE,$H17,'BD OCyG'!$AD:$AD,$H$11,'BD OCyG'!$AF:$AF,"No")*Resumen!$F$8-AY17-AS17-AM17-AG17-AA17)</f>
        <v>0</v>
      </c>
      <c r="BF17" s="171">
        <f ca="1">BD17+IF(Resumen!$F$8=0,0,BE17/Resumen!$F$8)</f>
        <v>0</v>
      </c>
      <c r="BG17" s="171">
        <f ca="1">BD17+IF(Resumen!$L$7=0,0,BE17/Resumen!$L$7)</f>
        <v>0</v>
      </c>
      <c r="BH17" s="170">
        <f ca="1">IF(BI$9&gt;Periodo,0,IF(BI$9&gt;Periodo,0,(SUMIFS(INDIRECT("'BD OCyG'!$"&amp;BI$10&amp;":"&amp;BI$10),'BD OCyG'!$B:$B,BH$9,'BD OCyG'!$AE:$AE,$H17,'BD OCyG'!$AD:$AD,$H$11)*BJ$9-SUMIFS(INDIRECT("'BD OCyG'!$"&amp;BC$10&amp;":"&amp;BC$10),'BD OCyG'!$B:$B,BH$9,'BD OCyG'!$AE:$AE,$H17,'BD OCyG'!$AD:$AD,$H$11)*BD$9)/BH$10))</f>
        <v>0</v>
      </c>
      <c r="BI17" s="170">
        <f t="shared" ca="1" si="14"/>
        <v>0</v>
      </c>
      <c r="BJ17" s="171">
        <f ca="1">IF(BI$9&gt;Periodo,0,SUMIFS(INDIRECT("'BD OCyG'!$"&amp;BJ$10&amp;":$"&amp;BJ$10),'BD OCyG'!$B:$B,BH$9,'BD OCyG'!$AE:$AE,$H17,'BD OCyG'!$AD:$AD,$H$11,'BD OCyG'!$AF:$AF,"Si")-BD17-AX17-AR17-AL17-AF17-Z17)</f>
        <v>0</v>
      </c>
      <c r="BK17" s="171">
        <f ca="1">IF(BI$9&gt;Periodo,0,SUMIFS(INDIRECT("'BD OCyG'!$"&amp;BJ$10&amp;":$"&amp;BJ$10),'BD OCyG'!$B:$B,BH$9,'BD OCyG'!$AE:$AE,$H17,'BD OCyG'!$AD:$AD,$H$11,'BD OCyG'!$AF:$AF,"No")*Resumen!$F$8-BE17-AY17-AS17-AM17-AG17-AA17)</f>
        <v>0</v>
      </c>
      <c r="BL17" s="171">
        <f ca="1">BJ17+IF(Resumen!$F$8=0,0,BK17/Resumen!$F$8)</f>
        <v>0</v>
      </c>
      <c r="BM17" s="171">
        <f ca="1">BJ17+IF(Resumen!$M$7=0,0,BK17/Resumen!$M$7)</f>
        <v>0</v>
      </c>
      <c r="BN17" s="170">
        <f ca="1">IF(BO$9&gt;Periodo,0,IF(BO$9&gt;Periodo,0,(SUMIFS(INDIRECT("'BD OCyG'!$"&amp;BO$10&amp;":"&amp;BO$10),'BD OCyG'!$B:$B,BN$9,'BD OCyG'!$AE:$AE,$H17,'BD OCyG'!$AD:$AD,$H$11)*BP$9-SUMIFS(INDIRECT("'BD OCyG'!$"&amp;BI$10&amp;":"&amp;BI$10),'BD OCyG'!$B:$B,BN$9,'BD OCyG'!$AE:$AE,$H17,'BD OCyG'!$AD:$AD,$H$11)*BJ$9)/BN$10))</f>
        <v>0</v>
      </c>
      <c r="BO17" s="170">
        <f t="shared" ca="1" si="15"/>
        <v>0</v>
      </c>
      <c r="BP17" s="171">
        <f ca="1">IF(BO$9&gt;Periodo,0,SUMIFS(INDIRECT("'BD OCyG'!$"&amp;BP$10&amp;":$"&amp;BP$10),'BD OCyG'!$B:$B,BN$9,'BD OCyG'!$AE:$AE,$H17,'BD OCyG'!$AD:$AD,$H$11,'BD OCyG'!$AF:$AF,"Si")-BJ17-BD17-AX17-AR17-AL17-AF17-Z17)</f>
        <v>0</v>
      </c>
      <c r="BQ17" s="171">
        <f ca="1">IF(BO$9&gt;Periodo,0,SUMIFS(INDIRECT("'BD OCyG'!$"&amp;BP$10&amp;":$"&amp;BP$10),'BD OCyG'!$B:$B,BN$9,'BD OCyG'!$AE:$AE,$H17,'BD OCyG'!$AD:$AD,$H$11,'BD OCyG'!$AF:$AF,"No")*Resumen!$F$9-BK17-BE17-AY17-AS17-AM17-AG17-AA17)</f>
        <v>0</v>
      </c>
      <c r="BR17" s="171">
        <f ca="1">BP17+IF(Resumen!$F$8=0,0,BQ17/Resumen!$F$8)</f>
        <v>0</v>
      </c>
      <c r="BS17" s="171">
        <f ca="1">BP17+IF(Resumen!$N$7=0,0,BQ17/Resumen!$N$7)</f>
        <v>0</v>
      </c>
      <c r="BT17" s="170">
        <f ca="1">IF(BU$9&gt;Periodo,0,IF(BU$9&gt;Periodo,0,(SUMIFS(INDIRECT("'BD OCyG'!$"&amp;BU$10&amp;":"&amp;BU$10),'BD OCyG'!$B:$B,BT$9,'BD OCyG'!$AE:$AE,$H17,'BD OCyG'!$AD:$AD,$H$11)*BV$9-SUMIFS(INDIRECT("'BD OCyG'!$"&amp;BO$10&amp;":"&amp;BO$10),'BD OCyG'!$B:$B,BT$9,'BD OCyG'!$AE:$AE,$H17,'BD OCyG'!$AD:$AD,$H$11)*BP$9)/BT$10))</f>
        <v>0</v>
      </c>
      <c r="BU17" s="170">
        <f t="shared" ca="1" si="16"/>
        <v>0</v>
      </c>
      <c r="BV17" s="171">
        <f ca="1">IF(BU$9&gt;Periodo,0,SUMIFS(INDIRECT("'BD OCyG'!$"&amp;BV$10&amp;":$"&amp;BV$10),'BD OCyG'!$B:$B,BT$9,'BD OCyG'!$AE:$AE,$H17,'BD OCyG'!$AD:$AD,$H$11,'BD OCyG'!$AF:$AF,"Si")-BP17-BJ17-BD17-AX17-AR17-AL17-AF17-Z17)</f>
        <v>0</v>
      </c>
      <c r="BW17" s="171">
        <f ca="1">IF(BU$9&gt;Periodo,0,SUMIFS(INDIRECT("'BD OCyG'!$"&amp;BV$10&amp;":$"&amp;BV$10),'BD OCyG'!$B:$B,BT$9,'BD OCyG'!$AE:$AE,$H17,'BD OCyG'!$AD:$AD,$H$11,'BD OCyG'!$AF:$AF,"No")*Resumen!$F$8-BQ17-BK17-BE17-AY17-AS17-AM17-AG17-AA17)</f>
        <v>0</v>
      </c>
      <c r="BX17" s="171">
        <f ca="1">BV17+IF(Resumen!$F$8=0,0,BW17/Resumen!$F$8)</f>
        <v>0</v>
      </c>
      <c r="BY17" s="171">
        <f ca="1">BV17+IF(Resumen!$O$7=0,0,BW17/Resumen!$O$7)</f>
        <v>0</v>
      </c>
      <c r="BZ17" s="170">
        <f ca="1">IF(CA$9&gt;Periodo,0,IF(CA$9&gt;Periodo,0,(SUMIFS(INDIRECT("'BD OCyG'!$"&amp;CA$10&amp;":"&amp;CA$10),'BD OCyG'!$B:$B,BZ$9,'BD OCyG'!$AE:$AE,$H17,'BD OCyG'!$AD:$AD,$H$11)*CB$9-SUMIFS(INDIRECT("'BD OCyG'!$"&amp;BU$10&amp;":"&amp;BU$10),'BD OCyG'!$B:$B,BZ$9,'BD OCyG'!$AE:$AE,$H17,'BD OCyG'!$AD:$AD,$H$11)*BV$9)/BZ$10))</f>
        <v>0</v>
      </c>
      <c r="CA17" s="170">
        <f t="shared" ca="1" si="17"/>
        <v>0</v>
      </c>
      <c r="CB17" s="171">
        <f ca="1">IF(CA$9&gt;Periodo,0,SUMIFS(INDIRECT("'BD OCyG'!$"&amp;CB$10&amp;":$"&amp;CB$10),'BD OCyG'!$B:$B,BZ$9,'BD OCyG'!$AE:$AE,$H17,'BD OCyG'!$AD:$AD,$H$11,'BD OCyG'!$AF:$AF,"Si")-BV17-BP17-BJ17-BD17-AX17-AR17-AL17-AF17-Z17)</f>
        <v>0</v>
      </c>
      <c r="CC17" s="171">
        <f ca="1">IF(CA$9&gt;Periodo,0,SUMIFS(INDIRECT("'BD OCyG'!$"&amp;CB$10&amp;":$"&amp;CB$10),'BD OCyG'!$B:$B,BZ$9,'BD OCyG'!$AE:$AE,$H17,'BD OCyG'!$AD:$AD,$H$11,'BD OCyG'!$AF:$AF,"No")*Resumen!$F$8-BW17-BQ17-BK17-BE17-AY17-AS17-AM17-AG17-AA17)</f>
        <v>0</v>
      </c>
      <c r="CD17" s="171">
        <f ca="1">CB17+IF(Resumen!$F$8=0,0,CC17/Resumen!$F$8)</f>
        <v>0</v>
      </c>
      <c r="CE17" s="171">
        <f ca="1">CB17+IF(Resumen!$P$7=0,0,CC17/Resumen!$P$7)</f>
        <v>0</v>
      </c>
      <c r="CF17" s="170">
        <f ca="1">IF(CG$9&gt;Periodo,0,IF(CG$9&gt;Periodo,0,(SUMIFS(INDIRECT("'BD OCyG'!$"&amp;CG$10&amp;":"&amp;CG$10),'BD OCyG'!$B:$B,CF$9,'BD OCyG'!$AE:$AE,$H17,'BD OCyG'!$AD:$AD,$H$11)*CH$9-SUMIFS(INDIRECT("'BD OCyG'!$"&amp;CA$10&amp;":"&amp;CA$10),'BD OCyG'!$B:$B,CF$9,'BD OCyG'!$AE:$AE,$H17,'BD OCyG'!$AD:$AD,$H$11)*CB$9)/CF$10))</f>
        <v>0</v>
      </c>
      <c r="CG17" s="170">
        <f t="shared" ca="1" si="18"/>
        <v>0</v>
      </c>
      <c r="CH17" s="171">
        <f ca="1">IF(CG$9&gt;Periodo,0,SUMIFS(INDIRECT("'BD OCyG'!$"&amp;CH$10&amp;":$"&amp;CH$10),'BD OCyG'!$B:$B,CF$9,'BD OCyG'!$AE:$AE,$H17,'BD OCyG'!$AD:$AD,$H$11,'BD OCyG'!$AF:$AF,"Si")-CB17-BV17-BP17-BJ17-BD17-AX17-AR17-AL17-AF17-Z17)</f>
        <v>0</v>
      </c>
      <c r="CI17" s="171">
        <f ca="1">IF(CG$9&gt;Periodo,0,SUMIFS(INDIRECT("'BD OCyG'!$"&amp;CH$10&amp;":$"&amp;CH$10),'BD OCyG'!$B:$B,CF$9,'BD OCyG'!$AE:$AE,$H17,'BD OCyG'!$AD:$AD,$H$11,'BD OCyG'!$AF:$AF,"No")*Resumen!$F$8-CC17-BW17-BQ17-BK17-BE17-AY17-AS17-AM17-AG17-AA17)</f>
        <v>0</v>
      </c>
      <c r="CJ17" s="171">
        <f ca="1">CH17+IF(Resumen!$F$8=0,0,CI17/Resumen!$F$8)</f>
        <v>0</v>
      </c>
      <c r="CK17" s="171">
        <f ca="1">CH17+IF(Resumen!$Q$7=0,0,CI17/Resumen!$Q$7)</f>
        <v>0</v>
      </c>
      <c r="CL17" s="170">
        <f ca="1">IF(CM$9&gt;Periodo,0,IF(CM$9&gt;Periodo,0,(SUMIFS(INDIRECT("'BD OCyG'!$"&amp;CM$10&amp;":"&amp;CM$10),'BD OCyG'!$B:$B,CL$9,'BD OCyG'!$AE:$AE,$H17,'BD OCyG'!$AD:$AD,$H$11)*CN$9-SUMIFS(INDIRECT("'BD OCyG'!$"&amp;CG$10&amp;":"&amp;CG$10),'BD OCyG'!$B:$B,CL$9,'BD OCyG'!$AE:$AE,$H17,'BD OCyG'!$AD:$AD,$H$11)*CH$9)/CL$10))</f>
        <v>0</v>
      </c>
      <c r="CM17" s="170">
        <f t="shared" ca="1" si="19"/>
        <v>0</v>
      </c>
      <c r="CN17" s="171">
        <f ca="1">IF(CM$9&gt;Periodo,0,SUMIFS(INDIRECT("'BD OCyG'!$"&amp;CN$10&amp;":$"&amp;CN$10),'BD OCyG'!$B:$B,CL$9,'BD OCyG'!$AE:$AE,$H17,'BD OCyG'!$AD:$AD,$H$11,'BD OCyG'!$AF:$AF,"Si")-CH17-CB17-BV17-BP17-BJ17-BD17-AX17-AR17-AL17-AF17-Z17)</f>
        <v>0</v>
      </c>
      <c r="CO17" s="171">
        <f ca="1">IF(CM$9&gt;Periodo,0,SUMIFS(INDIRECT("'BD OCyG'!$"&amp;CN$10&amp;":$"&amp;CN$10),'BD OCyG'!$B:$B,CL$9,'BD OCyG'!$AE:$AE,$H17,'BD OCyG'!$AD:$AD,$H$11,'BD OCyG'!$AF:$AF,"No")*Resumen!$F$8-CI17-CC17-BW17-BQ17-BK17-BE17-AY17-AS17-AM17-AG17-AA17)</f>
        <v>0</v>
      </c>
      <c r="CP17" s="171">
        <f ca="1">CN17+IF(Resumen!$F$8=0,0,CO17/Resumen!$F$8)</f>
        <v>0</v>
      </c>
      <c r="CQ17" s="171">
        <f ca="1">CN17+IF(Resumen!$R$7=0,0,CO17/Resumen!$R$7)</f>
        <v>0</v>
      </c>
      <c r="CR17" s="139">
        <f t="shared" ca="1" si="20"/>
        <v>0</v>
      </c>
      <c r="CS17" s="139">
        <f t="shared" ca="1" si="21"/>
        <v>0</v>
      </c>
      <c r="CT17" s="139">
        <f t="shared" ca="1" si="22"/>
        <v>0</v>
      </c>
      <c r="CU17" s="139">
        <f t="shared" ca="1" si="4"/>
        <v>0</v>
      </c>
      <c r="CV17" s="140">
        <f t="shared" ca="1" si="4"/>
        <v>0</v>
      </c>
      <c r="CW17" s="140">
        <f t="shared" ca="1" si="4"/>
        <v>0</v>
      </c>
      <c r="CX17" s="170">
        <f>SUMIFS('BD OCyG'!$AB:$AB,'BD OCyG'!$B:$B,CX$11,'BD OCyG'!$AE:$AE,$H17,'BD OCyG'!$AD:$AD,$H$11)</f>
        <v>0</v>
      </c>
      <c r="CY17" s="170">
        <f t="shared" si="5"/>
        <v>0</v>
      </c>
      <c r="CZ17" s="171">
        <f>SUMIFS('BD OCyG'!$AC:$AC,'BD OCyG'!$B:$B,CX$11,'BD OCyG'!$AE:$AE,$H17,'BD OCyG'!$AD:$AD,$H$11,'BD OCyG'!$AF:$AF,"Si")</f>
        <v>0</v>
      </c>
      <c r="DA17" s="171">
        <f>SUMIFS('BD OCyG'!$AC:$AC,'BD OCyG'!$B:$B,CX$11,'BD OCyG'!$AE:$AE,$H17,'BD OCyG'!$AD:$AD,$H$11,'BD OCyG'!$AF:$AF,"No")*Resumen!$F$8</f>
        <v>0</v>
      </c>
      <c r="DB17" s="171">
        <f>CZ17+IF(Resumen!$F$8=0,0,DA17/Resumen!$F$8)</f>
        <v>0</v>
      </c>
      <c r="DC17" s="171">
        <f>CZ17+IF(Resumen!$F$8=0,0,DA17/Resumen!$F$8)</f>
        <v>0</v>
      </c>
      <c r="DD17" s="170">
        <f>SUMIFS('BD OCyG'!$AB:$AB,'BD OCyG'!$B:$B,DD$11,'BD OCyG'!$AE:$AE,$H17,'BD OCyG'!$AD:$AD,$H$11)</f>
        <v>0</v>
      </c>
      <c r="DE17" s="170">
        <f t="shared" si="6"/>
        <v>0</v>
      </c>
      <c r="DF17" s="171">
        <f>SUMIFS('BD OCyG'!$AC:$AC,'BD OCyG'!$B:$B,DD$11,'BD OCyG'!$AE:$AE,$H17,'BD OCyG'!$AD:$AD,$H$11,'BD OCyG'!$AF:$AF,"Si")</f>
        <v>0</v>
      </c>
      <c r="DG17" s="171">
        <f>SUMIFS('BD OCyG'!$AC:$AC,'BD OCyG'!$B:$B,DD$11,'BD OCyG'!$AE:$AE,$H17,'BD OCyG'!$AD:$AD,$H$11,'BD OCyG'!$AF:$AF,"No")*Resumen!$F$8</f>
        <v>0</v>
      </c>
      <c r="DH17" s="171">
        <f>DF17+IF(Resumen!$F$8=0,0,DG17/Resumen!$F$8)</f>
        <v>0</v>
      </c>
      <c r="DI17" s="171">
        <f>DF17+IF(Resumen!$F$8=0,0,DG17/Resumen!$F$8)</f>
        <v>0</v>
      </c>
      <c r="DJ17" s="140">
        <f t="shared" ca="1" si="23"/>
        <v>0</v>
      </c>
      <c r="DK17" s="140">
        <f t="shared" ca="1" si="7"/>
        <v>0</v>
      </c>
      <c r="DL17" s="140">
        <f t="shared" ca="1" si="7"/>
        <v>0</v>
      </c>
    </row>
    <row r="18" spans="2:116" s="169" customFormat="1" ht="15" customHeight="1" x14ac:dyDescent="0.2">
      <c r="B18" s="170">
        <f>SUMIFS('BD OCyG'!$AB:$AB,'BD OCyG'!$B:$B,B$11,'BD OCyG'!$AE:$AE,$H18,'BD OCyG'!$AD:$AD,$H$11)</f>
        <v>0</v>
      </c>
      <c r="C18" s="170">
        <f t="shared" si="0"/>
        <v>0</v>
      </c>
      <c r="D18" s="171">
        <f>SUMIFS('BD OCyG'!$AC:$AC,'BD OCyG'!$B:$B,B$11,'BD OCyG'!$AE:$AE,$H18,'BD OCyG'!$AD:$AD,$H$11,'BD OCyG'!$AF:$AF,"Si")</f>
        <v>0</v>
      </c>
      <c r="E18" s="171">
        <f>SUMIFS('BD OCyG'!$AC:$AC,'BD OCyG'!$B:$B,B$11,'BD OCyG'!$AE:$AE,$H18,'BD OCyG'!$AD:$AD,$H$11,'BD OCyG'!$AF:$AF,"No")*Resumen!$F$9</f>
        <v>0</v>
      </c>
      <c r="F18" s="171">
        <f>D18+IF(Resumen!$F$9=0,0,E18/Resumen!$F$9)</f>
        <v>0</v>
      </c>
      <c r="G18" s="171">
        <f>D18+IF(Resumen!$F$7=0,0,E18/Resumen!$F$7)</f>
        <v>0</v>
      </c>
      <c r="H18" s="172"/>
      <c r="I18" s="139">
        <f>SUMIFS('BD OCyG'!$AB:$AB,'BD OCyG'!$B:$B,I$11,'BD OCyG'!$AE:$AE,$H18,'BD OCyG'!$AD:$AD,$H$11)</f>
        <v>0</v>
      </c>
      <c r="J18" s="139">
        <f t="shared" si="1"/>
        <v>0</v>
      </c>
      <c r="K18" s="139">
        <f>SUMIFS('BD OCyG'!$AC:$AC,'BD OCyG'!$B:$B,I$11,'BD OCyG'!$AE:$AE,$H18,'BD OCyG'!$AD:$AD,$H$11,'BD OCyG'!$AF:$AF,"Si")</f>
        <v>0</v>
      </c>
      <c r="L18" s="139">
        <f>SUMIFS('BD OCyG'!$AC:$AC,'BD OCyG'!$B:$B,I$11,'BD OCyG'!$AE:$AE,$H18,'BD OCyG'!$AD:$AD,$H$11,'BD OCyG'!$AF:$AF,"No")*Resumen!$F$8</f>
        <v>0</v>
      </c>
      <c r="M18" s="171">
        <f>K18+IF(Resumen!$F$8=0,0,L18/Resumen!$F$8)</f>
        <v>0</v>
      </c>
      <c r="N18" s="139">
        <f>SUMIFS('BD OCyG'!$AB:$AB,'BD OCyG'!$B:$B,N$11,'BD OCyG'!$AE:$AE,$H18,'BD OCyG'!$AD:$AD,$H$11)</f>
        <v>0</v>
      </c>
      <c r="O18" s="139">
        <f t="shared" si="2"/>
        <v>0</v>
      </c>
      <c r="P18" s="139">
        <f>SUMIFS('BD OCyG'!$AC:$AC,'BD OCyG'!$B:$B,N$11,'BD OCyG'!$AE:$AE,$H18,'BD OCyG'!$AD:$AD,$H$11,'BD OCyG'!$AF:$AF,"Si")</f>
        <v>0</v>
      </c>
      <c r="Q18" s="139">
        <f>SUMIFS('BD OCyG'!$AC:$AC,'BD OCyG'!$B:$B,N$11,'BD OCyG'!$AE:$AE,$H18,'BD OCyG'!$AD:$AD,$H$11,'BD OCyG'!$AF:$AF,"No")*Resumen!$F$8</f>
        <v>0</v>
      </c>
      <c r="R18" s="171">
        <f>P18+IF(Resumen!$F$8=0,0,Q18/Resumen!$F$8)</f>
        <v>0</v>
      </c>
      <c r="S18" s="139">
        <f ca="1">IFERROR(SUMIFS(INDIRECT("'BD OCyG'!$"&amp;T$10&amp;":"&amp;T$10),'BD OCyG'!$B:$B,N$11,'BD OCyG'!$AE:$AE,$H18,'BD OCyG'!$AD:$AD,$H$11),)</f>
        <v>0</v>
      </c>
      <c r="T18" s="139">
        <f t="shared" ca="1" si="3"/>
        <v>0</v>
      </c>
      <c r="U18" s="139">
        <f ca="1">IFERROR(SUMIFS(INDIRECT("'BD OCyG'!$"&amp;U$10&amp;":$"&amp;U$10),'BD OCyG'!$B:$B,N$11,'BD OCyG'!$AE:$AE,$H18,'BD OCyG'!$AD:$AD,$H$11,'BD OCyG'!$AF:$AF,"Si"),)</f>
        <v>0</v>
      </c>
      <c r="V18" s="139">
        <f ca="1">IFERROR(SUMIFS(INDIRECT("'BD OCyG'!$"&amp;U$10&amp;":$"&amp;U$10),'BD OCyG'!$B:$B,N$11,'BD OCyG'!$AE:$AE,$H18,'BD OCyG'!$AD:$AD,$H$11,'BD OCyG'!$AF:$AF,"No")*Resumen!$F$8,)</f>
        <v>0</v>
      </c>
      <c r="W18" s="171">
        <f ca="1">U18+IF(Resumen!$F$8=0,0,V18/Resumen!$F$8)</f>
        <v>0</v>
      </c>
      <c r="X18" s="170">
        <f ca="1">SUMIFS(INDIRECT("'BD OCyG'!$"&amp;Y$10&amp;":"&amp;Y$10),'BD OCyG'!$B:$B,X$9,'BD OCyG'!$AE:$AE,$H18,'BD OCyG'!$AD:$AD,$H$11)</f>
        <v>0</v>
      </c>
      <c r="Y18" s="170">
        <f t="shared" ca="1" si="8"/>
        <v>0</v>
      </c>
      <c r="Z18" s="171">
        <f ca="1">SUMIFS(INDIRECT("'BD OCyG'!$"&amp;Z$10&amp;":$"&amp;Z$10),'BD OCyG'!$B:$B,X$9,'BD OCyG'!$AE:$AE,$H18,'BD OCyG'!$AD:$AD,$H$11,'BD OCyG'!$AF:$AF,"Si")</f>
        <v>0</v>
      </c>
      <c r="AA18" s="171">
        <f ca="1">SUMIFS(INDIRECT("'BD OCyG'!$"&amp;Z$10&amp;":$"&amp;Z$10),'BD OCyG'!$B:$B,X$9,'BD OCyG'!$AE:$AE,$H18,'BD OCyG'!$AD:$AD,$H$11,'BD OCyG'!$AF:$AF,"No")*Resumen!$F$8</f>
        <v>0</v>
      </c>
      <c r="AB18" s="171">
        <f ca="1">Z18+IF(Resumen!$F$8=0,0,AA18/Resumen!$F$8)</f>
        <v>0</v>
      </c>
      <c r="AC18" s="171">
        <f ca="1">Z18+IF(Resumen!$G$7=0,0,AA18/Resumen!$G$7)</f>
        <v>0</v>
      </c>
      <c r="AD18" s="170">
        <f ca="1">IF(AE$9&gt;Periodo,0,(SUMIFS(INDIRECT("'BD OCyG'!$"&amp;AE$10&amp;":"&amp;AE$10),'BD OCyG'!$B:$B,AD$9,'BD OCyG'!$AE:$AE,$H18,'BD OCyG'!$AD:$AD,$H$11)*AF$9-X18*X$10)/AD$10)</f>
        <v>0</v>
      </c>
      <c r="AE18" s="170">
        <f t="shared" ca="1" si="9"/>
        <v>0</v>
      </c>
      <c r="AF18" s="171">
        <f ca="1">IF(AE$9&gt;Periodo,0,IF(AE$9&gt;Periodo,0,SUMIFS(INDIRECT("'BD OCyG'!$"&amp;AF$10&amp;":$"&amp;AF$10),'BD OCyG'!$B:$B,AD$9,'BD OCyG'!$AE:$AE,$H18,'BD OCyG'!$AD:$AD,$H$11,'BD OCyG'!$AF:$AF,"Si")-Z18))</f>
        <v>0</v>
      </c>
      <c r="AG18" s="171">
        <f ca="1">IF(AE$9&gt;Periodo,0,IF(AE$9&gt;Periodo,0,SUMIFS(INDIRECT("'BD OCyG'!$"&amp;AF$10&amp;":$"&amp;AF$10),'BD OCyG'!$B:$B,AD$9,'BD OCyG'!$AE:$AE,$H18,'BD OCyG'!$AD:$AD,$H$11,'BD OCyG'!$AF:$AF,"No")*Resumen!$F$8-AA18))</f>
        <v>0</v>
      </c>
      <c r="AH18" s="171">
        <f ca="1">AF18+IF(Resumen!$F$8=0,0,AG18/Resumen!$F$8)</f>
        <v>0</v>
      </c>
      <c r="AI18" s="171">
        <f ca="1">AF18+IF(Resumen!$H$7=0,0,AG18/Resumen!$H$7)</f>
        <v>0</v>
      </c>
      <c r="AJ18" s="170">
        <f ca="1">IF(AK$9&gt;Periodo,0,IF(AK$9&gt;Periodo,0,(SUMIFS(INDIRECT("'BD OCyG'!$"&amp;AK$10&amp;":"&amp;AK$10),'BD OCyG'!$B:$B,AJ$9,'BD OCyG'!$AE:$AE,$H18,'BD OCyG'!$AD:$AD,$H$11)*AL$9-SUMIFS(INDIRECT("'BD OCyG'!$"&amp;AE$10&amp;":"&amp;AE$10),'BD OCyG'!$B:$B,AJ$9,'BD OCyG'!$AE:$AE,$H18,'BD OCyG'!$AD:$AD,$H$11)*AF$9)/AJ$10))</f>
        <v>0</v>
      </c>
      <c r="AK18" s="170">
        <f t="shared" ca="1" si="10"/>
        <v>0</v>
      </c>
      <c r="AL18" s="171">
        <f ca="1">IF(AK$9&gt;Periodo,0,SUMIFS(INDIRECT("'BD OCyG'!$"&amp;AL$10&amp;":$"&amp;AL$10),'BD OCyG'!$B:$B,AJ$9,'BD OCyG'!$AE:$AE,$H18,'BD OCyG'!$AD:$AD,$H$11,'BD OCyG'!$AF:$AF,"Si")-AF18-Z18)</f>
        <v>0</v>
      </c>
      <c r="AM18" s="171">
        <f ca="1">IF(AK$9&gt;Periodo,0,SUMIFS(INDIRECT("'BD OCyG'!$"&amp;AL$10&amp;":$"&amp;AL$10),'BD OCyG'!$B:$B,AJ$9,'BD OCyG'!$AE:$AE,$H18,'BD OCyG'!$AD:$AD,$H$11,'BD OCyG'!$AF:$AF,"No")*Resumen!$F$8-AG18-AA18)</f>
        <v>0</v>
      </c>
      <c r="AN18" s="171">
        <f ca="1">AL18+IF(Resumen!$F$8=0,0,AM18/Resumen!$F$8)</f>
        <v>0</v>
      </c>
      <c r="AO18" s="171">
        <f ca="1">AL18+IF(Resumen!$I$7=0,0,AM18/Resumen!$I$7)</f>
        <v>0</v>
      </c>
      <c r="AP18" s="170">
        <f ca="1">IF(AQ$9&gt;Periodo,0,IF(AQ$9&gt;Periodo,0,(SUMIFS(INDIRECT("'BD OCyG'!$"&amp;AQ$10&amp;":"&amp;AQ$10),'BD OCyG'!$B:$B,AP$9,'BD OCyG'!$AE:$AE,$H18,'BD OCyG'!$AD:$AD,$H$11)*AR$9-SUMIFS(INDIRECT("'BD OCyG'!$"&amp;AK$10&amp;":"&amp;AK$10),'BD OCyG'!$B:$B,AP$9,'BD OCyG'!$AE:$AE,$H18,'BD OCyG'!$AD:$AD,$H$11)*AL$9)/AP$10))</f>
        <v>0</v>
      </c>
      <c r="AQ18" s="170">
        <f t="shared" ca="1" si="11"/>
        <v>0</v>
      </c>
      <c r="AR18" s="171">
        <f ca="1">IF(AQ$9&gt;Periodo,0,SUMIFS(INDIRECT("'BD OCyG'!$"&amp;AR$10&amp;":$"&amp;AR$10),'BD OCyG'!$B:$B,AP$9,'BD OCyG'!$AE:$AE,$H18,'BD OCyG'!$AD:$AD,$H$11,'BD OCyG'!$AF:$AF,"Si")-AL18-AF18-Z18)</f>
        <v>0</v>
      </c>
      <c r="AS18" s="171">
        <f ca="1">IF(AQ$9&gt;Periodo,0,SUMIFS(INDIRECT("'BD OCyG'!$"&amp;AR$10&amp;":$"&amp;AR$10),'BD OCyG'!$B:$B,AP$9,'BD OCyG'!$AE:$AE,$H18,'BD OCyG'!$AD:$AD,$H$11,'BD OCyG'!$AF:$AF,"No")*Resumen!$F$8-AM18-AG18-AA18)</f>
        <v>0</v>
      </c>
      <c r="AT18" s="171">
        <f ca="1">AR18+IF(Resumen!$F$8=0,0,AS18/Resumen!$F$8)</f>
        <v>0</v>
      </c>
      <c r="AU18" s="171">
        <f ca="1">AR18+IF(Resumen!$J$7=0,0,AS18/Resumen!$J$7)</f>
        <v>0</v>
      </c>
      <c r="AV18" s="170">
        <f ca="1">IF(AW$9&gt;Periodo,0,IF(AW$9&gt;Periodo,0,(SUMIFS(INDIRECT("'BD OCyG'!$"&amp;AW$10&amp;":"&amp;AW$10),'BD OCyG'!$B:$B,AV$9,'BD OCyG'!$AE:$AE,$H18,'BD OCyG'!$AD:$AD,$H$11)*AX$9-SUMIFS(INDIRECT("'BD OCyG'!$"&amp;AQ$10&amp;":"&amp;AQ$10),'BD OCyG'!$B:$B,AV$9,'BD OCyG'!$AE:$AE,$H18,'BD OCyG'!$AD:$AD,$H$11)*AR$9)/AV$10))</f>
        <v>0</v>
      </c>
      <c r="AW18" s="170">
        <f t="shared" ca="1" si="12"/>
        <v>0</v>
      </c>
      <c r="AX18" s="171">
        <f ca="1">IF(AW$9&gt;Periodo,0,SUMIFS(INDIRECT("'BD OCyG'!$"&amp;AX$10&amp;":$"&amp;AX$10),'BD OCyG'!$B:$B,AV$9,'BD OCyG'!$AE:$AE,$H18,'BD OCyG'!$AD:$AD,$H$11,'BD OCyG'!$AF:$AF,"Si")-AR18-AL18-AF18-Z18)</f>
        <v>0</v>
      </c>
      <c r="AY18" s="171">
        <f ca="1">IF(AW$9&gt;Periodo,0,SUMIFS(INDIRECT("'BD OCyG'!$"&amp;AX$10&amp;":$"&amp;AX$10),'BD OCyG'!$B:$B,AV$9,'BD OCyG'!$AE:$AE,$H18,'BD OCyG'!$AD:$AD,$H$11,'BD OCyG'!$AF:$AF,"No")*Resumen!$F$8-AS18-AM18-AG18-AA18)</f>
        <v>0</v>
      </c>
      <c r="AZ18" s="171">
        <f ca="1">AX18+IF(Resumen!$F$8=0,0,AY18/Resumen!$F$8)</f>
        <v>0</v>
      </c>
      <c r="BA18" s="171">
        <f ca="1">AX18+IF(Resumen!$K$7=0,0,AY18/Resumen!$K$7)</f>
        <v>0</v>
      </c>
      <c r="BB18" s="170">
        <f ca="1">IF(BC$9&gt;Periodo,0,IF(BC$9&gt;Periodo,0,(SUMIFS(INDIRECT("'BD OCyG'!$"&amp;BC$10&amp;":"&amp;BC$10),'BD OCyG'!$B:$B,BB$9,'BD OCyG'!$AE:$AE,$H18,'BD OCyG'!$AD:$AD,$H$11)*BD$9-SUMIFS(INDIRECT("'BD OCyG'!$"&amp;AW$10&amp;":"&amp;AW$10),'BD OCyG'!$B:$B,BB$9,'BD OCyG'!$AE:$AE,$H18,'BD OCyG'!$AD:$AD,$H$11)*AX$9)/BB$10))</f>
        <v>0</v>
      </c>
      <c r="BC18" s="170">
        <f t="shared" ca="1" si="13"/>
        <v>0</v>
      </c>
      <c r="BD18" s="171">
        <f ca="1">IF(BC$9&gt;Periodo,0,SUMIFS(INDIRECT("'BD OCyG'!$"&amp;BD$10&amp;":$"&amp;BD$10),'BD OCyG'!$B:$B,BB$9,'BD OCyG'!$AE:$AE,$H18,'BD OCyG'!$AD:$AD,$H$11,'BD OCyG'!$AF:$AF,"Si")-AX18-AR18-AL18-AF18-Z18)</f>
        <v>0</v>
      </c>
      <c r="BE18" s="171">
        <f ca="1">IF(BC$9&gt;Periodo,0,SUMIFS(INDIRECT("'BD OCyG'!$"&amp;BD$10&amp;":$"&amp;BD$10),'BD OCyG'!$B:$B,BB$9,'BD OCyG'!$AE:$AE,$H18,'BD OCyG'!$AD:$AD,$H$11,'BD OCyG'!$AF:$AF,"No")*Resumen!$F$8-AY18-AS18-AM18-AG18-AA18)</f>
        <v>0</v>
      </c>
      <c r="BF18" s="171">
        <f ca="1">BD18+IF(Resumen!$F$8=0,0,BE18/Resumen!$F$8)</f>
        <v>0</v>
      </c>
      <c r="BG18" s="171">
        <f ca="1">BD18+IF(Resumen!$L$7=0,0,BE18/Resumen!$L$7)</f>
        <v>0</v>
      </c>
      <c r="BH18" s="170">
        <f ca="1">IF(BI$9&gt;Periodo,0,IF(BI$9&gt;Periodo,0,(SUMIFS(INDIRECT("'BD OCyG'!$"&amp;BI$10&amp;":"&amp;BI$10),'BD OCyG'!$B:$B,BH$9,'BD OCyG'!$AE:$AE,$H18,'BD OCyG'!$AD:$AD,$H$11)*BJ$9-SUMIFS(INDIRECT("'BD OCyG'!$"&amp;BC$10&amp;":"&amp;BC$10),'BD OCyG'!$B:$B,BH$9,'BD OCyG'!$AE:$AE,$H18,'BD OCyG'!$AD:$AD,$H$11)*BD$9)/BH$10))</f>
        <v>0</v>
      </c>
      <c r="BI18" s="170">
        <f t="shared" ca="1" si="14"/>
        <v>0</v>
      </c>
      <c r="BJ18" s="171">
        <f ca="1">IF(BI$9&gt;Periodo,0,SUMIFS(INDIRECT("'BD OCyG'!$"&amp;BJ$10&amp;":$"&amp;BJ$10),'BD OCyG'!$B:$B,BH$9,'BD OCyG'!$AE:$AE,$H18,'BD OCyG'!$AD:$AD,$H$11,'BD OCyG'!$AF:$AF,"Si")-BD18-AX18-AR18-AL18-AF18-Z18)</f>
        <v>0</v>
      </c>
      <c r="BK18" s="171">
        <f ca="1">IF(BI$9&gt;Periodo,0,SUMIFS(INDIRECT("'BD OCyG'!$"&amp;BJ$10&amp;":$"&amp;BJ$10),'BD OCyG'!$B:$B,BH$9,'BD OCyG'!$AE:$AE,$H18,'BD OCyG'!$AD:$AD,$H$11,'BD OCyG'!$AF:$AF,"No")*Resumen!$F$8-BE18-AY18-AS18-AM18-AG18-AA18)</f>
        <v>0</v>
      </c>
      <c r="BL18" s="171">
        <f ca="1">BJ18+IF(Resumen!$F$8=0,0,BK18/Resumen!$F$8)</f>
        <v>0</v>
      </c>
      <c r="BM18" s="171">
        <f ca="1">BJ18+IF(Resumen!$M$7=0,0,BK18/Resumen!$M$7)</f>
        <v>0</v>
      </c>
      <c r="BN18" s="170">
        <f ca="1">IF(BO$9&gt;Periodo,0,IF(BO$9&gt;Periodo,0,(SUMIFS(INDIRECT("'BD OCyG'!$"&amp;BO$10&amp;":"&amp;BO$10),'BD OCyG'!$B:$B,BN$9,'BD OCyG'!$AE:$AE,$H18,'BD OCyG'!$AD:$AD,$H$11)*BP$9-SUMIFS(INDIRECT("'BD OCyG'!$"&amp;BI$10&amp;":"&amp;BI$10),'BD OCyG'!$B:$B,BN$9,'BD OCyG'!$AE:$AE,$H18,'BD OCyG'!$AD:$AD,$H$11)*BJ$9)/BN$10))</f>
        <v>0</v>
      </c>
      <c r="BO18" s="170">
        <f t="shared" ca="1" si="15"/>
        <v>0</v>
      </c>
      <c r="BP18" s="171">
        <f ca="1">IF(BO$9&gt;Periodo,0,SUMIFS(INDIRECT("'BD OCyG'!$"&amp;BP$10&amp;":$"&amp;BP$10),'BD OCyG'!$B:$B,BN$9,'BD OCyG'!$AE:$AE,$H18,'BD OCyG'!$AD:$AD,$H$11,'BD OCyG'!$AF:$AF,"Si")-BJ18-BD18-AX18-AR18-AL18-AF18-Z18)</f>
        <v>0</v>
      </c>
      <c r="BQ18" s="171">
        <f ca="1">IF(BO$9&gt;Periodo,0,SUMIFS(INDIRECT("'BD OCyG'!$"&amp;BP$10&amp;":$"&amp;BP$10),'BD OCyG'!$B:$B,BN$9,'BD OCyG'!$AE:$AE,$H18,'BD OCyG'!$AD:$AD,$H$11,'BD OCyG'!$AF:$AF,"No")*Resumen!$F$9-BK18-BE18-AY18-AS18-AM18-AG18-AA18)</f>
        <v>0</v>
      </c>
      <c r="BR18" s="171">
        <f ca="1">BP18+IF(Resumen!$F$8=0,0,BQ18/Resumen!$F$8)</f>
        <v>0</v>
      </c>
      <c r="BS18" s="171">
        <f ca="1">BP18+IF(Resumen!$N$7=0,0,BQ18/Resumen!$N$7)</f>
        <v>0</v>
      </c>
      <c r="BT18" s="170">
        <f ca="1">IF(BU$9&gt;Periodo,0,IF(BU$9&gt;Periodo,0,(SUMIFS(INDIRECT("'BD OCyG'!$"&amp;BU$10&amp;":"&amp;BU$10),'BD OCyG'!$B:$B,BT$9,'BD OCyG'!$AE:$AE,$H18,'BD OCyG'!$AD:$AD,$H$11)*BV$9-SUMIFS(INDIRECT("'BD OCyG'!$"&amp;BO$10&amp;":"&amp;BO$10),'BD OCyG'!$B:$B,BT$9,'BD OCyG'!$AE:$AE,$H18,'BD OCyG'!$AD:$AD,$H$11)*BP$9)/BT$10))</f>
        <v>0</v>
      </c>
      <c r="BU18" s="170">
        <f t="shared" ca="1" si="16"/>
        <v>0</v>
      </c>
      <c r="BV18" s="171">
        <f ca="1">IF(BU$9&gt;Periodo,0,SUMIFS(INDIRECT("'BD OCyG'!$"&amp;BV$10&amp;":$"&amp;BV$10),'BD OCyG'!$B:$B,BT$9,'BD OCyG'!$AE:$AE,$H18,'BD OCyG'!$AD:$AD,$H$11,'BD OCyG'!$AF:$AF,"Si")-BP18-BJ18-BD18-AX18-AR18-AL18-AF18-Z18)</f>
        <v>0</v>
      </c>
      <c r="BW18" s="171">
        <f ca="1">IF(BU$9&gt;Periodo,0,SUMIFS(INDIRECT("'BD OCyG'!$"&amp;BV$10&amp;":$"&amp;BV$10),'BD OCyG'!$B:$B,BT$9,'BD OCyG'!$AE:$AE,$H18,'BD OCyG'!$AD:$AD,$H$11,'BD OCyG'!$AF:$AF,"No")*Resumen!$F$8-BQ18-BK18-BE18-AY18-AS18-AM18-AG18-AA18)</f>
        <v>0</v>
      </c>
      <c r="BX18" s="171">
        <f ca="1">BV18+IF(Resumen!$F$8=0,0,BW18/Resumen!$F$8)</f>
        <v>0</v>
      </c>
      <c r="BY18" s="171">
        <f ca="1">BV18+IF(Resumen!$O$7=0,0,BW18/Resumen!$O$7)</f>
        <v>0</v>
      </c>
      <c r="BZ18" s="170">
        <f ca="1">IF(CA$9&gt;Periodo,0,IF(CA$9&gt;Periodo,0,(SUMIFS(INDIRECT("'BD OCyG'!$"&amp;CA$10&amp;":"&amp;CA$10),'BD OCyG'!$B:$B,BZ$9,'BD OCyG'!$AE:$AE,$H18,'BD OCyG'!$AD:$AD,$H$11)*CB$9-SUMIFS(INDIRECT("'BD OCyG'!$"&amp;BU$10&amp;":"&amp;BU$10),'BD OCyG'!$B:$B,BZ$9,'BD OCyG'!$AE:$AE,$H18,'BD OCyG'!$AD:$AD,$H$11)*BV$9)/BZ$10))</f>
        <v>0</v>
      </c>
      <c r="CA18" s="170">
        <f t="shared" ca="1" si="17"/>
        <v>0</v>
      </c>
      <c r="CB18" s="171">
        <f ca="1">IF(CA$9&gt;Periodo,0,SUMIFS(INDIRECT("'BD OCyG'!$"&amp;CB$10&amp;":$"&amp;CB$10),'BD OCyG'!$B:$B,BZ$9,'BD OCyG'!$AE:$AE,$H18,'BD OCyG'!$AD:$AD,$H$11,'BD OCyG'!$AF:$AF,"Si")-BV18-BP18-BJ18-BD18-AX18-AR18-AL18-AF18-Z18)</f>
        <v>0</v>
      </c>
      <c r="CC18" s="171">
        <f ca="1">IF(CA$9&gt;Periodo,0,SUMIFS(INDIRECT("'BD OCyG'!$"&amp;CB$10&amp;":$"&amp;CB$10),'BD OCyG'!$B:$B,BZ$9,'BD OCyG'!$AE:$AE,$H18,'BD OCyG'!$AD:$AD,$H$11,'BD OCyG'!$AF:$AF,"No")*Resumen!$F$8-BW18-BQ18-BK18-BE18-AY18-AS18-AM18-AG18-AA18)</f>
        <v>0</v>
      </c>
      <c r="CD18" s="171">
        <f ca="1">CB18+IF(Resumen!$F$8=0,0,CC18/Resumen!$F$8)</f>
        <v>0</v>
      </c>
      <c r="CE18" s="171">
        <f ca="1">CB18+IF(Resumen!$P$7=0,0,CC18/Resumen!$P$7)</f>
        <v>0</v>
      </c>
      <c r="CF18" s="170">
        <f ca="1">IF(CG$9&gt;Periodo,0,IF(CG$9&gt;Periodo,0,(SUMIFS(INDIRECT("'BD OCyG'!$"&amp;CG$10&amp;":"&amp;CG$10),'BD OCyG'!$B:$B,CF$9,'BD OCyG'!$AE:$AE,$H18,'BD OCyG'!$AD:$AD,$H$11)*CH$9-SUMIFS(INDIRECT("'BD OCyG'!$"&amp;CA$10&amp;":"&amp;CA$10),'BD OCyG'!$B:$B,CF$9,'BD OCyG'!$AE:$AE,$H18,'BD OCyG'!$AD:$AD,$H$11)*CB$9)/CF$10))</f>
        <v>0</v>
      </c>
      <c r="CG18" s="170">
        <f t="shared" ca="1" si="18"/>
        <v>0</v>
      </c>
      <c r="CH18" s="171">
        <f ca="1">IF(CG$9&gt;Periodo,0,SUMIFS(INDIRECT("'BD OCyG'!$"&amp;CH$10&amp;":$"&amp;CH$10),'BD OCyG'!$B:$B,CF$9,'BD OCyG'!$AE:$AE,$H18,'BD OCyG'!$AD:$AD,$H$11,'BD OCyG'!$AF:$AF,"Si")-CB18-BV18-BP18-BJ18-BD18-AX18-AR18-AL18-AF18-Z18)</f>
        <v>0</v>
      </c>
      <c r="CI18" s="171">
        <f ca="1">IF(CG$9&gt;Periodo,0,SUMIFS(INDIRECT("'BD OCyG'!$"&amp;CH$10&amp;":$"&amp;CH$10),'BD OCyG'!$B:$B,CF$9,'BD OCyG'!$AE:$AE,$H18,'BD OCyG'!$AD:$AD,$H$11,'BD OCyG'!$AF:$AF,"No")*Resumen!$F$8-CC18-BW18-BQ18-BK18-BE18-AY18-AS18-AM18-AG18-AA18)</f>
        <v>0</v>
      </c>
      <c r="CJ18" s="171">
        <f ca="1">CH18+IF(Resumen!$F$8=0,0,CI18/Resumen!$F$8)</f>
        <v>0</v>
      </c>
      <c r="CK18" s="171">
        <f ca="1">CH18+IF(Resumen!$Q$7=0,0,CI18/Resumen!$Q$7)</f>
        <v>0</v>
      </c>
      <c r="CL18" s="170">
        <f ca="1">IF(CM$9&gt;Periodo,0,IF(CM$9&gt;Periodo,0,(SUMIFS(INDIRECT("'BD OCyG'!$"&amp;CM$10&amp;":"&amp;CM$10),'BD OCyG'!$B:$B,CL$9,'BD OCyG'!$AE:$AE,$H18,'BD OCyG'!$AD:$AD,$H$11)*CN$9-SUMIFS(INDIRECT("'BD OCyG'!$"&amp;CG$10&amp;":"&amp;CG$10),'BD OCyG'!$B:$B,CL$9,'BD OCyG'!$AE:$AE,$H18,'BD OCyG'!$AD:$AD,$H$11)*CH$9)/CL$10))</f>
        <v>0</v>
      </c>
      <c r="CM18" s="170">
        <f t="shared" ca="1" si="19"/>
        <v>0</v>
      </c>
      <c r="CN18" s="171">
        <f ca="1">IF(CM$9&gt;Periodo,0,SUMIFS(INDIRECT("'BD OCyG'!$"&amp;CN$10&amp;":$"&amp;CN$10),'BD OCyG'!$B:$B,CL$9,'BD OCyG'!$AE:$AE,$H18,'BD OCyG'!$AD:$AD,$H$11,'BD OCyG'!$AF:$AF,"Si")-CH18-CB18-BV18-BP18-BJ18-BD18-AX18-AR18-AL18-AF18-Z18)</f>
        <v>0</v>
      </c>
      <c r="CO18" s="171">
        <f ca="1">IF(CM$9&gt;Periodo,0,SUMIFS(INDIRECT("'BD OCyG'!$"&amp;CN$10&amp;":$"&amp;CN$10),'BD OCyG'!$B:$B,CL$9,'BD OCyG'!$AE:$AE,$H18,'BD OCyG'!$AD:$AD,$H$11,'BD OCyG'!$AF:$AF,"No")*Resumen!$F$8-CI18-CC18-BW18-BQ18-BK18-BE18-AY18-AS18-AM18-AG18-AA18)</f>
        <v>0</v>
      </c>
      <c r="CP18" s="171">
        <f ca="1">CN18+IF(Resumen!$F$8=0,0,CO18/Resumen!$F$8)</f>
        <v>0</v>
      </c>
      <c r="CQ18" s="171">
        <f ca="1">CN18+IF(Resumen!$R$7=0,0,CO18/Resumen!$R$7)</f>
        <v>0</v>
      </c>
      <c r="CR18" s="139">
        <f t="shared" ca="1" si="20"/>
        <v>0</v>
      </c>
      <c r="CS18" s="139">
        <f t="shared" ca="1" si="21"/>
        <v>0</v>
      </c>
      <c r="CT18" s="139">
        <f t="shared" ca="1" si="22"/>
        <v>0</v>
      </c>
      <c r="CU18" s="139">
        <f t="shared" ca="1" si="4"/>
        <v>0</v>
      </c>
      <c r="CV18" s="140">
        <f t="shared" ca="1" si="4"/>
        <v>0</v>
      </c>
      <c r="CW18" s="140">
        <f t="shared" ca="1" si="4"/>
        <v>0</v>
      </c>
      <c r="CX18" s="170">
        <f>SUMIFS('BD OCyG'!$AB:$AB,'BD OCyG'!$B:$B,CX$11,'BD OCyG'!$AE:$AE,$H18,'BD OCyG'!$AD:$AD,$H$11)</f>
        <v>0</v>
      </c>
      <c r="CY18" s="170">
        <f t="shared" si="5"/>
        <v>0</v>
      </c>
      <c r="CZ18" s="171">
        <f>SUMIFS('BD OCyG'!$AC:$AC,'BD OCyG'!$B:$B,CX$11,'BD OCyG'!$AE:$AE,$H18,'BD OCyG'!$AD:$AD,$H$11,'BD OCyG'!$AF:$AF,"Si")</f>
        <v>0</v>
      </c>
      <c r="DA18" s="171">
        <f>SUMIFS('BD OCyG'!$AC:$AC,'BD OCyG'!$B:$B,CX$11,'BD OCyG'!$AE:$AE,$H18,'BD OCyG'!$AD:$AD,$H$11,'BD OCyG'!$AF:$AF,"No")*Resumen!$F$8</f>
        <v>0</v>
      </c>
      <c r="DB18" s="171">
        <f>CZ18+IF(Resumen!$F$8=0,0,DA18/Resumen!$F$8)</f>
        <v>0</v>
      </c>
      <c r="DC18" s="171">
        <f>CZ18+IF(Resumen!$F$8=0,0,DA18/Resumen!$F$8)</f>
        <v>0</v>
      </c>
      <c r="DD18" s="170">
        <f>SUMIFS('BD OCyG'!$AB:$AB,'BD OCyG'!$B:$B,DD$11,'BD OCyG'!$AE:$AE,$H18,'BD OCyG'!$AD:$AD,$H$11)</f>
        <v>0</v>
      </c>
      <c r="DE18" s="170">
        <f t="shared" si="6"/>
        <v>0</v>
      </c>
      <c r="DF18" s="171">
        <f>SUMIFS('BD OCyG'!$AC:$AC,'BD OCyG'!$B:$B,DD$11,'BD OCyG'!$AE:$AE,$H18,'BD OCyG'!$AD:$AD,$H$11,'BD OCyG'!$AF:$AF,"Si")</f>
        <v>0</v>
      </c>
      <c r="DG18" s="171">
        <f>SUMIFS('BD OCyG'!$AC:$AC,'BD OCyG'!$B:$B,DD$11,'BD OCyG'!$AE:$AE,$H18,'BD OCyG'!$AD:$AD,$H$11,'BD OCyG'!$AF:$AF,"No")*Resumen!$F$8</f>
        <v>0</v>
      </c>
      <c r="DH18" s="171">
        <f>DF18+IF(Resumen!$F$8=0,0,DG18/Resumen!$F$8)</f>
        <v>0</v>
      </c>
      <c r="DI18" s="171">
        <f>DF18+IF(Resumen!$F$8=0,0,DG18/Resumen!$F$8)</f>
        <v>0</v>
      </c>
      <c r="DJ18" s="140">
        <f t="shared" ca="1" si="23"/>
        <v>0</v>
      </c>
      <c r="DK18" s="140">
        <f t="shared" ca="1" si="7"/>
        <v>0</v>
      </c>
      <c r="DL18" s="140">
        <f t="shared" ca="1" si="7"/>
        <v>0</v>
      </c>
    </row>
    <row r="19" spans="2:116" s="169" customFormat="1" ht="15" customHeight="1" x14ac:dyDescent="0.2">
      <c r="B19" s="170">
        <f>SUMIFS('BD OCyG'!$AB:$AB,'BD OCyG'!$B:$B,B$11,'BD OCyG'!$AE:$AE,$H19,'BD OCyG'!$AD:$AD,$H$11)</f>
        <v>0</v>
      </c>
      <c r="C19" s="170">
        <f t="shared" si="0"/>
        <v>0</v>
      </c>
      <c r="D19" s="171">
        <f>SUMIFS('BD OCyG'!$AC:$AC,'BD OCyG'!$B:$B,B$11,'BD OCyG'!$AE:$AE,$H19,'BD OCyG'!$AD:$AD,$H$11,'BD OCyG'!$AF:$AF,"Si")</f>
        <v>0</v>
      </c>
      <c r="E19" s="171">
        <f>SUMIFS('BD OCyG'!$AC:$AC,'BD OCyG'!$B:$B,B$11,'BD OCyG'!$AE:$AE,$H19,'BD OCyG'!$AD:$AD,$H$11,'BD OCyG'!$AF:$AF,"No")*Resumen!$F$9</f>
        <v>0</v>
      </c>
      <c r="F19" s="171">
        <f>D19+IF(Resumen!$F$9=0,0,E19/Resumen!$F$9)</f>
        <v>0</v>
      </c>
      <c r="G19" s="171">
        <f>D19+IF(Resumen!$F$7=0,0,E19/Resumen!$F$7)</f>
        <v>0</v>
      </c>
      <c r="H19" s="172"/>
      <c r="I19" s="139">
        <f>SUMIFS('BD OCyG'!$AB:$AB,'BD OCyG'!$B:$B,I$11,'BD OCyG'!$AE:$AE,$H19,'BD OCyG'!$AD:$AD,$H$11)</f>
        <v>0</v>
      </c>
      <c r="J19" s="139">
        <f t="shared" si="1"/>
        <v>0</v>
      </c>
      <c r="K19" s="139">
        <f>SUMIFS('BD OCyG'!$AC:$AC,'BD OCyG'!$B:$B,I$11,'BD OCyG'!$AE:$AE,$H19,'BD OCyG'!$AD:$AD,$H$11,'BD OCyG'!$AF:$AF,"Si")</f>
        <v>0</v>
      </c>
      <c r="L19" s="139">
        <f>SUMIFS('BD OCyG'!$AC:$AC,'BD OCyG'!$B:$B,I$11,'BD OCyG'!$AE:$AE,$H19,'BD OCyG'!$AD:$AD,$H$11,'BD OCyG'!$AF:$AF,"No")*Resumen!$F$8</f>
        <v>0</v>
      </c>
      <c r="M19" s="171">
        <f>K19+IF(Resumen!$F$8=0,0,L19/Resumen!$F$8)</f>
        <v>0</v>
      </c>
      <c r="N19" s="139">
        <f>SUMIFS('BD OCyG'!$AB:$AB,'BD OCyG'!$B:$B,N$11,'BD OCyG'!$AE:$AE,$H19,'BD OCyG'!$AD:$AD,$H$11)</f>
        <v>0</v>
      </c>
      <c r="O19" s="139">
        <f t="shared" si="2"/>
        <v>0</v>
      </c>
      <c r="P19" s="139">
        <f>SUMIFS('BD OCyG'!$AC:$AC,'BD OCyG'!$B:$B,N$11,'BD OCyG'!$AE:$AE,$H19,'BD OCyG'!$AD:$AD,$H$11,'BD OCyG'!$AF:$AF,"Si")</f>
        <v>0</v>
      </c>
      <c r="Q19" s="139">
        <f>SUMIFS('BD OCyG'!$AC:$AC,'BD OCyG'!$B:$B,N$11,'BD OCyG'!$AE:$AE,$H19,'BD OCyG'!$AD:$AD,$H$11,'BD OCyG'!$AF:$AF,"No")*Resumen!$F$8</f>
        <v>0</v>
      </c>
      <c r="R19" s="171">
        <f>P19+IF(Resumen!$F$8=0,0,Q19/Resumen!$F$8)</f>
        <v>0</v>
      </c>
      <c r="S19" s="139">
        <f ca="1">IFERROR(SUMIFS(INDIRECT("'BD OCyG'!$"&amp;T$10&amp;":"&amp;T$10),'BD OCyG'!$B:$B,N$11,'BD OCyG'!$AE:$AE,$H19,'BD OCyG'!$AD:$AD,$H$11),)</f>
        <v>0</v>
      </c>
      <c r="T19" s="139">
        <f t="shared" ca="1" si="3"/>
        <v>0</v>
      </c>
      <c r="U19" s="139">
        <f ca="1">IFERROR(SUMIFS(INDIRECT("'BD OCyG'!$"&amp;U$10&amp;":$"&amp;U$10),'BD OCyG'!$B:$B,N$11,'BD OCyG'!$AE:$AE,$H19,'BD OCyG'!$AD:$AD,$H$11,'BD OCyG'!$AF:$AF,"Si"),)</f>
        <v>0</v>
      </c>
      <c r="V19" s="139">
        <f ca="1">IFERROR(SUMIFS(INDIRECT("'BD OCyG'!$"&amp;U$10&amp;":$"&amp;U$10),'BD OCyG'!$B:$B,N$11,'BD OCyG'!$AE:$AE,$H19,'BD OCyG'!$AD:$AD,$H$11,'BD OCyG'!$AF:$AF,"No")*Resumen!$F$8,)</f>
        <v>0</v>
      </c>
      <c r="W19" s="171">
        <f ca="1">U19+IF(Resumen!$F$8=0,0,V19/Resumen!$F$8)</f>
        <v>0</v>
      </c>
      <c r="X19" s="170">
        <f ca="1">SUMIFS(INDIRECT("'BD OCyG'!$"&amp;Y$10&amp;":"&amp;Y$10),'BD OCyG'!$B:$B,X$9,'BD OCyG'!$AE:$AE,$H19,'BD OCyG'!$AD:$AD,$H$11)</f>
        <v>0</v>
      </c>
      <c r="Y19" s="170">
        <f t="shared" ca="1" si="8"/>
        <v>0</v>
      </c>
      <c r="Z19" s="171">
        <f ca="1">SUMIFS(INDIRECT("'BD OCyG'!$"&amp;Z$10&amp;":$"&amp;Z$10),'BD OCyG'!$B:$B,X$9,'BD OCyG'!$AE:$AE,$H19,'BD OCyG'!$AD:$AD,$H$11,'BD OCyG'!$AF:$AF,"Si")</f>
        <v>0</v>
      </c>
      <c r="AA19" s="171">
        <f ca="1">SUMIFS(INDIRECT("'BD OCyG'!$"&amp;Z$10&amp;":$"&amp;Z$10),'BD OCyG'!$B:$B,X$9,'BD OCyG'!$AE:$AE,$H19,'BD OCyG'!$AD:$AD,$H$11,'BD OCyG'!$AF:$AF,"No")*Resumen!$F$8</f>
        <v>0</v>
      </c>
      <c r="AB19" s="171">
        <f ca="1">Z19+IF(Resumen!$F$8=0,0,AA19/Resumen!$F$8)</f>
        <v>0</v>
      </c>
      <c r="AC19" s="171">
        <f ca="1">Z19+IF(Resumen!$G$7=0,0,AA19/Resumen!$G$7)</f>
        <v>0</v>
      </c>
      <c r="AD19" s="170">
        <f ca="1">IF(AE$9&gt;Periodo,0,(SUMIFS(INDIRECT("'BD OCyG'!$"&amp;AE$10&amp;":"&amp;AE$10),'BD OCyG'!$B:$B,AD$9,'BD OCyG'!$AE:$AE,$H19,'BD OCyG'!$AD:$AD,$H$11)*AF$9-X19*X$10)/AD$10)</f>
        <v>0</v>
      </c>
      <c r="AE19" s="170">
        <f t="shared" ca="1" si="9"/>
        <v>0</v>
      </c>
      <c r="AF19" s="171">
        <f ca="1">IF(AE$9&gt;Periodo,0,IF(AE$9&gt;Periodo,0,SUMIFS(INDIRECT("'BD OCyG'!$"&amp;AF$10&amp;":$"&amp;AF$10),'BD OCyG'!$B:$B,AD$9,'BD OCyG'!$AE:$AE,$H19,'BD OCyG'!$AD:$AD,$H$11,'BD OCyG'!$AF:$AF,"Si")-Z19))</f>
        <v>0</v>
      </c>
      <c r="AG19" s="171">
        <f ca="1">IF(AE$9&gt;Periodo,0,IF(AE$9&gt;Periodo,0,SUMIFS(INDIRECT("'BD OCyG'!$"&amp;AF$10&amp;":$"&amp;AF$10),'BD OCyG'!$B:$B,AD$9,'BD OCyG'!$AE:$AE,$H19,'BD OCyG'!$AD:$AD,$H$11,'BD OCyG'!$AF:$AF,"No")*Resumen!$F$8-AA19))</f>
        <v>0</v>
      </c>
      <c r="AH19" s="171">
        <f ca="1">AF19+IF(Resumen!$F$8=0,0,AG19/Resumen!$F$8)</f>
        <v>0</v>
      </c>
      <c r="AI19" s="171">
        <f ca="1">AF19+IF(Resumen!$H$7=0,0,AG19/Resumen!$H$7)</f>
        <v>0</v>
      </c>
      <c r="AJ19" s="170">
        <f ca="1">IF(AK$9&gt;Periodo,0,IF(AK$9&gt;Periodo,0,(SUMIFS(INDIRECT("'BD OCyG'!$"&amp;AK$10&amp;":"&amp;AK$10),'BD OCyG'!$B:$B,AJ$9,'BD OCyG'!$AE:$AE,$H19,'BD OCyG'!$AD:$AD,$H$11)*AL$9-SUMIFS(INDIRECT("'BD OCyG'!$"&amp;AE$10&amp;":"&amp;AE$10),'BD OCyG'!$B:$B,AJ$9,'BD OCyG'!$AE:$AE,$H19,'BD OCyG'!$AD:$AD,$H$11)*AF$9)/AJ$10))</f>
        <v>0</v>
      </c>
      <c r="AK19" s="170">
        <f t="shared" ca="1" si="10"/>
        <v>0</v>
      </c>
      <c r="AL19" s="171">
        <f ca="1">IF(AK$9&gt;Periodo,0,SUMIFS(INDIRECT("'BD OCyG'!$"&amp;AL$10&amp;":$"&amp;AL$10),'BD OCyG'!$B:$B,AJ$9,'BD OCyG'!$AE:$AE,$H19,'BD OCyG'!$AD:$AD,$H$11,'BD OCyG'!$AF:$AF,"Si")-AF19-Z19)</f>
        <v>0</v>
      </c>
      <c r="AM19" s="171">
        <f ca="1">IF(AK$9&gt;Periodo,0,SUMIFS(INDIRECT("'BD OCyG'!$"&amp;AL$10&amp;":$"&amp;AL$10),'BD OCyG'!$B:$B,AJ$9,'BD OCyG'!$AE:$AE,$H19,'BD OCyG'!$AD:$AD,$H$11,'BD OCyG'!$AF:$AF,"No")*Resumen!$F$8-AG19-AA19)</f>
        <v>0</v>
      </c>
      <c r="AN19" s="171">
        <f ca="1">AL19+IF(Resumen!$F$8=0,0,AM19/Resumen!$F$8)</f>
        <v>0</v>
      </c>
      <c r="AO19" s="171">
        <f ca="1">AL19+IF(Resumen!$I$7=0,0,AM19/Resumen!$I$7)</f>
        <v>0</v>
      </c>
      <c r="AP19" s="170">
        <f ca="1">IF(AQ$9&gt;Periodo,0,IF(AQ$9&gt;Periodo,0,(SUMIFS(INDIRECT("'BD OCyG'!$"&amp;AQ$10&amp;":"&amp;AQ$10),'BD OCyG'!$B:$B,AP$9,'BD OCyG'!$AE:$AE,$H19,'BD OCyG'!$AD:$AD,$H$11)*AR$9-SUMIFS(INDIRECT("'BD OCyG'!$"&amp;AK$10&amp;":"&amp;AK$10),'BD OCyG'!$B:$B,AP$9,'BD OCyG'!$AE:$AE,$H19,'BD OCyG'!$AD:$AD,$H$11)*AL$9)/AP$10))</f>
        <v>0</v>
      </c>
      <c r="AQ19" s="170">
        <f t="shared" ca="1" si="11"/>
        <v>0</v>
      </c>
      <c r="AR19" s="171">
        <f ca="1">IF(AQ$9&gt;Periodo,0,SUMIFS(INDIRECT("'BD OCyG'!$"&amp;AR$10&amp;":$"&amp;AR$10),'BD OCyG'!$B:$B,AP$9,'BD OCyG'!$AE:$AE,$H19,'BD OCyG'!$AD:$AD,$H$11,'BD OCyG'!$AF:$AF,"Si")-AL19-AF19-Z19)</f>
        <v>0</v>
      </c>
      <c r="AS19" s="171">
        <f ca="1">IF(AQ$9&gt;Periodo,0,SUMIFS(INDIRECT("'BD OCyG'!$"&amp;AR$10&amp;":$"&amp;AR$10),'BD OCyG'!$B:$B,AP$9,'BD OCyG'!$AE:$AE,$H19,'BD OCyG'!$AD:$AD,$H$11,'BD OCyG'!$AF:$AF,"No")*Resumen!$F$8-AM19-AG19-AA19)</f>
        <v>0</v>
      </c>
      <c r="AT19" s="171">
        <f ca="1">AR19+IF(Resumen!$F$8=0,0,AS19/Resumen!$F$8)</f>
        <v>0</v>
      </c>
      <c r="AU19" s="171">
        <f ca="1">AR19+IF(Resumen!$J$7=0,0,AS19/Resumen!$J$7)</f>
        <v>0</v>
      </c>
      <c r="AV19" s="170">
        <f ca="1">IF(AW$9&gt;Periodo,0,IF(AW$9&gt;Periodo,0,(SUMIFS(INDIRECT("'BD OCyG'!$"&amp;AW$10&amp;":"&amp;AW$10),'BD OCyG'!$B:$B,AV$9,'BD OCyG'!$AE:$AE,$H19,'BD OCyG'!$AD:$AD,$H$11)*AX$9-SUMIFS(INDIRECT("'BD OCyG'!$"&amp;AQ$10&amp;":"&amp;AQ$10),'BD OCyG'!$B:$B,AV$9,'BD OCyG'!$AE:$AE,$H19,'BD OCyG'!$AD:$AD,$H$11)*AR$9)/AV$10))</f>
        <v>0</v>
      </c>
      <c r="AW19" s="170">
        <f t="shared" ca="1" si="12"/>
        <v>0</v>
      </c>
      <c r="AX19" s="171">
        <f ca="1">IF(AW$9&gt;Periodo,0,SUMIFS(INDIRECT("'BD OCyG'!$"&amp;AX$10&amp;":$"&amp;AX$10),'BD OCyG'!$B:$B,AV$9,'BD OCyG'!$AE:$AE,$H19,'BD OCyG'!$AD:$AD,$H$11,'BD OCyG'!$AF:$AF,"Si")-AR19-AL19-AF19-Z19)</f>
        <v>0</v>
      </c>
      <c r="AY19" s="171">
        <f ca="1">IF(AW$9&gt;Periodo,0,SUMIFS(INDIRECT("'BD OCyG'!$"&amp;AX$10&amp;":$"&amp;AX$10),'BD OCyG'!$B:$B,AV$9,'BD OCyG'!$AE:$AE,$H19,'BD OCyG'!$AD:$AD,$H$11,'BD OCyG'!$AF:$AF,"No")*Resumen!$F$8-AS19-AM19-AG19-AA19)</f>
        <v>0</v>
      </c>
      <c r="AZ19" s="171">
        <f ca="1">AX19+IF(Resumen!$F$8=0,0,AY19/Resumen!$F$8)</f>
        <v>0</v>
      </c>
      <c r="BA19" s="171">
        <f ca="1">AX19+IF(Resumen!$K$7=0,0,AY19/Resumen!$K$7)</f>
        <v>0</v>
      </c>
      <c r="BB19" s="170">
        <f ca="1">IF(BC$9&gt;Periodo,0,IF(BC$9&gt;Periodo,0,(SUMIFS(INDIRECT("'BD OCyG'!$"&amp;BC$10&amp;":"&amp;BC$10),'BD OCyG'!$B:$B,BB$9,'BD OCyG'!$AE:$AE,$H19,'BD OCyG'!$AD:$AD,$H$11)*BD$9-SUMIFS(INDIRECT("'BD OCyG'!$"&amp;AW$10&amp;":"&amp;AW$10),'BD OCyG'!$B:$B,BB$9,'BD OCyG'!$AE:$AE,$H19,'BD OCyG'!$AD:$AD,$H$11)*AX$9)/BB$10))</f>
        <v>0</v>
      </c>
      <c r="BC19" s="170">
        <f t="shared" ca="1" si="13"/>
        <v>0</v>
      </c>
      <c r="BD19" s="171">
        <f ca="1">IF(BC$9&gt;Periodo,0,SUMIFS(INDIRECT("'BD OCyG'!$"&amp;BD$10&amp;":$"&amp;BD$10),'BD OCyG'!$B:$B,BB$9,'BD OCyG'!$AE:$AE,$H19,'BD OCyG'!$AD:$AD,$H$11,'BD OCyG'!$AF:$AF,"Si")-AX19-AR19-AL19-AF19-Z19)</f>
        <v>0</v>
      </c>
      <c r="BE19" s="171">
        <f ca="1">IF(BC$9&gt;Periodo,0,SUMIFS(INDIRECT("'BD OCyG'!$"&amp;BD$10&amp;":$"&amp;BD$10),'BD OCyG'!$B:$B,BB$9,'BD OCyG'!$AE:$AE,$H19,'BD OCyG'!$AD:$AD,$H$11,'BD OCyG'!$AF:$AF,"No")*Resumen!$F$8-AY19-AS19-AM19-AG19-AA19)</f>
        <v>0</v>
      </c>
      <c r="BF19" s="171">
        <f ca="1">BD19+IF(Resumen!$F$8=0,0,BE19/Resumen!$F$8)</f>
        <v>0</v>
      </c>
      <c r="BG19" s="171">
        <f ca="1">BD19+IF(Resumen!$L$7=0,0,BE19/Resumen!$L$7)</f>
        <v>0</v>
      </c>
      <c r="BH19" s="170">
        <f ca="1">IF(BI$9&gt;Periodo,0,IF(BI$9&gt;Periodo,0,(SUMIFS(INDIRECT("'BD OCyG'!$"&amp;BI$10&amp;":"&amp;BI$10),'BD OCyG'!$B:$B,BH$9,'BD OCyG'!$AE:$AE,$H19,'BD OCyG'!$AD:$AD,$H$11)*BJ$9-SUMIFS(INDIRECT("'BD OCyG'!$"&amp;BC$10&amp;":"&amp;BC$10),'BD OCyG'!$B:$B,BH$9,'BD OCyG'!$AE:$AE,$H19,'BD OCyG'!$AD:$AD,$H$11)*BD$9)/BH$10))</f>
        <v>0</v>
      </c>
      <c r="BI19" s="170">
        <f t="shared" ca="1" si="14"/>
        <v>0</v>
      </c>
      <c r="BJ19" s="171">
        <f ca="1">IF(BI$9&gt;Periodo,0,SUMIFS(INDIRECT("'BD OCyG'!$"&amp;BJ$10&amp;":$"&amp;BJ$10),'BD OCyG'!$B:$B,BH$9,'BD OCyG'!$AE:$AE,$H19,'BD OCyG'!$AD:$AD,$H$11,'BD OCyG'!$AF:$AF,"Si")-BD19-AX19-AR19-AL19-AF19-Z19)</f>
        <v>0</v>
      </c>
      <c r="BK19" s="171">
        <f ca="1">IF(BI$9&gt;Periodo,0,SUMIFS(INDIRECT("'BD OCyG'!$"&amp;BJ$10&amp;":$"&amp;BJ$10),'BD OCyG'!$B:$B,BH$9,'BD OCyG'!$AE:$AE,$H19,'BD OCyG'!$AD:$AD,$H$11,'BD OCyG'!$AF:$AF,"No")*Resumen!$F$8-BE19-AY19-AS19-AM19-AG19-AA19)</f>
        <v>0</v>
      </c>
      <c r="BL19" s="171">
        <f ca="1">BJ19+IF(Resumen!$F$8=0,0,BK19/Resumen!$F$8)</f>
        <v>0</v>
      </c>
      <c r="BM19" s="171">
        <f ca="1">BJ19+IF(Resumen!$M$7=0,0,BK19/Resumen!$M$7)</f>
        <v>0</v>
      </c>
      <c r="BN19" s="170">
        <f ca="1">IF(BO$9&gt;Periodo,0,IF(BO$9&gt;Periodo,0,(SUMIFS(INDIRECT("'BD OCyG'!$"&amp;BO$10&amp;":"&amp;BO$10),'BD OCyG'!$B:$B,BN$9,'BD OCyG'!$AE:$AE,$H19,'BD OCyG'!$AD:$AD,$H$11)*BP$9-SUMIFS(INDIRECT("'BD OCyG'!$"&amp;BI$10&amp;":"&amp;BI$10),'BD OCyG'!$B:$B,BN$9,'BD OCyG'!$AE:$AE,$H19,'BD OCyG'!$AD:$AD,$H$11)*BJ$9)/BN$10))</f>
        <v>0</v>
      </c>
      <c r="BO19" s="170">
        <f t="shared" ca="1" si="15"/>
        <v>0</v>
      </c>
      <c r="BP19" s="171">
        <f ca="1">IF(BO$9&gt;Periodo,0,SUMIFS(INDIRECT("'BD OCyG'!$"&amp;BP$10&amp;":$"&amp;BP$10),'BD OCyG'!$B:$B,BN$9,'BD OCyG'!$AE:$AE,$H19,'BD OCyG'!$AD:$AD,$H$11,'BD OCyG'!$AF:$AF,"Si")-BJ19-BD19-AX19-AR19-AL19-AF19-Z19)</f>
        <v>0</v>
      </c>
      <c r="BQ19" s="171">
        <f ca="1">IF(BO$9&gt;Periodo,0,SUMIFS(INDIRECT("'BD OCyG'!$"&amp;BP$10&amp;":$"&amp;BP$10),'BD OCyG'!$B:$B,BN$9,'BD OCyG'!$AE:$AE,$H19,'BD OCyG'!$AD:$AD,$H$11,'BD OCyG'!$AF:$AF,"No")*Resumen!$F$9-BK19-BE19-AY19-AS19-AM19-AG19-AA19)</f>
        <v>0</v>
      </c>
      <c r="BR19" s="171">
        <f ca="1">BP19+IF(Resumen!$F$8=0,0,BQ19/Resumen!$F$8)</f>
        <v>0</v>
      </c>
      <c r="BS19" s="171">
        <f ca="1">BP19+IF(Resumen!$N$7=0,0,BQ19/Resumen!$N$7)</f>
        <v>0</v>
      </c>
      <c r="BT19" s="170">
        <f ca="1">IF(BU$9&gt;Periodo,0,IF(BU$9&gt;Periodo,0,(SUMIFS(INDIRECT("'BD OCyG'!$"&amp;BU$10&amp;":"&amp;BU$10),'BD OCyG'!$B:$B,BT$9,'BD OCyG'!$AE:$AE,$H19,'BD OCyG'!$AD:$AD,$H$11)*BV$9-SUMIFS(INDIRECT("'BD OCyG'!$"&amp;BO$10&amp;":"&amp;BO$10),'BD OCyG'!$B:$B,BT$9,'BD OCyG'!$AE:$AE,$H19,'BD OCyG'!$AD:$AD,$H$11)*BP$9)/BT$10))</f>
        <v>0</v>
      </c>
      <c r="BU19" s="170">
        <f t="shared" ca="1" si="16"/>
        <v>0</v>
      </c>
      <c r="BV19" s="171">
        <f ca="1">IF(BU$9&gt;Periodo,0,SUMIFS(INDIRECT("'BD OCyG'!$"&amp;BV$10&amp;":$"&amp;BV$10),'BD OCyG'!$B:$B,BT$9,'BD OCyG'!$AE:$AE,$H19,'BD OCyG'!$AD:$AD,$H$11,'BD OCyG'!$AF:$AF,"Si")-BP19-BJ19-BD19-AX19-AR19-AL19-AF19-Z19)</f>
        <v>0</v>
      </c>
      <c r="BW19" s="171">
        <f ca="1">IF(BU$9&gt;Periodo,0,SUMIFS(INDIRECT("'BD OCyG'!$"&amp;BV$10&amp;":$"&amp;BV$10),'BD OCyG'!$B:$B,BT$9,'BD OCyG'!$AE:$AE,$H19,'BD OCyG'!$AD:$AD,$H$11,'BD OCyG'!$AF:$AF,"No")*Resumen!$F$8-BQ19-BK19-BE19-AY19-AS19-AM19-AG19-AA19)</f>
        <v>0</v>
      </c>
      <c r="BX19" s="171">
        <f ca="1">BV19+IF(Resumen!$F$8=0,0,BW19/Resumen!$F$8)</f>
        <v>0</v>
      </c>
      <c r="BY19" s="171">
        <f ca="1">BV19+IF(Resumen!$O$7=0,0,BW19/Resumen!$O$7)</f>
        <v>0</v>
      </c>
      <c r="BZ19" s="170">
        <f ca="1">IF(CA$9&gt;Periodo,0,IF(CA$9&gt;Periodo,0,(SUMIFS(INDIRECT("'BD OCyG'!$"&amp;CA$10&amp;":"&amp;CA$10),'BD OCyG'!$B:$B,BZ$9,'BD OCyG'!$AE:$AE,$H19,'BD OCyG'!$AD:$AD,$H$11)*CB$9-SUMIFS(INDIRECT("'BD OCyG'!$"&amp;BU$10&amp;":"&amp;BU$10),'BD OCyG'!$B:$B,BZ$9,'BD OCyG'!$AE:$AE,$H19,'BD OCyG'!$AD:$AD,$H$11)*BV$9)/BZ$10))</f>
        <v>0</v>
      </c>
      <c r="CA19" s="170">
        <f t="shared" ca="1" si="17"/>
        <v>0</v>
      </c>
      <c r="CB19" s="171">
        <f ca="1">IF(CA$9&gt;Periodo,0,SUMIFS(INDIRECT("'BD OCyG'!$"&amp;CB$10&amp;":$"&amp;CB$10),'BD OCyG'!$B:$B,BZ$9,'BD OCyG'!$AE:$AE,$H19,'BD OCyG'!$AD:$AD,$H$11,'BD OCyG'!$AF:$AF,"Si")-BV19-BP19-BJ19-BD19-AX19-AR19-AL19-AF19-Z19)</f>
        <v>0</v>
      </c>
      <c r="CC19" s="171">
        <f ca="1">IF(CA$9&gt;Periodo,0,SUMIFS(INDIRECT("'BD OCyG'!$"&amp;CB$10&amp;":$"&amp;CB$10),'BD OCyG'!$B:$B,BZ$9,'BD OCyG'!$AE:$AE,$H19,'BD OCyG'!$AD:$AD,$H$11,'BD OCyG'!$AF:$AF,"No")*Resumen!$F$8-BW19-BQ19-BK19-BE19-AY19-AS19-AM19-AG19-AA19)</f>
        <v>0</v>
      </c>
      <c r="CD19" s="171">
        <f ca="1">CB19+IF(Resumen!$F$8=0,0,CC19/Resumen!$F$8)</f>
        <v>0</v>
      </c>
      <c r="CE19" s="171">
        <f ca="1">CB19+IF(Resumen!$P$7=0,0,CC19/Resumen!$P$7)</f>
        <v>0</v>
      </c>
      <c r="CF19" s="170">
        <f ca="1">IF(CG$9&gt;Periodo,0,IF(CG$9&gt;Periodo,0,(SUMIFS(INDIRECT("'BD OCyG'!$"&amp;CG$10&amp;":"&amp;CG$10),'BD OCyG'!$B:$B,CF$9,'BD OCyG'!$AE:$AE,$H19,'BD OCyG'!$AD:$AD,$H$11)*CH$9-SUMIFS(INDIRECT("'BD OCyG'!$"&amp;CA$10&amp;":"&amp;CA$10),'BD OCyG'!$B:$B,CF$9,'BD OCyG'!$AE:$AE,$H19,'BD OCyG'!$AD:$AD,$H$11)*CB$9)/CF$10))</f>
        <v>0</v>
      </c>
      <c r="CG19" s="170">
        <f t="shared" ca="1" si="18"/>
        <v>0</v>
      </c>
      <c r="CH19" s="171">
        <f ca="1">IF(CG$9&gt;Periodo,0,SUMIFS(INDIRECT("'BD OCyG'!$"&amp;CH$10&amp;":$"&amp;CH$10),'BD OCyG'!$B:$B,CF$9,'BD OCyG'!$AE:$AE,$H19,'BD OCyG'!$AD:$AD,$H$11,'BD OCyG'!$AF:$AF,"Si")-CB19-BV19-BP19-BJ19-BD19-AX19-AR19-AL19-AF19-Z19)</f>
        <v>0</v>
      </c>
      <c r="CI19" s="171">
        <f ca="1">IF(CG$9&gt;Periodo,0,SUMIFS(INDIRECT("'BD OCyG'!$"&amp;CH$10&amp;":$"&amp;CH$10),'BD OCyG'!$B:$B,CF$9,'BD OCyG'!$AE:$AE,$H19,'BD OCyG'!$AD:$AD,$H$11,'BD OCyG'!$AF:$AF,"No")*Resumen!$F$8-CC19-BW19-BQ19-BK19-BE19-AY19-AS19-AM19-AG19-AA19)</f>
        <v>0</v>
      </c>
      <c r="CJ19" s="171">
        <f ca="1">CH19+IF(Resumen!$F$8=0,0,CI19/Resumen!$F$8)</f>
        <v>0</v>
      </c>
      <c r="CK19" s="171">
        <f ca="1">CH19+IF(Resumen!$Q$7=0,0,CI19/Resumen!$Q$7)</f>
        <v>0</v>
      </c>
      <c r="CL19" s="170">
        <f ca="1">IF(CM$9&gt;Periodo,0,IF(CM$9&gt;Periodo,0,(SUMIFS(INDIRECT("'BD OCyG'!$"&amp;CM$10&amp;":"&amp;CM$10),'BD OCyG'!$B:$B,CL$9,'BD OCyG'!$AE:$AE,$H19,'BD OCyG'!$AD:$AD,$H$11)*CN$9-SUMIFS(INDIRECT("'BD OCyG'!$"&amp;CG$10&amp;":"&amp;CG$10),'BD OCyG'!$B:$B,CL$9,'BD OCyG'!$AE:$AE,$H19,'BD OCyG'!$AD:$AD,$H$11)*CH$9)/CL$10))</f>
        <v>0</v>
      </c>
      <c r="CM19" s="170">
        <f t="shared" ca="1" si="19"/>
        <v>0</v>
      </c>
      <c r="CN19" s="171">
        <f ca="1">IF(CM$9&gt;Periodo,0,SUMIFS(INDIRECT("'BD OCyG'!$"&amp;CN$10&amp;":$"&amp;CN$10),'BD OCyG'!$B:$B,CL$9,'BD OCyG'!$AE:$AE,$H19,'BD OCyG'!$AD:$AD,$H$11,'BD OCyG'!$AF:$AF,"Si")-CH19-CB19-BV19-BP19-BJ19-BD19-AX19-AR19-AL19-AF19-Z19)</f>
        <v>0</v>
      </c>
      <c r="CO19" s="171">
        <f ca="1">IF(CM$9&gt;Periodo,0,SUMIFS(INDIRECT("'BD OCyG'!$"&amp;CN$10&amp;":$"&amp;CN$10),'BD OCyG'!$B:$B,CL$9,'BD OCyG'!$AE:$AE,$H19,'BD OCyG'!$AD:$AD,$H$11,'BD OCyG'!$AF:$AF,"No")*Resumen!$F$8-CI19-CC19-BW19-BQ19-BK19-BE19-AY19-AS19-AM19-AG19-AA19)</f>
        <v>0</v>
      </c>
      <c r="CP19" s="171">
        <f ca="1">CN19+IF(Resumen!$F$8=0,0,CO19/Resumen!$F$8)</f>
        <v>0</v>
      </c>
      <c r="CQ19" s="171">
        <f ca="1">CN19+IF(Resumen!$R$7=0,0,CO19/Resumen!$R$7)</f>
        <v>0</v>
      </c>
      <c r="CR19" s="139">
        <f t="shared" ca="1" si="20"/>
        <v>0</v>
      </c>
      <c r="CS19" s="139">
        <f t="shared" ca="1" si="21"/>
        <v>0</v>
      </c>
      <c r="CT19" s="139">
        <f t="shared" ca="1" si="22"/>
        <v>0</v>
      </c>
      <c r="CU19" s="139">
        <f t="shared" ca="1" si="4"/>
        <v>0</v>
      </c>
      <c r="CV19" s="140">
        <f t="shared" ca="1" si="4"/>
        <v>0</v>
      </c>
      <c r="CW19" s="140">
        <f t="shared" ca="1" si="4"/>
        <v>0</v>
      </c>
      <c r="CX19" s="170">
        <f>SUMIFS('BD OCyG'!$AB:$AB,'BD OCyG'!$B:$B,CX$11,'BD OCyG'!$AE:$AE,$H19,'BD OCyG'!$AD:$AD,$H$11)</f>
        <v>0</v>
      </c>
      <c r="CY19" s="170">
        <f t="shared" si="5"/>
        <v>0</v>
      </c>
      <c r="CZ19" s="171">
        <f>SUMIFS('BD OCyG'!$AC:$AC,'BD OCyG'!$B:$B,CX$11,'BD OCyG'!$AE:$AE,$H19,'BD OCyG'!$AD:$AD,$H$11,'BD OCyG'!$AF:$AF,"Si")</f>
        <v>0</v>
      </c>
      <c r="DA19" s="171">
        <f>SUMIFS('BD OCyG'!$AC:$AC,'BD OCyG'!$B:$B,CX$11,'BD OCyG'!$AE:$AE,$H19,'BD OCyG'!$AD:$AD,$H$11,'BD OCyG'!$AF:$AF,"No")*Resumen!$F$8</f>
        <v>0</v>
      </c>
      <c r="DB19" s="171">
        <f>CZ19+IF(Resumen!$F$8=0,0,DA19/Resumen!$F$8)</f>
        <v>0</v>
      </c>
      <c r="DC19" s="171">
        <f>CZ19+IF(Resumen!$F$8=0,0,DA19/Resumen!$F$8)</f>
        <v>0</v>
      </c>
      <c r="DD19" s="170">
        <f>SUMIFS('BD OCyG'!$AB:$AB,'BD OCyG'!$B:$B,DD$11,'BD OCyG'!$AE:$AE,$H19,'BD OCyG'!$AD:$AD,$H$11)</f>
        <v>0</v>
      </c>
      <c r="DE19" s="170">
        <f t="shared" si="6"/>
        <v>0</v>
      </c>
      <c r="DF19" s="171">
        <f>SUMIFS('BD OCyG'!$AC:$AC,'BD OCyG'!$B:$B,DD$11,'BD OCyG'!$AE:$AE,$H19,'BD OCyG'!$AD:$AD,$H$11,'BD OCyG'!$AF:$AF,"Si")</f>
        <v>0</v>
      </c>
      <c r="DG19" s="171">
        <f>SUMIFS('BD OCyG'!$AC:$AC,'BD OCyG'!$B:$B,DD$11,'BD OCyG'!$AE:$AE,$H19,'BD OCyG'!$AD:$AD,$H$11,'BD OCyG'!$AF:$AF,"No")*Resumen!$F$8</f>
        <v>0</v>
      </c>
      <c r="DH19" s="171">
        <f>DF19+IF(Resumen!$F$8=0,0,DG19/Resumen!$F$8)</f>
        <v>0</v>
      </c>
      <c r="DI19" s="171">
        <f>DF19+IF(Resumen!$F$8=0,0,DG19/Resumen!$F$8)</f>
        <v>0</v>
      </c>
      <c r="DJ19" s="140">
        <f t="shared" ca="1" si="23"/>
        <v>0</v>
      </c>
      <c r="DK19" s="140">
        <f t="shared" ca="1" si="7"/>
        <v>0</v>
      </c>
      <c r="DL19" s="140">
        <f t="shared" ca="1" si="7"/>
        <v>0</v>
      </c>
    </row>
    <row r="20" spans="2:116" s="169" customFormat="1" ht="15" customHeight="1" x14ac:dyDescent="0.2">
      <c r="B20" s="170">
        <f>SUMIFS('BD OCyG'!$AB:$AB,'BD OCyG'!$B:$B,B$11,'BD OCyG'!$AE:$AE,$H20,'BD OCyG'!$AD:$AD,$H$11)</f>
        <v>0</v>
      </c>
      <c r="C20" s="170">
        <f t="shared" si="0"/>
        <v>0</v>
      </c>
      <c r="D20" s="171">
        <f>SUMIFS('BD OCyG'!$AC:$AC,'BD OCyG'!$B:$B,B$11,'BD OCyG'!$AE:$AE,$H20,'BD OCyG'!$AD:$AD,$H$11,'BD OCyG'!$AF:$AF,"Si")</f>
        <v>0</v>
      </c>
      <c r="E20" s="171">
        <f>SUMIFS('BD OCyG'!$AC:$AC,'BD OCyG'!$B:$B,B$11,'BD OCyG'!$AE:$AE,$H20,'BD OCyG'!$AD:$AD,$H$11,'BD OCyG'!$AF:$AF,"No")*Resumen!$F$9</f>
        <v>0</v>
      </c>
      <c r="F20" s="171">
        <f>D20+IF(Resumen!$F$9=0,0,E20/Resumen!$F$9)</f>
        <v>0</v>
      </c>
      <c r="G20" s="171">
        <f>D20+IF(Resumen!$F$7=0,0,E20/Resumen!$F$7)</f>
        <v>0</v>
      </c>
      <c r="H20" s="172"/>
      <c r="I20" s="139">
        <f>SUMIFS('BD OCyG'!$AB:$AB,'BD OCyG'!$B:$B,I$11,'BD OCyG'!$AE:$AE,$H20,'BD OCyG'!$AD:$AD,$H$11)</f>
        <v>0</v>
      </c>
      <c r="J20" s="139">
        <f t="shared" si="1"/>
        <v>0</v>
      </c>
      <c r="K20" s="139">
        <f>SUMIFS('BD OCyG'!$AC:$AC,'BD OCyG'!$B:$B,I$11,'BD OCyG'!$AE:$AE,$H20,'BD OCyG'!$AD:$AD,$H$11,'BD OCyG'!$AF:$AF,"Si")</f>
        <v>0</v>
      </c>
      <c r="L20" s="139">
        <f>SUMIFS('BD OCyG'!$AC:$AC,'BD OCyG'!$B:$B,I$11,'BD OCyG'!$AE:$AE,$H20,'BD OCyG'!$AD:$AD,$H$11,'BD OCyG'!$AF:$AF,"No")*Resumen!$F$8</f>
        <v>0</v>
      </c>
      <c r="M20" s="171">
        <f>K20+IF(Resumen!$F$8=0,0,L20/Resumen!$F$8)</f>
        <v>0</v>
      </c>
      <c r="N20" s="139">
        <f>SUMIFS('BD OCyG'!$AB:$AB,'BD OCyG'!$B:$B,N$11,'BD OCyG'!$AE:$AE,$H20,'BD OCyG'!$AD:$AD,$H$11)</f>
        <v>0</v>
      </c>
      <c r="O20" s="139">
        <f t="shared" si="2"/>
        <v>0</v>
      </c>
      <c r="P20" s="139">
        <f>SUMIFS('BD OCyG'!$AC:$AC,'BD OCyG'!$B:$B,N$11,'BD OCyG'!$AE:$AE,$H20,'BD OCyG'!$AD:$AD,$H$11,'BD OCyG'!$AF:$AF,"Si")</f>
        <v>0</v>
      </c>
      <c r="Q20" s="139">
        <f>SUMIFS('BD OCyG'!$AC:$AC,'BD OCyG'!$B:$B,N$11,'BD OCyG'!$AE:$AE,$H20,'BD OCyG'!$AD:$AD,$H$11,'BD OCyG'!$AF:$AF,"No")*Resumen!$F$8</f>
        <v>0</v>
      </c>
      <c r="R20" s="171">
        <f>P20+IF(Resumen!$F$8=0,0,Q20/Resumen!$F$8)</f>
        <v>0</v>
      </c>
      <c r="S20" s="139">
        <f ca="1">IFERROR(SUMIFS(INDIRECT("'BD OCyG'!$"&amp;T$10&amp;":"&amp;T$10),'BD OCyG'!$B:$B,N$11,'BD OCyG'!$AE:$AE,$H20,'BD OCyG'!$AD:$AD,$H$11),)</f>
        <v>0</v>
      </c>
      <c r="T20" s="139">
        <f t="shared" ca="1" si="3"/>
        <v>0</v>
      </c>
      <c r="U20" s="139">
        <f ca="1">IFERROR(SUMIFS(INDIRECT("'BD OCyG'!$"&amp;U$10&amp;":$"&amp;U$10),'BD OCyG'!$B:$B,N$11,'BD OCyG'!$AE:$AE,$H20,'BD OCyG'!$AD:$AD,$H$11,'BD OCyG'!$AF:$AF,"Si"),)</f>
        <v>0</v>
      </c>
      <c r="V20" s="139">
        <f ca="1">IFERROR(SUMIFS(INDIRECT("'BD OCyG'!$"&amp;U$10&amp;":$"&amp;U$10),'BD OCyG'!$B:$B,N$11,'BD OCyG'!$AE:$AE,$H20,'BD OCyG'!$AD:$AD,$H$11,'BD OCyG'!$AF:$AF,"No")*Resumen!$F$8,)</f>
        <v>0</v>
      </c>
      <c r="W20" s="171">
        <f ca="1">U20+IF(Resumen!$F$8=0,0,V20/Resumen!$F$8)</f>
        <v>0</v>
      </c>
      <c r="X20" s="170">
        <f ca="1">SUMIFS(INDIRECT("'BD OCyG'!$"&amp;Y$10&amp;":"&amp;Y$10),'BD OCyG'!$B:$B,X$9,'BD OCyG'!$AE:$AE,$H20,'BD OCyG'!$AD:$AD,$H$11)</f>
        <v>0</v>
      </c>
      <c r="Y20" s="170">
        <f t="shared" ca="1" si="8"/>
        <v>0</v>
      </c>
      <c r="Z20" s="171">
        <f ca="1">SUMIFS(INDIRECT("'BD OCyG'!$"&amp;Z$10&amp;":$"&amp;Z$10),'BD OCyG'!$B:$B,X$9,'BD OCyG'!$AE:$AE,$H20,'BD OCyG'!$AD:$AD,$H$11,'BD OCyG'!$AF:$AF,"Si")</f>
        <v>0</v>
      </c>
      <c r="AA20" s="171">
        <f ca="1">SUMIFS(INDIRECT("'BD OCyG'!$"&amp;Z$10&amp;":$"&amp;Z$10),'BD OCyG'!$B:$B,X$9,'BD OCyG'!$AE:$AE,$H20,'BD OCyG'!$AD:$AD,$H$11,'BD OCyG'!$AF:$AF,"No")*Resumen!$F$8</f>
        <v>0</v>
      </c>
      <c r="AB20" s="171">
        <f ca="1">Z20+IF(Resumen!$F$8=0,0,AA20/Resumen!$F$8)</f>
        <v>0</v>
      </c>
      <c r="AC20" s="171">
        <f ca="1">Z20+IF(Resumen!$G$7=0,0,AA20/Resumen!$G$7)</f>
        <v>0</v>
      </c>
      <c r="AD20" s="170">
        <f ca="1">IF(AE$9&gt;Periodo,0,(SUMIFS(INDIRECT("'BD OCyG'!$"&amp;AE$10&amp;":"&amp;AE$10),'BD OCyG'!$B:$B,AD$9,'BD OCyG'!$AE:$AE,$H20,'BD OCyG'!$AD:$AD,$H$11)*AF$9-X20*X$10)/AD$10)</f>
        <v>0</v>
      </c>
      <c r="AE20" s="170">
        <f t="shared" ca="1" si="9"/>
        <v>0</v>
      </c>
      <c r="AF20" s="171">
        <f ca="1">IF(AE$9&gt;Periodo,0,IF(AE$9&gt;Periodo,0,SUMIFS(INDIRECT("'BD OCyG'!$"&amp;AF$10&amp;":$"&amp;AF$10),'BD OCyG'!$B:$B,AD$9,'BD OCyG'!$AE:$AE,$H20,'BD OCyG'!$AD:$AD,$H$11,'BD OCyG'!$AF:$AF,"Si")-Z20))</f>
        <v>0</v>
      </c>
      <c r="AG20" s="171">
        <f ca="1">IF(AE$9&gt;Periodo,0,IF(AE$9&gt;Periodo,0,SUMIFS(INDIRECT("'BD OCyG'!$"&amp;AF$10&amp;":$"&amp;AF$10),'BD OCyG'!$B:$B,AD$9,'BD OCyG'!$AE:$AE,$H20,'BD OCyG'!$AD:$AD,$H$11,'BD OCyG'!$AF:$AF,"No")*Resumen!$F$8-AA20))</f>
        <v>0</v>
      </c>
      <c r="AH20" s="171">
        <f ca="1">AF20+IF(Resumen!$F$8=0,0,AG20/Resumen!$F$8)</f>
        <v>0</v>
      </c>
      <c r="AI20" s="171">
        <f ca="1">AF20+IF(Resumen!$H$7=0,0,AG20/Resumen!$H$7)</f>
        <v>0</v>
      </c>
      <c r="AJ20" s="170">
        <f ca="1">IF(AK$9&gt;Periodo,0,IF(AK$9&gt;Periodo,0,(SUMIFS(INDIRECT("'BD OCyG'!$"&amp;AK$10&amp;":"&amp;AK$10),'BD OCyG'!$B:$B,AJ$9,'BD OCyG'!$AE:$AE,$H20,'BD OCyG'!$AD:$AD,$H$11)*AL$9-SUMIFS(INDIRECT("'BD OCyG'!$"&amp;AE$10&amp;":"&amp;AE$10),'BD OCyG'!$B:$B,AJ$9,'BD OCyG'!$AE:$AE,$H20,'BD OCyG'!$AD:$AD,$H$11)*AF$9)/AJ$10))</f>
        <v>0</v>
      </c>
      <c r="AK20" s="170">
        <f t="shared" ca="1" si="10"/>
        <v>0</v>
      </c>
      <c r="AL20" s="171">
        <f ca="1">IF(AK$9&gt;Periodo,0,SUMIFS(INDIRECT("'BD OCyG'!$"&amp;AL$10&amp;":$"&amp;AL$10),'BD OCyG'!$B:$B,AJ$9,'BD OCyG'!$AE:$AE,$H20,'BD OCyG'!$AD:$AD,$H$11,'BD OCyG'!$AF:$AF,"Si")-AF20-Z20)</f>
        <v>0</v>
      </c>
      <c r="AM20" s="171">
        <f ca="1">IF(AK$9&gt;Periodo,0,SUMIFS(INDIRECT("'BD OCyG'!$"&amp;AL$10&amp;":$"&amp;AL$10),'BD OCyG'!$B:$B,AJ$9,'BD OCyG'!$AE:$AE,$H20,'BD OCyG'!$AD:$AD,$H$11,'BD OCyG'!$AF:$AF,"No")*Resumen!$F$8-AG20-AA20)</f>
        <v>0</v>
      </c>
      <c r="AN20" s="171">
        <f ca="1">AL20+IF(Resumen!$F$8=0,0,AM20/Resumen!$F$8)</f>
        <v>0</v>
      </c>
      <c r="AO20" s="171">
        <f ca="1">AL20+IF(Resumen!$I$7=0,0,AM20/Resumen!$I$7)</f>
        <v>0</v>
      </c>
      <c r="AP20" s="170">
        <f ca="1">IF(AQ$9&gt;Periodo,0,IF(AQ$9&gt;Periodo,0,(SUMIFS(INDIRECT("'BD OCyG'!$"&amp;AQ$10&amp;":"&amp;AQ$10),'BD OCyG'!$B:$B,AP$9,'BD OCyG'!$AE:$AE,$H20,'BD OCyG'!$AD:$AD,$H$11)*AR$9-SUMIFS(INDIRECT("'BD OCyG'!$"&amp;AK$10&amp;":"&amp;AK$10),'BD OCyG'!$B:$B,AP$9,'BD OCyG'!$AE:$AE,$H20,'BD OCyG'!$AD:$AD,$H$11)*AL$9)/AP$10))</f>
        <v>0</v>
      </c>
      <c r="AQ20" s="170">
        <f t="shared" ca="1" si="11"/>
        <v>0</v>
      </c>
      <c r="AR20" s="171">
        <f ca="1">IF(AQ$9&gt;Periodo,0,SUMIFS(INDIRECT("'BD OCyG'!$"&amp;AR$10&amp;":$"&amp;AR$10),'BD OCyG'!$B:$B,AP$9,'BD OCyG'!$AE:$AE,$H20,'BD OCyG'!$AD:$AD,$H$11,'BD OCyG'!$AF:$AF,"Si")-AL20-AF20-Z20)</f>
        <v>0</v>
      </c>
      <c r="AS20" s="171">
        <f ca="1">IF(AQ$9&gt;Periodo,0,SUMIFS(INDIRECT("'BD OCyG'!$"&amp;AR$10&amp;":$"&amp;AR$10),'BD OCyG'!$B:$B,AP$9,'BD OCyG'!$AE:$AE,$H20,'BD OCyG'!$AD:$AD,$H$11,'BD OCyG'!$AF:$AF,"No")*Resumen!$F$8-AM20-AG20-AA20)</f>
        <v>0</v>
      </c>
      <c r="AT20" s="171">
        <f ca="1">AR20+IF(Resumen!$F$8=0,0,AS20/Resumen!$F$8)</f>
        <v>0</v>
      </c>
      <c r="AU20" s="171">
        <f ca="1">AR20+IF(Resumen!$J$7=0,0,AS20/Resumen!$J$7)</f>
        <v>0</v>
      </c>
      <c r="AV20" s="170">
        <f ca="1">IF(AW$9&gt;Periodo,0,IF(AW$9&gt;Periodo,0,(SUMIFS(INDIRECT("'BD OCyG'!$"&amp;AW$10&amp;":"&amp;AW$10),'BD OCyG'!$B:$B,AV$9,'BD OCyG'!$AE:$AE,$H20,'BD OCyG'!$AD:$AD,$H$11)*AX$9-SUMIFS(INDIRECT("'BD OCyG'!$"&amp;AQ$10&amp;":"&amp;AQ$10),'BD OCyG'!$B:$B,AV$9,'BD OCyG'!$AE:$AE,$H20,'BD OCyG'!$AD:$AD,$H$11)*AR$9)/AV$10))</f>
        <v>0</v>
      </c>
      <c r="AW20" s="170">
        <f t="shared" ca="1" si="12"/>
        <v>0</v>
      </c>
      <c r="AX20" s="171">
        <f ca="1">IF(AW$9&gt;Periodo,0,SUMIFS(INDIRECT("'BD OCyG'!$"&amp;AX$10&amp;":$"&amp;AX$10),'BD OCyG'!$B:$B,AV$9,'BD OCyG'!$AE:$AE,$H20,'BD OCyG'!$AD:$AD,$H$11,'BD OCyG'!$AF:$AF,"Si")-AR20-AL20-AF20-Z20)</f>
        <v>0</v>
      </c>
      <c r="AY20" s="171">
        <f ca="1">IF(AW$9&gt;Periodo,0,SUMIFS(INDIRECT("'BD OCyG'!$"&amp;AX$10&amp;":$"&amp;AX$10),'BD OCyG'!$B:$B,AV$9,'BD OCyG'!$AE:$AE,$H20,'BD OCyG'!$AD:$AD,$H$11,'BD OCyG'!$AF:$AF,"No")*Resumen!$F$8-AS20-AM20-AG20-AA20)</f>
        <v>0</v>
      </c>
      <c r="AZ20" s="171">
        <f ca="1">AX20+IF(Resumen!$F$8=0,0,AY20/Resumen!$F$8)</f>
        <v>0</v>
      </c>
      <c r="BA20" s="171">
        <f ca="1">AX20+IF(Resumen!$K$7=0,0,AY20/Resumen!$K$7)</f>
        <v>0</v>
      </c>
      <c r="BB20" s="170">
        <f ca="1">IF(BC$9&gt;Periodo,0,IF(BC$9&gt;Periodo,0,(SUMIFS(INDIRECT("'BD OCyG'!$"&amp;BC$10&amp;":"&amp;BC$10),'BD OCyG'!$B:$B,BB$9,'BD OCyG'!$AE:$AE,$H20,'BD OCyG'!$AD:$AD,$H$11)*BD$9-SUMIFS(INDIRECT("'BD OCyG'!$"&amp;AW$10&amp;":"&amp;AW$10),'BD OCyG'!$B:$B,BB$9,'BD OCyG'!$AE:$AE,$H20,'BD OCyG'!$AD:$AD,$H$11)*AX$9)/BB$10))</f>
        <v>0</v>
      </c>
      <c r="BC20" s="170">
        <f t="shared" ca="1" si="13"/>
        <v>0</v>
      </c>
      <c r="BD20" s="171">
        <f ca="1">IF(BC$9&gt;Periodo,0,SUMIFS(INDIRECT("'BD OCyG'!$"&amp;BD$10&amp;":$"&amp;BD$10),'BD OCyG'!$B:$B,BB$9,'BD OCyG'!$AE:$AE,$H20,'BD OCyG'!$AD:$AD,$H$11,'BD OCyG'!$AF:$AF,"Si")-AX20-AR20-AL20-AF20-Z20)</f>
        <v>0</v>
      </c>
      <c r="BE20" s="171">
        <f ca="1">IF(BC$9&gt;Periodo,0,SUMIFS(INDIRECT("'BD OCyG'!$"&amp;BD$10&amp;":$"&amp;BD$10),'BD OCyG'!$B:$B,BB$9,'BD OCyG'!$AE:$AE,$H20,'BD OCyG'!$AD:$AD,$H$11,'BD OCyG'!$AF:$AF,"No")*Resumen!$F$8-AY20-AS20-AM20-AG20-AA20)</f>
        <v>0</v>
      </c>
      <c r="BF20" s="171">
        <f ca="1">BD20+IF(Resumen!$F$8=0,0,BE20/Resumen!$F$8)</f>
        <v>0</v>
      </c>
      <c r="BG20" s="171">
        <f ca="1">BD20+IF(Resumen!$L$7=0,0,BE20/Resumen!$L$7)</f>
        <v>0</v>
      </c>
      <c r="BH20" s="170">
        <f ca="1">IF(BI$9&gt;Periodo,0,IF(BI$9&gt;Periodo,0,(SUMIFS(INDIRECT("'BD OCyG'!$"&amp;BI$10&amp;":"&amp;BI$10),'BD OCyG'!$B:$B,BH$9,'BD OCyG'!$AE:$AE,$H20,'BD OCyG'!$AD:$AD,$H$11)*BJ$9-SUMIFS(INDIRECT("'BD OCyG'!$"&amp;BC$10&amp;":"&amp;BC$10),'BD OCyG'!$B:$B,BH$9,'BD OCyG'!$AE:$AE,$H20,'BD OCyG'!$AD:$AD,$H$11)*BD$9)/BH$10))</f>
        <v>0</v>
      </c>
      <c r="BI20" s="170">
        <f t="shared" ca="1" si="14"/>
        <v>0</v>
      </c>
      <c r="BJ20" s="171">
        <f ca="1">IF(BI$9&gt;Periodo,0,SUMIFS(INDIRECT("'BD OCyG'!$"&amp;BJ$10&amp;":$"&amp;BJ$10),'BD OCyG'!$B:$B,BH$9,'BD OCyG'!$AE:$AE,$H20,'BD OCyG'!$AD:$AD,$H$11,'BD OCyG'!$AF:$AF,"Si")-BD20-AX20-AR20-AL20-AF20-Z20)</f>
        <v>0</v>
      </c>
      <c r="BK20" s="171">
        <f ca="1">IF(BI$9&gt;Periodo,0,SUMIFS(INDIRECT("'BD OCyG'!$"&amp;BJ$10&amp;":$"&amp;BJ$10),'BD OCyG'!$B:$B,BH$9,'BD OCyG'!$AE:$AE,$H20,'BD OCyG'!$AD:$AD,$H$11,'BD OCyG'!$AF:$AF,"No")*Resumen!$F$8-BE20-AY20-AS20-AM20-AG20-AA20)</f>
        <v>0</v>
      </c>
      <c r="BL20" s="171">
        <f ca="1">BJ20+IF(Resumen!$F$8=0,0,BK20/Resumen!$F$8)</f>
        <v>0</v>
      </c>
      <c r="BM20" s="171">
        <f ca="1">BJ20+IF(Resumen!$M$7=0,0,BK20/Resumen!$M$7)</f>
        <v>0</v>
      </c>
      <c r="BN20" s="170">
        <f ca="1">IF(BO$9&gt;Periodo,0,IF(BO$9&gt;Periodo,0,(SUMIFS(INDIRECT("'BD OCyG'!$"&amp;BO$10&amp;":"&amp;BO$10),'BD OCyG'!$B:$B,BN$9,'BD OCyG'!$AE:$AE,$H20,'BD OCyG'!$AD:$AD,$H$11)*BP$9-SUMIFS(INDIRECT("'BD OCyG'!$"&amp;BI$10&amp;":"&amp;BI$10),'BD OCyG'!$B:$B,BN$9,'BD OCyG'!$AE:$AE,$H20,'BD OCyG'!$AD:$AD,$H$11)*BJ$9)/BN$10))</f>
        <v>0</v>
      </c>
      <c r="BO20" s="170">
        <f t="shared" ca="1" si="15"/>
        <v>0</v>
      </c>
      <c r="BP20" s="171">
        <f ca="1">IF(BO$9&gt;Periodo,0,SUMIFS(INDIRECT("'BD OCyG'!$"&amp;BP$10&amp;":$"&amp;BP$10),'BD OCyG'!$B:$B,BN$9,'BD OCyG'!$AE:$AE,$H20,'BD OCyG'!$AD:$AD,$H$11,'BD OCyG'!$AF:$AF,"Si")-BJ20-BD20-AX20-AR20-AL20-AF20-Z20)</f>
        <v>0</v>
      </c>
      <c r="BQ20" s="171">
        <f ca="1">IF(BO$9&gt;Periodo,0,SUMIFS(INDIRECT("'BD OCyG'!$"&amp;BP$10&amp;":$"&amp;BP$10),'BD OCyG'!$B:$B,BN$9,'BD OCyG'!$AE:$AE,$H20,'BD OCyG'!$AD:$AD,$H$11,'BD OCyG'!$AF:$AF,"No")*Resumen!$F$9-BK20-BE20-AY20-AS20-AM20-AG20-AA20)</f>
        <v>0</v>
      </c>
      <c r="BR20" s="171">
        <f ca="1">BP20+IF(Resumen!$F$8=0,0,BQ20/Resumen!$F$8)</f>
        <v>0</v>
      </c>
      <c r="BS20" s="171">
        <f ca="1">BP20+IF(Resumen!$N$7=0,0,BQ20/Resumen!$N$7)</f>
        <v>0</v>
      </c>
      <c r="BT20" s="170">
        <f ca="1">IF(BU$9&gt;Periodo,0,IF(BU$9&gt;Periodo,0,(SUMIFS(INDIRECT("'BD OCyG'!$"&amp;BU$10&amp;":"&amp;BU$10),'BD OCyG'!$B:$B,BT$9,'BD OCyG'!$AE:$AE,$H20,'BD OCyG'!$AD:$AD,$H$11)*BV$9-SUMIFS(INDIRECT("'BD OCyG'!$"&amp;BO$10&amp;":"&amp;BO$10),'BD OCyG'!$B:$B,BT$9,'BD OCyG'!$AE:$AE,$H20,'BD OCyG'!$AD:$AD,$H$11)*BP$9)/BT$10))</f>
        <v>0</v>
      </c>
      <c r="BU20" s="170">
        <f t="shared" ca="1" si="16"/>
        <v>0</v>
      </c>
      <c r="BV20" s="171">
        <f ca="1">IF(BU$9&gt;Periodo,0,SUMIFS(INDIRECT("'BD OCyG'!$"&amp;BV$10&amp;":$"&amp;BV$10),'BD OCyG'!$B:$B,BT$9,'BD OCyG'!$AE:$AE,$H20,'BD OCyG'!$AD:$AD,$H$11,'BD OCyG'!$AF:$AF,"Si")-BP20-BJ20-BD20-AX20-AR20-AL20-AF20-Z20)</f>
        <v>0</v>
      </c>
      <c r="BW20" s="171">
        <f ca="1">IF(BU$9&gt;Periodo,0,SUMIFS(INDIRECT("'BD OCyG'!$"&amp;BV$10&amp;":$"&amp;BV$10),'BD OCyG'!$B:$B,BT$9,'BD OCyG'!$AE:$AE,$H20,'BD OCyG'!$AD:$AD,$H$11,'BD OCyG'!$AF:$AF,"No")*Resumen!$F$8-BQ20-BK20-BE20-AY20-AS20-AM20-AG20-AA20)</f>
        <v>0</v>
      </c>
      <c r="BX20" s="171">
        <f ca="1">BV20+IF(Resumen!$F$8=0,0,BW20/Resumen!$F$8)</f>
        <v>0</v>
      </c>
      <c r="BY20" s="171">
        <f ca="1">BV20+IF(Resumen!$O$7=0,0,BW20/Resumen!$O$7)</f>
        <v>0</v>
      </c>
      <c r="BZ20" s="170">
        <f ca="1">IF(CA$9&gt;Periodo,0,IF(CA$9&gt;Periodo,0,(SUMIFS(INDIRECT("'BD OCyG'!$"&amp;CA$10&amp;":"&amp;CA$10),'BD OCyG'!$B:$B,BZ$9,'BD OCyG'!$AE:$AE,$H20,'BD OCyG'!$AD:$AD,$H$11)*CB$9-SUMIFS(INDIRECT("'BD OCyG'!$"&amp;BU$10&amp;":"&amp;BU$10),'BD OCyG'!$B:$B,BZ$9,'BD OCyG'!$AE:$AE,$H20,'BD OCyG'!$AD:$AD,$H$11)*BV$9)/BZ$10))</f>
        <v>0</v>
      </c>
      <c r="CA20" s="170">
        <f t="shared" ca="1" si="17"/>
        <v>0</v>
      </c>
      <c r="CB20" s="171">
        <f ca="1">IF(CA$9&gt;Periodo,0,SUMIFS(INDIRECT("'BD OCyG'!$"&amp;CB$10&amp;":$"&amp;CB$10),'BD OCyG'!$B:$B,BZ$9,'BD OCyG'!$AE:$AE,$H20,'BD OCyG'!$AD:$AD,$H$11,'BD OCyG'!$AF:$AF,"Si")-BV20-BP20-BJ20-BD20-AX20-AR20-AL20-AF20-Z20)</f>
        <v>0</v>
      </c>
      <c r="CC20" s="171">
        <f ca="1">IF(CA$9&gt;Periodo,0,SUMIFS(INDIRECT("'BD OCyG'!$"&amp;CB$10&amp;":$"&amp;CB$10),'BD OCyG'!$B:$B,BZ$9,'BD OCyG'!$AE:$AE,$H20,'BD OCyG'!$AD:$AD,$H$11,'BD OCyG'!$AF:$AF,"No")*Resumen!$F$8-BW20-BQ20-BK20-BE20-AY20-AS20-AM20-AG20-AA20)</f>
        <v>0</v>
      </c>
      <c r="CD20" s="171">
        <f ca="1">CB20+IF(Resumen!$F$8=0,0,CC20/Resumen!$F$8)</f>
        <v>0</v>
      </c>
      <c r="CE20" s="171">
        <f ca="1">CB20+IF(Resumen!$P$7=0,0,CC20/Resumen!$P$7)</f>
        <v>0</v>
      </c>
      <c r="CF20" s="170">
        <f ca="1">IF(CG$9&gt;Periodo,0,IF(CG$9&gt;Periodo,0,(SUMIFS(INDIRECT("'BD OCyG'!$"&amp;CG$10&amp;":"&amp;CG$10),'BD OCyG'!$B:$B,CF$9,'BD OCyG'!$AE:$AE,$H20,'BD OCyG'!$AD:$AD,$H$11)*CH$9-SUMIFS(INDIRECT("'BD OCyG'!$"&amp;CA$10&amp;":"&amp;CA$10),'BD OCyG'!$B:$B,CF$9,'BD OCyG'!$AE:$AE,$H20,'BD OCyG'!$AD:$AD,$H$11)*CB$9)/CF$10))</f>
        <v>0</v>
      </c>
      <c r="CG20" s="170">
        <f t="shared" ca="1" si="18"/>
        <v>0</v>
      </c>
      <c r="CH20" s="171">
        <f ca="1">IF(CG$9&gt;Periodo,0,SUMIFS(INDIRECT("'BD OCyG'!$"&amp;CH$10&amp;":$"&amp;CH$10),'BD OCyG'!$B:$B,CF$9,'BD OCyG'!$AE:$AE,$H20,'BD OCyG'!$AD:$AD,$H$11,'BD OCyG'!$AF:$AF,"Si")-CB20-BV20-BP20-BJ20-BD20-AX20-AR20-AL20-AF20-Z20)</f>
        <v>0</v>
      </c>
      <c r="CI20" s="171">
        <f ca="1">IF(CG$9&gt;Periodo,0,SUMIFS(INDIRECT("'BD OCyG'!$"&amp;CH$10&amp;":$"&amp;CH$10),'BD OCyG'!$B:$B,CF$9,'BD OCyG'!$AE:$AE,$H20,'BD OCyG'!$AD:$AD,$H$11,'BD OCyG'!$AF:$AF,"No")*Resumen!$F$8-CC20-BW20-BQ20-BK20-BE20-AY20-AS20-AM20-AG20-AA20)</f>
        <v>0</v>
      </c>
      <c r="CJ20" s="171">
        <f ca="1">CH20+IF(Resumen!$F$8=0,0,CI20/Resumen!$F$8)</f>
        <v>0</v>
      </c>
      <c r="CK20" s="171">
        <f ca="1">CH20+IF(Resumen!$Q$7=0,0,CI20/Resumen!$Q$7)</f>
        <v>0</v>
      </c>
      <c r="CL20" s="170">
        <f ca="1">IF(CM$9&gt;Periodo,0,IF(CM$9&gt;Periodo,0,(SUMIFS(INDIRECT("'BD OCyG'!$"&amp;CM$10&amp;":"&amp;CM$10),'BD OCyG'!$B:$B,CL$9,'BD OCyG'!$AE:$AE,$H20,'BD OCyG'!$AD:$AD,$H$11)*CN$9-SUMIFS(INDIRECT("'BD OCyG'!$"&amp;CG$10&amp;":"&amp;CG$10),'BD OCyG'!$B:$B,CL$9,'BD OCyG'!$AE:$AE,$H20,'BD OCyG'!$AD:$AD,$H$11)*CH$9)/CL$10))</f>
        <v>0</v>
      </c>
      <c r="CM20" s="170">
        <f t="shared" ca="1" si="19"/>
        <v>0</v>
      </c>
      <c r="CN20" s="171">
        <f ca="1">IF(CM$9&gt;Periodo,0,SUMIFS(INDIRECT("'BD OCyG'!$"&amp;CN$10&amp;":$"&amp;CN$10),'BD OCyG'!$B:$B,CL$9,'BD OCyG'!$AE:$AE,$H20,'BD OCyG'!$AD:$AD,$H$11,'BD OCyG'!$AF:$AF,"Si")-CH20-CB20-BV20-BP20-BJ20-BD20-AX20-AR20-AL20-AF20-Z20)</f>
        <v>0</v>
      </c>
      <c r="CO20" s="171">
        <f ca="1">IF(CM$9&gt;Periodo,0,SUMIFS(INDIRECT("'BD OCyG'!$"&amp;CN$10&amp;":$"&amp;CN$10),'BD OCyG'!$B:$B,CL$9,'BD OCyG'!$AE:$AE,$H20,'BD OCyG'!$AD:$AD,$H$11,'BD OCyG'!$AF:$AF,"No")*Resumen!$F$8-CI20-CC20-BW20-BQ20-BK20-BE20-AY20-AS20-AM20-AG20-AA20)</f>
        <v>0</v>
      </c>
      <c r="CP20" s="171">
        <f ca="1">CN20+IF(Resumen!$F$8=0,0,CO20/Resumen!$F$8)</f>
        <v>0</v>
      </c>
      <c r="CQ20" s="171">
        <f ca="1">CN20+IF(Resumen!$R$7=0,0,CO20/Resumen!$R$7)</f>
        <v>0</v>
      </c>
      <c r="CR20" s="139">
        <f t="shared" ca="1" si="20"/>
        <v>0</v>
      </c>
      <c r="CS20" s="139">
        <f t="shared" ca="1" si="21"/>
        <v>0</v>
      </c>
      <c r="CT20" s="139">
        <f t="shared" ca="1" si="22"/>
        <v>0</v>
      </c>
      <c r="CU20" s="139">
        <f t="shared" ca="1" si="4"/>
        <v>0</v>
      </c>
      <c r="CV20" s="140">
        <f t="shared" ca="1" si="4"/>
        <v>0</v>
      </c>
      <c r="CW20" s="140">
        <f t="shared" ca="1" si="4"/>
        <v>0</v>
      </c>
      <c r="CX20" s="170">
        <f>SUMIFS('BD OCyG'!$AB:$AB,'BD OCyG'!$B:$B,CX$11,'BD OCyG'!$AE:$AE,$H20,'BD OCyG'!$AD:$AD,$H$11)</f>
        <v>0</v>
      </c>
      <c r="CY20" s="170">
        <f t="shared" si="5"/>
        <v>0</v>
      </c>
      <c r="CZ20" s="171">
        <f>SUMIFS('BD OCyG'!$AC:$AC,'BD OCyG'!$B:$B,CX$11,'BD OCyG'!$AE:$AE,$H20,'BD OCyG'!$AD:$AD,$H$11,'BD OCyG'!$AF:$AF,"Si")</f>
        <v>0</v>
      </c>
      <c r="DA20" s="171">
        <f>SUMIFS('BD OCyG'!$AC:$AC,'BD OCyG'!$B:$B,CX$11,'BD OCyG'!$AE:$AE,$H20,'BD OCyG'!$AD:$AD,$H$11,'BD OCyG'!$AF:$AF,"No")*Resumen!$F$8</f>
        <v>0</v>
      </c>
      <c r="DB20" s="171">
        <f>CZ20+IF(Resumen!$F$8=0,0,DA20/Resumen!$F$8)</f>
        <v>0</v>
      </c>
      <c r="DC20" s="171">
        <f>CZ20+IF(Resumen!$F$8=0,0,DA20/Resumen!$F$8)</f>
        <v>0</v>
      </c>
      <c r="DD20" s="170">
        <f>SUMIFS('BD OCyG'!$AB:$AB,'BD OCyG'!$B:$B,DD$11,'BD OCyG'!$AE:$AE,$H20,'BD OCyG'!$AD:$AD,$H$11)</f>
        <v>0</v>
      </c>
      <c r="DE20" s="170">
        <f t="shared" si="6"/>
        <v>0</v>
      </c>
      <c r="DF20" s="171">
        <f>SUMIFS('BD OCyG'!$AC:$AC,'BD OCyG'!$B:$B,DD$11,'BD OCyG'!$AE:$AE,$H20,'BD OCyG'!$AD:$AD,$H$11,'BD OCyG'!$AF:$AF,"Si")</f>
        <v>0</v>
      </c>
      <c r="DG20" s="171">
        <f>SUMIFS('BD OCyG'!$AC:$AC,'BD OCyG'!$B:$B,DD$11,'BD OCyG'!$AE:$AE,$H20,'BD OCyG'!$AD:$AD,$H$11,'BD OCyG'!$AF:$AF,"No")*Resumen!$F$8</f>
        <v>0</v>
      </c>
      <c r="DH20" s="171">
        <f>DF20+IF(Resumen!$F$8=0,0,DG20/Resumen!$F$8)</f>
        <v>0</v>
      </c>
      <c r="DI20" s="171">
        <f>DF20+IF(Resumen!$F$8=0,0,DG20/Resumen!$F$8)</f>
        <v>0</v>
      </c>
      <c r="DJ20" s="140">
        <f t="shared" ca="1" si="23"/>
        <v>0</v>
      </c>
      <c r="DK20" s="140">
        <f t="shared" ca="1" si="7"/>
        <v>0</v>
      </c>
      <c r="DL20" s="140">
        <f t="shared" ca="1" si="7"/>
        <v>0</v>
      </c>
    </row>
    <row r="21" spans="2:116" s="169" customFormat="1" ht="15" customHeight="1" x14ac:dyDescent="0.2">
      <c r="B21" s="170">
        <f>SUMIFS('BD OCyG'!$AB:$AB,'BD OCyG'!$B:$B,B$11,'BD OCyG'!$AE:$AE,$H21,'BD OCyG'!$AD:$AD,$H$11)</f>
        <v>0</v>
      </c>
      <c r="C21" s="170">
        <f t="shared" si="0"/>
        <v>0</v>
      </c>
      <c r="D21" s="171">
        <f>SUMIFS('BD OCyG'!$AC:$AC,'BD OCyG'!$B:$B,B$11,'BD OCyG'!$AE:$AE,$H21,'BD OCyG'!$AD:$AD,$H$11,'BD OCyG'!$AF:$AF,"Si")</f>
        <v>0</v>
      </c>
      <c r="E21" s="171">
        <f>SUMIFS('BD OCyG'!$AC:$AC,'BD OCyG'!$B:$B,B$11,'BD OCyG'!$AE:$AE,$H21,'BD OCyG'!$AD:$AD,$H$11,'BD OCyG'!$AF:$AF,"No")*Resumen!$F$9</f>
        <v>0</v>
      </c>
      <c r="F21" s="171">
        <f>D21+IF(Resumen!$F$9=0,0,E21/Resumen!$F$9)</f>
        <v>0</v>
      </c>
      <c r="G21" s="171">
        <f>D21+IF(Resumen!$F$7=0,0,E21/Resumen!$F$7)</f>
        <v>0</v>
      </c>
      <c r="H21" s="172"/>
      <c r="I21" s="139">
        <f>SUMIFS('BD OCyG'!$AB:$AB,'BD OCyG'!$B:$B,I$11,'BD OCyG'!$AE:$AE,$H21,'BD OCyG'!$AD:$AD,$H$11)</f>
        <v>0</v>
      </c>
      <c r="J21" s="139">
        <f t="shared" si="1"/>
        <v>0</v>
      </c>
      <c r="K21" s="139">
        <f>SUMIFS('BD OCyG'!$AC:$AC,'BD OCyG'!$B:$B,I$11,'BD OCyG'!$AE:$AE,$H21,'BD OCyG'!$AD:$AD,$H$11,'BD OCyG'!$AF:$AF,"Si")</f>
        <v>0</v>
      </c>
      <c r="L21" s="139">
        <f>SUMIFS('BD OCyG'!$AC:$AC,'BD OCyG'!$B:$B,I$11,'BD OCyG'!$AE:$AE,$H21,'BD OCyG'!$AD:$AD,$H$11,'BD OCyG'!$AF:$AF,"No")*Resumen!$F$8</f>
        <v>0</v>
      </c>
      <c r="M21" s="171">
        <f>K21+IF(Resumen!$F$8=0,0,L21/Resumen!$F$8)</f>
        <v>0</v>
      </c>
      <c r="N21" s="139">
        <f>SUMIFS('BD OCyG'!$AB:$AB,'BD OCyG'!$B:$B,N$11,'BD OCyG'!$AE:$AE,$H21,'BD OCyG'!$AD:$AD,$H$11)</f>
        <v>0</v>
      </c>
      <c r="O21" s="139">
        <f t="shared" si="2"/>
        <v>0</v>
      </c>
      <c r="P21" s="139">
        <f>SUMIFS('BD OCyG'!$AC:$AC,'BD OCyG'!$B:$B,N$11,'BD OCyG'!$AE:$AE,$H21,'BD OCyG'!$AD:$AD,$H$11,'BD OCyG'!$AF:$AF,"Si")</f>
        <v>0</v>
      </c>
      <c r="Q21" s="139">
        <f>SUMIFS('BD OCyG'!$AC:$AC,'BD OCyG'!$B:$B,N$11,'BD OCyG'!$AE:$AE,$H21,'BD OCyG'!$AD:$AD,$H$11,'BD OCyG'!$AF:$AF,"No")*Resumen!$F$8</f>
        <v>0</v>
      </c>
      <c r="R21" s="171">
        <f>P21+IF(Resumen!$F$8=0,0,Q21/Resumen!$F$8)</f>
        <v>0</v>
      </c>
      <c r="S21" s="139">
        <f ca="1">IFERROR(SUMIFS(INDIRECT("'BD OCyG'!$"&amp;T$10&amp;":"&amp;T$10),'BD OCyG'!$B:$B,N$11,'BD OCyG'!$AE:$AE,$H21,'BD OCyG'!$AD:$AD,$H$11),)</f>
        <v>0</v>
      </c>
      <c r="T21" s="139">
        <f t="shared" ca="1" si="3"/>
        <v>0</v>
      </c>
      <c r="U21" s="139">
        <f ca="1">IFERROR(SUMIFS(INDIRECT("'BD OCyG'!$"&amp;U$10&amp;":$"&amp;U$10),'BD OCyG'!$B:$B,N$11,'BD OCyG'!$AE:$AE,$H21,'BD OCyG'!$AD:$AD,$H$11,'BD OCyG'!$AF:$AF,"Si"),)</f>
        <v>0</v>
      </c>
      <c r="V21" s="139">
        <f ca="1">IFERROR(SUMIFS(INDIRECT("'BD OCyG'!$"&amp;U$10&amp;":$"&amp;U$10),'BD OCyG'!$B:$B,N$11,'BD OCyG'!$AE:$AE,$H21,'BD OCyG'!$AD:$AD,$H$11,'BD OCyG'!$AF:$AF,"No")*Resumen!$F$8,)</f>
        <v>0</v>
      </c>
      <c r="W21" s="171">
        <f ca="1">U21+IF(Resumen!$F$8=0,0,V21/Resumen!$F$8)</f>
        <v>0</v>
      </c>
      <c r="X21" s="170">
        <f ca="1">SUMIFS(INDIRECT("'BD OCyG'!$"&amp;Y$10&amp;":"&amp;Y$10),'BD OCyG'!$B:$B,X$9,'BD OCyG'!$AE:$AE,$H21,'BD OCyG'!$AD:$AD,$H$11)</f>
        <v>0</v>
      </c>
      <c r="Y21" s="170">
        <f t="shared" ca="1" si="8"/>
        <v>0</v>
      </c>
      <c r="Z21" s="171">
        <f ca="1">SUMIFS(INDIRECT("'BD OCyG'!$"&amp;Z$10&amp;":$"&amp;Z$10),'BD OCyG'!$B:$B,X$9,'BD OCyG'!$AE:$AE,$H21,'BD OCyG'!$AD:$AD,$H$11,'BD OCyG'!$AF:$AF,"Si")</f>
        <v>0</v>
      </c>
      <c r="AA21" s="171">
        <f ca="1">SUMIFS(INDIRECT("'BD OCyG'!$"&amp;Z$10&amp;":$"&amp;Z$10),'BD OCyG'!$B:$B,X$9,'BD OCyG'!$AE:$AE,$H21,'BD OCyG'!$AD:$AD,$H$11,'BD OCyG'!$AF:$AF,"No")*Resumen!$F$8</f>
        <v>0</v>
      </c>
      <c r="AB21" s="171">
        <f ca="1">Z21+IF(Resumen!$F$8=0,0,AA21/Resumen!$F$8)</f>
        <v>0</v>
      </c>
      <c r="AC21" s="171">
        <f ca="1">Z21+IF(Resumen!$G$7=0,0,AA21/Resumen!$G$7)</f>
        <v>0</v>
      </c>
      <c r="AD21" s="170">
        <f ca="1">IF(AE$9&gt;Periodo,0,(SUMIFS(INDIRECT("'BD OCyG'!$"&amp;AE$10&amp;":"&amp;AE$10),'BD OCyG'!$B:$B,AD$9,'BD OCyG'!$AE:$AE,$H21,'BD OCyG'!$AD:$AD,$H$11)*AF$9-X21*X$10)/AD$10)</f>
        <v>0</v>
      </c>
      <c r="AE21" s="170">
        <f t="shared" ca="1" si="9"/>
        <v>0</v>
      </c>
      <c r="AF21" s="171">
        <f ca="1">IF(AE$9&gt;Periodo,0,IF(AE$9&gt;Periodo,0,SUMIFS(INDIRECT("'BD OCyG'!$"&amp;AF$10&amp;":$"&amp;AF$10),'BD OCyG'!$B:$B,AD$9,'BD OCyG'!$AE:$AE,$H21,'BD OCyG'!$AD:$AD,$H$11,'BD OCyG'!$AF:$AF,"Si")-Z21))</f>
        <v>0</v>
      </c>
      <c r="AG21" s="171">
        <f ca="1">IF(AE$9&gt;Periodo,0,IF(AE$9&gt;Periodo,0,SUMIFS(INDIRECT("'BD OCyG'!$"&amp;AF$10&amp;":$"&amp;AF$10),'BD OCyG'!$B:$B,AD$9,'BD OCyG'!$AE:$AE,$H21,'BD OCyG'!$AD:$AD,$H$11,'BD OCyG'!$AF:$AF,"No")*Resumen!$F$8-AA21))</f>
        <v>0</v>
      </c>
      <c r="AH21" s="171">
        <f ca="1">AF21+IF(Resumen!$F$8=0,0,AG21/Resumen!$F$8)</f>
        <v>0</v>
      </c>
      <c r="AI21" s="171">
        <f ca="1">AF21+IF(Resumen!$H$7=0,0,AG21/Resumen!$H$7)</f>
        <v>0</v>
      </c>
      <c r="AJ21" s="170">
        <f ca="1">IF(AK$9&gt;Periodo,0,IF(AK$9&gt;Periodo,0,(SUMIFS(INDIRECT("'BD OCyG'!$"&amp;AK$10&amp;":"&amp;AK$10),'BD OCyG'!$B:$B,AJ$9,'BD OCyG'!$AE:$AE,$H21,'BD OCyG'!$AD:$AD,$H$11)*AL$9-SUMIFS(INDIRECT("'BD OCyG'!$"&amp;AE$10&amp;":"&amp;AE$10),'BD OCyG'!$B:$B,AJ$9,'BD OCyG'!$AE:$AE,$H21,'BD OCyG'!$AD:$AD,$H$11)*AF$9)/AJ$10))</f>
        <v>0</v>
      </c>
      <c r="AK21" s="170">
        <f t="shared" ca="1" si="10"/>
        <v>0</v>
      </c>
      <c r="AL21" s="171">
        <f ca="1">IF(AK$9&gt;Periodo,0,SUMIFS(INDIRECT("'BD OCyG'!$"&amp;AL$10&amp;":$"&amp;AL$10),'BD OCyG'!$B:$B,AJ$9,'BD OCyG'!$AE:$AE,$H21,'BD OCyG'!$AD:$AD,$H$11,'BD OCyG'!$AF:$AF,"Si")-AF21-Z21)</f>
        <v>0</v>
      </c>
      <c r="AM21" s="171">
        <f ca="1">IF(AK$9&gt;Periodo,0,SUMIFS(INDIRECT("'BD OCyG'!$"&amp;AL$10&amp;":$"&amp;AL$10),'BD OCyG'!$B:$B,AJ$9,'BD OCyG'!$AE:$AE,$H21,'BD OCyG'!$AD:$AD,$H$11,'BD OCyG'!$AF:$AF,"No")*Resumen!$F$8-AG21-AA21)</f>
        <v>0</v>
      </c>
      <c r="AN21" s="171">
        <f ca="1">AL21+IF(Resumen!$F$8=0,0,AM21/Resumen!$F$8)</f>
        <v>0</v>
      </c>
      <c r="AO21" s="171">
        <f ca="1">AL21+IF(Resumen!$I$7=0,0,AM21/Resumen!$I$7)</f>
        <v>0</v>
      </c>
      <c r="AP21" s="170">
        <f ca="1">IF(AQ$9&gt;Periodo,0,IF(AQ$9&gt;Periodo,0,(SUMIFS(INDIRECT("'BD OCyG'!$"&amp;AQ$10&amp;":"&amp;AQ$10),'BD OCyG'!$B:$B,AP$9,'BD OCyG'!$AE:$AE,$H21,'BD OCyG'!$AD:$AD,$H$11)*AR$9-SUMIFS(INDIRECT("'BD OCyG'!$"&amp;AK$10&amp;":"&amp;AK$10),'BD OCyG'!$B:$B,AP$9,'BD OCyG'!$AE:$AE,$H21,'BD OCyG'!$AD:$AD,$H$11)*AL$9)/AP$10))</f>
        <v>0</v>
      </c>
      <c r="AQ21" s="170">
        <f t="shared" ca="1" si="11"/>
        <v>0</v>
      </c>
      <c r="AR21" s="171">
        <f ca="1">IF(AQ$9&gt;Periodo,0,SUMIFS(INDIRECT("'BD OCyG'!$"&amp;AR$10&amp;":$"&amp;AR$10),'BD OCyG'!$B:$B,AP$9,'BD OCyG'!$AE:$AE,$H21,'BD OCyG'!$AD:$AD,$H$11,'BD OCyG'!$AF:$AF,"Si")-AL21-AF21-Z21)</f>
        <v>0</v>
      </c>
      <c r="AS21" s="171">
        <f ca="1">IF(AQ$9&gt;Periodo,0,SUMIFS(INDIRECT("'BD OCyG'!$"&amp;AR$10&amp;":$"&amp;AR$10),'BD OCyG'!$B:$B,AP$9,'BD OCyG'!$AE:$AE,$H21,'BD OCyG'!$AD:$AD,$H$11,'BD OCyG'!$AF:$AF,"No")*Resumen!$F$8-AM21-AG21-AA21)</f>
        <v>0</v>
      </c>
      <c r="AT21" s="171">
        <f ca="1">AR21+IF(Resumen!$F$8=0,0,AS21/Resumen!$F$8)</f>
        <v>0</v>
      </c>
      <c r="AU21" s="171">
        <f ca="1">AR21+IF(Resumen!$J$7=0,0,AS21/Resumen!$J$7)</f>
        <v>0</v>
      </c>
      <c r="AV21" s="170">
        <f ca="1">IF(AW$9&gt;Periodo,0,IF(AW$9&gt;Periodo,0,(SUMIFS(INDIRECT("'BD OCyG'!$"&amp;AW$10&amp;":"&amp;AW$10),'BD OCyG'!$B:$B,AV$9,'BD OCyG'!$AE:$AE,$H21,'BD OCyG'!$AD:$AD,$H$11)*AX$9-SUMIFS(INDIRECT("'BD OCyG'!$"&amp;AQ$10&amp;":"&amp;AQ$10),'BD OCyG'!$B:$B,AV$9,'BD OCyG'!$AE:$AE,$H21,'BD OCyG'!$AD:$AD,$H$11)*AR$9)/AV$10))</f>
        <v>0</v>
      </c>
      <c r="AW21" s="170">
        <f t="shared" ca="1" si="12"/>
        <v>0</v>
      </c>
      <c r="AX21" s="171">
        <f ca="1">IF(AW$9&gt;Periodo,0,SUMIFS(INDIRECT("'BD OCyG'!$"&amp;AX$10&amp;":$"&amp;AX$10),'BD OCyG'!$B:$B,AV$9,'BD OCyG'!$AE:$AE,$H21,'BD OCyG'!$AD:$AD,$H$11,'BD OCyG'!$AF:$AF,"Si")-AR21-AL21-AF21-Z21)</f>
        <v>0</v>
      </c>
      <c r="AY21" s="171">
        <f ca="1">IF(AW$9&gt;Periodo,0,SUMIFS(INDIRECT("'BD OCyG'!$"&amp;AX$10&amp;":$"&amp;AX$10),'BD OCyG'!$B:$B,AV$9,'BD OCyG'!$AE:$AE,$H21,'BD OCyG'!$AD:$AD,$H$11,'BD OCyG'!$AF:$AF,"No")*Resumen!$F$8-AS21-AM21-AG21-AA21)</f>
        <v>0</v>
      </c>
      <c r="AZ21" s="171">
        <f ca="1">AX21+IF(Resumen!$F$8=0,0,AY21/Resumen!$F$8)</f>
        <v>0</v>
      </c>
      <c r="BA21" s="171">
        <f ca="1">AX21+IF(Resumen!$K$7=0,0,AY21/Resumen!$K$7)</f>
        <v>0</v>
      </c>
      <c r="BB21" s="170">
        <f ca="1">IF(BC$9&gt;Periodo,0,IF(BC$9&gt;Periodo,0,(SUMIFS(INDIRECT("'BD OCyG'!$"&amp;BC$10&amp;":"&amp;BC$10),'BD OCyG'!$B:$B,BB$9,'BD OCyG'!$AE:$AE,$H21,'BD OCyG'!$AD:$AD,$H$11)*BD$9-SUMIFS(INDIRECT("'BD OCyG'!$"&amp;AW$10&amp;":"&amp;AW$10),'BD OCyG'!$B:$B,BB$9,'BD OCyG'!$AE:$AE,$H21,'BD OCyG'!$AD:$AD,$H$11)*AX$9)/BB$10))</f>
        <v>0</v>
      </c>
      <c r="BC21" s="170">
        <f t="shared" ca="1" si="13"/>
        <v>0</v>
      </c>
      <c r="BD21" s="171">
        <f ca="1">IF(BC$9&gt;Periodo,0,SUMIFS(INDIRECT("'BD OCyG'!$"&amp;BD$10&amp;":$"&amp;BD$10),'BD OCyG'!$B:$B,BB$9,'BD OCyG'!$AE:$AE,$H21,'BD OCyG'!$AD:$AD,$H$11,'BD OCyG'!$AF:$AF,"Si")-AX21-AR21-AL21-AF21-Z21)</f>
        <v>0</v>
      </c>
      <c r="BE21" s="171">
        <f ca="1">IF(BC$9&gt;Periodo,0,SUMIFS(INDIRECT("'BD OCyG'!$"&amp;BD$10&amp;":$"&amp;BD$10),'BD OCyG'!$B:$B,BB$9,'BD OCyG'!$AE:$AE,$H21,'BD OCyG'!$AD:$AD,$H$11,'BD OCyG'!$AF:$AF,"No")*Resumen!$F$8-AY21-AS21-AM21-AG21-AA21)</f>
        <v>0</v>
      </c>
      <c r="BF21" s="171">
        <f ca="1">BD21+IF(Resumen!$F$8=0,0,BE21/Resumen!$F$8)</f>
        <v>0</v>
      </c>
      <c r="BG21" s="171">
        <f ca="1">BD21+IF(Resumen!$L$7=0,0,BE21/Resumen!$L$7)</f>
        <v>0</v>
      </c>
      <c r="BH21" s="170">
        <f ca="1">IF(BI$9&gt;Periodo,0,IF(BI$9&gt;Periodo,0,(SUMIFS(INDIRECT("'BD OCyG'!$"&amp;BI$10&amp;":"&amp;BI$10),'BD OCyG'!$B:$B,BH$9,'BD OCyG'!$AE:$AE,$H21,'BD OCyG'!$AD:$AD,$H$11)*BJ$9-SUMIFS(INDIRECT("'BD OCyG'!$"&amp;BC$10&amp;":"&amp;BC$10),'BD OCyG'!$B:$B,BH$9,'BD OCyG'!$AE:$AE,$H21,'BD OCyG'!$AD:$AD,$H$11)*BD$9)/BH$10))</f>
        <v>0</v>
      </c>
      <c r="BI21" s="170">
        <f t="shared" ca="1" si="14"/>
        <v>0</v>
      </c>
      <c r="BJ21" s="171">
        <f ca="1">IF(BI$9&gt;Periodo,0,SUMIFS(INDIRECT("'BD OCyG'!$"&amp;BJ$10&amp;":$"&amp;BJ$10),'BD OCyG'!$B:$B,BH$9,'BD OCyG'!$AE:$AE,$H21,'BD OCyG'!$AD:$AD,$H$11,'BD OCyG'!$AF:$AF,"Si")-BD21-AX21-AR21-AL21-AF21-Z21)</f>
        <v>0</v>
      </c>
      <c r="BK21" s="171">
        <f ca="1">IF(BI$9&gt;Periodo,0,SUMIFS(INDIRECT("'BD OCyG'!$"&amp;BJ$10&amp;":$"&amp;BJ$10),'BD OCyG'!$B:$B,BH$9,'BD OCyG'!$AE:$AE,$H21,'BD OCyG'!$AD:$AD,$H$11,'BD OCyG'!$AF:$AF,"No")*Resumen!$F$8-BE21-AY21-AS21-AM21-AG21-AA21)</f>
        <v>0</v>
      </c>
      <c r="BL21" s="171">
        <f ca="1">BJ21+IF(Resumen!$F$8=0,0,BK21/Resumen!$F$8)</f>
        <v>0</v>
      </c>
      <c r="BM21" s="171">
        <f ca="1">BJ21+IF(Resumen!$M$7=0,0,BK21/Resumen!$M$7)</f>
        <v>0</v>
      </c>
      <c r="BN21" s="170">
        <f ca="1">IF(BO$9&gt;Periodo,0,IF(BO$9&gt;Periodo,0,(SUMIFS(INDIRECT("'BD OCyG'!$"&amp;BO$10&amp;":"&amp;BO$10),'BD OCyG'!$B:$B,BN$9,'BD OCyG'!$AE:$AE,$H21,'BD OCyG'!$AD:$AD,$H$11)*BP$9-SUMIFS(INDIRECT("'BD OCyG'!$"&amp;BI$10&amp;":"&amp;BI$10),'BD OCyG'!$B:$B,BN$9,'BD OCyG'!$AE:$AE,$H21,'BD OCyG'!$AD:$AD,$H$11)*BJ$9)/BN$10))</f>
        <v>0</v>
      </c>
      <c r="BO21" s="170">
        <f t="shared" ca="1" si="15"/>
        <v>0</v>
      </c>
      <c r="BP21" s="171">
        <f ca="1">IF(BO$9&gt;Periodo,0,SUMIFS(INDIRECT("'BD OCyG'!$"&amp;BP$10&amp;":$"&amp;BP$10),'BD OCyG'!$B:$B,BN$9,'BD OCyG'!$AE:$AE,$H21,'BD OCyG'!$AD:$AD,$H$11,'BD OCyG'!$AF:$AF,"Si")-BJ21-BD21-AX21-AR21-AL21-AF21-Z21)</f>
        <v>0</v>
      </c>
      <c r="BQ21" s="171">
        <f ca="1">IF(BO$9&gt;Periodo,0,SUMIFS(INDIRECT("'BD OCyG'!$"&amp;BP$10&amp;":$"&amp;BP$10),'BD OCyG'!$B:$B,BN$9,'BD OCyG'!$AE:$AE,$H21,'BD OCyG'!$AD:$AD,$H$11,'BD OCyG'!$AF:$AF,"No")*Resumen!$F$9-BK21-BE21-AY21-AS21-AM21-AG21-AA21)</f>
        <v>0</v>
      </c>
      <c r="BR21" s="171">
        <f ca="1">BP21+IF(Resumen!$F$8=0,0,BQ21/Resumen!$F$8)</f>
        <v>0</v>
      </c>
      <c r="BS21" s="171">
        <f ca="1">BP21+IF(Resumen!$N$7=0,0,BQ21/Resumen!$N$7)</f>
        <v>0</v>
      </c>
      <c r="BT21" s="170">
        <f ca="1">IF(BU$9&gt;Periodo,0,IF(BU$9&gt;Periodo,0,(SUMIFS(INDIRECT("'BD OCyG'!$"&amp;BU$10&amp;":"&amp;BU$10),'BD OCyG'!$B:$B,BT$9,'BD OCyG'!$AE:$AE,$H21,'BD OCyG'!$AD:$AD,$H$11)*BV$9-SUMIFS(INDIRECT("'BD OCyG'!$"&amp;BO$10&amp;":"&amp;BO$10),'BD OCyG'!$B:$B,BT$9,'BD OCyG'!$AE:$AE,$H21,'BD OCyG'!$AD:$AD,$H$11)*BP$9)/BT$10))</f>
        <v>0</v>
      </c>
      <c r="BU21" s="170">
        <f t="shared" ca="1" si="16"/>
        <v>0</v>
      </c>
      <c r="BV21" s="171">
        <f ca="1">IF(BU$9&gt;Periodo,0,SUMIFS(INDIRECT("'BD OCyG'!$"&amp;BV$10&amp;":$"&amp;BV$10),'BD OCyG'!$B:$B,BT$9,'BD OCyG'!$AE:$AE,$H21,'BD OCyG'!$AD:$AD,$H$11,'BD OCyG'!$AF:$AF,"Si")-BP21-BJ21-BD21-AX21-AR21-AL21-AF21-Z21)</f>
        <v>0</v>
      </c>
      <c r="BW21" s="171">
        <f ca="1">IF(BU$9&gt;Periodo,0,SUMIFS(INDIRECT("'BD OCyG'!$"&amp;BV$10&amp;":$"&amp;BV$10),'BD OCyG'!$B:$B,BT$9,'BD OCyG'!$AE:$AE,$H21,'BD OCyG'!$AD:$AD,$H$11,'BD OCyG'!$AF:$AF,"No")*Resumen!$F$8-BQ21-BK21-BE21-AY21-AS21-AM21-AG21-AA21)</f>
        <v>0</v>
      </c>
      <c r="BX21" s="171">
        <f ca="1">BV21+IF(Resumen!$F$8=0,0,BW21/Resumen!$F$8)</f>
        <v>0</v>
      </c>
      <c r="BY21" s="171">
        <f ca="1">BV21+IF(Resumen!$O$7=0,0,BW21/Resumen!$O$7)</f>
        <v>0</v>
      </c>
      <c r="BZ21" s="170">
        <f ca="1">IF(CA$9&gt;Periodo,0,IF(CA$9&gt;Periodo,0,(SUMIFS(INDIRECT("'BD OCyG'!$"&amp;CA$10&amp;":"&amp;CA$10),'BD OCyG'!$B:$B,BZ$9,'BD OCyG'!$AE:$AE,$H21,'BD OCyG'!$AD:$AD,$H$11)*CB$9-SUMIFS(INDIRECT("'BD OCyG'!$"&amp;BU$10&amp;":"&amp;BU$10),'BD OCyG'!$B:$B,BZ$9,'BD OCyG'!$AE:$AE,$H21,'BD OCyG'!$AD:$AD,$H$11)*BV$9)/BZ$10))</f>
        <v>0</v>
      </c>
      <c r="CA21" s="170">
        <f t="shared" ca="1" si="17"/>
        <v>0</v>
      </c>
      <c r="CB21" s="171">
        <f ca="1">IF(CA$9&gt;Periodo,0,SUMIFS(INDIRECT("'BD OCyG'!$"&amp;CB$10&amp;":$"&amp;CB$10),'BD OCyG'!$B:$B,BZ$9,'BD OCyG'!$AE:$AE,$H21,'BD OCyG'!$AD:$AD,$H$11,'BD OCyG'!$AF:$AF,"Si")-BV21-BP21-BJ21-BD21-AX21-AR21-AL21-AF21-Z21)</f>
        <v>0</v>
      </c>
      <c r="CC21" s="171">
        <f ca="1">IF(CA$9&gt;Periodo,0,SUMIFS(INDIRECT("'BD OCyG'!$"&amp;CB$10&amp;":$"&amp;CB$10),'BD OCyG'!$B:$B,BZ$9,'BD OCyG'!$AE:$AE,$H21,'BD OCyG'!$AD:$AD,$H$11,'BD OCyG'!$AF:$AF,"No")*Resumen!$F$8-BW21-BQ21-BK21-BE21-AY21-AS21-AM21-AG21-AA21)</f>
        <v>0</v>
      </c>
      <c r="CD21" s="171">
        <f ca="1">CB21+IF(Resumen!$F$8=0,0,CC21/Resumen!$F$8)</f>
        <v>0</v>
      </c>
      <c r="CE21" s="171">
        <f ca="1">CB21+IF(Resumen!$P$7=0,0,CC21/Resumen!$P$7)</f>
        <v>0</v>
      </c>
      <c r="CF21" s="170">
        <f ca="1">IF(CG$9&gt;Periodo,0,IF(CG$9&gt;Periodo,0,(SUMIFS(INDIRECT("'BD OCyG'!$"&amp;CG$10&amp;":"&amp;CG$10),'BD OCyG'!$B:$B,CF$9,'BD OCyG'!$AE:$AE,$H21,'BD OCyG'!$AD:$AD,$H$11)*CH$9-SUMIFS(INDIRECT("'BD OCyG'!$"&amp;CA$10&amp;":"&amp;CA$10),'BD OCyG'!$B:$B,CF$9,'BD OCyG'!$AE:$AE,$H21,'BD OCyG'!$AD:$AD,$H$11)*CB$9)/CF$10))</f>
        <v>0</v>
      </c>
      <c r="CG21" s="170">
        <f t="shared" ca="1" si="18"/>
        <v>0</v>
      </c>
      <c r="CH21" s="171">
        <f ca="1">IF(CG$9&gt;Periodo,0,SUMIFS(INDIRECT("'BD OCyG'!$"&amp;CH$10&amp;":$"&amp;CH$10),'BD OCyG'!$B:$B,CF$9,'BD OCyG'!$AE:$AE,$H21,'BD OCyG'!$AD:$AD,$H$11,'BD OCyG'!$AF:$AF,"Si")-CB21-BV21-BP21-BJ21-BD21-AX21-AR21-AL21-AF21-Z21)</f>
        <v>0</v>
      </c>
      <c r="CI21" s="171">
        <f ca="1">IF(CG$9&gt;Periodo,0,SUMIFS(INDIRECT("'BD OCyG'!$"&amp;CH$10&amp;":$"&amp;CH$10),'BD OCyG'!$B:$B,CF$9,'BD OCyG'!$AE:$AE,$H21,'BD OCyG'!$AD:$AD,$H$11,'BD OCyG'!$AF:$AF,"No")*Resumen!$F$8-CC21-BW21-BQ21-BK21-BE21-AY21-AS21-AM21-AG21-AA21)</f>
        <v>0</v>
      </c>
      <c r="CJ21" s="171">
        <f ca="1">CH21+IF(Resumen!$F$8=0,0,CI21/Resumen!$F$8)</f>
        <v>0</v>
      </c>
      <c r="CK21" s="171">
        <f ca="1">CH21+IF(Resumen!$Q$7=0,0,CI21/Resumen!$Q$7)</f>
        <v>0</v>
      </c>
      <c r="CL21" s="170">
        <f ca="1">IF(CM$9&gt;Periodo,0,IF(CM$9&gt;Periodo,0,(SUMIFS(INDIRECT("'BD OCyG'!$"&amp;CM$10&amp;":"&amp;CM$10),'BD OCyG'!$B:$B,CL$9,'BD OCyG'!$AE:$AE,$H21,'BD OCyG'!$AD:$AD,$H$11)*CN$9-SUMIFS(INDIRECT("'BD OCyG'!$"&amp;CG$10&amp;":"&amp;CG$10),'BD OCyG'!$B:$B,CL$9,'BD OCyG'!$AE:$AE,$H21,'BD OCyG'!$AD:$AD,$H$11)*CH$9)/CL$10))</f>
        <v>0</v>
      </c>
      <c r="CM21" s="170">
        <f t="shared" ca="1" si="19"/>
        <v>0</v>
      </c>
      <c r="CN21" s="171">
        <f ca="1">IF(CM$9&gt;Periodo,0,SUMIFS(INDIRECT("'BD OCyG'!$"&amp;CN$10&amp;":$"&amp;CN$10),'BD OCyG'!$B:$B,CL$9,'BD OCyG'!$AE:$AE,$H21,'BD OCyG'!$AD:$AD,$H$11,'BD OCyG'!$AF:$AF,"Si")-CH21-CB21-BV21-BP21-BJ21-BD21-AX21-AR21-AL21-AF21-Z21)</f>
        <v>0</v>
      </c>
      <c r="CO21" s="171">
        <f ca="1">IF(CM$9&gt;Periodo,0,SUMIFS(INDIRECT("'BD OCyG'!$"&amp;CN$10&amp;":$"&amp;CN$10),'BD OCyG'!$B:$B,CL$9,'BD OCyG'!$AE:$AE,$H21,'BD OCyG'!$AD:$AD,$H$11,'BD OCyG'!$AF:$AF,"No")*Resumen!$F$8-CI21-CC21-BW21-BQ21-BK21-BE21-AY21-AS21-AM21-AG21-AA21)</f>
        <v>0</v>
      </c>
      <c r="CP21" s="171">
        <f ca="1">CN21+IF(Resumen!$F$8=0,0,CO21/Resumen!$F$8)</f>
        <v>0</v>
      </c>
      <c r="CQ21" s="171">
        <f ca="1">CN21+IF(Resumen!$R$7=0,0,CO21/Resumen!$R$7)</f>
        <v>0</v>
      </c>
      <c r="CR21" s="139">
        <f t="shared" ca="1" si="20"/>
        <v>0</v>
      </c>
      <c r="CS21" s="139">
        <f t="shared" ca="1" si="21"/>
        <v>0</v>
      </c>
      <c r="CT21" s="139">
        <f t="shared" ca="1" si="22"/>
        <v>0</v>
      </c>
      <c r="CU21" s="139">
        <f t="shared" ca="1" si="4"/>
        <v>0</v>
      </c>
      <c r="CV21" s="140">
        <f t="shared" ca="1" si="4"/>
        <v>0</v>
      </c>
      <c r="CW21" s="140">
        <f t="shared" ca="1" si="4"/>
        <v>0</v>
      </c>
      <c r="CX21" s="170">
        <f>SUMIFS('BD OCyG'!$AB:$AB,'BD OCyG'!$B:$B,CX$11,'BD OCyG'!$AE:$AE,$H21,'BD OCyG'!$AD:$AD,$H$11)</f>
        <v>0</v>
      </c>
      <c r="CY21" s="170">
        <f t="shared" si="5"/>
        <v>0</v>
      </c>
      <c r="CZ21" s="171">
        <f>SUMIFS('BD OCyG'!$AC:$AC,'BD OCyG'!$B:$B,CX$11,'BD OCyG'!$AE:$AE,$H21,'BD OCyG'!$AD:$AD,$H$11,'BD OCyG'!$AF:$AF,"Si")</f>
        <v>0</v>
      </c>
      <c r="DA21" s="171">
        <f>SUMIFS('BD OCyG'!$AC:$AC,'BD OCyG'!$B:$B,CX$11,'BD OCyG'!$AE:$AE,$H21,'BD OCyG'!$AD:$AD,$H$11,'BD OCyG'!$AF:$AF,"No")*Resumen!$F$8</f>
        <v>0</v>
      </c>
      <c r="DB21" s="171">
        <f>CZ21+IF(Resumen!$F$8=0,0,DA21/Resumen!$F$8)</f>
        <v>0</v>
      </c>
      <c r="DC21" s="171">
        <f>CZ21+IF(Resumen!$F$8=0,0,DA21/Resumen!$F$8)</f>
        <v>0</v>
      </c>
      <c r="DD21" s="170">
        <f>SUMIFS('BD OCyG'!$AB:$AB,'BD OCyG'!$B:$B,DD$11,'BD OCyG'!$AE:$AE,$H21,'BD OCyG'!$AD:$AD,$H$11)</f>
        <v>0</v>
      </c>
      <c r="DE21" s="170">
        <f t="shared" si="6"/>
        <v>0</v>
      </c>
      <c r="DF21" s="171">
        <f>SUMIFS('BD OCyG'!$AC:$AC,'BD OCyG'!$B:$B,DD$11,'BD OCyG'!$AE:$AE,$H21,'BD OCyG'!$AD:$AD,$H$11,'BD OCyG'!$AF:$AF,"Si")</f>
        <v>0</v>
      </c>
      <c r="DG21" s="171">
        <f>SUMIFS('BD OCyG'!$AC:$AC,'BD OCyG'!$B:$B,DD$11,'BD OCyG'!$AE:$AE,$H21,'BD OCyG'!$AD:$AD,$H$11,'BD OCyG'!$AF:$AF,"No")*Resumen!$F$8</f>
        <v>0</v>
      </c>
      <c r="DH21" s="171">
        <f>DF21+IF(Resumen!$F$8=0,0,DG21/Resumen!$F$8)</f>
        <v>0</v>
      </c>
      <c r="DI21" s="171">
        <f>DF21+IF(Resumen!$F$8=0,0,DG21/Resumen!$F$8)</f>
        <v>0</v>
      </c>
      <c r="DJ21" s="140">
        <f t="shared" ca="1" si="23"/>
        <v>0</v>
      </c>
      <c r="DK21" s="140">
        <f t="shared" ca="1" si="7"/>
        <v>0</v>
      </c>
      <c r="DL21" s="140">
        <f t="shared" ca="1" si="7"/>
        <v>0</v>
      </c>
    </row>
    <row r="22" spans="2:116" s="169" customFormat="1" ht="15" customHeight="1" x14ac:dyDescent="0.2">
      <c r="B22" s="170">
        <f>SUMIFS('BD OCyG'!$AB:$AB,'BD OCyG'!$B:$B,B$11,'BD OCyG'!$AE:$AE,$H22,'BD OCyG'!$AD:$AD,$H$11)</f>
        <v>0</v>
      </c>
      <c r="C22" s="170">
        <f t="shared" si="0"/>
        <v>0</v>
      </c>
      <c r="D22" s="171">
        <f>SUMIFS('BD OCyG'!$AC:$AC,'BD OCyG'!$B:$B,B$11,'BD OCyG'!$AE:$AE,$H22,'BD OCyG'!$AD:$AD,$H$11,'BD OCyG'!$AF:$AF,"Si")</f>
        <v>0</v>
      </c>
      <c r="E22" s="171">
        <f>SUMIFS('BD OCyG'!$AC:$AC,'BD OCyG'!$B:$B,B$11,'BD OCyG'!$AE:$AE,$H22,'BD OCyG'!$AD:$AD,$H$11,'BD OCyG'!$AF:$AF,"No")*Resumen!$F$9</f>
        <v>0</v>
      </c>
      <c r="F22" s="171">
        <f>D22+IF(Resumen!$F$9=0,0,E22/Resumen!$F$9)</f>
        <v>0</v>
      </c>
      <c r="G22" s="171">
        <f>D22+IF(Resumen!$F$7=0,0,E22/Resumen!$F$7)</f>
        <v>0</v>
      </c>
      <c r="H22" s="172"/>
      <c r="I22" s="139">
        <f>SUMIFS('BD OCyG'!$AB:$AB,'BD OCyG'!$B:$B,I$11,'BD OCyG'!$AE:$AE,$H22,'BD OCyG'!$AD:$AD,$H$11)</f>
        <v>0</v>
      </c>
      <c r="J22" s="139">
        <f t="shared" si="1"/>
        <v>0</v>
      </c>
      <c r="K22" s="139">
        <f>SUMIFS('BD OCyG'!$AC:$AC,'BD OCyG'!$B:$B,I$11,'BD OCyG'!$AE:$AE,$H22,'BD OCyG'!$AD:$AD,$H$11,'BD OCyG'!$AF:$AF,"Si")</f>
        <v>0</v>
      </c>
      <c r="L22" s="139">
        <f>SUMIFS('BD OCyG'!$AC:$AC,'BD OCyG'!$B:$B,I$11,'BD OCyG'!$AE:$AE,$H22,'BD OCyG'!$AD:$AD,$H$11,'BD OCyG'!$AF:$AF,"No")*Resumen!$F$8</f>
        <v>0</v>
      </c>
      <c r="M22" s="171">
        <f>K22+IF(Resumen!$F$8=0,0,L22/Resumen!$F$8)</f>
        <v>0</v>
      </c>
      <c r="N22" s="139">
        <f>SUMIFS('BD OCyG'!$AB:$AB,'BD OCyG'!$B:$B,N$11,'BD OCyG'!$AE:$AE,$H22,'BD OCyG'!$AD:$AD,$H$11)</f>
        <v>0</v>
      </c>
      <c r="O22" s="139">
        <f t="shared" si="2"/>
        <v>0</v>
      </c>
      <c r="P22" s="139">
        <f>SUMIFS('BD OCyG'!$AC:$AC,'BD OCyG'!$B:$B,N$11,'BD OCyG'!$AE:$AE,$H22,'BD OCyG'!$AD:$AD,$H$11,'BD OCyG'!$AF:$AF,"Si")</f>
        <v>0</v>
      </c>
      <c r="Q22" s="139">
        <f>SUMIFS('BD OCyG'!$AC:$AC,'BD OCyG'!$B:$B,N$11,'BD OCyG'!$AE:$AE,$H22,'BD OCyG'!$AD:$AD,$H$11,'BD OCyG'!$AF:$AF,"No")*Resumen!$F$8</f>
        <v>0</v>
      </c>
      <c r="R22" s="171">
        <f>P22+IF(Resumen!$F$8=0,0,Q22/Resumen!$F$8)</f>
        <v>0</v>
      </c>
      <c r="S22" s="139">
        <f ca="1">IFERROR(SUMIFS(INDIRECT("'BD OCyG'!$"&amp;T$10&amp;":"&amp;T$10),'BD OCyG'!$B:$B,N$11,'BD OCyG'!$AE:$AE,$H22,'BD OCyG'!$AD:$AD,$H$11),)</f>
        <v>0</v>
      </c>
      <c r="T22" s="139">
        <f t="shared" ca="1" si="3"/>
        <v>0</v>
      </c>
      <c r="U22" s="139">
        <f ca="1">IFERROR(SUMIFS(INDIRECT("'BD OCyG'!$"&amp;U$10&amp;":$"&amp;U$10),'BD OCyG'!$B:$B,N$11,'BD OCyG'!$AE:$AE,$H22,'BD OCyG'!$AD:$AD,$H$11,'BD OCyG'!$AF:$AF,"Si"),)</f>
        <v>0</v>
      </c>
      <c r="V22" s="139">
        <f ca="1">IFERROR(SUMIFS(INDIRECT("'BD OCyG'!$"&amp;U$10&amp;":$"&amp;U$10),'BD OCyG'!$B:$B,N$11,'BD OCyG'!$AE:$AE,$H22,'BD OCyG'!$AD:$AD,$H$11,'BD OCyG'!$AF:$AF,"No")*Resumen!$F$8,)</f>
        <v>0</v>
      </c>
      <c r="W22" s="171">
        <f ca="1">U22+IF(Resumen!$F$8=0,0,V22/Resumen!$F$8)</f>
        <v>0</v>
      </c>
      <c r="X22" s="170">
        <f ca="1">SUMIFS(INDIRECT("'BD OCyG'!$"&amp;Y$10&amp;":"&amp;Y$10),'BD OCyG'!$B:$B,X$9,'BD OCyG'!$AE:$AE,$H22,'BD OCyG'!$AD:$AD,$H$11)</f>
        <v>0</v>
      </c>
      <c r="Y22" s="170">
        <f t="shared" ca="1" si="8"/>
        <v>0</v>
      </c>
      <c r="Z22" s="171">
        <f ca="1">SUMIFS(INDIRECT("'BD OCyG'!$"&amp;Z$10&amp;":$"&amp;Z$10),'BD OCyG'!$B:$B,X$9,'BD OCyG'!$AE:$AE,$H22,'BD OCyG'!$AD:$AD,$H$11,'BD OCyG'!$AF:$AF,"Si")</f>
        <v>0</v>
      </c>
      <c r="AA22" s="171">
        <f ca="1">SUMIFS(INDIRECT("'BD OCyG'!$"&amp;Z$10&amp;":$"&amp;Z$10),'BD OCyG'!$B:$B,X$9,'BD OCyG'!$AE:$AE,$H22,'BD OCyG'!$AD:$AD,$H$11,'BD OCyG'!$AF:$AF,"No")*Resumen!$F$8</f>
        <v>0</v>
      </c>
      <c r="AB22" s="171">
        <f ca="1">Z22+IF(Resumen!$F$8=0,0,AA22/Resumen!$F$8)</f>
        <v>0</v>
      </c>
      <c r="AC22" s="171">
        <f ca="1">Z22+IF(Resumen!$G$7=0,0,AA22/Resumen!$G$7)</f>
        <v>0</v>
      </c>
      <c r="AD22" s="170">
        <f ca="1">IF(AE$9&gt;Periodo,0,(SUMIFS(INDIRECT("'BD OCyG'!$"&amp;AE$10&amp;":"&amp;AE$10),'BD OCyG'!$B:$B,AD$9,'BD OCyG'!$AE:$AE,$H22,'BD OCyG'!$AD:$AD,$H$11)*AF$9-X22*X$10)/AD$10)</f>
        <v>0</v>
      </c>
      <c r="AE22" s="170">
        <f t="shared" ca="1" si="9"/>
        <v>0</v>
      </c>
      <c r="AF22" s="171">
        <f ca="1">IF(AE$9&gt;Periodo,0,IF(AE$9&gt;Periodo,0,SUMIFS(INDIRECT("'BD OCyG'!$"&amp;AF$10&amp;":$"&amp;AF$10),'BD OCyG'!$B:$B,AD$9,'BD OCyG'!$AE:$AE,$H22,'BD OCyG'!$AD:$AD,$H$11,'BD OCyG'!$AF:$AF,"Si")-Z22))</f>
        <v>0</v>
      </c>
      <c r="AG22" s="171">
        <f ca="1">IF(AE$9&gt;Periodo,0,IF(AE$9&gt;Periodo,0,SUMIFS(INDIRECT("'BD OCyG'!$"&amp;AF$10&amp;":$"&amp;AF$10),'BD OCyG'!$B:$B,AD$9,'BD OCyG'!$AE:$AE,$H22,'BD OCyG'!$AD:$AD,$H$11,'BD OCyG'!$AF:$AF,"No")*Resumen!$F$8-AA22))</f>
        <v>0</v>
      </c>
      <c r="AH22" s="171">
        <f ca="1">AF22+IF(Resumen!$F$8=0,0,AG22/Resumen!$F$8)</f>
        <v>0</v>
      </c>
      <c r="AI22" s="171">
        <f ca="1">AF22+IF(Resumen!$H$7=0,0,AG22/Resumen!$H$7)</f>
        <v>0</v>
      </c>
      <c r="AJ22" s="170">
        <f ca="1">IF(AK$9&gt;Periodo,0,IF(AK$9&gt;Periodo,0,(SUMIFS(INDIRECT("'BD OCyG'!$"&amp;AK$10&amp;":"&amp;AK$10),'BD OCyG'!$B:$B,AJ$9,'BD OCyG'!$AE:$AE,$H22,'BD OCyG'!$AD:$AD,$H$11)*AL$9-SUMIFS(INDIRECT("'BD OCyG'!$"&amp;AE$10&amp;":"&amp;AE$10),'BD OCyG'!$B:$B,AJ$9,'BD OCyG'!$AE:$AE,$H22,'BD OCyG'!$AD:$AD,$H$11)*AF$9)/AJ$10))</f>
        <v>0</v>
      </c>
      <c r="AK22" s="170">
        <f t="shared" ca="1" si="10"/>
        <v>0</v>
      </c>
      <c r="AL22" s="171">
        <f ca="1">IF(AK$9&gt;Periodo,0,SUMIFS(INDIRECT("'BD OCyG'!$"&amp;AL$10&amp;":$"&amp;AL$10),'BD OCyG'!$B:$B,AJ$9,'BD OCyG'!$AE:$AE,$H22,'BD OCyG'!$AD:$AD,$H$11,'BD OCyG'!$AF:$AF,"Si")-AF22-Z22)</f>
        <v>0</v>
      </c>
      <c r="AM22" s="171">
        <f ca="1">IF(AK$9&gt;Periodo,0,SUMIFS(INDIRECT("'BD OCyG'!$"&amp;AL$10&amp;":$"&amp;AL$10),'BD OCyG'!$B:$B,AJ$9,'BD OCyG'!$AE:$AE,$H22,'BD OCyG'!$AD:$AD,$H$11,'BD OCyG'!$AF:$AF,"No")*Resumen!$F$8-AG22-AA22)</f>
        <v>0</v>
      </c>
      <c r="AN22" s="171">
        <f ca="1">AL22+IF(Resumen!$F$8=0,0,AM22/Resumen!$F$8)</f>
        <v>0</v>
      </c>
      <c r="AO22" s="171">
        <f ca="1">AL22+IF(Resumen!$I$7=0,0,AM22/Resumen!$I$7)</f>
        <v>0</v>
      </c>
      <c r="AP22" s="170">
        <f ca="1">IF(AQ$9&gt;Periodo,0,IF(AQ$9&gt;Periodo,0,(SUMIFS(INDIRECT("'BD OCyG'!$"&amp;AQ$10&amp;":"&amp;AQ$10),'BD OCyG'!$B:$B,AP$9,'BD OCyG'!$AE:$AE,$H22,'BD OCyG'!$AD:$AD,$H$11)*AR$9-SUMIFS(INDIRECT("'BD OCyG'!$"&amp;AK$10&amp;":"&amp;AK$10),'BD OCyG'!$B:$B,AP$9,'BD OCyG'!$AE:$AE,$H22,'BD OCyG'!$AD:$AD,$H$11)*AL$9)/AP$10))</f>
        <v>0</v>
      </c>
      <c r="AQ22" s="170">
        <f t="shared" ca="1" si="11"/>
        <v>0</v>
      </c>
      <c r="AR22" s="171">
        <f ca="1">IF(AQ$9&gt;Periodo,0,SUMIFS(INDIRECT("'BD OCyG'!$"&amp;AR$10&amp;":$"&amp;AR$10),'BD OCyG'!$B:$B,AP$9,'BD OCyG'!$AE:$AE,$H22,'BD OCyG'!$AD:$AD,$H$11,'BD OCyG'!$AF:$AF,"Si")-AL22-AF22-Z22)</f>
        <v>0</v>
      </c>
      <c r="AS22" s="171">
        <f ca="1">IF(AQ$9&gt;Periodo,0,SUMIFS(INDIRECT("'BD OCyG'!$"&amp;AR$10&amp;":$"&amp;AR$10),'BD OCyG'!$B:$B,AP$9,'BD OCyG'!$AE:$AE,$H22,'BD OCyG'!$AD:$AD,$H$11,'BD OCyG'!$AF:$AF,"No")*Resumen!$F$8-AM22-AG22-AA22)</f>
        <v>0</v>
      </c>
      <c r="AT22" s="171">
        <f ca="1">AR22+IF(Resumen!$F$8=0,0,AS22/Resumen!$F$8)</f>
        <v>0</v>
      </c>
      <c r="AU22" s="171">
        <f ca="1">AR22+IF(Resumen!$J$7=0,0,AS22/Resumen!$J$7)</f>
        <v>0</v>
      </c>
      <c r="AV22" s="170">
        <f ca="1">IF(AW$9&gt;Periodo,0,IF(AW$9&gt;Periodo,0,(SUMIFS(INDIRECT("'BD OCyG'!$"&amp;AW$10&amp;":"&amp;AW$10),'BD OCyG'!$B:$B,AV$9,'BD OCyG'!$AE:$AE,$H22,'BD OCyG'!$AD:$AD,$H$11)*AX$9-SUMIFS(INDIRECT("'BD OCyG'!$"&amp;AQ$10&amp;":"&amp;AQ$10),'BD OCyG'!$B:$B,AV$9,'BD OCyG'!$AE:$AE,$H22,'BD OCyG'!$AD:$AD,$H$11)*AR$9)/AV$10))</f>
        <v>0</v>
      </c>
      <c r="AW22" s="170">
        <f t="shared" ca="1" si="12"/>
        <v>0</v>
      </c>
      <c r="AX22" s="171">
        <f ca="1">IF(AW$9&gt;Periodo,0,SUMIFS(INDIRECT("'BD OCyG'!$"&amp;AX$10&amp;":$"&amp;AX$10),'BD OCyG'!$B:$B,AV$9,'BD OCyG'!$AE:$AE,$H22,'BD OCyG'!$AD:$AD,$H$11,'BD OCyG'!$AF:$AF,"Si")-AR22-AL22-AF22-Z22)</f>
        <v>0</v>
      </c>
      <c r="AY22" s="171">
        <f ca="1">IF(AW$9&gt;Periodo,0,SUMIFS(INDIRECT("'BD OCyG'!$"&amp;AX$10&amp;":$"&amp;AX$10),'BD OCyG'!$B:$B,AV$9,'BD OCyG'!$AE:$AE,$H22,'BD OCyG'!$AD:$AD,$H$11,'BD OCyG'!$AF:$AF,"No")*Resumen!$F$8-AS22-AM22-AG22-AA22)</f>
        <v>0</v>
      </c>
      <c r="AZ22" s="171">
        <f ca="1">AX22+IF(Resumen!$F$8=0,0,AY22/Resumen!$F$8)</f>
        <v>0</v>
      </c>
      <c r="BA22" s="171">
        <f ca="1">AX22+IF(Resumen!$K$7=0,0,AY22/Resumen!$K$7)</f>
        <v>0</v>
      </c>
      <c r="BB22" s="170">
        <f ca="1">IF(BC$9&gt;Periodo,0,IF(BC$9&gt;Periodo,0,(SUMIFS(INDIRECT("'BD OCyG'!$"&amp;BC$10&amp;":"&amp;BC$10),'BD OCyG'!$B:$B,BB$9,'BD OCyG'!$AE:$AE,$H22,'BD OCyG'!$AD:$AD,$H$11)*BD$9-SUMIFS(INDIRECT("'BD OCyG'!$"&amp;AW$10&amp;":"&amp;AW$10),'BD OCyG'!$B:$B,BB$9,'BD OCyG'!$AE:$AE,$H22,'BD OCyG'!$AD:$AD,$H$11)*AX$9)/BB$10))</f>
        <v>0</v>
      </c>
      <c r="BC22" s="170">
        <f t="shared" ca="1" si="13"/>
        <v>0</v>
      </c>
      <c r="BD22" s="171">
        <f ca="1">IF(BC$9&gt;Periodo,0,SUMIFS(INDIRECT("'BD OCyG'!$"&amp;BD$10&amp;":$"&amp;BD$10),'BD OCyG'!$B:$B,BB$9,'BD OCyG'!$AE:$AE,$H22,'BD OCyG'!$AD:$AD,$H$11,'BD OCyG'!$AF:$AF,"Si")-AX22-AR22-AL22-AF22-Z22)</f>
        <v>0</v>
      </c>
      <c r="BE22" s="171">
        <f ca="1">IF(BC$9&gt;Periodo,0,SUMIFS(INDIRECT("'BD OCyG'!$"&amp;BD$10&amp;":$"&amp;BD$10),'BD OCyG'!$B:$B,BB$9,'BD OCyG'!$AE:$AE,$H22,'BD OCyG'!$AD:$AD,$H$11,'BD OCyG'!$AF:$AF,"No")*Resumen!$F$8-AY22-AS22-AM22-AG22-AA22)</f>
        <v>0</v>
      </c>
      <c r="BF22" s="171">
        <f ca="1">BD22+IF(Resumen!$F$8=0,0,BE22/Resumen!$F$8)</f>
        <v>0</v>
      </c>
      <c r="BG22" s="171">
        <f ca="1">BD22+IF(Resumen!$L$7=0,0,BE22/Resumen!$L$7)</f>
        <v>0</v>
      </c>
      <c r="BH22" s="170">
        <f ca="1">IF(BI$9&gt;Periodo,0,IF(BI$9&gt;Periodo,0,(SUMIFS(INDIRECT("'BD OCyG'!$"&amp;BI$10&amp;":"&amp;BI$10),'BD OCyG'!$B:$B,BH$9,'BD OCyG'!$AE:$AE,$H22,'BD OCyG'!$AD:$AD,$H$11)*BJ$9-SUMIFS(INDIRECT("'BD OCyG'!$"&amp;BC$10&amp;":"&amp;BC$10),'BD OCyG'!$B:$B,BH$9,'BD OCyG'!$AE:$AE,$H22,'BD OCyG'!$AD:$AD,$H$11)*BD$9)/BH$10))</f>
        <v>0</v>
      </c>
      <c r="BI22" s="170">
        <f t="shared" ca="1" si="14"/>
        <v>0</v>
      </c>
      <c r="BJ22" s="171">
        <f ca="1">IF(BI$9&gt;Periodo,0,SUMIFS(INDIRECT("'BD OCyG'!$"&amp;BJ$10&amp;":$"&amp;BJ$10),'BD OCyG'!$B:$B,BH$9,'BD OCyG'!$AE:$AE,$H22,'BD OCyG'!$AD:$AD,$H$11,'BD OCyG'!$AF:$AF,"Si")-BD22-AX22-AR22-AL22-AF22-Z22)</f>
        <v>0</v>
      </c>
      <c r="BK22" s="171">
        <f ca="1">IF(BI$9&gt;Periodo,0,SUMIFS(INDIRECT("'BD OCyG'!$"&amp;BJ$10&amp;":$"&amp;BJ$10),'BD OCyG'!$B:$B,BH$9,'BD OCyG'!$AE:$AE,$H22,'BD OCyG'!$AD:$AD,$H$11,'BD OCyG'!$AF:$AF,"No")*Resumen!$F$8-BE22-AY22-AS22-AM22-AG22-AA22)</f>
        <v>0</v>
      </c>
      <c r="BL22" s="171">
        <f ca="1">BJ22+IF(Resumen!$F$8=0,0,BK22/Resumen!$F$8)</f>
        <v>0</v>
      </c>
      <c r="BM22" s="171">
        <f ca="1">BJ22+IF(Resumen!$M$7=0,0,BK22/Resumen!$M$7)</f>
        <v>0</v>
      </c>
      <c r="BN22" s="170">
        <f ca="1">IF(BO$9&gt;Periodo,0,IF(BO$9&gt;Periodo,0,(SUMIFS(INDIRECT("'BD OCyG'!$"&amp;BO$10&amp;":"&amp;BO$10),'BD OCyG'!$B:$B,BN$9,'BD OCyG'!$AE:$AE,$H22,'BD OCyG'!$AD:$AD,$H$11)*BP$9-SUMIFS(INDIRECT("'BD OCyG'!$"&amp;BI$10&amp;":"&amp;BI$10),'BD OCyG'!$B:$B,BN$9,'BD OCyG'!$AE:$AE,$H22,'BD OCyG'!$AD:$AD,$H$11)*BJ$9)/BN$10))</f>
        <v>0</v>
      </c>
      <c r="BO22" s="170">
        <f t="shared" ca="1" si="15"/>
        <v>0</v>
      </c>
      <c r="BP22" s="171">
        <f ca="1">IF(BO$9&gt;Periodo,0,SUMIFS(INDIRECT("'BD OCyG'!$"&amp;BP$10&amp;":$"&amp;BP$10),'BD OCyG'!$B:$B,BN$9,'BD OCyG'!$AE:$AE,$H22,'BD OCyG'!$AD:$AD,$H$11,'BD OCyG'!$AF:$AF,"Si")-BJ22-BD22-AX22-AR22-AL22-AF22-Z22)</f>
        <v>0</v>
      </c>
      <c r="BQ22" s="171">
        <f ca="1">IF(BO$9&gt;Periodo,0,SUMIFS(INDIRECT("'BD OCyG'!$"&amp;BP$10&amp;":$"&amp;BP$10),'BD OCyG'!$B:$B,BN$9,'BD OCyG'!$AE:$AE,$H22,'BD OCyG'!$AD:$AD,$H$11,'BD OCyG'!$AF:$AF,"No")*Resumen!$F$9-BK22-BE22-AY22-AS22-AM22-AG22-AA22)</f>
        <v>0</v>
      </c>
      <c r="BR22" s="171">
        <f ca="1">BP22+IF(Resumen!$F$8=0,0,BQ22/Resumen!$F$8)</f>
        <v>0</v>
      </c>
      <c r="BS22" s="171">
        <f ca="1">BP22+IF(Resumen!$N$7=0,0,BQ22/Resumen!$N$7)</f>
        <v>0</v>
      </c>
      <c r="BT22" s="170">
        <f ca="1">IF(BU$9&gt;Periodo,0,IF(BU$9&gt;Periodo,0,(SUMIFS(INDIRECT("'BD OCyG'!$"&amp;BU$10&amp;":"&amp;BU$10),'BD OCyG'!$B:$B,BT$9,'BD OCyG'!$AE:$AE,$H22,'BD OCyG'!$AD:$AD,$H$11)*BV$9-SUMIFS(INDIRECT("'BD OCyG'!$"&amp;BO$10&amp;":"&amp;BO$10),'BD OCyG'!$B:$B,BT$9,'BD OCyG'!$AE:$AE,$H22,'BD OCyG'!$AD:$AD,$H$11)*BP$9)/BT$10))</f>
        <v>0</v>
      </c>
      <c r="BU22" s="170">
        <f t="shared" ca="1" si="16"/>
        <v>0</v>
      </c>
      <c r="BV22" s="171">
        <f ca="1">IF(BU$9&gt;Periodo,0,SUMIFS(INDIRECT("'BD OCyG'!$"&amp;BV$10&amp;":$"&amp;BV$10),'BD OCyG'!$B:$B,BT$9,'BD OCyG'!$AE:$AE,$H22,'BD OCyG'!$AD:$AD,$H$11,'BD OCyG'!$AF:$AF,"Si")-BP22-BJ22-BD22-AX22-AR22-AL22-AF22-Z22)</f>
        <v>0</v>
      </c>
      <c r="BW22" s="171">
        <f ca="1">IF(BU$9&gt;Periodo,0,SUMIFS(INDIRECT("'BD OCyG'!$"&amp;BV$10&amp;":$"&amp;BV$10),'BD OCyG'!$B:$B,BT$9,'BD OCyG'!$AE:$AE,$H22,'BD OCyG'!$AD:$AD,$H$11,'BD OCyG'!$AF:$AF,"No")*Resumen!$F$8-BQ22-BK22-BE22-AY22-AS22-AM22-AG22-AA22)</f>
        <v>0</v>
      </c>
      <c r="BX22" s="171">
        <f ca="1">BV22+IF(Resumen!$F$8=0,0,BW22/Resumen!$F$8)</f>
        <v>0</v>
      </c>
      <c r="BY22" s="171">
        <f ca="1">BV22+IF(Resumen!$O$7=0,0,BW22/Resumen!$O$7)</f>
        <v>0</v>
      </c>
      <c r="BZ22" s="170">
        <f ca="1">IF(CA$9&gt;Periodo,0,IF(CA$9&gt;Periodo,0,(SUMIFS(INDIRECT("'BD OCyG'!$"&amp;CA$10&amp;":"&amp;CA$10),'BD OCyG'!$B:$B,BZ$9,'BD OCyG'!$AE:$AE,$H22,'BD OCyG'!$AD:$AD,$H$11)*CB$9-SUMIFS(INDIRECT("'BD OCyG'!$"&amp;BU$10&amp;":"&amp;BU$10),'BD OCyG'!$B:$B,BZ$9,'BD OCyG'!$AE:$AE,$H22,'BD OCyG'!$AD:$AD,$H$11)*BV$9)/BZ$10))</f>
        <v>0</v>
      </c>
      <c r="CA22" s="170">
        <f t="shared" ca="1" si="17"/>
        <v>0</v>
      </c>
      <c r="CB22" s="171">
        <f ca="1">IF(CA$9&gt;Periodo,0,SUMIFS(INDIRECT("'BD OCyG'!$"&amp;CB$10&amp;":$"&amp;CB$10),'BD OCyG'!$B:$B,BZ$9,'BD OCyG'!$AE:$AE,$H22,'BD OCyG'!$AD:$AD,$H$11,'BD OCyG'!$AF:$AF,"Si")-BV22-BP22-BJ22-BD22-AX22-AR22-AL22-AF22-Z22)</f>
        <v>0</v>
      </c>
      <c r="CC22" s="171">
        <f ca="1">IF(CA$9&gt;Periodo,0,SUMIFS(INDIRECT("'BD OCyG'!$"&amp;CB$10&amp;":$"&amp;CB$10),'BD OCyG'!$B:$B,BZ$9,'BD OCyG'!$AE:$AE,$H22,'BD OCyG'!$AD:$AD,$H$11,'BD OCyG'!$AF:$AF,"No")*Resumen!$F$8-BW22-BQ22-BK22-BE22-AY22-AS22-AM22-AG22-AA22)</f>
        <v>0</v>
      </c>
      <c r="CD22" s="171">
        <f ca="1">CB22+IF(Resumen!$F$8=0,0,CC22/Resumen!$F$8)</f>
        <v>0</v>
      </c>
      <c r="CE22" s="171">
        <f ca="1">CB22+IF(Resumen!$P$7=0,0,CC22/Resumen!$P$7)</f>
        <v>0</v>
      </c>
      <c r="CF22" s="170">
        <f ca="1">IF(CG$9&gt;Periodo,0,IF(CG$9&gt;Periodo,0,(SUMIFS(INDIRECT("'BD OCyG'!$"&amp;CG$10&amp;":"&amp;CG$10),'BD OCyG'!$B:$B,CF$9,'BD OCyG'!$AE:$AE,$H22,'BD OCyG'!$AD:$AD,$H$11)*CH$9-SUMIFS(INDIRECT("'BD OCyG'!$"&amp;CA$10&amp;":"&amp;CA$10),'BD OCyG'!$B:$B,CF$9,'BD OCyG'!$AE:$AE,$H22,'BD OCyG'!$AD:$AD,$H$11)*CB$9)/CF$10))</f>
        <v>0</v>
      </c>
      <c r="CG22" s="170">
        <f t="shared" ca="1" si="18"/>
        <v>0</v>
      </c>
      <c r="CH22" s="171">
        <f ca="1">IF(CG$9&gt;Periodo,0,SUMIFS(INDIRECT("'BD OCyG'!$"&amp;CH$10&amp;":$"&amp;CH$10),'BD OCyG'!$B:$B,CF$9,'BD OCyG'!$AE:$AE,$H22,'BD OCyG'!$AD:$AD,$H$11,'BD OCyG'!$AF:$AF,"Si")-CB22-BV22-BP22-BJ22-BD22-AX22-AR22-AL22-AF22-Z22)</f>
        <v>0</v>
      </c>
      <c r="CI22" s="171">
        <f ca="1">IF(CG$9&gt;Periodo,0,SUMIFS(INDIRECT("'BD OCyG'!$"&amp;CH$10&amp;":$"&amp;CH$10),'BD OCyG'!$B:$B,CF$9,'BD OCyG'!$AE:$AE,$H22,'BD OCyG'!$AD:$AD,$H$11,'BD OCyG'!$AF:$AF,"No")*Resumen!$F$8-CC22-BW22-BQ22-BK22-BE22-AY22-AS22-AM22-AG22-AA22)</f>
        <v>0</v>
      </c>
      <c r="CJ22" s="171">
        <f ca="1">CH22+IF(Resumen!$F$8=0,0,CI22/Resumen!$F$8)</f>
        <v>0</v>
      </c>
      <c r="CK22" s="171">
        <f ca="1">CH22+IF(Resumen!$Q$7=0,0,CI22/Resumen!$Q$7)</f>
        <v>0</v>
      </c>
      <c r="CL22" s="170">
        <f ca="1">IF(CM$9&gt;Periodo,0,IF(CM$9&gt;Periodo,0,(SUMIFS(INDIRECT("'BD OCyG'!$"&amp;CM$10&amp;":"&amp;CM$10),'BD OCyG'!$B:$B,CL$9,'BD OCyG'!$AE:$AE,$H22,'BD OCyG'!$AD:$AD,$H$11)*CN$9-SUMIFS(INDIRECT("'BD OCyG'!$"&amp;CG$10&amp;":"&amp;CG$10),'BD OCyG'!$B:$B,CL$9,'BD OCyG'!$AE:$AE,$H22,'BD OCyG'!$AD:$AD,$H$11)*CH$9)/CL$10))</f>
        <v>0</v>
      </c>
      <c r="CM22" s="170">
        <f t="shared" ca="1" si="19"/>
        <v>0</v>
      </c>
      <c r="CN22" s="171">
        <f ca="1">IF(CM$9&gt;Periodo,0,SUMIFS(INDIRECT("'BD OCyG'!$"&amp;CN$10&amp;":$"&amp;CN$10),'BD OCyG'!$B:$B,CL$9,'BD OCyG'!$AE:$AE,$H22,'BD OCyG'!$AD:$AD,$H$11,'BD OCyG'!$AF:$AF,"Si")-CH22-CB22-BV22-BP22-BJ22-BD22-AX22-AR22-AL22-AF22-Z22)</f>
        <v>0</v>
      </c>
      <c r="CO22" s="171">
        <f ca="1">IF(CM$9&gt;Periodo,0,SUMIFS(INDIRECT("'BD OCyG'!$"&amp;CN$10&amp;":$"&amp;CN$10),'BD OCyG'!$B:$B,CL$9,'BD OCyG'!$AE:$AE,$H22,'BD OCyG'!$AD:$AD,$H$11,'BD OCyG'!$AF:$AF,"No")*Resumen!$F$8-CI22-CC22-BW22-BQ22-BK22-BE22-AY22-AS22-AM22-AG22-AA22)</f>
        <v>0</v>
      </c>
      <c r="CP22" s="171">
        <f ca="1">CN22+IF(Resumen!$F$8=0,0,CO22/Resumen!$F$8)</f>
        <v>0</v>
      </c>
      <c r="CQ22" s="171">
        <f ca="1">CN22+IF(Resumen!$R$7=0,0,CO22/Resumen!$R$7)</f>
        <v>0</v>
      </c>
      <c r="CR22" s="139">
        <f t="shared" ca="1" si="20"/>
        <v>0</v>
      </c>
      <c r="CS22" s="139">
        <f t="shared" ca="1" si="21"/>
        <v>0</v>
      </c>
      <c r="CT22" s="139">
        <f t="shared" ca="1" si="22"/>
        <v>0</v>
      </c>
      <c r="CU22" s="139">
        <f t="shared" ca="1" si="4"/>
        <v>0</v>
      </c>
      <c r="CV22" s="140">
        <f t="shared" ca="1" si="4"/>
        <v>0</v>
      </c>
      <c r="CW22" s="140">
        <f t="shared" ca="1" si="4"/>
        <v>0</v>
      </c>
      <c r="CX22" s="170">
        <f>SUMIFS('BD OCyG'!$AB:$AB,'BD OCyG'!$B:$B,CX$11,'BD OCyG'!$AE:$AE,$H22,'BD OCyG'!$AD:$AD,$H$11)</f>
        <v>0</v>
      </c>
      <c r="CY22" s="170">
        <f t="shared" si="5"/>
        <v>0</v>
      </c>
      <c r="CZ22" s="171">
        <f>SUMIFS('BD OCyG'!$AC:$AC,'BD OCyG'!$B:$B,CX$11,'BD OCyG'!$AE:$AE,$H22,'BD OCyG'!$AD:$AD,$H$11,'BD OCyG'!$AF:$AF,"Si")</f>
        <v>0</v>
      </c>
      <c r="DA22" s="171">
        <f>SUMIFS('BD OCyG'!$AC:$AC,'BD OCyG'!$B:$B,CX$11,'BD OCyG'!$AE:$AE,$H22,'BD OCyG'!$AD:$AD,$H$11,'BD OCyG'!$AF:$AF,"No")*Resumen!$F$8</f>
        <v>0</v>
      </c>
      <c r="DB22" s="171">
        <f>CZ22+IF(Resumen!$F$8=0,0,DA22/Resumen!$F$8)</f>
        <v>0</v>
      </c>
      <c r="DC22" s="171">
        <f>CZ22+IF(Resumen!$F$8=0,0,DA22/Resumen!$F$8)</f>
        <v>0</v>
      </c>
      <c r="DD22" s="170">
        <f>SUMIFS('BD OCyG'!$AB:$AB,'BD OCyG'!$B:$B,DD$11,'BD OCyG'!$AE:$AE,$H22,'BD OCyG'!$AD:$AD,$H$11)</f>
        <v>0</v>
      </c>
      <c r="DE22" s="170">
        <f t="shared" si="6"/>
        <v>0</v>
      </c>
      <c r="DF22" s="171">
        <f>SUMIFS('BD OCyG'!$AC:$AC,'BD OCyG'!$B:$B,DD$11,'BD OCyG'!$AE:$AE,$H22,'BD OCyG'!$AD:$AD,$H$11,'BD OCyG'!$AF:$AF,"Si")</f>
        <v>0</v>
      </c>
      <c r="DG22" s="171">
        <f>SUMIFS('BD OCyG'!$AC:$AC,'BD OCyG'!$B:$B,DD$11,'BD OCyG'!$AE:$AE,$H22,'BD OCyG'!$AD:$AD,$H$11,'BD OCyG'!$AF:$AF,"No")*Resumen!$F$8</f>
        <v>0</v>
      </c>
      <c r="DH22" s="171">
        <f>DF22+IF(Resumen!$F$8=0,0,DG22/Resumen!$F$8)</f>
        <v>0</v>
      </c>
      <c r="DI22" s="171">
        <f>DF22+IF(Resumen!$F$8=0,0,DG22/Resumen!$F$8)</f>
        <v>0</v>
      </c>
      <c r="DJ22" s="140">
        <f t="shared" ca="1" si="23"/>
        <v>0</v>
      </c>
      <c r="DK22" s="140">
        <f t="shared" ca="1" si="7"/>
        <v>0</v>
      </c>
      <c r="DL22" s="140">
        <f t="shared" ca="1" si="7"/>
        <v>0</v>
      </c>
    </row>
    <row r="23" spans="2:116" s="169" customFormat="1" ht="15" customHeight="1" x14ac:dyDescent="0.2">
      <c r="B23" s="170">
        <f>SUMIFS('BD OCyG'!$AB:$AB,'BD OCyG'!$B:$B,B$11,'BD OCyG'!$AE:$AE,$H23,'BD OCyG'!$AD:$AD,$H$11)</f>
        <v>0</v>
      </c>
      <c r="C23" s="170">
        <f t="shared" si="0"/>
        <v>0</v>
      </c>
      <c r="D23" s="171">
        <f>SUMIFS('BD OCyG'!$AC:$AC,'BD OCyG'!$B:$B,B$11,'BD OCyG'!$AE:$AE,$H23,'BD OCyG'!$AD:$AD,$H$11,'BD OCyG'!$AF:$AF,"Si")</f>
        <v>0</v>
      </c>
      <c r="E23" s="171">
        <f>SUMIFS('BD OCyG'!$AC:$AC,'BD OCyG'!$B:$B,B$11,'BD OCyG'!$AE:$AE,$H23,'BD OCyG'!$AD:$AD,$H$11,'BD OCyG'!$AF:$AF,"No")*Resumen!$F$9</f>
        <v>0</v>
      </c>
      <c r="F23" s="171">
        <f>D23+IF(Resumen!$F$9=0,0,E23/Resumen!$F$9)</f>
        <v>0</v>
      </c>
      <c r="G23" s="171">
        <f>D23+IF(Resumen!$F$7=0,0,E23/Resumen!$F$7)</f>
        <v>0</v>
      </c>
      <c r="H23" s="172"/>
      <c r="I23" s="139">
        <f>SUMIFS('BD OCyG'!$AB:$AB,'BD OCyG'!$B:$B,I$11,'BD OCyG'!$AE:$AE,$H23,'BD OCyG'!$AD:$AD,$H$11)</f>
        <v>0</v>
      </c>
      <c r="J23" s="139">
        <f t="shared" si="1"/>
        <v>0</v>
      </c>
      <c r="K23" s="139">
        <f>SUMIFS('BD OCyG'!$AC:$AC,'BD OCyG'!$B:$B,I$11,'BD OCyG'!$AE:$AE,$H23,'BD OCyG'!$AD:$AD,$H$11,'BD OCyG'!$AF:$AF,"Si")</f>
        <v>0</v>
      </c>
      <c r="L23" s="139">
        <f>SUMIFS('BD OCyG'!$AC:$AC,'BD OCyG'!$B:$B,I$11,'BD OCyG'!$AE:$AE,$H23,'BD OCyG'!$AD:$AD,$H$11,'BD OCyG'!$AF:$AF,"No")*Resumen!$F$8</f>
        <v>0</v>
      </c>
      <c r="M23" s="171">
        <f>K23+IF(Resumen!$F$8=0,0,L23/Resumen!$F$8)</f>
        <v>0</v>
      </c>
      <c r="N23" s="139">
        <f>SUMIFS('BD OCyG'!$AB:$AB,'BD OCyG'!$B:$B,N$11,'BD OCyG'!$AE:$AE,$H23,'BD OCyG'!$AD:$AD,$H$11)</f>
        <v>0</v>
      </c>
      <c r="O23" s="139">
        <f t="shared" si="2"/>
        <v>0</v>
      </c>
      <c r="P23" s="139">
        <f>SUMIFS('BD OCyG'!$AC:$AC,'BD OCyG'!$B:$B,N$11,'BD OCyG'!$AE:$AE,$H23,'BD OCyG'!$AD:$AD,$H$11,'BD OCyG'!$AF:$AF,"Si")</f>
        <v>0</v>
      </c>
      <c r="Q23" s="139">
        <f>SUMIFS('BD OCyG'!$AC:$AC,'BD OCyG'!$B:$B,N$11,'BD OCyG'!$AE:$AE,$H23,'BD OCyG'!$AD:$AD,$H$11,'BD OCyG'!$AF:$AF,"No")*Resumen!$F$8</f>
        <v>0</v>
      </c>
      <c r="R23" s="171">
        <f>P23+IF(Resumen!$F$8=0,0,Q23/Resumen!$F$8)</f>
        <v>0</v>
      </c>
      <c r="S23" s="139">
        <f ca="1">IFERROR(SUMIFS(INDIRECT("'BD OCyG'!$"&amp;T$10&amp;":"&amp;T$10),'BD OCyG'!$B:$B,N$11,'BD OCyG'!$AE:$AE,$H23,'BD OCyG'!$AD:$AD,$H$11),)</f>
        <v>0</v>
      </c>
      <c r="T23" s="139">
        <f t="shared" ca="1" si="3"/>
        <v>0</v>
      </c>
      <c r="U23" s="139">
        <f ca="1">IFERROR(SUMIFS(INDIRECT("'BD OCyG'!$"&amp;U$10&amp;":$"&amp;U$10),'BD OCyG'!$B:$B,N$11,'BD OCyG'!$AE:$AE,$H23,'BD OCyG'!$AD:$AD,$H$11,'BD OCyG'!$AF:$AF,"Si"),)</f>
        <v>0</v>
      </c>
      <c r="V23" s="139">
        <f ca="1">IFERROR(SUMIFS(INDIRECT("'BD OCyG'!$"&amp;U$10&amp;":$"&amp;U$10),'BD OCyG'!$B:$B,N$11,'BD OCyG'!$AE:$AE,$H23,'BD OCyG'!$AD:$AD,$H$11,'BD OCyG'!$AF:$AF,"No")*Resumen!$F$8,)</f>
        <v>0</v>
      </c>
      <c r="W23" s="171">
        <f ca="1">U23+IF(Resumen!$F$8=0,0,V23/Resumen!$F$8)</f>
        <v>0</v>
      </c>
      <c r="X23" s="170">
        <f ca="1">SUMIFS(INDIRECT("'BD OCyG'!$"&amp;Y$10&amp;":"&amp;Y$10),'BD OCyG'!$B:$B,X$9,'BD OCyG'!$AE:$AE,$H23,'BD OCyG'!$AD:$AD,$H$11)</f>
        <v>0</v>
      </c>
      <c r="Y23" s="170">
        <f t="shared" ca="1" si="8"/>
        <v>0</v>
      </c>
      <c r="Z23" s="171">
        <f ca="1">SUMIFS(INDIRECT("'BD OCyG'!$"&amp;Z$10&amp;":$"&amp;Z$10),'BD OCyG'!$B:$B,X$9,'BD OCyG'!$AE:$AE,$H23,'BD OCyG'!$AD:$AD,$H$11,'BD OCyG'!$AF:$AF,"Si")</f>
        <v>0</v>
      </c>
      <c r="AA23" s="171">
        <f ca="1">SUMIFS(INDIRECT("'BD OCyG'!$"&amp;Z$10&amp;":$"&amp;Z$10),'BD OCyG'!$B:$B,X$9,'BD OCyG'!$AE:$AE,$H23,'BD OCyG'!$AD:$AD,$H$11,'BD OCyG'!$AF:$AF,"No")*Resumen!$F$8</f>
        <v>0</v>
      </c>
      <c r="AB23" s="171">
        <f ca="1">Z23+IF(Resumen!$F$8=0,0,AA23/Resumen!$F$8)</f>
        <v>0</v>
      </c>
      <c r="AC23" s="171">
        <f ca="1">Z23+IF(Resumen!$G$7=0,0,AA23/Resumen!$G$7)</f>
        <v>0</v>
      </c>
      <c r="AD23" s="170">
        <f ca="1">IF(AE$9&gt;Periodo,0,(SUMIFS(INDIRECT("'BD OCyG'!$"&amp;AE$10&amp;":"&amp;AE$10),'BD OCyG'!$B:$B,AD$9,'BD OCyG'!$AE:$AE,$H23,'BD OCyG'!$AD:$AD,$H$11)*AF$9-X23*X$10)/AD$10)</f>
        <v>0</v>
      </c>
      <c r="AE23" s="170">
        <f t="shared" ca="1" si="9"/>
        <v>0</v>
      </c>
      <c r="AF23" s="171">
        <f ca="1">IF(AE$9&gt;Periodo,0,IF(AE$9&gt;Periodo,0,SUMIFS(INDIRECT("'BD OCyG'!$"&amp;AF$10&amp;":$"&amp;AF$10),'BD OCyG'!$B:$B,AD$9,'BD OCyG'!$AE:$AE,$H23,'BD OCyG'!$AD:$AD,$H$11,'BD OCyG'!$AF:$AF,"Si")-Z23))</f>
        <v>0</v>
      </c>
      <c r="AG23" s="171">
        <f ca="1">IF(AE$9&gt;Periodo,0,IF(AE$9&gt;Periodo,0,SUMIFS(INDIRECT("'BD OCyG'!$"&amp;AF$10&amp;":$"&amp;AF$10),'BD OCyG'!$B:$B,AD$9,'BD OCyG'!$AE:$AE,$H23,'BD OCyG'!$AD:$AD,$H$11,'BD OCyG'!$AF:$AF,"No")*Resumen!$F$8-AA23))</f>
        <v>0</v>
      </c>
      <c r="AH23" s="171">
        <f ca="1">AF23+IF(Resumen!$F$8=0,0,AG23/Resumen!$F$8)</f>
        <v>0</v>
      </c>
      <c r="AI23" s="171">
        <f ca="1">AF23+IF(Resumen!$H$7=0,0,AG23/Resumen!$H$7)</f>
        <v>0</v>
      </c>
      <c r="AJ23" s="170">
        <f ca="1">IF(AK$9&gt;Periodo,0,IF(AK$9&gt;Periodo,0,(SUMIFS(INDIRECT("'BD OCyG'!$"&amp;AK$10&amp;":"&amp;AK$10),'BD OCyG'!$B:$B,AJ$9,'BD OCyG'!$AE:$AE,$H23,'BD OCyG'!$AD:$AD,$H$11)*AL$9-SUMIFS(INDIRECT("'BD OCyG'!$"&amp;AE$10&amp;":"&amp;AE$10),'BD OCyG'!$B:$B,AJ$9,'BD OCyG'!$AE:$AE,$H23,'BD OCyG'!$AD:$AD,$H$11)*AF$9)/AJ$10))</f>
        <v>0</v>
      </c>
      <c r="AK23" s="170">
        <f t="shared" ca="1" si="10"/>
        <v>0</v>
      </c>
      <c r="AL23" s="171">
        <f ca="1">IF(AK$9&gt;Periodo,0,SUMIFS(INDIRECT("'BD OCyG'!$"&amp;AL$10&amp;":$"&amp;AL$10),'BD OCyG'!$B:$B,AJ$9,'BD OCyG'!$AE:$AE,$H23,'BD OCyG'!$AD:$AD,$H$11,'BD OCyG'!$AF:$AF,"Si")-AF23-Z23)</f>
        <v>0</v>
      </c>
      <c r="AM23" s="171">
        <f ca="1">IF(AK$9&gt;Periodo,0,SUMIFS(INDIRECT("'BD OCyG'!$"&amp;AL$10&amp;":$"&amp;AL$10),'BD OCyG'!$B:$B,AJ$9,'BD OCyG'!$AE:$AE,$H23,'BD OCyG'!$AD:$AD,$H$11,'BD OCyG'!$AF:$AF,"No")*Resumen!$F$8-AG23-AA23)</f>
        <v>0</v>
      </c>
      <c r="AN23" s="171">
        <f ca="1">AL23+IF(Resumen!$F$8=0,0,AM23/Resumen!$F$8)</f>
        <v>0</v>
      </c>
      <c r="AO23" s="171">
        <f ca="1">AL23+IF(Resumen!$I$7=0,0,AM23/Resumen!$I$7)</f>
        <v>0</v>
      </c>
      <c r="AP23" s="170">
        <f ca="1">IF(AQ$9&gt;Periodo,0,IF(AQ$9&gt;Periodo,0,(SUMIFS(INDIRECT("'BD OCyG'!$"&amp;AQ$10&amp;":"&amp;AQ$10),'BD OCyG'!$B:$B,AP$9,'BD OCyG'!$AE:$AE,$H23,'BD OCyG'!$AD:$AD,$H$11)*AR$9-SUMIFS(INDIRECT("'BD OCyG'!$"&amp;AK$10&amp;":"&amp;AK$10),'BD OCyG'!$B:$B,AP$9,'BD OCyG'!$AE:$AE,$H23,'BD OCyG'!$AD:$AD,$H$11)*AL$9)/AP$10))</f>
        <v>0</v>
      </c>
      <c r="AQ23" s="170">
        <f t="shared" ca="1" si="11"/>
        <v>0</v>
      </c>
      <c r="AR23" s="171">
        <f ca="1">IF(AQ$9&gt;Periodo,0,SUMIFS(INDIRECT("'BD OCyG'!$"&amp;AR$10&amp;":$"&amp;AR$10),'BD OCyG'!$B:$B,AP$9,'BD OCyG'!$AE:$AE,$H23,'BD OCyG'!$AD:$AD,$H$11,'BD OCyG'!$AF:$AF,"Si")-AL23-AF23-Z23)</f>
        <v>0</v>
      </c>
      <c r="AS23" s="171">
        <f ca="1">IF(AQ$9&gt;Periodo,0,SUMIFS(INDIRECT("'BD OCyG'!$"&amp;AR$10&amp;":$"&amp;AR$10),'BD OCyG'!$B:$B,AP$9,'BD OCyG'!$AE:$AE,$H23,'BD OCyG'!$AD:$AD,$H$11,'BD OCyG'!$AF:$AF,"No")*Resumen!$F$8-AM23-AG23-AA23)</f>
        <v>0</v>
      </c>
      <c r="AT23" s="171">
        <f ca="1">AR23+IF(Resumen!$F$8=0,0,AS23/Resumen!$F$8)</f>
        <v>0</v>
      </c>
      <c r="AU23" s="171">
        <f ca="1">AR23+IF(Resumen!$J$7=0,0,AS23/Resumen!$J$7)</f>
        <v>0</v>
      </c>
      <c r="AV23" s="170">
        <f ca="1">IF(AW$9&gt;Periodo,0,IF(AW$9&gt;Periodo,0,(SUMIFS(INDIRECT("'BD OCyG'!$"&amp;AW$10&amp;":"&amp;AW$10),'BD OCyG'!$B:$B,AV$9,'BD OCyG'!$AE:$AE,$H23,'BD OCyG'!$AD:$AD,$H$11)*AX$9-SUMIFS(INDIRECT("'BD OCyG'!$"&amp;AQ$10&amp;":"&amp;AQ$10),'BD OCyG'!$B:$B,AV$9,'BD OCyG'!$AE:$AE,$H23,'BD OCyG'!$AD:$AD,$H$11)*AR$9)/AV$10))</f>
        <v>0</v>
      </c>
      <c r="AW23" s="170">
        <f t="shared" ca="1" si="12"/>
        <v>0</v>
      </c>
      <c r="AX23" s="171">
        <f ca="1">IF(AW$9&gt;Periodo,0,SUMIFS(INDIRECT("'BD OCyG'!$"&amp;AX$10&amp;":$"&amp;AX$10),'BD OCyG'!$B:$B,AV$9,'BD OCyG'!$AE:$AE,$H23,'BD OCyG'!$AD:$AD,$H$11,'BD OCyG'!$AF:$AF,"Si")-AR23-AL23-AF23-Z23)</f>
        <v>0</v>
      </c>
      <c r="AY23" s="171">
        <f ca="1">IF(AW$9&gt;Periodo,0,SUMIFS(INDIRECT("'BD OCyG'!$"&amp;AX$10&amp;":$"&amp;AX$10),'BD OCyG'!$B:$B,AV$9,'BD OCyG'!$AE:$AE,$H23,'BD OCyG'!$AD:$AD,$H$11,'BD OCyG'!$AF:$AF,"No")*Resumen!$F$8-AS23-AM23-AG23-AA23)</f>
        <v>0</v>
      </c>
      <c r="AZ23" s="171">
        <f ca="1">AX23+IF(Resumen!$F$8=0,0,AY23/Resumen!$F$8)</f>
        <v>0</v>
      </c>
      <c r="BA23" s="171">
        <f ca="1">AX23+IF(Resumen!$K$7=0,0,AY23/Resumen!$K$7)</f>
        <v>0</v>
      </c>
      <c r="BB23" s="170">
        <f ca="1">IF(BC$9&gt;Periodo,0,IF(BC$9&gt;Periodo,0,(SUMIFS(INDIRECT("'BD OCyG'!$"&amp;BC$10&amp;":"&amp;BC$10),'BD OCyG'!$B:$B,BB$9,'BD OCyG'!$AE:$AE,$H23,'BD OCyG'!$AD:$AD,$H$11)*BD$9-SUMIFS(INDIRECT("'BD OCyG'!$"&amp;AW$10&amp;":"&amp;AW$10),'BD OCyG'!$B:$B,BB$9,'BD OCyG'!$AE:$AE,$H23,'BD OCyG'!$AD:$AD,$H$11)*AX$9)/BB$10))</f>
        <v>0</v>
      </c>
      <c r="BC23" s="170">
        <f t="shared" ca="1" si="13"/>
        <v>0</v>
      </c>
      <c r="BD23" s="171">
        <f ca="1">IF(BC$9&gt;Periodo,0,SUMIFS(INDIRECT("'BD OCyG'!$"&amp;BD$10&amp;":$"&amp;BD$10),'BD OCyG'!$B:$B,BB$9,'BD OCyG'!$AE:$AE,$H23,'BD OCyG'!$AD:$AD,$H$11,'BD OCyG'!$AF:$AF,"Si")-AX23-AR23-AL23-AF23-Z23)</f>
        <v>0</v>
      </c>
      <c r="BE23" s="171">
        <f ca="1">IF(BC$9&gt;Periodo,0,SUMIFS(INDIRECT("'BD OCyG'!$"&amp;BD$10&amp;":$"&amp;BD$10),'BD OCyG'!$B:$B,BB$9,'BD OCyG'!$AE:$AE,$H23,'BD OCyG'!$AD:$AD,$H$11,'BD OCyG'!$AF:$AF,"No")*Resumen!$F$8-AY23-AS23-AM23-AG23-AA23)</f>
        <v>0</v>
      </c>
      <c r="BF23" s="171">
        <f ca="1">BD23+IF(Resumen!$F$8=0,0,BE23/Resumen!$F$8)</f>
        <v>0</v>
      </c>
      <c r="BG23" s="171">
        <f ca="1">BD23+IF(Resumen!$L$7=0,0,BE23/Resumen!$L$7)</f>
        <v>0</v>
      </c>
      <c r="BH23" s="170">
        <f ca="1">IF(BI$9&gt;Periodo,0,IF(BI$9&gt;Periodo,0,(SUMIFS(INDIRECT("'BD OCyG'!$"&amp;BI$10&amp;":"&amp;BI$10),'BD OCyG'!$B:$B,BH$9,'BD OCyG'!$AE:$AE,$H23,'BD OCyG'!$AD:$AD,$H$11)*BJ$9-SUMIFS(INDIRECT("'BD OCyG'!$"&amp;BC$10&amp;":"&amp;BC$10),'BD OCyG'!$B:$B,BH$9,'BD OCyG'!$AE:$AE,$H23,'BD OCyG'!$AD:$AD,$H$11)*BD$9)/BH$10))</f>
        <v>0</v>
      </c>
      <c r="BI23" s="170">
        <f t="shared" ca="1" si="14"/>
        <v>0</v>
      </c>
      <c r="BJ23" s="171">
        <f ca="1">IF(BI$9&gt;Periodo,0,SUMIFS(INDIRECT("'BD OCyG'!$"&amp;BJ$10&amp;":$"&amp;BJ$10),'BD OCyG'!$B:$B,BH$9,'BD OCyG'!$AE:$AE,$H23,'BD OCyG'!$AD:$AD,$H$11,'BD OCyG'!$AF:$AF,"Si")-BD23-AX23-AR23-AL23-AF23-Z23)</f>
        <v>0</v>
      </c>
      <c r="BK23" s="171">
        <f ca="1">IF(BI$9&gt;Periodo,0,SUMIFS(INDIRECT("'BD OCyG'!$"&amp;BJ$10&amp;":$"&amp;BJ$10),'BD OCyG'!$B:$B,BH$9,'BD OCyG'!$AE:$AE,$H23,'BD OCyG'!$AD:$AD,$H$11,'BD OCyG'!$AF:$AF,"No")*Resumen!$F$8-BE23-AY23-AS23-AM23-AG23-AA23)</f>
        <v>0</v>
      </c>
      <c r="BL23" s="171">
        <f ca="1">BJ23+IF(Resumen!$F$8=0,0,BK23/Resumen!$F$8)</f>
        <v>0</v>
      </c>
      <c r="BM23" s="171">
        <f ca="1">BJ23+IF(Resumen!$M$7=0,0,BK23/Resumen!$M$7)</f>
        <v>0</v>
      </c>
      <c r="BN23" s="170">
        <f ca="1">IF(BO$9&gt;Periodo,0,IF(BO$9&gt;Periodo,0,(SUMIFS(INDIRECT("'BD OCyG'!$"&amp;BO$10&amp;":"&amp;BO$10),'BD OCyG'!$B:$B,BN$9,'BD OCyG'!$AE:$AE,$H23,'BD OCyG'!$AD:$AD,$H$11)*BP$9-SUMIFS(INDIRECT("'BD OCyG'!$"&amp;BI$10&amp;":"&amp;BI$10),'BD OCyG'!$B:$B,BN$9,'BD OCyG'!$AE:$AE,$H23,'BD OCyG'!$AD:$AD,$H$11)*BJ$9)/BN$10))</f>
        <v>0</v>
      </c>
      <c r="BO23" s="170">
        <f t="shared" ca="1" si="15"/>
        <v>0</v>
      </c>
      <c r="BP23" s="171">
        <f ca="1">IF(BO$9&gt;Periodo,0,SUMIFS(INDIRECT("'BD OCyG'!$"&amp;BP$10&amp;":$"&amp;BP$10),'BD OCyG'!$B:$B,BN$9,'BD OCyG'!$AE:$AE,$H23,'BD OCyG'!$AD:$AD,$H$11,'BD OCyG'!$AF:$AF,"Si")-BJ23-BD23-AX23-AR23-AL23-AF23-Z23)</f>
        <v>0</v>
      </c>
      <c r="BQ23" s="171">
        <f ca="1">IF(BO$9&gt;Periodo,0,SUMIFS(INDIRECT("'BD OCyG'!$"&amp;BP$10&amp;":$"&amp;BP$10),'BD OCyG'!$B:$B,BN$9,'BD OCyG'!$AE:$AE,$H23,'BD OCyG'!$AD:$AD,$H$11,'BD OCyG'!$AF:$AF,"No")*Resumen!$F$9-BK23-BE23-AY23-AS23-AM23-AG23-AA23)</f>
        <v>0</v>
      </c>
      <c r="BR23" s="171">
        <f ca="1">BP23+IF(Resumen!$F$8=0,0,BQ23/Resumen!$F$8)</f>
        <v>0</v>
      </c>
      <c r="BS23" s="171">
        <f ca="1">BP23+IF(Resumen!$N$7=0,0,BQ23/Resumen!$N$7)</f>
        <v>0</v>
      </c>
      <c r="BT23" s="170">
        <f ca="1">IF(BU$9&gt;Periodo,0,IF(BU$9&gt;Periodo,0,(SUMIFS(INDIRECT("'BD OCyG'!$"&amp;BU$10&amp;":"&amp;BU$10),'BD OCyG'!$B:$B,BT$9,'BD OCyG'!$AE:$AE,$H23,'BD OCyG'!$AD:$AD,$H$11)*BV$9-SUMIFS(INDIRECT("'BD OCyG'!$"&amp;BO$10&amp;":"&amp;BO$10),'BD OCyG'!$B:$B,BT$9,'BD OCyG'!$AE:$AE,$H23,'BD OCyG'!$AD:$AD,$H$11)*BP$9)/BT$10))</f>
        <v>0</v>
      </c>
      <c r="BU23" s="170">
        <f t="shared" ca="1" si="16"/>
        <v>0</v>
      </c>
      <c r="BV23" s="171">
        <f ca="1">IF(BU$9&gt;Periodo,0,SUMIFS(INDIRECT("'BD OCyG'!$"&amp;BV$10&amp;":$"&amp;BV$10),'BD OCyG'!$B:$B,BT$9,'BD OCyG'!$AE:$AE,$H23,'BD OCyG'!$AD:$AD,$H$11,'BD OCyG'!$AF:$AF,"Si")-BP23-BJ23-BD23-AX23-AR23-AL23-AF23-Z23)</f>
        <v>0</v>
      </c>
      <c r="BW23" s="171">
        <f ca="1">IF(BU$9&gt;Periodo,0,SUMIFS(INDIRECT("'BD OCyG'!$"&amp;BV$10&amp;":$"&amp;BV$10),'BD OCyG'!$B:$B,BT$9,'BD OCyG'!$AE:$AE,$H23,'BD OCyG'!$AD:$AD,$H$11,'BD OCyG'!$AF:$AF,"No")*Resumen!$F$8-BQ23-BK23-BE23-AY23-AS23-AM23-AG23-AA23)</f>
        <v>0</v>
      </c>
      <c r="BX23" s="171">
        <f ca="1">BV23+IF(Resumen!$F$8=0,0,BW23/Resumen!$F$8)</f>
        <v>0</v>
      </c>
      <c r="BY23" s="171">
        <f ca="1">BV23+IF(Resumen!$O$7=0,0,BW23/Resumen!$O$7)</f>
        <v>0</v>
      </c>
      <c r="BZ23" s="170">
        <f ca="1">IF(CA$9&gt;Periodo,0,IF(CA$9&gt;Periodo,0,(SUMIFS(INDIRECT("'BD OCyG'!$"&amp;CA$10&amp;":"&amp;CA$10),'BD OCyG'!$B:$B,BZ$9,'BD OCyG'!$AE:$AE,$H23,'BD OCyG'!$AD:$AD,$H$11)*CB$9-SUMIFS(INDIRECT("'BD OCyG'!$"&amp;BU$10&amp;":"&amp;BU$10),'BD OCyG'!$B:$B,BZ$9,'BD OCyG'!$AE:$AE,$H23,'BD OCyG'!$AD:$AD,$H$11)*BV$9)/BZ$10))</f>
        <v>0</v>
      </c>
      <c r="CA23" s="170">
        <f t="shared" ca="1" si="17"/>
        <v>0</v>
      </c>
      <c r="CB23" s="171">
        <f ca="1">IF(CA$9&gt;Periodo,0,SUMIFS(INDIRECT("'BD OCyG'!$"&amp;CB$10&amp;":$"&amp;CB$10),'BD OCyG'!$B:$B,BZ$9,'BD OCyG'!$AE:$AE,$H23,'BD OCyG'!$AD:$AD,$H$11,'BD OCyG'!$AF:$AF,"Si")-BV23-BP23-BJ23-BD23-AX23-AR23-AL23-AF23-Z23)</f>
        <v>0</v>
      </c>
      <c r="CC23" s="171">
        <f ca="1">IF(CA$9&gt;Periodo,0,SUMIFS(INDIRECT("'BD OCyG'!$"&amp;CB$10&amp;":$"&amp;CB$10),'BD OCyG'!$B:$B,BZ$9,'BD OCyG'!$AE:$AE,$H23,'BD OCyG'!$AD:$AD,$H$11,'BD OCyG'!$AF:$AF,"No")*Resumen!$F$8-BW23-BQ23-BK23-BE23-AY23-AS23-AM23-AG23-AA23)</f>
        <v>0</v>
      </c>
      <c r="CD23" s="171">
        <f ca="1">CB23+IF(Resumen!$F$8=0,0,CC23/Resumen!$F$8)</f>
        <v>0</v>
      </c>
      <c r="CE23" s="171">
        <f ca="1">CB23+IF(Resumen!$P$7=0,0,CC23/Resumen!$P$7)</f>
        <v>0</v>
      </c>
      <c r="CF23" s="170">
        <f ca="1">IF(CG$9&gt;Periodo,0,IF(CG$9&gt;Periodo,0,(SUMIFS(INDIRECT("'BD OCyG'!$"&amp;CG$10&amp;":"&amp;CG$10),'BD OCyG'!$B:$B,CF$9,'BD OCyG'!$AE:$AE,$H23,'BD OCyG'!$AD:$AD,$H$11)*CH$9-SUMIFS(INDIRECT("'BD OCyG'!$"&amp;CA$10&amp;":"&amp;CA$10),'BD OCyG'!$B:$B,CF$9,'BD OCyG'!$AE:$AE,$H23,'BD OCyG'!$AD:$AD,$H$11)*CB$9)/CF$10))</f>
        <v>0</v>
      </c>
      <c r="CG23" s="170">
        <f t="shared" ca="1" si="18"/>
        <v>0</v>
      </c>
      <c r="CH23" s="171">
        <f ca="1">IF(CG$9&gt;Periodo,0,SUMIFS(INDIRECT("'BD OCyG'!$"&amp;CH$10&amp;":$"&amp;CH$10),'BD OCyG'!$B:$B,CF$9,'BD OCyG'!$AE:$AE,$H23,'BD OCyG'!$AD:$AD,$H$11,'BD OCyG'!$AF:$AF,"Si")-CB23-BV23-BP23-BJ23-BD23-AX23-AR23-AL23-AF23-Z23)</f>
        <v>0</v>
      </c>
      <c r="CI23" s="171">
        <f ca="1">IF(CG$9&gt;Periodo,0,SUMIFS(INDIRECT("'BD OCyG'!$"&amp;CH$10&amp;":$"&amp;CH$10),'BD OCyG'!$B:$B,CF$9,'BD OCyG'!$AE:$AE,$H23,'BD OCyG'!$AD:$AD,$H$11,'BD OCyG'!$AF:$AF,"No")*Resumen!$F$8-CC23-BW23-BQ23-BK23-BE23-AY23-AS23-AM23-AG23-AA23)</f>
        <v>0</v>
      </c>
      <c r="CJ23" s="171">
        <f ca="1">CH23+IF(Resumen!$F$8=0,0,CI23/Resumen!$F$8)</f>
        <v>0</v>
      </c>
      <c r="CK23" s="171">
        <f ca="1">CH23+IF(Resumen!$Q$7=0,0,CI23/Resumen!$Q$7)</f>
        <v>0</v>
      </c>
      <c r="CL23" s="170">
        <f ca="1">IF(CM$9&gt;Periodo,0,IF(CM$9&gt;Periodo,0,(SUMIFS(INDIRECT("'BD OCyG'!$"&amp;CM$10&amp;":"&amp;CM$10),'BD OCyG'!$B:$B,CL$9,'BD OCyG'!$AE:$AE,$H23,'BD OCyG'!$AD:$AD,$H$11)*CN$9-SUMIFS(INDIRECT("'BD OCyG'!$"&amp;CG$10&amp;":"&amp;CG$10),'BD OCyG'!$B:$B,CL$9,'BD OCyG'!$AE:$AE,$H23,'BD OCyG'!$AD:$AD,$H$11)*CH$9)/CL$10))</f>
        <v>0</v>
      </c>
      <c r="CM23" s="170">
        <f t="shared" ca="1" si="19"/>
        <v>0</v>
      </c>
      <c r="CN23" s="171">
        <f ca="1">IF(CM$9&gt;Periodo,0,SUMIFS(INDIRECT("'BD OCyG'!$"&amp;CN$10&amp;":$"&amp;CN$10),'BD OCyG'!$B:$B,CL$9,'BD OCyG'!$AE:$AE,$H23,'BD OCyG'!$AD:$AD,$H$11,'BD OCyG'!$AF:$AF,"Si")-CH23-CB23-BV23-BP23-BJ23-BD23-AX23-AR23-AL23-AF23-Z23)</f>
        <v>0</v>
      </c>
      <c r="CO23" s="171">
        <f ca="1">IF(CM$9&gt;Periodo,0,SUMIFS(INDIRECT("'BD OCyG'!$"&amp;CN$10&amp;":$"&amp;CN$10),'BD OCyG'!$B:$B,CL$9,'BD OCyG'!$AE:$AE,$H23,'BD OCyG'!$AD:$AD,$H$11,'BD OCyG'!$AF:$AF,"No")*Resumen!$F$8-CI23-CC23-BW23-BQ23-BK23-BE23-AY23-AS23-AM23-AG23-AA23)</f>
        <v>0</v>
      </c>
      <c r="CP23" s="171">
        <f ca="1">CN23+IF(Resumen!$F$8=0,0,CO23/Resumen!$F$8)</f>
        <v>0</v>
      </c>
      <c r="CQ23" s="171">
        <f ca="1">CN23+IF(Resumen!$R$7=0,0,CO23/Resumen!$R$7)</f>
        <v>0</v>
      </c>
      <c r="CR23" s="139">
        <f t="shared" ca="1" si="20"/>
        <v>0</v>
      </c>
      <c r="CS23" s="139">
        <f t="shared" ca="1" si="21"/>
        <v>0</v>
      </c>
      <c r="CT23" s="139">
        <f t="shared" ca="1" si="22"/>
        <v>0</v>
      </c>
      <c r="CU23" s="139">
        <f t="shared" ca="1" si="4"/>
        <v>0</v>
      </c>
      <c r="CV23" s="140">
        <f t="shared" ca="1" si="4"/>
        <v>0</v>
      </c>
      <c r="CW23" s="140">
        <f t="shared" ca="1" si="4"/>
        <v>0</v>
      </c>
      <c r="CX23" s="170">
        <f>SUMIFS('BD OCyG'!$AB:$AB,'BD OCyG'!$B:$B,CX$11,'BD OCyG'!$AE:$AE,$H23,'BD OCyG'!$AD:$AD,$H$11)</f>
        <v>0</v>
      </c>
      <c r="CY23" s="170">
        <f t="shared" si="5"/>
        <v>0</v>
      </c>
      <c r="CZ23" s="171">
        <f>SUMIFS('BD OCyG'!$AC:$AC,'BD OCyG'!$B:$B,CX$11,'BD OCyG'!$AE:$AE,$H23,'BD OCyG'!$AD:$AD,$H$11,'BD OCyG'!$AF:$AF,"Si")</f>
        <v>0</v>
      </c>
      <c r="DA23" s="171">
        <f>SUMIFS('BD OCyG'!$AC:$AC,'BD OCyG'!$B:$B,CX$11,'BD OCyG'!$AE:$AE,$H23,'BD OCyG'!$AD:$AD,$H$11,'BD OCyG'!$AF:$AF,"No")*Resumen!$F$8</f>
        <v>0</v>
      </c>
      <c r="DB23" s="171">
        <f>CZ23+IF(Resumen!$F$8=0,0,DA23/Resumen!$F$8)</f>
        <v>0</v>
      </c>
      <c r="DC23" s="171">
        <f>CZ23+IF(Resumen!$F$8=0,0,DA23/Resumen!$F$8)</f>
        <v>0</v>
      </c>
      <c r="DD23" s="170">
        <f>SUMIFS('BD OCyG'!$AB:$AB,'BD OCyG'!$B:$B,DD$11,'BD OCyG'!$AE:$AE,$H23,'BD OCyG'!$AD:$AD,$H$11)</f>
        <v>0</v>
      </c>
      <c r="DE23" s="170">
        <f t="shared" si="6"/>
        <v>0</v>
      </c>
      <c r="DF23" s="171">
        <f>SUMIFS('BD OCyG'!$AC:$AC,'BD OCyG'!$B:$B,DD$11,'BD OCyG'!$AE:$AE,$H23,'BD OCyG'!$AD:$AD,$H$11,'BD OCyG'!$AF:$AF,"Si")</f>
        <v>0</v>
      </c>
      <c r="DG23" s="171">
        <f>SUMIFS('BD OCyG'!$AC:$AC,'BD OCyG'!$B:$B,DD$11,'BD OCyG'!$AE:$AE,$H23,'BD OCyG'!$AD:$AD,$H$11,'BD OCyG'!$AF:$AF,"No")*Resumen!$F$8</f>
        <v>0</v>
      </c>
      <c r="DH23" s="171">
        <f>DF23+IF(Resumen!$F$8=0,0,DG23/Resumen!$F$8)</f>
        <v>0</v>
      </c>
      <c r="DI23" s="171">
        <f>DF23+IF(Resumen!$F$8=0,0,DG23/Resumen!$F$8)</f>
        <v>0</v>
      </c>
      <c r="DJ23" s="140">
        <f t="shared" ca="1" si="23"/>
        <v>0</v>
      </c>
      <c r="DK23" s="140">
        <f t="shared" ca="1" si="7"/>
        <v>0</v>
      </c>
      <c r="DL23" s="140">
        <f t="shared" ca="1" si="7"/>
        <v>0</v>
      </c>
    </row>
    <row r="24" spans="2:116" s="169" customFormat="1" ht="15" customHeight="1" x14ac:dyDescent="0.2">
      <c r="B24" s="170">
        <f>SUMIFS('BD OCyG'!$AB:$AB,'BD OCyG'!$B:$B,B$11,'BD OCyG'!$AE:$AE,$H24,'BD OCyG'!$AD:$AD,$H$11)</f>
        <v>0</v>
      </c>
      <c r="C24" s="170">
        <f t="shared" si="0"/>
        <v>0</v>
      </c>
      <c r="D24" s="171">
        <f>SUMIFS('BD OCyG'!$AC:$AC,'BD OCyG'!$B:$B,B$11,'BD OCyG'!$AE:$AE,$H24,'BD OCyG'!$AD:$AD,$H$11,'BD OCyG'!$AF:$AF,"Si")</f>
        <v>0</v>
      </c>
      <c r="E24" s="171">
        <f>SUMIFS('BD OCyG'!$AC:$AC,'BD OCyG'!$B:$B,B$11,'BD OCyG'!$AE:$AE,$H24,'BD OCyG'!$AD:$AD,$H$11,'BD OCyG'!$AF:$AF,"No")*Resumen!$F$9</f>
        <v>0</v>
      </c>
      <c r="F24" s="171">
        <f>D24+IF(Resumen!$F$9=0,0,E24/Resumen!$F$9)</f>
        <v>0</v>
      </c>
      <c r="G24" s="171">
        <f>D24+IF(Resumen!$F$7=0,0,E24/Resumen!$F$7)</f>
        <v>0</v>
      </c>
      <c r="H24" s="172"/>
      <c r="I24" s="139">
        <f>SUMIFS('BD OCyG'!$AB:$AB,'BD OCyG'!$B:$B,I$11,'BD OCyG'!$AE:$AE,$H24,'BD OCyG'!$AD:$AD,$H$11)</f>
        <v>0</v>
      </c>
      <c r="J24" s="139">
        <f t="shared" si="1"/>
        <v>0</v>
      </c>
      <c r="K24" s="139">
        <f>SUMIFS('BD OCyG'!$AC:$AC,'BD OCyG'!$B:$B,I$11,'BD OCyG'!$AE:$AE,$H24,'BD OCyG'!$AD:$AD,$H$11,'BD OCyG'!$AF:$AF,"Si")</f>
        <v>0</v>
      </c>
      <c r="L24" s="139">
        <f>SUMIFS('BD OCyG'!$AC:$AC,'BD OCyG'!$B:$B,I$11,'BD OCyG'!$AE:$AE,$H24,'BD OCyG'!$AD:$AD,$H$11,'BD OCyG'!$AF:$AF,"No")*Resumen!$F$8</f>
        <v>0</v>
      </c>
      <c r="M24" s="171">
        <f>K24+IF(Resumen!$F$8=0,0,L24/Resumen!$F$8)</f>
        <v>0</v>
      </c>
      <c r="N24" s="139">
        <f>SUMIFS('BD OCyG'!$AB:$AB,'BD OCyG'!$B:$B,N$11,'BD OCyG'!$AE:$AE,$H24,'BD OCyG'!$AD:$AD,$H$11)</f>
        <v>0</v>
      </c>
      <c r="O24" s="139">
        <f t="shared" si="2"/>
        <v>0</v>
      </c>
      <c r="P24" s="139">
        <f>SUMIFS('BD OCyG'!$AC:$AC,'BD OCyG'!$B:$B,N$11,'BD OCyG'!$AE:$AE,$H24,'BD OCyG'!$AD:$AD,$H$11,'BD OCyG'!$AF:$AF,"Si")</f>
        <v>0</v>
      </c>
      <c r="Q24" s="139">
        <f>SUMIFS('BD OCyG'!$AC:$AC,'BD OCyG'!$B:$B,N$11,'BD OCyG'!$AE:$AE,$H24,'BD OCyG'!$AD:$AD,$H$11,'BD OCyG'!$AF:$AF,"No")*Resumen!$F$8</f>
        <v>0</v>
      </c>
      <c r="R24" s="171">
        <f>P24+IF(Resumen!$F$8=0,0,Q24/Resumen!$F$8)</f>
        <v>0</v>
      </c>
      <c r="S24" s="139">
        <f ca="1">IFERROR(SUMIFS(INDIRECT("'BD OCyG'!$"&amp;T$10&amp;":"&amp;T$10),'BD OCyG'!$B:$B,N$11,'BD OCyG'!$AE:$AE,$H24,'BD OCyG'!$AD:$AD,$H$11),)</f>
        <v>0</v>
      </c>
      <c r="T24" s="139">
        <f t="shared" ca="1" si="3"/>
        <v>0</v>
      </c>
      <c r="U24" s="139">
        <f ca="1">IFERROR(SUMIFS(INDIRECT("'BD OCyG'!$"&amp;U$10&amp;":$"&amp;U$10),'BD OCyG'!$B:$B,N$11,'BD OCyG'!$AE:$AE,$H24,'BD OCyG'!$AD:$AD,$H$11,'BD OCyG'!$AF:$AF,"Si"),)</f>
        <v>0</v>
      </c>
      <c r="V24" s="139">
        <f ca="1">IFERROR(SUMIFS(INDIRECT("'BD OCyG'!$"&amp;U$10&amp;":$"&amp;U$10),'BD OCyG'!$B:$B,N$11,'BD OCyG'!$AE:$AE,$H24,'BD OCyG'!$AD:$AD,$H$11,'BD OCyG'!$AF:$AF,"No")*Resumen!$F$8,)</f>
        <v>0</v>
      </c>
      <c r="W24" s="171">
        <f ca="1">U24+IF(Resumen!$F$8=0,0,V24/Resumen!$F$8)</f>
        <v>0</v>
      </c>
      <c r="X24" s="170">
        <f ca="1">SUMIFS(INDIRECT("'BD OCyG'!$"&amp;Y$10&amp;":"&amp;Y$10),'BD OCyG'!$B:$B,X$9,'BD OCyG'!$AE:$AE,$H24,'BD OCyG'!$AD:$AD,$H$11)</f>
        <v>0</v>
      </c>
      <c r="Y24" s="170">
        <f t="shared" ca="1" si="8"/>
        <v>0</v>
      </c>
      <c r="Z24" s="171">
        <f ca="1">SUMIFS(INDIRECT("'BD OCyG'!$"&amp;Z$10&amp;":$"&amp;Z$10),'BD OCyG'!$B:$B,X$9,'BD OCyG'!$AE:$AE,$H24,'BD OCyG'!$AD:$AD,$H$11,'BD OCyG'!$AF:$AF,"Si")</f>
        <v>0</v>
      </c>
      <c r="AA24" s="171">
        <f ca="1">SUMIFS(INDIRECT("'BD OCyG'!$"&amp;Z$10&amp;":$"&amp;Z$10),'BD OCyG'!$B:$B,X$9,'BD OCyG'!$AE:$AE,$H24,'BD OCyG'!$AD:$AD,$H$11,'BD OCyG'!$AF:$AF,"No")*Resumen!$F$8</f>
        <v>0</v>
      </c>
      <c r="AB24" s="171">
        <f ca="1">Z24+IF(Resumen!$F$8=0,0,AA24/Resumen!$F$8)</f>
        <v>0</v>
      </c>
      <c r="AC24" s="171">
        <f ca="1">Z24+IF(Resumen!$G$7=0,0,AA24/Resumen!$G$7)</f>
        <v>0</v>
      </c>
      <c r="AD24" s="170">
        <f ca="1">IF(AE$9&gt;Periodo,0,(SUMIFS(INDIRECT("'BD OCyG'!$"&amp;AE$10&amp;":"&amp;AE$10),'BD OCyG'!$B:$B,AD$9,'BD OCyG'!$AE:$AE,$H24,'BD OCyG'!$AD:$AD,$H$11)*AF$9-X24*X$10)/AD$10)</f>
        <v>0</v>
      </c>
      <c r="AE24" s="170">
        <f t="shared" ca="1" si="9"/>
        <v>0</v>
      </c>
      <c r="AF24" s="171">
        <f ca="1">IF(AE$9&gt;Periodo,0,IF(AE$9&gt;Periodo,0,SUMIFS(INDIRECT("'BD OCyG'!$"&amp;AF$10&amp;":$"&amp;AF$10),'BD OCyG'!$B:$B,AD$9,'BD OCyG'!$AE:$AE,$H24,'BD OCyG'!$AD:$AD,$H$11,'BD OCyG'!$AF:$AF,"Si")-Z24))</f>
        <v>0</v>
      </c>
      <c r="AG24" s="171">
        <f ca="1">IF(AE$9&gt;Periodo,0,IF(AE$9&gt;Periodo,0,SUMIFS(INDIRECT("'BD OCyG'!$"&amp;AF$10&amp;":$"&amp;AF$10),'BD OCyG'!$B:$B,AD$9,'BD OCyG'!$AE:$AE,$H24,'BD OCyG'!$AD:$AD,$H$11,'BD OCyG'!$AF:$AF,"No")*Resumen!$F$8-AA24))</f>
        <v>0</v>
      </c>
      <c r="AH24" s="171">
        <f ca="1">AF24+IF(Resumen!$F$8=0,0,AG24/Resumen!$F$8)</f>
        <v>0</v>
      </c>
      <c r="AI24" s="171">
        <f ca="1">AF24+IF(Resumen!$H$7=0,0,AG24/Resumen!$H$7)</f>
        <v>0</v>
      </c>
      <c r="AJ24" s="170">
        <f ca="1">IF(AK$9&gt;Periodo,0,IF(AK$9&gt;Periodo,0,(SUMIFS(INDIRECT("'BD OCyG'!$"&amp;AK$10&amp;":"&amp;AK$10),'BD OCyG'!$B:$B,AJ$9,'BD OCyG'!$AE:$AE,$H24,'BD OCyG'!$AD:$AD,$H$11)*AL$9-SUMIFS(INDIRECT("'BD OCyG'!$"&amp;AE$10&amp;":"&amp;AE$10),'BD OCyG'!$B:$B,AJ$9,'BD OCyG'!$AE:$AE,$H24,'BD OCyG'!$AD:$AD,$H$11)*AF$9)/AJ$10))</f>
        <v>0</v>
      </c>
      <c r="AK24" s="170">
        <f t="shared" ca="1" si="10"/>
        <v>0</v>
      </c>
      <c r="AL24" s="171">
        <f ca="1">IF(AK$9&gt;Periodo,0,SUMIFS(INDIRECT("'BD OCyG'!$"&amp;AL$10&amp;":$"&amp;AL$10),'BD OCyG'!$B:$B,AJ$9,'BD OCyG'!$AE:$AE,$H24,'BD OCyG'!$AD:$AD,$H$11,'BD OCyG'!$AF:$AF,"Si")-AF24-Z24)</f>
        <v>0</v>
      </c>
      <c r="AM24" s="171">
        <f ca="1">IF(AK$9&gt;Periodo,0,SUMIFS(INDIRECT("'BD OCyG'!$"&amp;AL$10&amp;":$"&amp;AL$10),'BD OCyG'!$B:$B,AJ$9,'BD OCyG'!$AE:$AE,$H24,'BD OCyG'!$AD:$AD,$H$11,'BD OCyG'!$AF:$AF,"No")*Resumen!$F$8-AG24-AA24)</f>
        <v>0</v>
      </c>
      <c r="AN24" s="171">
        <f ca="1">AL24+IF(Resumen!$F$8=0,0,AM24/Resumen!$F$8)</f>
        <v>0</v>
      </c>
      <c r="AO24" s="171">
        <f ca="1">AL24+IF(Resumen!$I$7=0,0,AM24/Resumen!$I$7)</f>
        <v>0</v>
      </c>
      <c r="AP24" s="170">
        <f ca="1">IF(AQ$9&gt;Periodo,0,IF(AQ$9&gt;Periodo,0,(SUMIFS(INDIRECT("'BD OCyG'!$"&amp;AQ$10&amp;":"&amp;AQ$10),'BD OCyG'!$B:$B,AP$9,'BD OCyG'!$AE:$AE,$H24,'BD OCyG'!$AD:$AD,$H$11)*AR$9-SUMIFS(INDIRECT("'BD OCyG'!$"&amp;AK$10&amp;":"&amp;AK$10),'BD OCyG'!$B:$B,AP$9,'BD OCyG'!$AE:$AE,$H24,'BD OCyG'!$AD:$AD,$H$11)*AL$9)/AP$10))</f>
        <v>0</v>
      </c>
      <c r="AQ24" s="170">
        <f t="shared" ca="1" si="11"/>
        <v>0</v>
      </c>
      <c r="AR24" s="171">
        <f ca="1">IF(AQ$9&gt;Periodo,0,SUMIFS(INDIRECT("'BD OCyG'!$"&amp;AR$10&amp;":$"&amp;AR$10),'BD OCyG'!$B:$B,AP$9,'BD OCyG'!$AE:$AE,$H24,'BD OCyG'!$AD:$AD,$H$11,'BD OCyG'!$AF:$AF,"Si")-AL24-AF24-Z24)</f>
        <v>0</v>
      </c>
      <c r="AS24" s="171">
        <f ca="1">IF(AQ$9&gt;Periodo,0,SUMIFS(INDIRECT("'BD OCyG'!$"&amp;AR$10&amp;":$"&amp;AR$10),'BD OCyG'!$B:$B,AP$9,'BD OCyG'!$AE:$AE,$H24,'BD OCyG'!$AD:$AD,$H$11,'BD OCyG'!$AF:$AF,"No")*Resumen!$F$8-AM24-AG24-AA24)</f>
        <v>0</v>
      </c>
      <c r="AT24" s="171">
        <f ca="1">AR24+IF(Resumen!$F$8=0,0,AS24/Resumen!$F$8)</f>
        <v>0</v>
      </c>
      <c r="AU24" s="171">
        <f ca="1">AR24+IF(Resumen!$J$7=0,0,AS24/Resumen!$J$7)</f>
        <v>0</v>
      </c>
      <c r="AV24" s="170">
        <f ca="1">IF(AW$9&gt;Periodo,0,IF(AW$9&gt;Periodo,0,(SUMIFS(INDIRECT("'BD OCyG'!$"&amp;AW$10&amp;":"&amp;AW$10),'BD OCyG'!$B:$B,AV$9,'BD OCyG'!$AE:$AE,$H24,'BD OCyG'!$AD:$AD,$H$11)*AX$9-SUMIFS(INDIRECT("'BD OCyG'!$"&amp;AQ$10&amp;":"&amp;AQ$10),'BD OCyG'!$B:$B,AV$9,'BD OCyG'!$AE:$AE,$H24,'BD OCyG'!$AD:$AD,$H$11)*AR$9)/AV$10))</f>
        <v>0</v>
      </c>
      <c r="AW24" s="170">
        <f t="shared" ca="1" si="12"/>
        <v>0</v>
      </c>
      <c r="AX24" s="171">
        <f ca="1">IF(AW$9&gt;Periodo,0,SUMIFS(INDIRECT("'BD OCyG'!$"&amp;AX$10&amp;":$"&amp;AX$10),'BD OCyG'!$B:$B,AV$9,'BD OCyG'!$AE:$AE,$H24,'BD OCyG'!$AD:$AD,$H$11,'BD OCyG'!$AF:$AF,"Si")-AR24-AL24-AF24-Z24)</f>
        <v>0</v>
      </c>
      <c r="AY24" s="171">
        <f ca="1">IF(AW$9&gt;Periodo,0,SUMIFS(INDIRECT("'BD OCyG'!$"&amp;AX$10&amp;":$"&amp;AX$10),'BD OCyG'!$B:$B,AV$9,'BD OCyG'!$AE:$AE,$H24,'BD OCyG'!$AD:$AD,$H$11,'BD OCyG'!$AF:$AF,"No")*Resumen!$F$8-AS24-AM24-AG24-AA24)</f>
        <v>0</v>
      </c>
      <c r="AZ24" s="171">
        <f ca="1">AX24+IF(Resumen!$F$8=0,0,AY24/Resumen!$F$8)</f>
        <v>0</v>
      </c>
      <c r="BA24" s="171">
        <f ca="1">AX24+IF(Resumen!$K$7=0,0,AY24/Resumen!$K$7)</f>
        <v>0</v>
      </c>
      <c r="BB24" s="170">
        <f ca="1">IF(BC$9&gt;Periodo,0,IF(BC$9&gt;Periodo,0,(SUMIFS(INDIRECT("'BD OCyG'!$"&amp;BC$10&amp;":"&amp;BC$10),'BD OCyG'!$B:$B,BB$9,'BD OCyG'!$AE:$AE,$H24,'BD OCyG'!$AD:$AD,$H$11)*BD$9-SUMIFS(INDIRECT("'BD OCyG'!$"&amp;AW$10&amp;":"&amp;AW$10),'BD OCyG'!$B:$B,BB$9,'BD OCyG'!$AE:$AE,$H24,'BD OCyG'!$AD:$AD,$H$11)*AX$9)/BB$10))</f>
        <v>0</v>
      </c>
      <c r="BC24" s="170">
        <f t="shared" ca="1" si="13"/>
        <v>0</v>
      </c>
      <c r="BD24" s="171">
        <f ca="1">IF(BC$9&gt;Periodo,0,SUMIFS(INDIRECT("'BD OCyG'!$"&amp;BD$10&amp;":$"&amp;BD$10),'BD OCyG'!$B:$B,BB$9,'BD OCyG'!$AE:$AE,$H24,'BD OCyG'!$AD:$AD,$H$11,'BD OCyG'!$AF:$AF,"Si")-AX24-AR24-AL24-AF24-Z24)</f>
        <v>0</v>
      </c>
      <c r="BE24" s="171">
        <f ca="1">IF(BC$9&gt;Periodo,0,SUMIFS(INDIRECT("'BD OCyG'!$"&amp;BD$10&amp;":$"&amp;BD$10),'BD OCyG'!$B:$B,BB$9,'BD OCyG'!$AE:$AE,$H24,'BD OCyG'!$AD:$AD,$H$11,'BD OCyG'!$AF:$AF,"No")*Resumen!$F$8-AY24-AS24-AM24-AG24-AA24)</f>
        <v>0</v>
      </c>
      <c r="BF24" s="171">
        <f ca="1">BD24+IF(Resumen!$F$8=0,0,BE24/Resumen!$F$8)</f>
        <v>0</v>
      </c>
      <c r="BG24" s="171">
        <f ca="1">BD24+IF(Resumen!$L$7=0,0,BE24/Resumen!$L$7)</f>
        <v>0</v>
      </c>
      <c r="BH24" s="170">
        <f ca="1">IF(BI$9&gt;Periodo,0,IF(BI$9&gt;Periodo,0,(SUMIFS(INDIRECT("'BD OCyG'!$"&amp;BI$10&amp;":"&amp;BI$10),'BD OCyG'!$B:$B,BH$9,'BD OCyG'!$AE:$AE,$H24,'BD OCyG'!$AD:$AD,$H$11)*BJ$9-SUMIFS(INDIRECT("'BD OCyG'!$"&amp;BC$10&amp;":"&amp;BC$10),'BD OCyG'!$B:$B,BH$9,'BD OCyG'!$AE:$AE,$H24,'BD OCyG'!$AD:$AD,$H$11)*BD$9)/BH$10))</f>
        <v>0</v>
      </c>
      <c r="BI24" s="170">
        <f t="shared" ca="1" si="14"/>
        <v>0</v>
      </c>
      <c r="BJ24" s="171">
        <f ca="1">IF(BI$9&gt;Periodo,0,SUMIFS(INDIRECT("'BD OCyG'!$"&amp;BJ$10&amp;":$"&amp;BJ$10),'BD OCyG'!$B:$B,BH$9,'BD OCyG'!$AE:$AE,$H24,'BD OCyG'!$AD:$AD,$H$11,'BD OCyG'!$AF:$AF,"Si")-BD24-AX24-AR24-AL24-AF24-Z24)</f>
        <v>0</v>
      </c>
      <c r="BK24" s="171">
        <f ca="1">IF(BI$9&gt;Periodo,0,SUMIFS(INDIRECT("'BD OCyG'!$"&amp;BJ$10&amp;":$"&amp;BJ$10),'BD OCyG'!$B:$B,BH$9,'BD OCyG'!$AE:$AE,$H24,'BD OCyG'!$AD:$AD,$H$11,'BD OCyG'!$AF:$AF,"No")*Resumen!$F$8-BE24-AY24-AS24-AM24-AG24-AA24)</f>
        <v>0</v>
      </c>
      <c r="BL24" s="171">
        <f ca="1">BJ24+IF(Resumen!$F$8=0,0,BK24/Resumen!$F$8)</f>
        <v>0</v>
      </c>
      <c r="BM24" s="171">
        <f ca="1">BJ24+IF(Resumen!$M$7=0,0,BK24/Resumen!$M$7)</f>
        <v>0</v>
      </c>
      <c r="BN24" s="170">
        <f ca="1">IF(BO$9&gt;Periodo,0,IF(BO$9&gt;Periodo,0,(SUMIFS(INDIRECT("'BD OCyG'!$"&amp;BO$10&amp;":"&amp;BO$10),'BD OCyG'!$B:$B,BN$9,'BD OCyG'!$AE:$AE,$H24,'BD OCyG'!$AD:$AD,$H$11)*BP$9-SUMIFS(INDIRECT("'BD OCyG'!$"&amp;BI$10&amp;":"&amp;BI$10),'BD OCyG'!$B:$B,BN$9,'BD OCyG'!$AE:$AE,$H24,'BD OCyG'!$AD:$AD,$H$11)*BJ$9)/BN$10))</f>
        <v>0</v>
      </c>
      <c r="BO24" s="170">
        <f t="shared" ca="1" si="15"/>
        <v>0</v>
      </c>
      <c r="BP24" s="171">
        <f ca="1">IF(BO$9&gt;Periodo,0,SUMIFS(INDIRECT("'BD OCyG'!$"&amp;BP$10&amp;":$"&amp;BP$10),'BD OCyG'!$B:$B,BN$9,'BD OCyG'!$AE:$AE,$H24,'BD OCyG'!$AD:$AD,$H$11,'BD OCyG'!$AF:$AF,"Si")-BJ24-BD24-AX24-AR24-AL24-AF24-Z24)</f>
        <v>0</v>
      </c>
      <c r="BQ24" s="171">
        <f ca="1">IF(BO$9&gt;Periodo,0,SUMIFS(INDIRECT("'BD OCyG'!$"&amp;BP$10&amp;":$"&amp;BP$10),'BD OCyG'!$B:$B,BN$9,'BD OCyG'!$AE:$AE,$H24,'BD OCyG'!$AD:$AD,$H$11,'BD OCyG'!$AF:$AF,"No")*Resumen!$F$9-BK24-BE24-AY24-AS24-AM24-AG24-AA24)</f>
        <v>0</v>
      </c>
      <c r="BR24" s="171">
        <f ca="1">BP24+IF(Resumen!$F$8=0,0,BQ24/Resumen!$F$8)</f>
        <v>0</v>
      </c>
      <c r="BS24" s="171">
        <f ca="1">BP24+IF(Resumen!$N$7=0,0,BQ24/Resumen!$N$7)</f>
        <v>0</v>
      </c>
      <c r="BT24" s="170">
        <f ca="1">IF(BU$9&gt;Periodo,0,IF(BU$9&gt;Periodo,0,(SUMIFS(INDIRECT("'BD OCyG'!$"&amp;BU$10&amp;":"&amp;BU$10),'BD OCyG'!$B:$B,BT$9,'BD OCyG'!$AE:$AE,$H24,'BD OCyG'!$AD:$AD,$H$11)*BV$9-SUMIFS(INDIRECT("'BD OCyG'!$"&amp;BO$10&amp;":"&amp;BO$10),'BD OCyG'!$B:$B,BT$9,'BD OCyG'!$AE:$AE,$H24,'BD OCyG'!$AD:$AD,$H$11)*BP$9)/BT$10))</f>
        <v>0</v>
      </c>
      <c r="BU24" s="170">
        <f t="shared" ca="1" si="16"/>
        <v>0</v>
      </c>
      <c r="BV24" s="171">
        <f ca="1">IF(BU$9&gt;Periodo,0,SUMIFS(INDIRECT("'BD OCyG'!$"&amp;BV$10&amp;":$"&amp;BV$10),'BD OCyG'!$B:$B,BT$9,'BD OCyG'!$AE:$AE,$H24,'BD OCyG'!$AD:$AD,$H$11,'BD OCyG'!$AF:$AF,"Si")-BP24-BJ24-BD24-AX24-AR24-AL24-AF24-Z24)</f>
        <v>0</v>
      </c>
      <c r="BW24" s="171">
        <f ca="1">IF(BU$9&gt;Periodo,0,SUMIFS(INDIRECT("'BD OCyG'!$"&amp;BV$10&amp;":$"&amp;BV$10),'BD OCyG'!$B:$B,BT$9,'BD OCyG'!$AE:$AE,$H24,'BD OCyG'!$AD:$AD,$H$11,'BD OCyG'!$AF:$AF,"No")*Resumen!$F$8-BQ24-BK24-BE24-AY24-AS24-AM24-AG24-AA24)</f>
        <v>0</v>
      </c>
      <c r="BX24" s="171">
        <f ca="1">BV24+IF(Resumen!$F$8=0,0,BW24/Resumen!$F$8)</f>
        <v>0</v>
      </c>
      <c r="BY24" s="171">
        <f ca="1">BV24+IF(Resumen!$O$7=0,0,BW24/Resumen!$O$7)</f>
        <v>0</v>
      </c>
      <c r="BZ24" s="170">
        <f ca="1">IF(CA$9&gt;Periodo,0,IF(CA$9&gt;Periodo,0,(SUMIFS(INDIRECT("'BD OCyG'!$"&amp;CA$10&amp;":"&amp;CA$10),'BD OCyG'!$B:$B,BZ$9,'BD OCyG'!$AE:$AE,$H24,'BD OCyG'!$AD:$AD,$H$11)*CB$9-SUMIFS(INDIRECT("'BD OCyG'!$"&amp;BU$10&amp;":"&amp;BU$10),'BD OCyG'!$B:$B,BZ$9,'BD OCyG'!$AE:$AE,$H24,'BD OCyG'!$AD:$AD,$H$11)*BV$9)/BZ$10))</f>
        <v>0</v>
      </c>
      <c r="CA24" s="170">
        <f t="shared" ca="1" si="17"/>
        <v>0</v>
      </c>
      <c r="CB24" s="171">
        <f ca="1">IF(CA$9&gt;Periodo,0,SUMIFS(INDIRECT("'BD OCyG'!$"&amp;CB$10&amp;":$"&amp;CB$10),'BD OCyG'!$B:$B,BZ$9,'BD OCyG'!$AE:$AE,$H24,'BD OCyG'!$AD:$AD,$H$11,'BD OCyG'!$AF:$AF,"Si")-BV24-BP24-BJ24-BD24-AX24-AR24-AL24-AF24-Z24)</f>
        <v>0</v>
      </c>
      <c r="CC24" s="171">
        <f ca="1">IF(CA$9&gt;Periodo,0,SUMIFS(INDIRECT("'BD OCyG'!$"&amp;CB$10&amp;":$"&amp;CB$10),'BD OCyG'!$B:$B,BZ$9,'BD OCyG'!$AE:$AE,$H24,'BD OCyG'!$AD:$AD,$H$11,'BD OCyG'!$AF:$AF,"No")*Resumen!$F$8-BW24-BQ24-BK24-BE24-AY24-AS24-AM24-AG24-AA24)</f>
        <v>0</v>
      </c>
      <c r="CD24" s="171">
        <f ca="1">CB24+IF(Resumen!$F$8=0,0,CC24/Resumen!$F$8)</f>
        <v>0</v>
      </c>
      <c r="CE24" s="171">
        <f ca="1">CB24+IF(Resumen!$P$7=0,0,CC24/Resumen!$P$7)</f>
        <v>0</v>
      </c>
      <c r="CF24" s="170">
        <f ca="1">IF(CG$9&gt;Periodo,0,IF(CG$9&gt;Periodo,0,(SUMIFS(INDIRECT("'BD OCyG'!$"&amp;CG$10&amp;":"&amp;CG$10),'BD OCyG'!$B:$B,CF$9,'BD OCyG'!$AE:$AE,$H24,'BD OCyG'!$AD:$AD,$H$11)*CH$9-SUMIFS(INDIRECT("'BD OCyG'!$"&amp;CA$10&amp;":"&amp;CA$10),'BD OCyG'!$B:$B,CF$9,'BD OCyG'!$AE:$AE,$H24,'BD OCyG'!$AD:$AD,$H$11)*CB$9)/CF$10))</f>
        <v>0</v>
      </c>
      <c r="CG24" s="170">
        <f t="shared" ca="1" si="18"/>
        <v>0</v>
      </c>
      <c r="CH24" s="171">
        <f ca="1">IF(CG$9&gt;Periodo,0,SUMIFS(INDIRECT("'BD OCyG'!$"&amp;CH$10&amp;":$"&amp;CH$10),'BD OCyG'!$B:$B,CF$9,'BD OCyG'!$AE:$AE,$H24,'BD OCyG'!$AD:$AD,$H$11,'BD OCyG'!$AF:$AF,"Si")-CB24-BV24-BP24-BJ24-BD24-AX24-AR24-AL24-AF24-Z24)</f>
        <v>0</v>
      </c>
      <c r="CI24" s="171">
        <f ca="1">IF(CG$9&gt;Periodo,0,SUMIFS(INDIRECT("'BD OCyG'!$"&amp;CH$10&amp;":$"&amp;CH$10),'BD OCyG'!$B:$B,CF$9,'BD OCyG'!$AE:$AE,$H24,'BD OCyG'!$AD:$AD,$H$11,'BD OCyG'!$AF:$AF,"No")*Resumen!$F$8-CC24-BW24-BQ24-BK24-BE24-AY24-AS24-AM24-AG24-AA24)</f>
        <v>0</v>
      </c>
      <c r="CJ24" s="171">
        <f ca="1">CH24+IF(Resumen!$F$8=0,0,CI24/Resumen!$F$8)</f>
        <v>0</v>
      </c>
      <c r="CK24" s="171">
        <f ca="1">CH24+IF(Resumen!$Q$7=0,0,CI24/Resumen!$Q$7)</f>
        <v>0</v>
      </c>
      <c r="CL24" s="170">
        <f ca="1">IF(CM$9&gt;Periodo,0,IF(CM$9&gt;Periodo,0,(SUMIFS(INDIRECT("'BD OCyG'!$"&amp;CM$10&amp;":"&amp;CM$10),'BD OCyG'!$B:$B,CL$9,'BD OCyG'!$AE:$AE,$H24,'BD OCyG'!$AD:$AD,$H$11)*CN$9-SUMIFS(INDIRECT("'BD OCyG'!$"&amp;CG$10&amp;":"&amp;CG$10),'BD OCyG'!$B:$B,CL$9,'BD OCyG'!$AE:$AE,$H24,'BD OCyG'!$AD:$AD,$H$11)*CH$9)/CL$10))</f>
        <v>0</v>
      </c>
      <c r="CM24" s="170">
        <f t="shared" ca="1" si="19"/>
        <v>0</v>
      </c>
      <c r="CN24" s="171">
        <f ca="1">IF(CM$9&gt;Periodo,0,SUMIFS(INDIRECT("'BD OCyG'!$"&amp;CN$10&amp;":$"&amp;CN$10),'BD OCyG'!$B:$B,CL$9,'BD OCyG'!$AE:$AE,$H24,'BD OCyG'!$AD:$AD,$H$11,'BD OCyG'!$AF:$AF,"Si")-CH24-CB24-BV24-BP24-BJ24-BD24-AX24-AR24-AL24-AF24-Z24)</f>
        <v>0</v>
      </c>
      <c r="CO24" s="171">
        <f ca="1">IF(CM$9&gt;Periodo,0,SUMIFS(INDIRECT("'BD OCyG'!$"&amp;CN$10&amp;":$"&amp;CN$10),'BD OCyG'!$B:$B,CL$9,'BD OCyG'!$AE:$AE,$H24,'BD OCyG'!$AD:$AD,$H$11,'BD OCyG'!$AF:$AF,"No")*Resumen!$F$8-CI24-CC24-BW24-BQ24-BK24-BE24-AY24-AS24-AM24-AG24-AA24)</f>
        <v>0</v>
      </c>
      <c r="CP24" s="171">
        <f ca="1">CN24+IF(Resumen!$F$8=0,0,CO24/Resumen!$F$8)</f>
        <v>0</v>
      </c>
      <c r="CQ24" s="171">
        <f ca="1">CN24+IF(Resumen!$R$7=0,0,CO24/Resumen!$R$7)</f>
        <v>0</v>
      </c>
      <c r="CR24" s="139">
        <f t="shared" ca="1" si="20"/>
        <v>0</v>
      </c>
      <c r="CS24" s="139">
        <f t="shared" ca="1" si="21"/>
        <v>0</v>
      </c>
      <c r="CT24" s="139">
        <f t="shared" ca="1" si="22"/>
        <v>0</v>
      </c>
      <c r="CU24" s="139">
        <f t="shared" ca="1" si="4"/>
        <v>0</v>
      </c>
      <c r="CV24" s="140">
        <f t="shared" ca="1" si="4"/>
        <v>0</v>
      </c>
      <c r="CW24" s="140">
        <f t="shared" ca="1" si="4"/>
        <v>0</v>
      </c>
      <c r="CX24" s="170">
        <f>SUMIFS('BD OCyG'!$AB:$AB,'BD OCyG'!$B:$B,CX$11,'BD OCyG'!$AE:$AE,$H24,'BD OCyG'!$AD:$AD,$H$11)</f>
        <v>0</v>
      </c>
      <c r="CY24" s="170">
        <f t="shared" si="5"/>
        <v>0</v>
      </c>
      <c r="CZ24" s="171">
        <f>SUMIFS('BD OCyG'!$AC:$AC,'BD OCyG'!$B:$B,CX$11,'BD OCyG'!$AE:$AE,$H24,'BD OCyG'!$AD:$AD,$H$11,'BD OCyG'!$AF:$AF,"Si")</f>
        <v>0</v>
      </c>
      <c r="DA24" s="171">
        <f>SUMIFS('BD OCyG'!$AC:$AC,'BD OCyG'!$B:$B,CX$11,'BD OCyG'!$AE:$AE,$H24,'BD OCyG'!$AD:$AD,$H$11,'BD OCyG'!$AF:$AF,"No")*Resumen!$F$8</f>
        <v>0</v>
      </c>
      <c r="DB24" s="171">
        <f>CZ24+IF(Resumen!$F$8=0,0,DA24/Resumen!$F$8)</f>
        <v>0</v>
      </c>
      <c r="DC24" s="171">
        <f>CZ24+IF(Resumen!$F$8=0,0,DA24/Resumen!$F$8)</f>
        <v>0</v>
      </c>
      <c r="DD24" s="170">
        <f>SUMIFS('BD OCyG'!$AB:$AB,'BD OCyG'!$B:$B,DD$11,'BD OCyG'!$AE:$AE,$H24,'BD OCyG'!$AD:$AD,$H$11)</f>
        <v>0</v>
      </c>
      <c r="DE24" s="170">
        <f t="shared" si="6"/>
        <v>0</v>
      </c>
      <c r="DF24" s="171">
        <f>SUMIFS('BD OCyG'!$AC:$AC,'BD OCyG'!$B:$B,DD$11,'BD OCyG'!$AE:$AE,$H24,'BD OCyG'!$AD:$AD,$H$11,'BD OCyG'!$AF:$AF,"Si")</f>
        <v>0</v>
      </c>
      <c r="DG24" s="171">
        <f>SUMIFS('BD OCyG'!$AC:$AC,'BD OCyG'!$B:$B,DD$11,'BD OCyG'!$AE:$AE,$H24,'BD OCyG'!$AD:$AD,$H$11,'BD OCyG'!$AF:$AF,"No")*Resumen!$F$8</f>
        <v>0</v>
      </c>
      <c r="DH24" s="171">
        <f>DF24+IF(Resumen!$F$8=0,0,DG24/Resumen!$F$8)</f>
        <v>0</v>
      </c>
      <c r="DI24" s="171">
        <f>DF24+IF(Resumen!$F$8=0,0,DG24/Resumen!$F$8)</f>
        <v>0</v>
      </c>
      <c r="DJ24" s="140">
        <f t="shared" ca="1" si="23"/>
        <v>0</v>
      </c>
      <c r="DK24" s="140">
        <f t="shared" ca="1" si="7"/>
        <v>0</v>
      </c>
      <c r="DL24" s="140">
        <f t="shared" ca="1" si="7"/>
        <v>0</v>
      </c>
    </row>
    <row r="25" spans="2:116" s="169" customFormat="1" ht="15" customHeight="1" x14ac:dyDescent="0.2">
      <c r="B25" s="170">
        <f>SUMIFS('BD OCyG'!$AB:$AB,'BD OCyG'!$B:$B,B$11,'BD OCyG'!$AE:$AE,$H25,'BD OCyG'!$AD:$AD,$H$11)</f>
        <v>0</v>
      </c>
      <c r="C25" s="170">
        <f t="shared" si="0"/>
        <v>0</v>
      </c>
      <c r="D25" s="171">
        <f>SUMIFS('BD OCyG'!$AC:$AC,'BD OCyG'!$B:$B,B$11,'BD OCyG'!$AE:$AE,$H25,'BD OCyG'!$AD:$AD,$H$11,'BD OCyG'!$AF:$AF,"Si")</f>
        <v>0</v>
      </c>
      <c r="E25" s="171">
        <f>SUMIFS('BD OCyG'!$AC:$AC,'BD OCyG'!$B:$B,B$11,'BD OCyG'!$AE:$AE,$H25,'BD OCyG'!$AD:$AD,$H$11,'BD OCyG'!$AF:$AF,"No")*Resumen!$F$9</f>
        <v>0</v>
      </c>
      <c r="F25" s="171">
        <f>D25+IF(Resumen!$F$9=0,0,E25/Resumen!$F$9)</f>
        <v>0</v>
      </c>
      <c r="G25" s="171">
        <f>D25+IF(Resumen!$F$7=0,0,E25/Resumen!$F$7)</f>
        <v>0</v>
      </c>
      <c r="H25" s="172"/>
      <c r="I25" s="139">
        <f>SUMIFS('BD OCyG'!$AB:$AB,'BD OCyG'!$B:$B,I$11,'BD OCyG'!$AE:$AE,$H25,'BD OCyG'!$AD:$AD,$H$11)</f>
        <v>0</v>
      </c>
      <c r="J25" s="139">
        <f t="shared" si="1"/>
        <v>0</v>
      </c>
      <c r="K25" s="139">
        <f>SUMIFS('BD OCyG'!$AC:$AC,'BD OCyG'!$B:$B,I$11,'BD OCyG'!$AE:$AE,$H25,'BD OCyG'!$AD:$AD,$H$11,'BD OCyG'!$AF:$AF,"Si")</f>
        <v>0</v>
      </c>
      <c r="L25" s="139">
        <f>SUMIFS('BD OCyG'!$AC:$AC,'BD OCyG'!$B:$B,I$11,'BD OCyG'!$AE:$AE,$H25,'BD OCyG'!$AD:$AD,$H$11,'BD OCyG'!$AF:$AF,"No")*Resumen!$F$8</f>
        <v>0</v>
      </c>
      <c r="M25" s="171">
        <f>K25+IF(Resumen!$F$8=0,0,L25/Resumen!$F$8)</f>
        <v>0</v>
      </c>
      <c r="N25" s="139">
        <f>SUMIFS('BD OCyG'!$AB:$AB,'BD OCyG'!$B:$B,N$11,'BD OCyG'!$AE:$AE,$H25,'BD OCyG'!$AD:$AD,$H$11)</f>
        <v>0</v>
      </c>
      <c r="O25" s="139">
        <f t="shared" si="2"/>
        <v>0</v>
      </c>
      <c r="P25" s="139">
        <f>SUMIFS('BD OCyG'!$AC:$AC,'BD OCyG'!$B:$B,N$11,'BD OCyG'!$AE:$AE,$H25,'BD OCyG'!$AD:$AD,$H$11,'BD OCyG'!$AF:$AF,"Si")</f>
        <v>0</v>
      </c>
      <c r="Q25" s="139">
        <f>SUMIFS('BD OCyG'!$AC:$AC,'BD OCyG'!$B:$B,N$11,'BD OCyG'!$AE:$AE,$H25,'BD OCyG'!$AD:$AD,$H$11,'BD OCyG'!$AF:$AF,"No")*Resumen!$F$8</f>
        <v>0</v>
      </c>
      <c r="R25" s="171">
        <f>P25+IF(Resumen!$F$8=0,0,Q25/Resumen!$F$8)</f>
        <v>0</v>
      </c>
      <c r="S25" s="139">
        <f ca="1">IFERROR(SUMIFS(INDIRECT("'BD OCyG'!$"&amp;T$10&amp;":"&amp;T$10),'BD OCyG'!$B:$B,N$11,'BD OCyG'!$AE:$AE,$H25,'BD OCyG'!$AD:$AD,$H$11),)</f>
        <v>0</v>
      </c>
      <c r="T25" s="139">
        <f t="shared" ca="1" si="3"/>
        <v>0</v>
      </c>
      <c r="U25" s="139">
        <f ca="1">IFERROR(SUMIFS(INDIRECT("'BD OCyG'!$"&amp;U$10&amp;":$"&amp;U$10),'BD OCyG'!$B:$B,N$11,'BD OCyG'!$AE:$AE,$H25,'BD OCyG'!$AD:$AD,$H$11,'BD OCyG'!$AF:$AF,"Si"),)</f>
        <v>0</v>
      </c>
      <c r="V25" s="139">
        <f ca="1">IFERROR(SUMIFS(INDIRECT("'BD OCyG'!$"&amp;U$10&amp;":$"&amp;U$10),'BD OCyG'!$B:$B,N$11,'BD OCyG'!$AE:$AE,$H25,'BD OCyG'!$AD:$AD,$H$11,'BD OCyG'!$AF:$AF,"No")*Resumen!$F$8,)</f>
        <v>0</v>
      </c>
      <c r="W25" s="171">
        <f ca="1">U25+IF(Resumen!$F$8=0,0,V25/Resumen!$F$8)</f>
        <v>0</v>
      </c>
      <c r="X25" s="170">
        <f ca="1">SUMIFS(INDIRECT("'BD OCyG'!$"&amp;Y$10&amp;":"&amp;Y$10),'BD OCyG'!$B:$B,X$9,'BD OCyG'!$AE:$AE,$H25,'BD OCyG'!$AD:$AD,$H$11)</f>
        <v>0</v>
      </c>
      <c r="Y25" s="170">
        <f t="shared" ca="1" si="8"/>
        <v>0</v>
      </c>
      <c r="Z25" s="171">
        <f ca="1">SUMIFS(INDIRECT("'BD OCyG'!$"&amp;Z$10&amp;":$"&amp;Z$10),'BD OCyG'!$B:$B,X$9,'BD OCyG'!$AE:$AE,$H25,'BD OCyG'!$AD:$AD,$H$11,'BD OCyG'!$AF:$AF,"Si")</f>
        <v>0</v>
      </c>
      <c r="AA25" s="171">
        <f ca="1">SUMIFS(INDIRECT("'BD OCyG'!$"&amp;Z$10&amp;":$"&amp;Z$10),'BD OCyG'!$B:$B,X$9,'BD OCyG'!$AE:$AE,$H25,'BD OCyG'!$AD:$AD,$H$11,'BD OCyG'!$AF:$AF,"No")*Resumen!$F$8</f>
        <v>0</v>
      </c>
      <c r="AB25" s="171">
        <f ca="1">Z25+IF(Resumen!$F$8=0,0,AA25/Resumen!$F$8)</f>
        <v>0</v>
      </c>
      <c r="AC25" s="171">
        <f ca="1">Z25+IF(Resumen!$G$7=0,0,AA25/Resumen!$G$7)</f>
        <v>0</v>
      </c>
      <c r="AD25" s="170">
        <f ca="1">IF(AE$9&gt;Periodo,0,(SUMIFS(INDIRECT("'BD OCyG'!$"&amp;AE$10&amp;":"&amp;AE$10),'BD OCyG'!$B:$B,AD$9,'BD OCyG'!$AE:$AE,$H25,'BD OCyG'!$AD:$AD,$H$11)*AF$9-X25*X$10)/AD$10)</f>
        <v>0</v>
      </c>
      <c r="AE25" s="170">
        <f t="shared" ca="1" si="9"/>
        <v>0</v>
      </c>
      <c r="AF25" s="171">
        <f ca="1">IF(AE$9&gt;Periodo,0,IF(AE$9&gt;Periodo,0,SUMIFS(INDIRECT("'BD OCyG'!$"&amp;AF$10&amp;":$"&amp;AF$10),'BD OCyG'!$B:$B,AD$9,'BD OCyG'!$AE:$AE,$H25,'BD OCyG'!$AD:$AD,$H$11,'BD OCyG'!$AF:$AF,"Si")-Z25))</f>
        <v>0</v>
      </c>
      <c r="AG25" s="171">
        <f ca="1">IF(AE$9&gt;Periodo,0,IF(AE$9&gt;Periodo,0,SUMIFS(INDIRECT("'BD OCyG'!$"&amp;AF$10&amp;":$"&amp;AF$10),'BD OCyG'!$B:$B,AD$9,'BD OCyG'!$AE:$AE,$H25,'BD OCyG'!$AD:$AD,$H$11,'BD OCyG'!$AF:$AF,"No")*Resumen!$F$8-AA25))</f>
        <v>0</v>
      </c>
      <c r="AH25" s="171">
        <f ca="1">AF25+IF(Resumen!$F$8=0,0,AG25/Resumen!$F$8)</f>
        <v>0</v>
      </c>
      <c r="AI25" s="171">
        <f ca="1">AF25+IF(Resumen!$H$7=0,0,AG25/Resumen!$H$7)</f>
        <v>0</v>
      </c>
      <c r="AJ25" s="170">
        <f ca="1">IF(AK$9&gt;Periodo,0,IF(AK$9&gt;Periodo,0,(SUMIFS(INDIRECT("'BD OCyG'!$"&amp;AK$10&amp;":"&amp;AK$10),'BD OCyG'!$B:$B,AJ$9,'BD OCyG'!$AE:$AE,$H25,'BD OCyG'!$AD:$AD,$H$11)*AL$9-SUMIFS(INDIRECT("'BD OCyG'!$"&amp;AE$10&amp;":"&amp;AE$10),'BD OCyG'!$B:$B,AJ$9,'BD OCyG'!$AE:$AE,$H25,'BD OCyG'!$AD:$AD,$H$11)*AF$9)/AJ$10))</f>
        <v>0</v>
      </c>
      <c r="AK25" s="170">
        <f t="shared" ca="1" si="10"/>
        <v>0</v>
      </c>
      <c r="AL25" s="171">
        <f ca="1">IF(AK$9&gt;Periodo,0,SUMIFS(INDIRECT("'BD OCyG'!$"&amp;AL$10&amp;":$"&amp;AL$10),'BD OCyG'!$B:$B,AJ$9,'BD OCyG'!$AE:$AE,$H25,'BD OCyG'!$AD:$AD,$H$11,'BD OCyG'!$AF:$AF,"Si")-AF25-Z25)</f>
        <v>0</v>
      </c>
      <c r="AM25" s="171">
        <f ca="1">IF(AK$9&gt;Periodo,0,SUMIFS(INDIRECT("'BD OCyG'!$"&amp;AL$10&amp;":$"&amp;AL$10),'BD OCyG'!$B:$B,AJ$9,'BD OCyG'!$AE:$AE,$H25,'BD OCyG'!$AD:$AD,$H$11,'BD OCyG'!$AF:$AF,"No")*Resumen!$F$8-AG25-AA25)</f>
        <v>0</v>
      </c>
      <c r="AN25" s="171">
        <f ca="1">AL25+IF(Resumen!$F$8=0,0,AM25/Resumen!$F$8)</f>
        <v>0</v>
      </c>
      <c r="AO25" s="171">
        <f ca="1">AL25+IF(Resumen!$I$7=0,0,AM25/Resumen!$I$7)</f>
        <v>0</v>
      </c>
      <c r="AP25" s="170">
        <f ca="1">IF(AQ$9&gt;Periodo,0,IF(AQ$9&gt;Periodo,0,(SUMIFS(INDIRECT("'BD OCyG'!$"&amp;AQ$10&amp;":"&amp;AQ$10),'BD OCyG'!$B:$B,AP$9,'BD OCyG'!$AE:$AE,$H25,'BD OCyG'!$AD:$AD,$H$11)*AR$9-SUMIFS(INDIRECT("'BD OCyG'!$"&amp;AK$10&amp;":"&amp;AK$10),'BD OCyG'!$B:$B,AP$9,'BD OCyG'!$AE:$AE,$H25,'BD OCyG'!$AD:$AD,$H$11)*AL$9)/AP$10))</f>
        <v>0</v>
      </c>
      <c r="AQ25" s="170">
        <f t="shared" ca="1" si="11"/>
        <v>0</v>
      </c>
      <c r="AR25" s="171">
        <f ca="1">IF(AQ$9&gt;Periodo,0,SUMIFS(INDIRECT("'BD OCyG'!$"&amp;AR$10&amp;":$"&amp;AR$10),'BD OCyG'!$B:$B,AP$9,'BD OCyG'!$AE:$AE,$H25,'BD OCyG'!$AD:$AD,$H$11,'BD OCyG'!$AF:$AF,"Si")-AL25-AF25-Z25)</f>
        <v>0</v>
      </c>
      <c r="AS25" s="171">
        <f ca="1">IF(AQ$9&gt;Periodo,0,SUMIFS(INDIRECT("'BD OCyG'!$"&amp;AR$10&amp;":$"&amp;AR$10),'BD OCyG'!$B:$B,AP$9,'BD OCyG'!$AE:$AE,$H25,'BD OCyG'!$AD:$AD,$H$11,'BD OCyG'!$AF:$AF,"No")*Resumen!$F$8-AM25-AG25-AA25)</f>
        <v>0</v>
      </c>
      <c r="AT25" s="171">
        <f ca="1">AR25+IF(Resumen!$F$8=0,0,AS25/Resumen!$F$8)</f>
        <v>0</v>
      </c>
      <c r="AU25" s="171">
        <f ca="1">AR25+IF(Resumen!$J$7=0,0,AS25/Resumen!$J$7)</f>
        <v>0</v>
      </c>
      <c r="AV25" s="170">
        <f ca="1">IF(AW$9&gt;Periodo,0,IF(AW$9&gt;Periodo,0,(SUMIFS(INDIRECT("'BD OCyG'!$"&amp;AW$10&amp;":"&amp;AW$10),'BD OCyG'!$B:$B,AV$9,'BD OCyG'!$AE:$AE,$H25,'BD OCyG'!$AD:$AD,$H$11)*AX$9-SUMIFS(INDIRECT("'BD OCyG'!$"&amp;AQ$10&amp;":"&amp;AQ$10),'BD OCyG'!$B:$B,AV$9,'BD OCyG'!$AE:$AE,$H25,'BD OCyG'!$AD:$AD,$H$11)*AR$9)/AV$10))</f>
        <v>0</v>
      </c>
      <c r="AW25" s="170">
        <f t="shared" ca="1" si="12"/>
        <v>0</v>
      </c>
      <c r="AX25" s="171">
        <f ca="1">IF(AW$9&gt;Periodo,0,SUMIFS(INDIRECT("'BD OCyG'!$"&amp;AX$10&amp;":$"&amp;AX$10),'BD OCyG'!$B:$B,AV$9,'BD OCyG'!$AE:$AE,$H25,'BD OCyG'!$AD:$AD,$H$11,'BD OCyG'!$AF:$AF,"Si")-AR25-AL25-AF25-Z25)</f>
        <v>0</v>
      </c>
      <c r="AY25" s="171">
        <f ca="1">IF(AW$9&gt;Periodo,0,SUMIFS(INDIRECT("'BD OCyG'!$"&amp;AX$10&amp;":$"&amp;AX$10),'BD OCyG'!$B:$B,AV$9,'BD OCyG'!$AE:$AE,$H25,'BD OCyG'!$AD:$AD,$H$11,'BD OCyG'!$AF:$AF,"No")*Resumen!$F$8-AS25-AM25-AG25-AA25)</f>
        <v>0</v>
      </c>
      <c r="AZ25" s="171">
        <f ca="1">AX25+IF(Resumen!$F$8=0,0,AY25/Resumen!$F$8)</f>
        <v>0</v>
      </c>
      <c r="BA25" s="171">
        <f ca="1">AX25+IF(Resumen!$K$7=0,0,AY25/Resumen!$K$7)</f>
        <v>0</v>
      </c>
      <c r="BB25" s="170">
        <f ca="1">IF(BC$9&gt;Periodo,0,IF(BC$9&gt;Periodo,0,(SUMIFS(INDIRECT("'BD OCyG'!$"&amp;BC$10&amp;":"&amp;BC$10),'BD OCyG'!$B:$B,BB$9,'BD OCyG'!$AE:$AE,$H25,'BD OCyG'!$AD:$AD,$H$11)*BD$9-SUMIFS(INDIRECT("'BD OCyG'!$"&amp;AW$10&amp;":"&amp;AW$10),'BD OCyG'!$B:$B,BB$9,'BD OCyG'!$AE:$AE,$H25,'BD OCyG'!$AD:$AD,$H$11)*AX$9)/BB$10))</f>
        <v>0</v>
      </c>
      <c r="BC25" s="170">
        <f t="shared" ca="1" si="13"/>
        <v>0</v>
      </c>
      <c r="BD25" s="171">
        <f ca="1">IF(BC$9&gt;Periodo,0,SUMIFS(INDIRECT("'BD OCyG'!$"&amp;BD$10&amp;":$"&amp;BD$10),'BD OCyG'!$B:$B,BB$9,'BD OCyG'!$AE:$AE,$H25,'BD OCyG'!$AD:$AD,$H$11,'BD OCyG'!$AF:$AF,"Si")-AX25-AR25-AL25-AF25-Z25)</f>
        <v>0</v>
      </c>
      <c r="BE25" s="171">
        <f ca="1">IF(BC$9&gt;Periodo,0,SUMIFS(INDIRECT("'BD OCyG'!$"&amp;BD$10&amp;":$"&amp;BD$10),'BD OCyG'!$B:$B,BB$9,'BD OCyG'!$AE:$AE,$H25,'BD OCyG'!$AD:$AD,$H$11,'BD OCyG'!$AF:$AF,"No")*Resumen!$F$8-AY25-AS25-AM25-AG25-AA25)</f>
        <v>0</v>
      </c>
      <c r="BF25" s="171">
        <f ca="1">BD25+IF(Resumen!$F$8=0,0,BE25/Resumen!$F$8)</f>
        <v>0</v>
      </c>
      <c r="BG25" s="171">
        <f ca="1">BD25+IF(Resumen!$L$7=0,0,BE25/Resumen!$L$7)</f>
        <v>0</v>
      </c>
      <c r="BH25" s="170">
        <f ca="1">IF(BI$9&gt;Periodo,0,IF(BI$9&gt;Periodo,0,(SUMIFS(INDIRECT("'BD OCyG'!$"&amp;BI$10&amp;":"&amp;BI$10),'BD OCyG'!$B:$B,BH$9,'BD OCyG'!$AE:$AE,$H25,'BD OCyG'!$AD:$AD,$H$11)*BJ$9-SUMIFS(INDIRECT("'BD OCyG'!$"&amp;BC$10&amp;":"&amp;BC$10),'BD OCyG'!$B:$B,BH$9,'BD OCyG'!$AE:$AE,$H25,'BD OCyG'!$AD:$AD,$H$11)*BD$9)/BH$10))</f>
        <v>0</v>
      </c>
      <c r="BI25" s="170">
        <f t="shared" ca="1" si="14"/>
        <v>0</v>
      </c>
      <c r="BJ25" s="171">
        <f ca="1">IF(BI$9&gt;Periodo,0,SUMIFS(INDIRECT("'BD OCyG'!$"&amp;BJ$10&amp;":$"&amp;BJ$10),'BD OCyG'!$B:$B,BH$9,'BD OCyG'!$AE:$AE,$H25,'BD OCyG'!$AD:$AD,$H$11,'BD OCyG'!$AF:$AF,"Si")-BD25-AX25-AR25-AL25-AF25-Z25)</f>
        <v>0</v>
      </c>
      <c r="BK25" s="171">
        <f ca="1">IF(BI$9&gt;Periodo,0,SUMIFS(INDIRECT("'BD OCyG'!$"&amp;BJ$10&amp;":$"&amp;BJ$10),'BD OCyG'!$B:$B,BH$9,'BD OCyG'!$AE:$AE,$H25,'BD OCyG'!$AD:$AD,$H$11,'BD OCyG'!$AF:$AF,"No")*Resumen!$F$8-BE25-AY25-AS25-AM25-AG25-AA25)</f>
        <v>0</v>
      </c>
      <c r="BL25" s="171">
        <f ca="1">BJ25+IF(Resumen!$F$8=0,0,BK25/Resumen!$F$8)</f>
        <v>0</v>
      </c>
      <c r="BM25" s="171">
        <f ca="1">BJ25+IF(Resumen!$M$7=0,0,BK25/Resumen!$M$7)</f>
        <v>0</v>
      </c>
      <c r="BN25" s="170">
        <f ca="1">IF(BO$9&gt;Periodo,0,IF(BO$9&gt;Periodo,0,(SUMIFS(INDIRECT("'BD OCyG'!$"&amp;BO$10&amp;":"&amp;BO$10),'BD OCyG'!$B:$B,BN$9,'BD OCyG'!$AE:$AE,$H25,'BD OCyG'!$AD:$AD,$H$11)*BP$9-SUMIFS(INDIRECT("'BD OCyG'!$"&amp;BI$10&amp;":"&amp;BI$10),'BD OCyG'!$B:$B,BN$9,'BD OCyG'!$AE:$AE,$H25,'BD OCyG'!$AD:$AD,$H$11)*BJ$9)/BN$10))</f>
        <v>0</v>
      </c>
      <c r="BO25" s="170">
        <f t="shared" ca="1" si="15"/>
        <v>0</v>
      </c>
      <c r="BP25" s="171">
        <f ca="1">IF(BO$9&gt;Periodo,0,SUMIFS(INDIRECT("'BD OCyG'!$"&amp;BP$10&amp;":$"&amp;BP$10),'BD OCyG'!$B:$B,BN$9,'BD OCyG'!$AE:$AE,$H25,'BD OCyG'!$AD:$AD,$H$11,'BD OCyG'!$AF:$AF,"Si")-BJ25-BD25-AX25-AR25-AL25-AF25-Z25)</f>
        <v>0</v>
      </c>
      <c r="BQ25" s="171">
        <f ca="1">IF(BO$9&gt;Periodo,0,SUMIFS(INDIRECT("'BD OCyG'!$"&amp;BP$10&amp;":$"&amp;BP$10),'BD OCyG'!$B:$B,BN$9,'BD OCyG'!$AE:$AE,$H25,'BD OCyG'!$AD:$AD,$H$11,'BD OCyG'!$AF:$AF,"No")*Resumen!$F$9-BK25-BE25-AY25-AS25-AM25-AG25-AA25)</f>
        <v>0</v>
      </c>
      <c r="BR25" s="171">
        <f ca="1">BP25+IF(Resumen!$F$8=0,0,BQ25/Resumen!$F$8)</f>
        <v>0</v>
      </c>
      <c r="BS25" s="171">
        <f ca="1">BP25+IF(Resumen!$N$7=0,0,BQ25/Resumen!$N$7)</f>
        <v>0</v>
      </c>
      <c r="BT25" s="170">
        <f ca="1">IF(BU$9&gt;Periodo,0,IF(BU$9&gt;Periodo,0,(SUMIFS(INDIRECT("'BD OCyG'!$"&amp;BU$10&amp;":"&amp;BU$10),'BD OCyG'!$B:$B,BT$9,'BD OCyG'!$AE:$AE,$H25,'BD OCyG'!$AD:$AD,$H$11)*BV$9-SUMIFS(INDIRECT("'BD OCyG'!$"&amp;BO$10&amp;":"&amp;BO$10),'BD OCyG'!$B:$B,BT$9,'BD OCyG'!$AE:$AE,$H25,'BD OCyG'!$AD:$AD,$H$11)*BP$9)/BT$10))</f>
        <v>0</v>
      </c>
      <c r="BU25" s="170">
        <f t="shared" ca="1" si="16"/>
        <v>0</v>
      </c>
      <c r="BV25" s="171">
        <f ca="1">IF(BU$9&gt;Periodo,0,SUMIFS(INDIRECT("'BD OCyG'!$"&amp;BV$10&amp;":$"&amp;BV$10),'BD OCyG'!$B:$B,BT$9,'BD OCyG'!$AE:$AE,$H25,'BD OCyG'!$AD:$AD,$H$11,'BD OCyG'!$AF:$AF,"Si")-BP25-BJ25-BD25-AX25-AR25-AL25-AF25-Z25)</f>
        <v>0</v>
      </c>
      <c r="BW25" s="171">
        <f ca="1">IF(BU$9&gt;Periodo,0,SUMIFS(INDIRECT("'BD OCyG'!$"&amp;BV$10&amp;":$"&amp;BV$10),'BD OCyG'!$B:$B,BT$9,'BD OCyG'!$AE:$AE,$H25,'BD OCyG'!$AD:$AD,$H$11,'BD OCyG'!$AF:$AF,"No")*Resumen!$F$8-BQ25-BK25-BE25-AY25-AS25-AM25-AG25-AA25)</f>
        <v>0</v>
      </c>
      <c r="BX25" s="171">
        <f ca="1">BV25+IF(Resumen!$F$8=0,0,BW25/Resumen!$F$8)</f>
        <v>0</v>
      </c>
      <c r="BY25" s="171">
        <f ca="1">BV25+IF(Resumen!$O$7=0,0,BW25/Resumen!$O$7)</f>
        <v>0</v>
      </c>
      <c r="BZ25" s="170">
        <f ca="1">IF(CA$9&gt;Periodo,0,IF(CA$9&gt;Periodo,0,(SUMIFS(INDIRECT("'BD OCyG'!$"&amp;CA$10&amp;":"&amp;CA$10),'BD OCyG'!$B:$B,BZ$9,'BD OCyG'!$AE:$AE,$H25,'BD OCyG'!$AD:$AD,$H$11)*CB$9-SUMIFS(INDIRECT("'BD OCyG'!$"&amp;BU$10&amp;":"&amp;BU$10),'BD OCyG'!$B:$B,BZ$9,'BD OCyG'!$AE:$AE,$H25,'BD OCyG'!$AD:$AD,$H$11)*BV$9)/BZ$10))</f>
        <v>0</v>
      </c>
      <c r="CA25" s="170">
        <f t="shared" ca="1" si="17"/>
        <v>0</v>
      </c>
      <c r="CB25" s="171">
        <f ca="1">IF(CA$9&gt;Periodo,0,SUMIFS(INDIRECT("'BD OCyG'!$"&amp;CB$10&amp;":$"&amp;CB$10),'BD OCyG'!$B:$B,BZ$9,'BD OCyG'!$AE:$AE,$H25,'BD OCyG'!$AD:$AD,$H$11,'BD OCyG'!$AF:$AF,"Si")-BV25-BP25-BJ25-BD25-AX25-AR25-AL25-AF25-Z25)</f>
        <v>0</v>
      </c>
      <c r="CC25" s="171">
        <f ca="1">IF(CA$9&gt;Periodo,0,SUMIFS(INDIRECT("'BD OCyG'!$"&amp;CB$10&amp;":$"&amp;CB$10),'BD OCyG'!$B:$B,BZ$9,'BD OCyG'!$AE:$AE,$H25,'BD OCyG'!$AD:$AD,$H$11,'BD OCyG'!$AF:$AF,"No")*Resumen!$F$8-BW25-BQ25-BK25-BE25-AY25-AS25-AM25-AG25-AA25)</f>
        <v>0</v>
      </c>
      <c r="CD25" s="171">
        <f ca="1">CB25+IF(Resumen!$F$8=0,0,CC25/Resumen!$F$8)</f>
        <v>0</v>
      </c>
      <c r="CE25" s="171">
        <f ca="1">CB25+IF(Resumen!$P$7=0,0,CC25/Resumen!$P$7)</f>
        <v>0</v>
      </c>
      <c r="CF25" s="170">
        <f ca="1">IF(CG$9&gt;Periodo,0,IF(CG$9&gt;Periodo,0,(SUMIFS(INDIRECT("'BD OCyG'!$"&amp;CG$10&amp;":"&amp;CG$10),'BD OCyG'!$B:$B,CF$9,'BD OCyG'!$AE:$AE,$H25,'BD OCyG'!$AD:$AD,$H$11)*CH$9-SUMIFS(INDIRECT("'BD OCyG'!$"&amp;CA$10&amp;":"&amp;CA$10),'BD OCyG'!$B:$B,CF$9,'BD OCyG'!$AE:$AE,$H25,'BD OCyG'!$AD:$AD,$H$11)*CB$9)/CF$10))</f>
        <v>0</v>
      </c>
      <c r="CG25" s="170">
        <f t="shared" ca="1" si="18"/>
        <v>0</v>
      </c>
      <c r="CH25" s="171">
        <f ca="1">IF(CG$9&gt;Periodo,0,SUMIFS(INDIRECT("'BD OCyG'!$"&amp;CH$10&amp;":$"&amp;CH$10),'BD OCyG'!$B:$B,CF$9,'BD OCyG'!$AE:$AE,$H25,'BD OCyG'!$AD:$AD,$H$11,'BD OCyG'!$AF:$AF,"Si")-CB25-BV25-BP25-BJ25-BD25-AX25-AR25-AL25-AF25-Z25)</f>
        <v>0</v>
      </c>
      <c r="CI25" s="171">
        <f ca="1">IF(CG$9&gt;Periodo,0,SUMIFS(INDIRECT("'BD OCyG'!$"&amp;CH$10&amp;":$"&amp;CH$10),'BD OCyG'!$B:$B,CF$9,'BD OCyG'!$AE:$AE,$H25,'BD OCyG'!$AD:$AD,$H$11,'BD OCyG'!$AF:$AF,"No")*Resumen!$F$8-CC25-BW25-BQ25-BK25-BE25-AY25-AS25-AM25-AG25-AA25)</f>
        <v>0</v>
      </c>
      <c r="CJ25" s="171">
        <f ca="1">CH25+IF(Resumen!$F$8=0,0,CI25/Resumen!$F$8)</f>
        <v>0</v>
      </c>
      <c r="CK25" s="171">
        <f ca="1">CH25+IF(Resumen!$Q$7=0,0,CI25/Resumen!$Q$7)</f>
        <v>0</v>
      </c>
      <c r="CL25" s="170">
        <f ca="1">IF(CM$9&gt;Periodo,0,IF(CM$9&gt;Periodo,0,(SUMIFS(INDIRECT("'BD OCyG'!$"&amp;CM$10&amp;":"&amp;CM$10),'BD OCyG'!$B:$B,CL$9,'BD OCyG'!$AE:$AE,$H25,'BD OCyG'!$AD:$AD,$H$11)*CN$9-SUMIFS(INDIRECT("'BD OCyG'!$"&amp;CG$10&amp;":"&amp;CG$10),'BD OCyG'!$B:$B,CL$9,'BD OCyG'!$AE:$AE,$H25,'BD OCyG'!$AD:$AD,$H$11)*CH$9)/CL$10))</f>
        <v>0</v>
      </c>
      <c r="CM25" s="170">
        <f t="shared" ca="1" si="19"/>
        <v>0</v>
      </c>
      <c r="CN25" s="171">
        <f ca="1">IF(CM$9&gt;Periodo,0,SUMIFS(INDIRECT("'BD OCyG'!$"&amp;CN$10&amp;":$"&amp;CN$10),'BD OCyG'!$B:$B,CL$9,'BD OCyG'!$AE:$AE,$H25,'BD OCyG'!$AD:$AD,$H$11,'BD OCyG'!$AF:$AF,"Si")-CH25-CB25-BV25-BP25-BJ25-BD25-AX25-AR25-AL25-AF25-Z25)</f>
        <v>0</v>
      </c>
      <c r="CO25" s="171">
        <f ca="1">IF(CM$9&gt;Periodo,0,SUMIFS(INDIRECT("'BD OCyG'!$"&amp;CN$10&amp;":$"&amp;CN$10),'BD OCyG'!$B:$B,CL$9,'BD OCyG'!$AE:$AE,$H25,'BD OCyG'!$AD:$AD,$H$11,'BD OCyG'!$AF:$AF,"No")*Resumen!$F$8-CI25-CC25-BW25-BQ25-BK25-BE25-AY25-AS25-AM25-AG25-AA25)</f>
        <v>0</v>
      </c>
      <c r="CP25" s="171">
        <f ca="1">CN25+IF(Resumen!$F$8=0,0,CO25/Resumen!$F$8)</f>
        <v>0</v>
      </c>
      <c r="CQ25" s="171">
        <f ca="1">CN25+IF(Resumen!$R$7=0,0,CO25/Resumen!$R$7)</f>
        <v>0</v>
      </c>
      <c r="CR25" s="139">
        <f t="shared" ca="1" si="20"/>
        <v>0</v>
      </c>
      <c r="CS25" s="139">
        <f t="shared" ca="1" si="21"/>
        <v>0</v>
      </c>
      <c r="CT25" s="139">
        <f t="shared" ca="1" si="22"/>
        <v>0</v>
      </c>
      <c r="CU25" s="139">
        <f t="shared" ca="1" si="4"/>
        <v>0</v>
      </c>
      <c r="CV25" s="140">
        <f t="shared" ca="1" si="4"/>
        <v>0</v>
      </c>
      <c r="CW25" s="140">
        <f t="shared" ca="1" si="4"/>
        <v>0</v>
      </c>
      <c r="CX25" s="170">
        <f>SUMIFS('BD OCyG'!$AB:$AB,'BD OCyG'!$B:$B,CX$11,'BD OCyG'!$AE:$AE,$H25,'BD OCyG'!$AD:$AD,$H$11)</f>
        <v>0</v>
      </c>
      <c r="CY25" s="170">
        <f t="shared" si="5"/>
        <v>0</v>
      </c>
      <c r="CZ25" s="171">
        <f>SUMIFS('BD OCyG'!$AC:$AC,'BD OCyG'!$B:$B,CX$11,'BD OCyG'!$AE:$AE,$H25,'BD OCyG'!$AD:$AD,$H$11,'BD OCyG'!$AF:$AF,"Si")</f>
        <v>0</v>
      </c>
      <c r="DA25" s="171">
        <f>SUMIFS('BD OCyG'!$AC:$AC,'BD OCyG'!$B:$B,CX$11,'BD OCyG'!$AE:$AE,$H25,'BD OCyG'!$AD:$AD,$H$11,'BD OCyG'!$AF:$AF,"No")*Resumen!$F$8</f>
        <v>0</v>
      </c>
      <c r="DB25" s="171">
        <f>CZ25+IF(Resumen!$F$8=0,0,DA25/Resumen!$F$8)</f>
        <v>0</v>
      </c>
      <c r="DC25" s="171">
        <f>CZ25+IF(Resumen!$F$8=0,0,DA25/Resumen!$F$8)</f>
        <v>0</v>
      </c>
      <c r="DD25" s="170">
        <f>SUMIFS('BD OCyG'!$AB:$AB,'BD OCyG'!$B:$B,DD$11,'BD OCyG'!$AE:$AE,$H25,'BD OCyG'!$AD:$AD,$H$11)</f>
        <v>0</v>
      </c>
      <c r="DE25" s="170">
        <f t="shared" si="6"/>
        <v>0</v>
      </c>
      <c r="DF25" s="171">
        <f>SUMIFS('BD OCyG'!$AC:$AC,'BD OCyG'!$B:$B,DD$11,'BD OCyG'!$AE:$AE,$H25,'BD OCyG'!$AD:$AD,$H$11,'BD OCyG'!$AF:$AF,"Si")</f>
        <v>0</v>
      </c>
      <c r="DG25" s="171">
        <f>SUMIFS('BD OCyG'!$AC:$AC,'BD OCyG'!$B:$B,DD$11,'BD OCyG'!$AE:$AE,$H25,'BD OCyG'!$AD:$AD,$H$11,'BD OCyG'!$AF:$AF,"No")*Resumen!$F$8</f>
        <v>0</v>
      </c>
      <c r="DH25" s="171">
        <f>DF25+IF(Resumen!$F$8=0,0,DG25/Resumen!$F$8)</f>
        <v>0</v>
      </c>
      <c r="DI25" s="171">
        <f>DF25+IF(Resumen!$F$8=0,0,DG25/Resumen!$F$8)</f>
        <v>0</v>
      </c>
      <c r="DJ25" s="140">
        <f t="shared" ca="1" si="23"/>
        <v>0</v>
      </c>
      <c r="DK25" s="140">
        <f t="shared" ca="1" si="7"/>
        <v>0</v>
      </c>
      <c r="DL25" s="140">
        <f t="shared" ca="1" si="7"/>
        <v>0</v>
      </c>
    </row>
    <row r="26" spans="2:116" s="169" customFormat="1" ht="15" customHeight="1" x14ac:dyDescent="0.2">
      <c r="B26" s="170">
        <f>SUMIFS('BD OCyG'!$AB:$AB,'BD OCyG'!$B:$B,B$11,'BD OCyG'!$AE:$AE,$H26,'BD OCyG'!$AD:$AD,$H$11)</f>
        <v>0</v>
      </c>
      <c r="C26" s="170">
        <f t="shared" si="0"/>
        <v>0</v>
      </c>
      <c r="D26" s="171">
        <f>SUMIFS('BD OCyG'!$AC:$AC,'BD OCyG'!$B:$B,B$11,'BD OCyG'!$AE:$AE,$H26,'BD OCyG'!$AD:$AD,$H$11,'BD OCyG'!$AF:$AF,"Si")</f>
        <v>0</v>
      </c>
      <c r="E26" s="171">
        <f>SUMIFS('BD OCyG'!$AC:$AC,'BD OCyG'!$B:$B,B$11,'BD OCyG'!$AE:$AE,$H26,'BD OCyG'!$AD:$AD,$H$11,'BD OCyG'!$AF:$AF,"No")*Resumen!$F$9</f>
        <v>0</v>
      </c>
      <c r="F26" s="171">
        <f>D26+IF(Resumen!$F$9=0,0,E26/Resumen!$F$9)</f>
        <v>0</v>
      </c>
      <c r="G26" s="171">
        <f>D26+IF(Resumen!$F$7=0,0,E26/Resumen!$F$7)</f>
        <v>0</v>
      </c>
      <c r="H26" s="172"/>
      <c r="I26" s="139">
        <f>SUMIFS('BD OCyG'!$AB:$AB,'BD OCyG'!$B:$B,I$11,'BD OCyG'!$AE:$AE,$H26,'BD OCyG'!$AD:$AD,$H$11)</f>
        <v>0</v>
      </c>
      <c r="J26" s="139">
        <f t="shared" si="1"/>
        <v>0</v>
      </c>
      <c r="K26" s="139">
        <f>SUMIFS('BD OCyG'!$AC:$AC,'BD OCyG'!$B:$B,I$11,'BD OCyG'!$AE:$AE,$H26,'BD OCyG'!$AD:$AD,$H$11,'BD OCyG'!$AF:$AF,"Si")</f>
        <v>0</v>
      </c>
      <c r="L26" s="139">
        <f>SUMIFS('BD OCyG'!$AC:$AC,'BD OCyG'!$B:$B,I$11,'BD OCyG'!$AE:$AE,$H26,'BD OCyG'!$AD:$AD,$H$11,'BD OCyG'!$AF:$AF,"No")*Resumen!$F$8</f>
        <v>0</v>
      </c>
      <c r="M26" s="171">
        <f>K26+IF(Resumen!$F$8=0,0,L26/Resumen!$F$8)</f>
        <v>0</v>
      </c>
      <c r="N26" s="139">
        <f>SUMIFS('BD OCyG'!$AB:$AB,'BD OCyG'!$B:$B,N$11,'BD OCyG'!$AE:$AE,$H26,'BD OCyG'!$AD:$AD,$H$11)</f>
        <v>0</v>
      </c>
      <c r="O26" s="139">
        <f t="shared" si="2"/>
        <v>0</v>
      </c>
      <c r="P26" s="139">
        <f>SUMIFS('BD OCyG'!$AC:$AC,'BD OCyG'!$B:$B,N$11,'BD OCyG'!$AE:$AE,$H26,'BD OCyG'!$AD:$AD,$H$11,'BD OCyG'!$AF:$AF,"Si")</f>
        <v>0</v>
      </c>
      <c r="Q26" s="139">
        <f>SUMIFS('BD OCyG'!$AC:$AC,'BD OCyG'!$B:$B,N$11,'BD OCyG'!$AE:$AE,$H26,'BD OCyG'!$AD:$AD,$H$11,'BD OCyG'!$AF:$AF,"No")*Resumen!$F$8</f>
        <v>0</v>
      </c>
      <c r="R26" s="171">
        <f>P26+IF(Resumen!$F$8=0,0,Q26/Resumen!$F$8)</f>
        <v>0</v>
      </c>
      <c r="S26" s="139">
        <f ca="1">IFERROR(SUMIFS(INDIRECT("'BD OCyG'!$"&amp;T$10&amp;":"&amp;T$10),'BD OCyG'!$B:$B,N$11,'BD OCyG'!$AE:$AE,$H26,'BD OCyG'!$AD:$AD,$H$11),)</f>
        <v>0</v>
      </c>
      <c r="T26" s="139">
        <f t="shared" ca="1" si="3"/>
        <v>0</v>
      </c>
      <c r="U26" s="139">
        <f ca="1">IFERROR(SUMIFS(INDIRECT("'BD OCyG'!$"&amp;U$10&amp;":$"&amp;U$10),'BD OCyG'!$B:$B,N$11,'BD OCyG'!$AE:$AE,$H26,'BD OCyG'!$AD:$AD,$H$11,'BD OCyG'!$AF:$AF,"Si"),)</f>
        <v>0</v>
      </c>
      <c r="V26" s="139">
        <f ca="1">IFERROR(SUMIFS(INDIRECT("'BD OCyG'!$"&amp;U$10&amp;":$"&amp;U$10),'BD OCyG'!$B:$B,N$11,'BD OCyG'!$AE:$AE,$H26,'BD OCyG'!$AD:$AD,$H$11,'BD OCyG'!$AF:$AF,"No")*Resumen!$F$8,)</f>
        <v>0</v>
      </c>
      <c r="W26" s="171">
        <f ca="1">U26+IF(Resumen!$F$8=0,0,V26/Resumen!$F$8)</f>
        <v>0</v>
      </c>
      <c r="X26" s="170">
        <f ca="1">SUMIFS(INDIRECT("'BD OCyG'!$"&amp;Y$10&amp;":"&amp;Y$10),'BD OCyG'!$B:$B,X$9,'BD OCyG'!$AE:$AE,$H26,'BD OCyG'!$AD:$AD,$H$11)</f>
        <v>0</v>
      </c>
      <c r="Y26" s="170">
        <f t="shared" ca="1" si="8"/>
        <v>0</v>
      </c>
      <c r="Z26" s="171">
        <f ca="1">SUMIFS(INDIRECT("'BD OCyG'!$"&amp;Z$10&amp;":$"&amp;Z$10),'BD OCyG'!$B:$B,X$9,'BD OCyG'!$AE:$AE,$H26,'BD OCyG'!$AD:$AD,$H$11,'BD OCyG'!$AF:$AF,"Si")</f>
        <v>0</v>
      </c>
      <c r="AA26" s="171">
        <f ca="1">SUMIFS(INDIRECT("'BD OCyG'!$"&amp;Z$10&amp;":$"&amp;Z$10),'BD OCyG'!$B:$B,X$9,'BD OCyG'!$AE:$AE,$H26,'BD OCyG'!$AD:$AD,$H$11,'BD OCyG'!$AF:$AF,"No")*Resumen!$F$8</f>
        <v>0</v>
      </c>
      <c r="AB26" s="171">
        <f ca="1">Z26+IF(Resumen!$F$8=0,0,AA26/Resumen!$F$8)</f>
        <v>0</v>
      </c>
      <c r="AC26" s="171">
        <f ca="1">Z26+IF(Resumen!$G$7=0,0,AA26/Resumen!$G$7)</f>
        <v>0</v>
      </c>
      <c r="AD26" s="170">
        <f ca="1">IF(AE$9&gt;Periodo,0,(SUMIFS(INDIRECT("'BD OCyG'!$"&amp;AE$10&amp;":"&amp;AE$10),'BD OCyG'!$B:$B,AD$9,'BD OCyG'!$AE:$AE,$H26,'BD OCyG'!$AD:$AD,$H$11)*AF$9-X26*X$10)/AD$10)</f>
        <v>0</v>
      </c>
      <c r="AE26" s="170">
        <f t="shared" ca="1" si="9"/>
        <v>0</v>
      </c>
      <c r="AF26" s="171">
        <f ca="1">IF(AE$9&gt;Periodo,0,IF(AE$9&gt;Periodo,0,SUMIFS(INDIRECT("'BD OCyG'!$"&amp;AF$10&amp;":$"&amp;AF$10),'BD OCyG'!$B:$B,AD$9,'BD OCyG'!$AE:$AE,$H26,'BD OCyG'!$AD:$AD,$H$11,'BD OCyG'!$AF:$AF,"Si")-Z26))</f>
        <v>0</v>
      </c>
      <c r="AG26" s="171">
        <f ca="1">IF(AE$9&gt;Periodo,0,IF(AE$9&gt;Periodo,0,SUMIFS(INDIRECT("'BD OCyG'!$"&amp;AF$10&amp;":$"&amp;AF$10),'BD OCyG'!$B:$B,AD$9,'BD OCyG'!$AE:$AE,$H26,'BD OCyG'!$AD:$AD,$H$11,'BD OCyG'!$AF:$AF,"No")*Resumen!$F$8-AA26))</f>
        <v>0</v>
      </c>
      <c r="AH26" s="171">
        <f ca="1">AF26+IF(Resumen!$F$8=0,0,AG26/Resumen!$F$8)</f>
        <v>0</v>
      </c>
      <c r="AI26" s="171">
        <f ca="1">AF26+IF(Resumen!$H$7=0,0,AG26/Resumen!$H$7)</f>
        <v>0</v>
      </c>
      <c r="AJ26" s="170">
        <f ca="1">IF(AK$9&gt;Periodo,0,IF(AK$9&gt;Periodo,0,(SUMIFS(INDIRECT("'BD OCyG'!$"&amp;AK$10&amp;":"&amp;AK$10),'BD OCyG'!$B:$B,AJ$9,'BD OCyG'!$AE:$AE,$H26,'BD OCyG'!$AD:$AD,$H$11)*AL$9-SUMIFS(INDIRECT("'BD OCyG'!$"&amp;AE$10&amp;":"&amp;AE$10),'BD OCyG'!$B:$B,AJ$9,'BD OCyG'!$AE:$AE,$H26,'BD OCyG'!$AD:$AD,$H$11)*AF$9)/AJ$10))</f>
        <v>0</v>
      </c>
      <c r="AK26" s="170">
        <f t="shared" ca="1" si="10"/>
        <v>0</v>
      </c>
      <c r="AL26" s="171">
        <f ca="1">IF(AK$9&gt;Periodo,0,SUMIFS(INDIRECT("'BD OCyG'!$"&amp;AL$10&amp;":$"&amp;AL$10),'BD OCyG'!$B:$B,AJ$9,'BD OCyG'!$AE:$AE,$H26,'BD OCyG'!$AD:$AD,$H$11,'BD OCyG'!$AF:$AF,"Si")-AF26-Z26)</f>
        <v>0</v>
      </c>
      <c r="AM26" s="171">
        <f ca="1">IF(AK$9&gt;Periodo,0,SUMIFS(INDIRECT("'BD OCyG'!$"&amp;AL$10&amp;":$"&amp;AL$10),'BD OCyG'!$B:$B,AJ$9,'BD OCyG'!$AE:$AE,$H26,'BD OCyG'!$AD:$AD,$H$11,'BD OCyG'!$AF:$AF,"No")*Resumen!$F$8-AG26-AA26)</f>
        <v>0</v>
      </c>
      <c r="AN26" s="171">
        <f ca="1">AL26+IF(Resumen!$F$8=0,0,AM26/Resumen!$F$8)</f>
        <v>0</v>
      </c>
      <c r="AO26" s="171">
        <f ca="1">AL26+IF(Resumen!$I$7=0,0,AM26/Resumen!$I$7)</f>
        <v>0</v>
      </c>
      <c r="AP26" s="170">
        <f ca="1">IF(AQ$9&gt;Periodo,0,IF(AQ$9&gt;Periodo,0,(SUMIFS(INDIRECT("'BD OCyG'!$"&amp;AQ$10&amp;":"&amp;AQ$10),'BD OCyG'!$B:$B,AP$9,'BD OCyG'!$AE:$AE,$H26,'BD OCyG'!$AD:$AD,$H$11)*AR$9-SUMIFS(INDIRECT("'BD OCyG'!$"&amp;AK$10&amp;":"&amp;AK$10),'BD OCyG'!$B:$B,AP$9,'BD OCyG'!$AE:$AE,$H26,'BD OCyG'!$AD:$AD,$H$11)*AL$9)/AP$10))</f>
        <v>0</v>
      </c>
      <c r="AQ26" s="170">
        <f t="shared" ca="1" si="11"/>
        <v>0</v>
      </c>
      <c r="AR26" s="171">
        <f ca="1">IF(AQ$9&gt;Periodo,0,SUMIFS(INDIRECT("'BD OCyG'!$"&amp;AR$10&amp;":$"&amp;AR$10),'BD OCyG'!$B:$B,AP$9,'BD OCyG'!$AE:$AE,$H26,'BD OCyG'!$AD:$AD,$H$11,'BD OCyG'!$AF:$AF,"Si")-AL26-AF26-Z26)</f>
        <v>0</v>
      </c>
      <c r="AS26" s="171">
        <f ca="1">IF(AQ$9&gt;Periodo,0,SUMIFS(INDIRECT("'BD OCyG'!$"&amp;AR$10&amp;":$"&amp;AR$10),'BD OCyG'!$B:$B,AP$9,'BD OCyG'!$AE:$AE,$H26,'BD OCyG'!$AD:$AD,$H$11,'BD OCyG'!$AF:$AF,"No")*Resumen!$F$8-AM26-AG26-AA26)</f>
        <v>0</v>
      </c>
      <c r="AT26" s="171">
        <f ca="1">AR26+IF(Resumen!$F$8=0,0,AS26/Resumen!$F$8)</f>
        <v>0</v>
      </c>
      <c r="AU26" s="171">
        <f ca="1">AR26+IF(Resumen!$J$7=0,0,AS26/Resumen!$J$7)</f>
        <v>0</v>
      </c>
      <c r="AV26" s="170">
        <f ca="1">IF(AW$9&gt;Periodo,0,IF(AW$9&gt;Periodo,0,(SUMIFS(INDIRECT("'BD OCyG'!$"&amp;AW$10&amp;":"&amp;AW$10),'BD OCyG'!$B:$B,AV$9,'BD OCyG'!$AE:$AE,$H26,'BD OCyG'!$AD:$AD,$H$11)*AX$9-SUMIFS(INDIRECT("'BD OCyG'!$"&amp;AQ$10&amp;":"&amp;AQ$10),'BD OCyG'!$B:$B,AV$9,'BD OCyG'!$AE:$AE,$H26,'BD OCyG'!$AD:$AD,$H$11)*AR$9)/AV$10))</f>
        <v>0</v>
      </c>
      <c r="AW26" s="170">
        <f t="shared" ca="1" si="12"/>
        <v>0</v>
      </c>
      <c r="AX26" s="171">
        <f ca="1">IF(AW$9&gt;Periodo,0,SUMIFS(INDIRECT("'BD OCyG'!$"&amp;AX$10&amp;":$"&amp;AX$10),'BD OCyG'!$B:$B,AV$9,'BD OCyG'!$AE:$AE,$H26,'BD OCyG'!$AD:$AD,$H$11,'BD OCyG'!$AF:$AF,"Si")-AR26-AL26-AF26-Z26)</f>
        <v>0</v>
      </c>
      <c r="AY26" s="171">
        <f ca="1">IF(AW$9&gt;Periodo,0,SUMIFS(INDIRECT("'BD OCyG'!$"&amp;AX$10&amp;":$"&amp;AX$10),'BD OCyG'!$B:$B,AV$9,'BD OCyG'!$AE:$AE,$H26,'BD OCyG'!$AD:$AD,$H$11,'BD OCyG'!$AF:$AF,"No")*Resumen!$F$8-AS26-AM26-AG26-AA26)</f>
        <v>0</v>
      </c>
      <c r="AZ26" s="171">
        <f ca="1">AX26+IF(Resumen!$F$8=0,0,AY26/Resumen!$F$8)</f>
        <v>0</v>
      </c>
      <c r="BA26" s="171">
        <f ca="1">AX26+IF(Resumen!$K$7=0,0,AY26/Resumen!$K$7)</f>
        <v>0</v>
      </c>
      <c r="BB26" s="170">
        <f ca="1">IF(BC$9&gt;Periodo,0,IF(BC$9&gt;Periodo,0,(SUMIFS(INDIRECT("'BD OCyG'!$"&amp;BC$10&amp;":"&amp;BC$10),'BD OCyG'!$B:$B,BB$9,'BD OCyG'!$AE:$AE,$H26,'BD OCyG'!$AD:$AD,$H$11)*BD$9-SUMIFS(INDIRECT("'BD OCyG'!$"&amp;AW$10&amp;":"&amp;AW$10),'BD OCyG'!$B:$B,BB$9,'BD OCyG'!$AE:$AE,$H26,'BD OCyG'!$AD:$AD,$H$11)*AX$9)/BB$10))</f>
        <v>0</v>
      </c>
      <c r="BC26" s="170">
        <f t="shared" ca="1" si="13"/>
        <v>0</v>
      </c>
      <c r="BD26" s="171">
        <f ca="1">IF(BC$9&gt;Periodo,0,SUMIFS(INDIRECT("'BD OCyG'!$"&amp;BD$10&amp;":$"&amp;BD$10),'BD OCyG'!$B:$B,BB$9,'BD OCyG'!$AE:$AE,$H26,'BD OCyG'!$AD:$AD,$H$11,'BD OCyG'!$AF:$AF,"Si")-AX26-AR26-AL26-AF26-Z26)</f>
        <v>0</v>
      </c>
      <c r="BE26" s="171">
        <f ca="1">IF(BC$9&gt;Periodo,0,SUMIFS(INDIRECT("'BD OCyG'!$"&amp;BD$10&amp;":$"&amp;BD$10),'BD OCyG'!$B:$B,BB$9,'BD OCyG'!$AE:$AE,$H26,'BD OCyG'!$AD:$AD,$H$11,'BD OCyG'!$AF:$AF,"No")*Resumen!$F$8-AY26-AS26-AM26-AG26-AA26)</f>
        <v>0</v>
      </c>
      <c r="BF26" s="171">
        <f ca="1">BD26+IF(Resumen!$F$8=0,0,BE26/Resumen!$F$8)</f>
        <v>0</v>
      </c>
      <c r="BG26" s="171">
        <f ca="1">BD26+IF(Resumen!$L$7=0,0,BE26/Resumen!$L$7)</f>
        <v>0</v>
      </c>
      <c r="BH26" s="170">
        <f ca="1">IF(BI$9&gt;Periodo,0,IF(BI$9&gt;Periodo,0,(SUMIFS(INDIRECT("'BD OCyG'!$"&amp;BI$10&amp;":"&amp;BI$10),'BD OCyG'!$B:$B,BH$9,'BD OCyG'!$AE:$AE,$H26,'BD OCyG'!$AD:$AD,$H$11)*BJ$9-SUMIFS(INDIRECT("'BD OCyG'!$"&amp;BC$10&amp;":"&amp;BC$10),'BD OCyG'!$B:$B,BH$9,'BD OCyG'!$AE:$AE,$H26,'BD OCyG'!$AD:$AD,$H$11)*BD$9)/BH$10))</f>
        <v>0</v>
      </c>
      <c r="BI26" s="170">
        <f t="shared" ca="1" si="14"/>
        <v>0</v>
      </c>
      <c r="BJ26" s="171">
        <f ca="1">IF(BI$9&gt;Periodo,0,SUMIFS(INDIRECT("'BD OCyG'!$"&amp;BJ$10&amp;":$"&amp;BJ$10),'BD OCyG'!$B:$B,BH$9,'BD OCyG'!$AE:$AE,$H26,'BD OCyG'!$AD:$AD,$H$11,'BD OCyG'!$AF:$AF,"Si")-BD26-AX26-AR26-AL26-AF26-Z26)</f>
        <v>0</v>
      </c>
      <c r="BK26" s="171">
        <f ca="1">IF(BI$9&gt;Periodo,0,SUMIFS(INDIRECT("'BD OCyG'!$"&amp;BJ$10&amp;":$"&amp;BJ$10),'BD OCyG'!$B:$B,BH$9,'BD OCyG'!$AE:$AE,$H26,'BD OCyG'!$AD:$AD,$H$11,'BD OCyG'!$AF:$AF,"No")*Resumen!$F$8-BE26-AY26-AS26-AM26-AG26-AA26)</f>
        <v>0</v>
      </c>
      <c r="BL26" s="171">
        <f ca="1">BJ26+IF(Resumen!$F$8=0,0,BK26/Resumen!$F$8)</f>
        <v>0</v>
      </c>
      <c r="BM26" s="171">
        <f ca="1">BJ26+IF(Resumen!$M$7=0,0,BK26/Resumen!$M$7)</f>
        <v>0</v>
      </c>
      <c r="BN26" s="170">
        <f ca="1">IF(BO$9&gt;Periodo,0,IF(BO$9&gt;Periodo,0,(SUMIFS(INDIRECT("'BD OCyG'!$"&amp;BO$10&amp;":"&amp;BO$10),'BD OCyG'!$B:$B,BN$9,'BD OCyG'!$AE:$AE,$H26,'BD OCyG'!$AD:$AD,$H$11)*BP$9-SUMIFS(INDIRECT("'BD OCyG'!$"&amp;BI$10&amp;":"&amp;BI$10),'BD OCyG'!$B:$B,BN$9,'BD OCyG'!$AE:$AE,$H26,'BD OCyG'!$AD:$AD,$H$11)*BJ$9)/BN$10))</f>
        <v>0</v>
      </c>
      <c r="BO26" s="170">
        <f t="shared" ca="1" si="15"/>
        <v>0</v>
      </c>
      <c r="BP26" s="171">
        <f ca="1">IF(BO$9&gt;Periodo,0,SUMIFS(INDIRECT("'BD OCyG'!$"&amp;BP$10&amp;":$"&amp;BP$10),'BD OCyG'!$B:$B,BN$9,'BD OCyG'!$AE:$AE,$H26,'BD OCyG'!$AD:$AD,$H$11,'BD OCyG'!$AF:$AF,"Si")-BJ26-BD26-AX26-AR26-AL26-AF26-Z26)</f>
        <v>0</v>
      </c>
      <c r="BQ26" s="171">
        <f ca="1">IF(BO$9&gt;Periodo,0,SUMIFS(INDIRECT("'BD OCyG'!$"&amp;BP$10&amp;":$"&amp;BP$10),'BD OCyG'!$B:$B,BN$9,'BD OCyG'!$AE:$AE,$H26,'BD OCyG'!$AD:$AD,$H$11,'BD OCyG'!$AF:$AF,"No")*Resumen!$F$9-BK26-BE26-AY26-AS26-AM26-AG26-AA26)</f>
        <v>0</v>
      </c>
      <c r="BR26" s="171">
        <f ca="1">BP26+IF(Resumen!$F$8=0,0,BQ26/Resumen!$F$8)</f>
        <v>0</v>
      </c>
      <c r="BS26" s="171">
        <f ca="1">BP26+IF(Resumen!$N$7=0,0,BQ26/Resumen!$N$7)</f>
        <v>0</v>
      </c>
      <c r="BT26" s="170">
        <f ca="1">IF(BU$9&gt;Periodo,0,IF(BU$9&gt;Periodo,0,(SUMIFS(INDIRECT("'BD OCyG'!$"&amp;BU$10&amp;":"&amp;BU$10),'BD OCyG'!$B:$B,BT$9,'BD OCyG'!$AE:$AE,$H26,'BD OCyG'!$AD:$AD,$H$11)*BV$9-SUMIFS(INDIRECT("'BD OCyG'!$"&amp;BO$10&amp;":"&amp;BO$10),'BD OCyG'!$B:$B,BT$9,'BD OCyG'!$AE:$AE,$H26,'BD OCyG'!$AD:$AD,$H$11)*BP$9)/BT$10))</f>
        <v>0</v>
      </c>
      <c r="BU26" s="170">
        <f t="shared" ca="1" si="16"/>
        <v>0</v>
      </c>
      <c r="BV26" s="171">
        <f ca="1">IF(BU$9&gt;Periodo,0,SUMIFS(INDIRECT("'BD OCyG'!$"&amp;BV$10&amp;":$"&amp;BV$10),'BD OCyG'!$B:$B,BT$9,'BD OCyG'!$AE:$AE,$H26,'BD OCyG'!$AD:$AD,$H$11,'BD OCyG'!$AF:$AF,"Si")-BP26-BJ26-BD26-AX26-AR26-AL26-AF26-Z26)</f>
        <v>0</v>
      </c>
      <c r="BW26" s="171">
        <f ca="1">IF(BU$9&gt;Periodo,0,SUMIFS(INDIRECT("'BD OCyG'!$"&amp;BV$10&amp;":$"&amp;BV$10),'BD OCyG'!$B:$B,BT$9,'BD OCyG'!$AE:$AE,$H26,'BD OCyG'!$AD:$AD,$H$11,'BD OCyG'!$AF:$AF,"No")*Resumen!$F$8-BQ26-BK26-BE26-AY26-AS26-AM26-AG26-AA26)</f>
        <v>0</v>
      </c>
      <c r="BX26" s="171">
        <f ca="1">BV26+IF(Resumen!$F$8=0,0,BW26/Resumen!$F$8)</f>
        <v>0</v>
      </c>
      <c r="BY26" s="171">
        <f ca="1">BV26+IF(Resumen!$O$7=0,0,BW26/Resumen!$O$7)</f>
        <v>0</v>
      </c>
      <c r="BZ26" s="170">
        <f ca="1">IF(CA$9&gt;Periodo,0,IF(CA$9&gt;Periodo,0,(SUMIFS(INDIRECT("'BD OCyG'!$"&amp;CA$10&amp;":"&amp;CA$10),'BD OCyG'!$B:$B,BZ$9,'BD OCyG'!$AE:$AE,$H26,'BD OCyG'!$AD:$AD,$H$11)*CB$9-SUMIFS(INDIRECT("'BD OCyG'!$"&amp;BU$10&amp;":"&amp;BU$10),'BD OCyG'!$B:$B,BZ$9,'BD OCyG'!$AE:$AE,$H26,'BD OCyG'!$AD:$AD,$H$11)*BV$9)/BZ$10))</f>
        <v>0</v>
      </c>
      <c r="CA26" s="170">
        <f t="shared" ca="1" si="17"/>
        <v>0</v>
      </c>
      <c r="CB26" s="171">
        <f ca="1">IF(CA$9&gt;Periodo,0,SUMIFS(INDIRECT("'BD OCyG'!$"&amp;CB$10&amp;":$"&amp;CB$10),'BD OCyG'!$B:$B,BZ$9,'BD OCyG'!$AE:$AE,$H26,'BD OCyG'!$AD:$AD,$H$11,'BD OCyG'!$AF:$AF,"Si")-BV26-BP26-BJ26-BD26-AX26-AR26-AL26-AF26-Z26)</f>
        <v>0</v>
      </c>
      <c r="CC26" s="171">
        <f ca="1">IF(CA$9&gt;Periodo,0,SUMIFS(INDIRECT("'BD OCyG'!$"&amp;CB$10&amp;":$"&amp;CB$10),'BD OCyG'!$B:$B,BZ$9,'BD OCyG'!$AE:$AE,$H26,'BD OCyG'!$AD:$AD,$H$11,'BD OCyG'!$AF:$AF,"No")*Resumen!$F$8-BW26-BQ26-BK26-BE26-AY26-AS26-AM26-AG26-AA26)</f>
        <v>0</v>
      </c>
      <c r="CD26" s="171">
        <f ca="1">CB26+IF(Resumen!$F$8=0,0,CC26/Resumen!$F$8)</f>
        <v>0</v>
      </c>
      <c r="CE26" s="171">
        <f ca="1">CB26+IF(Resumen!$P$7=0,0,CC26/Resumen!$P$7)</f>
        <v>0</v>
      </c>
      <c r="CF26" s="170">
        <f ca="1">IF(CG$9&gt;Periodo,0,IF(CG$9&gt;Periodo,0,(SUMIFS(INDIRECT("'BD OCyG'!$"&amp;CG$10&amp;":"&amp;CG$10),'BD OCyG'!$B:$B,CF$9,'BD OCyG'!$AE:$AE,$H26,'BD OCyG'!$AD:$AD,$H$11)*CH$9-SUMIFS(INDIRECT("'BD OCyG'!$"&amp;CA$10&amp;":"&amp;CA$10),'BD OCyG'!$B:$B,CF$9,'BD OCyG'!$AE:$AE,$H26,'BD OCyG'!$AD:$AD,$H$11)*CB$9)/CF$10))</f>
        <v>0</v>
      </c>
      <c r="CG26" s="170">
        <f t="shared" ca="1" si="18"/>
        <v>0</v>
      </c>
      <c r="CH26" s="171">
        <f ca="1">IF(CG$9&gt;Periodo,0,SUMIFS(INDIRECT("'BD OCyG'!$"&amp;CH$10&amp;":$"&amp;CH$10),'BD OCyG'!$B:$B,CF$9,'BD OCyG'!$AE:$AE,$H26,'BD OCyG'!$AD:$AD,$H$11,'BD OCyG'!$AF:$AF,"Si")-CB26-BV26-BP26-BJ26-BD26-AX26-AR26-AL26-AF26-Z26)</f>
        <v>0</v>
      </c>
      <c r="CI26" s="171">
        <f ca="1">IF(CG$9&gt;Periodo,0,SUMIFS(INDIRECT("'BD OCyG'!$"&amp;CH$10&amp;":$"&amp;CH$10),'BD OCyG'!$B:$B,CF$9,'BD OCyG'!$AE:$AE,$H26,'BD OCyG'!$AD:$AD,$H$11,'BD OCyG'!$AF:$AF,"No")*Resumen!$F$8-CC26-BW26-BQ26-BK26-BE26-AY26-AS26-AM26-AG26-AA26)</f>
        <v>0</v>
      </c>
      <c r="CJ26" s="171">
        <f ca="1">CH26+IF(Resumen!$F$8=0,0,CI26/Resumen!$F$8)</f>
        <v>0</v>
      </c>
      <c r="CK26" s="171">
        <f ca="1">CH26+IF(Resumen!$Q$7=0,0,CI26/Resumen!$Q$7)</f>
        <v>0</v>
      </c>
      <c r="CL26" s="170">
        <f ca="1">IF(CM$9&gt;Periodo,0,IF(CM$9&gt;Periodo,0,(SUMIFS(INDIRECT("'BD OCyG'!$"&amp;CM$10&amp;":"&amp;CM$10),'BD OCyG'!$B:$B,CL$9,'BD OCyG'!$AE:$AE,$H26,'BD OCyG'!$AD:$AD,$H$11)*CN$9-SUMIFS(INDIRECT("'BD OCyG'!$"&amp;CG$10&amp;":"&amp;CG$10),'BD OCyG'!$B:$B,CL$9,'BD OCyG'!$AE:$AE,$H26,'BD OCyG'!$AD:$AD,$H$11)*CH$9)/CL$10))</f>
        <v>0</v>
      </c>
      <c r="CM26" s="170">
        <f t="shared" ca="1" si="19"/>
        <v>0</v>
      </c>
      <c r="CN26" s="171">
        <f ca="1">IF(CM$9&gt;Periodo,0,SUMIFS(INDIRECT("'BD OCyG'!$"&amp;CN$10&amp;":$"&amp;CN$10),'BD OCyG'!$B:$B,CL$9,'BD OCyG'!$AE:$AE,$H26,'BD OCyG'!$AD:$AD,$H$11,'BD OCyG'!$AF:$AF,"Si")-CH26-CB26-BV26-BP26-BJ26-BD26-AX26-AR26-AL26-AF26-Z26)</f>
        <v>0</v>
      </c>
      <c r="CO26" s="171">
        <f ca="1">IF(CM$9&gt;Periodo,0,SUMIFS(INDIRECT("'BD OCyG'!$"&amp;CN$10&amp;":$"&amp;CN$10),'BD OCyG'!$B:$B,CL$9,'BD OCyG'!$AE:$AE,$H26,'BD OCyG'!$AD:$AD,$H$11,'BD OCyG'!$AF:$AF,"No")*Resumen!$F$8-CI26-CC26-BW26-BQ26-BK26-BE26-AY26-AS26-AM26-AG26-AA26)</f>
        <v>0</v>
      </c>
      <c r="CP26" s="171">
        <f ca="1">CN26+IF(Resumen!$F$8=0,0,CO26/Resumen!$F$8)</f>
        <v>0</v>
      </c>
      <c r="CQ26" s="171">
        <f ca="1">CN26+IF(Resumen!$R$7=0,0,CO26/Resumen!$R$7)</f>
        <v>0</v>
      </c>
      <c r="CR26" s="139">
        <f t="shared" ca="1" si="20"/>
        <v>0</v>
      </c>
      <c r="CS26" s="139">
        <f t="shared" ca="1" si="21"/>
        <v>0</v>
      </c>
      <c r="CT26" s="139">
        <f t="shared" ca="1" si="22"/>
        <v>0</v>
      </c>
      <c r="CU26" s="139">
        <f t="shared" ca="1" si="4"/>
        <v>0</v>
      </c>
      <c r="CV26" s="140">
        <f t="shared" ca="1" si="4"/>
        <v>0</v>
      </c>
      <c r="CW26" s="140">
        <f t="shared" ca="1" si="4"/>
        <v>0</v>
      </c>
      <c r="CX26" s="170">
        <f>SUMIFS('BD OCyG'!$AB:$AB,'BD OCyG'!$B:$B,CX$11,'BD OCyG'!$AE:$AE,$H26,'BD OCyG'!$AD:$AD,$H$11)</f>
        <v>0</v>
      </c>
      <c r="CY26" s="170">
        <f t="shared" si="5"/>
        <v>0</v>
      </c>
      <c r="CZ26" s="171">
        <f>SUMIFS('BD OCyG'!$AC:$AC,'BD OCyG'!$B:$B,CX$11,'BD OCyG'!$AE:$AE,$H26,'BD OCyG'!$AD:$AD,$H$11,'BD OCyG'!$AF:$AF,"Si")</f>
        <v>0</v>
      </c>
      <c r="DA26" s="171">
        <f>SUMIFS('BD OCyG'!$AC:$AC,'BD OCyG'!$B:$B,CX$11,'BD OCyG'!$AE:$AE,$H26,'BD OCyG'!$AD:$AD,$H$11,'BD OCyG'!$AF:$AF,"No")*Resumen!$F$8</f>
        <v>0</v>
      </c>
      <c r="DB26" s="171">
        <f>CZ26+IF(Resumen!$F$8=0,0,DA26/Resumen!$F$8)</f>
        <v>0</v>
      </c>
      <c r="DC26" s="171">
        <f>CZ26+IF(Resumen!$F$8=0,0,DA26/Resumen!$F$8)</f>
        <v>0</v>
      </c>
      <c r="DD26" s="170">
        <f>SUMIFS('BD OCyG'!$AB:$AB,'BD OCyG'!$B:$B,DD$11,'BD OCyG'!$AE:$AE,$H26,'BD OCyG'!$AD:$AD,$H$11)</f>
        <v>0</v>
      </c>
      <c r="DE26" s="170">
        <f t="shared" si="6"/>
        <v>0</v>
      </c>
      <c r="DF26" s="171">
        <f>SUMIFS('BD OCyG'!$AC:$AC,'BD OCyG'!$B:$B,DD$11,'BD OCyG'!$AE:$AE,$H26,'BD OCyG'!$AD:$AD,$H$11,'BD OCyG'!$AF:$AF,"Si")</f>
        <v>0</v>
      </c>
      <c r="DG26" s="171">
        <f>SUMIFS('BD OCyG'!$AC:$AC,'BD OCyG'!$B:$B,DD$11,'BD OCyG'!$AE:$AE,$H26,'BD OCyG'!$AD:$AD,$H$11,'BD OCyG'!$AF:$AF,"No")*Resumen!$F$8</f>
        <v>0</v>
      </c>
      <c r="DH26" s="171">
        <f>DF26+IF(Resumen!$F$8=0,0,DG26/Resumen!$F$8)</f>
        <v>0</v>
      </c>
      <c r="DI26" s="171">
        <f>DF26+IF(Resumen!$F$8=0,0,DG26/Resumen!$F$8)</f>
        <v>0</v>
      </c>
      <c r="DJ26" s="140">
        <f t="shared" ca="1" si="23"/>
        <v>0</v>
      </c>
      <c r="DK26" s="140">
        <f t="shared" ca="1" si="7"/>
        <v>0</v>
      </c>
      <c r="DL26" s="140">
        <f t="shared" ca="1" si="7"/>
        <v>0</v>
      </c>
    </row>
    <row r="27" spans="2:116" s="169" customFormat="1" ht="15" customHeight="1" x14ac:dyDescent="0.2">
      <c r="B27" s="170">
        <f>SUMIFS('BD OCyG'!$AB:$AB,'BD OCyG'!$B:$B,B$11,'BD OCyG'!$AE:$AE,$H27,'BD OCyG'!$AD:$AD,$H$11)</f>
        <v>0</v>
      </c>
      <c r="C27" s="170">
        <f t="shared" si="0"/>
        <v>0</v>
      </c>
      <c r="D27" s="171">
        <f>SUMIFS('BD OCyG'!$AC:$AC,'BD OCyG'!$B:$B,B$11,'BD OCyG'!$AE:$AE,$H27,'BD OCyG'!$AD:$AD,$H$11,'BD OCyG'!$AF:$AF,"Si")</f>
        <v>0</v>
      </c>
      <c r="E27" s="171">
        <f>SUMIFS('BD OCyG'!$AC:$AC,'BD OCyG'!$B:$B,B$11,'BD OCyG'!$AE:$AE,$H27,'BD OCyG'!$AD:$AD,$H$11,'BD OCyG'!$AF:$AF,"No")*Resumen!$F$9</f>
        <v>0</v>
      </c>
      <c r="F27" s="171">
        <f>D27+IF(Resumen!$F$9=0,0,E27/Resumen!$F$9)</f>
        <v>0</v>
      </c>
      <c r="G27" s="171">
        <f>D27+IF(Resumen!$F$7=0,0,E27/Resumen!$F$7)</f>
        <v>0</v>
      </c>
      <c r="H27" s="172"/>
      <c r="I27" s="139">
        <f>SUMIFS('BD OCyG'!$AB:$AB,'BD OCyG'!$B:$B,I$11,'BD OCyG'!$AE:$AE,$H27,'BD OCyG'!$AD:$AD,$H$11)</f>
        <v>0</v>
      </c>
      <c r="J27" s="139">
        <f t="shared" si="1"/>
        <v>0</v>
      </c>
      <c r="K27" s="139">
        <f>SUMIFS('BD OCyG'!$AC:$AC,'BD OCyG'!$B:$B,I$11,'BD OCyG'!$AE:$AE,$H27,'BD OCyG'!$AD:$AD,$H$11,'BD OCyG'!$AF:$AF,"Si")</f>
        <v>0</v>
      </c>
      <c r="L27" s="139">
        <f>SUMIFS('BD OCyG'!$AC:$AC,'BD OCyG'!$B:$B,I$11,'BD OCyG'!$AE:$AE,$H27,'BD OCyG'!$AD:$AD,$H$11,'BD OCyG'!$AF:$AF,"No")*Resumen!$F$8</f>
        <v>0</v>
      </c>
      <c r="M27" s="171">
        <f>K27+IF(Resumen!$F$8=0,0,L27/Resumen!$F$8)</f>
        <v>0</v>
      </c>
      <c r="N27" s="139">
        <f>SUMIFS('BD OCyG'!$AB:$AB,'BD OCyG'!$B:$B,N$11,'BD OCyG'!$AE:$AE,$H27,'BD OCyG'!$AD:$AD,$H$11)</f>
        <v>0</v>
      </c>
      <c r="O27" s="139">
        <f t="shared" si="2"/>
        <v>0</v>
      </c>
      <c r="P27" s="139">
        <f>SUMIFS('BD OCyG'!$AC:$AC,'BD OCyG'!$B:$B,N$11,'BD OCyG'!$AE:$AE,$H27,'BD OCyG'!$AD:$AD,$H$11,'BD OCyG'!$AF:$AF,"Si")</f>
        <v>0</v>
      </c>
      <c r="Q27" s="139">
        <f>SUMIFS('BD OCyG'!$AC:$AC,'BD OCyG'!$B:$B,N$11,'BD OCyG'!$AE:$AE,$H27,'BD OCyG'!$AD:$AD,$H$11,'BD OCyG'!$AF:$AF,"No")*Resumen!$F$8</f>
        <v>0</v>
      </c>
      <c r="R27" s="171">
        <f>P27+IF(Resumen!$F$8=0,0,Q27/Resumen!$F$8)</f>
        <v>0</v>
      </c>
      <c r="S27" s="139">
        <f ca="1">IFERROR(SUMIFS(INDIRECT("'BD OCyG'!$"&amp;T$10&amp;":"&amp;T$10),'BD OCyG'!$B:$B,N$11,'BD OCyG'!$AE:$AE,$H27,'BD OCyG'!$AD:$AD,$H$11),)</f>
        <v>0</v>
      </c>
      <c r="T27" s="139">
        <f t="shared" ca="1" si="3"/>
        <v>0</v>
      </c>
      <c r="U27" s="139">
        <f ca="1">IFERROR(SUMIFS(INDIRECT("'BD OCyG'!$"&amp;U$10&amp;":$"&amp;U$10),'BD OCyG'!$B:$B,N$11,'BD OCyG'!$AE:$AE,$H27,'BD OCyG'!$AD:$AD,$H$11,'BD OCyG'!$AF:$AF,"Si"),)</f>
        <v>0</v>
      </c>
      <c r="V27" s="139">
        <f ca="1">IFERROR(SUMIFS(INDIRECT("'BD OCyG'!$"&amp;U$10&amp;":$"&amp;U$10),'BD OCyG'!$B:$B,N$11,'BD OCyG'!$AE:$AE,$H27,'BD OCyG'!$AD:$AD,$H$11,'BD OCyG'!$AF:$AF,"No")*Resumen!$F$8,)</f>
        <v>0</v>
      </c>
      <c r="W27" s="171">
        <f ca="1">U27+IF(Resumen!$F$8=0,0,V27/Resumen!$F$8)</f>
        <v>0</v>
      </c>
      <c r="X27" s="170">
        <f ca="1">SUMIFS(INDIRECT("'BD OCyG'!$"&amp;Y$10&amp;":"&amp;Y$10),'BD OCyG'!$B:$B,X$9,'BD OCyG'!$AE:$AE,$H27,'BD OCyG'!$AD:$AD,$H$11)</f>
        <v>0</v>
      </c>
      <c r="Y27" s="170">
        <f t="shared" ca="1" si="8"/>
        <v>0</v>
      </c>
      <c r="Z27" s="171">
        <f ca="1">SUMIFS(INDIRECT("'BD OCyG'!$"&amp;Z$10&amp;":$"&amp;Z$10),'BD OCyG'!$B:$B,X$9,'BD OCyG'!$AE:$AE,$H27,'BD OCyG'!$AD:$AD,$H$11,'BD OCyG'!$AF:$AF,"Si")</f>
        <v>0</v>
      </c>
      <c r="AA27" s="171">
        <f ca="1">SUMIFS(INDIRECT("'BD OCyG'!$"&amp;Z$10&amp;":$"&amp;Z$10),'BD OCyG'!$B:$B,X$9,'BD OCyG'!$AE:$AE,$H27,'BD OCyG'!$AD:$AD,$H$11,'BD OCyG'!$AF:$AF,"No")*Resumen!$F$8</f>
        <v>0</v>
      </c>
      <c r="AB27" s="171">
        <f ca="1">Z27+IF(Resumen!$F$8=0,0,AA27/Resumen!$F$8)</f>
        <v>0</v>
      </c>
      <c r="AC27" s="171">
        <f ca="1">Z27+IF(Resumen!$G$7=0,0,AA27/Resumen!$G$7)</f>
        <v>0</v>
      </c>
      <c r="AD27" s="170">
        <f ca="1">IF(AE$9&gt;Periodo,0,(SUMIFS(INDIRECT("'BD OCyG'!$"&amp;AE$10&amp;":"&amp;AE$10),'BD OCyG'!$B:$B,AD$9,'BD OCyG'!$AE:$AE,$H27,'BD OCyG'!$AD:$AD,$H$11)*AF$9-X27*X$10)/AD$10)</f>
        <v>0</v>
      </c>
      <c r="AE27" s="170">
        <f t="shared" ca="1" si="9"/>
        <v>0</v>
      </c>
      <c r="AF27" s="171">
        <f ca="1">IF(AE$9&gt;Periodo,0,IF(AE$9&gt;Periodo,0,SUMIFS(INDIRECT("'BD OCyG'!$"&amp;AF$10&amp;":$"&amp;AF$10),'BD OCyG'!$B:$B,AD$9,'BD OCyG'!$AE:$AE,$H27,'BD OCyG'!$AD:$AD,$H$11,'BD OCyG'!$AF:$AF,"Si")-Z27))</f>
        <v>0</v>
      </c>
      <c r="AG27" s="171">
        <f ca="1">IF(AE$9&gt;Periodo,0,IF(AE$9&gt;Periodo,0,SUMIFS(INDIRECT("'BD OCyG'!$"&amp;AF$10&amp;":$"&amp;AF$10),'BD OCyG'!$B:$B,AD$9,'BD OCyG'!$AE:$AE,$H27,'BD OCyG'!$AD:$AD,$H$11,'BD OCyG'!$AF:$AF,"No")*Resumen!$F$8-AA27))</f>
        <v>0</v>
      </c>
      <c r="AH27" s="171">
        <f ca="1">AF27+IF(Resumen!$F$8=0,0,AG27/Resumen!$F$8)</f>
        <v>0</v>
      </c>
      <c r="AI27" s="171">
        <f ca="1">AF27+IF(Resumen!$H$7=0,0,AG27/Resumen!$H$7)</f>
        <v>0</v>
      </c>
      <c r="AJ27" s="170">
        <f ca="1">IF(AK$9&gt;Periodo,0,IF(AK$9&gt;Periodo,0,(SUMIFS(INDIRECT("'BD OCyG'!$"&amp;AK$10&amp;":"&amp;AK$10),'BD OCyG'!$B:$B,AJ$9,'BD OCyG'!$AE:$AE,$H27,'BD OCyG'!$AD:$AD,$H$11)*AL$9-SUMIFS(INDIRECT("'BD OCyG'!$"&amp;AE$10&amp;":"&amp;AE$10),'BD OCyG'!$B:$B,AJ$9,'BD OCyG'!$AE:$AE,$H27,'BD OCyG'!$AD:$AD,$H$11)*AF$9)/AJ$10))</f>
        <v>0</v>
      </c>
      <c r="AK27" s="170">
        <f t="shared" ca="1" si="10"/>
        <v>0</v>
      </c>
      <c r="AL27" s="171">
        <f ca="1">IF(AK$9&gt;Periodo,0,SUMIFS(INDIRECT("'BD OCyG'!$"&amp;AL$10&amp;":$"&amp;AL$10),'BD OCyG'!$B:$B,AJ$9,'BD OCyG'!$AE:$AE,$H27,'BD OCyG'!$AD:$AD,$H$11,'BD OCyG'!$AF:$AF,"Si")-AF27-Z27)</f>
        <v>0</v>
      </c>
      <c r="AM27" s="171">
        <f ca="1">IF(AK$9&gt;Periodo,0,SUMIFS(INDIRECT("'BD OCyG'!$"&amp;AL$10&amp;":$"&amp;AL$10),'BD OCyG'!$B:$B,AJ$9,'BD OCyG'!$AE:$AE,$H27,'BD OCyG'!$AD:$AD,$H$11,'BD OCyG'!$AF:$AF,"No")*Resumen!$F$8-AG27-AA27)</f>
        <v>0</v>
      </c>
      <c r="AN27" s="171">
        <f ca="1">AL27+IF(Resumen!$F$8=0,0,AM27/Resumen!$F$8)</f>
        <v>0</v>
      </c>
      <c r="AO27" s="171">
        <f ca="1">AL27+IF(Resumen!$I$7=0,0,AM27/Resumen!$I$7)</f>
        <v>0</v>
      </c>
      <c r="AP27" s="170">
        <f ca="1">IF(AQ$9&gt;Periodo,0,IF(AQ$9&gt;Periodo,0,(SUMIFS(INDIRECT("'BD OCyG'!$"&amp;AQ$10&amp;":"&amp;AQ$10),'BD OCyG'!$B:$B,AP$9,'BD OCyG'!$AE:$AE,$H27,'BD OCyG'!$AD:$AD,$H$11)*AR$9-SUMIFS(INDIRECT("'BD OCyG'!$"&amp;AK$10&amp;":"&amp;AK$10),'BD OCyG'!$B:$B,AP$9,'BD OCyG'!$AE:$AE,$H27,'BD OCyG'!$AD:$AD,$H$11)*AL$9)/AP$10))</f>
        <v>0</v>
      </c>
      <c r="AQ27" s="170">
        <f t="shared" ca="1" si="11"/>
        <v>0</v>
      </c>
      <c r="AR27" s="171">
        <f ca="1">IF(AQ$9&gt;Periodo,0,SUMIFS(INDIRECT("'BD OCyG'!$"&amp;AR$10&amp;":$"&amp;AR$10),'BD OCyG'!$B:$B,AP$9,'BD OCyG'!$AE:$AE,$H27,'BD OCyG'!$AD:$AD,$H$11,'BD OCyG'!$AF:$AF,"Si")-AL27-AF27-Z27)</f>
        <v>0</v>
      </c>
      <c r="AS27" s="171">
        <f ca="1">IF(AQ$9&gt;Periodo,0,SUMIFS(INDIRECT("'BD OCyG'!$"&amp;AR$10&amp;":$"&amp;AR$10),'BD OCyG'!$B:$B,AP$9,'BD OCyG'!$AE:$AE,$H27,'BD OCyG'!$AD:$AD,$H$11,'BD OCyG'!$AF:$AF,"No")*Resumen!$F$8-AM27-AG27-AA27)</f>
        <v>0</v>
      </c>
      <c r="AT27" s="171">
        <f ca="1">AR27+IF(Resumen!$F$8=0,0,AS27/Resumen!$F$8)</f>
        <v>0</v>
      </c>
      <c r="AU27" s="171">
        <f ca="1">AR27+IF(Resumen!$J$7=0,0,AS27/Resumen!$J$7)</f>
        <v>0</v>
      </c>
      <c r="AV27" s="170">
        <f ca="1">IF(AW$9&gt;Periodo,0,IF(AW$9&gt;Periodo,0,(SUMIFS(INDIRECT("'BD OCyG'!$"&amp;AW$10&amp;":"&amp;AW$10),'BD OCyG'!$B:$B,AV$9,'BD OCyG'!$AE:$AE,$H27,'BD OCyG'!$AD:$AD,$H$11)*AX$9-SUMIFS(INDIRECT("'BD OCyG'!$"&amp;AQ$10&amp;":"&amp;AQ$10),'BD OCyG'!$B:$B,AV$9,'BD OCyG'!$AE:$AE,$H27,'BD OCyG'!$AD:$AD,$H$11)*AR$9)/AV$10))</f>
        <v>0</v>
      </c>
      <c r="AW27" s="170">
        <f t="shared" ca="1" si="12"/>
        <v>0</v>
      </c>
      <c r="AX27" s="171">
        <f ca="1">IF(AW$9&gt;Periodo,0,SUMIFS(INDIRECT("'BD OCyG'!$"&amp;AX$10&amp;":$"&amp;AX$10),'BD OCyG'!$B:$B,AV$9,'BD OCyG'!$AE:$AE,$H27,'BD OCyG'!$AD:$AD,$H$11,'BD OCyG'!$AF:$AF,"Si")-AR27-AL27-AF27-Z27)</f>
        <v>0</v>
      </c>
      <c r="AY27" s="171">
        <f ca="1">IF(AW$9&gt;Periodo,0,SUMIFS(INDIRECT("'BD OCyG'!$"&amp;AX$10&amp;":$"&amp;AX$10),'BD OCyG'!$B:$B,AV$9,'BD OCyG'!$AE:$AE,$H27,'BD OCyG'!$AD:$AD,$H$11,'BD OCyG'!$AF:$AF,"No")*Resumen!$F$8-AS27-AM27-AG27-AA27)</f>
        <v>0</v>
      </c>
      <c r="AZ27" s="171">
        <f ca="1">AX27+IF(Resumen!$F$8=0,0,AY27/Resumen!$F$8)</f>
        <v>0</v>
      </c>
      <c r="BA27" s="171">
        <f ca="1">AX27+IF(Resumen!$K$7=0,0,AY27/Resumen!$K$7)</f>
        <v>0</v>
      </c>
      <c r="BB27" s="170">
        <f ca="1">IF(BC$9&gt;Periodo,0,IF(BC$9&gt;Periodo,0,(SUMIFS(INDIRECT("'BD OCyG'!$"&amp;BC$10&amp;":"&amp;BC$10),'BD OCyG'!$B:$B,BB$9,'BD OCyG'!$AE:$AE,$H27,'BD OCyG'!$AD:$AD,$H$11)*BD$9-SUMIFS(INDIRECT("'BD OCyG'!$"&amp;AW$10&amp;":"&amp;AW$10),'BD OCyG'!$B:$B,BB$9,'BD OCyG'!$AE:$AE,$H27,'BD OCyG'!$AD:$AD,$H$11)*AX$9)/BB$10))</f>
        <v>0</v>
      </c>
      <c r="BC27" s="170">
        <f t="shared" ca="1" si="13"/>
        <v>0</v>
      </c>
      <c r="BD27" s="171">
        <f ca="1">IF(BC$9&gt;Periodo,0,SUMIFS(INDIRECT("'BD OCyG'!$"&amp;BD$10&amp;":$"&amp;BD$10),'BD OCyG'!$B:$B,BB$9,'BD OCyG'!$AE:$AE,$H27,'BD OCyG'!$AD:$AD,$H$11,'BD OCyG'!$AF:$AF,"Si")-AX27-AR27-AL27-AF27-Z27)</f>
        <v>0</v>
      </c>
      <c r="BE27" s="171">
        <f ca="1">IF(BC$9&gt;Periodo,0,SUMIFS(INDIRECT("'BD OCyG'!$"&amp;BD$10&amp;":$"&amp;BD$10),'BD OCyG'!$B:$B,BB$9,'BD OCyG'!$AE:$AE,$H27,'BD OCyG'!$AD:$AD,$H$11,'BD OCyG'!$AF:$AF,"No")*Resumen!$F$8-AY27-AS27-AM27-AG27-AA27)</f>
        <v>0</v>
      </c>
      <c r="BF27" s="171">
        <f ca="1">BD27+IF(Resumen!$F$8=0,0,BE27/Resumen!$F$8)</f>
        <v>0</v>
      </c>
      <c r="BG27" s="171">
        <f ca="1">BD27+IF(Resumen!$L$7=0,0,BE27/Resumen!$L$7)</f>
        <v>0</v>
      </c>
      <c r="BH27" s="170">
        <f ca="1">IF(BI$9&gt;Periodo,0,IF(BI$9&gt;Periodo,0,(SUMIFS(INDIRECT("'BD OCyG'!$"&amp;BI$10&amp;":"&amp;BI$10),'BD OCyG'!$B:$B,BH$9,'BD OCyG'!$AE:$AE,$H27,'BD OCyG'!$AD:$AD,$H$11)*BJ$9-SUMIFS(INDIRECT("'BD OCyG'!$"&amp;BC$10&amp;":"&amp;BC$10),'BD OCyG'!$B:$B,BH$9,'BD OCyG'!$AE:$AE,$H27,'BD OCyG'!$AD:$AD,$H$11)*BD$9)/BH$10))</f>
        <v>0</v>
      </c>
      <c r="BI27" s="170">
        <f t="shared" ca="1" si="14"/>
        <v>0</v>
      </c>
      <c r="BJ27" s="171">
        <f ca="1">IF(BI$9&gt;Periodo,0,SUMIFS(INDIRECT("'BD OCyG'!$"&amp;BJ$10&amp;":$"&amp;BJ$10),'BD OCyG'!$B:$B,BH$9,'BD OCyG'!$AE:$AE,$H27,'BD OCyG'!$AD:$AD,$H$11,'BD OCyG'!$AF:$AF,"Si")-BD27-AX27-AR27-AL27-AF27-Z27)</f>
        <v>0</v>
      </c>
      <c r="BK27" s="171">
        <f ca="1">IF(BI$9&gt;Periodo,0,SUMIFS(INDIRECT("'BD OCyG'!$"&amp;BJ$10&amp;":$"&amp;BJ$10),'BD OCyG'!$B:$B,BH$9,'BD OCyG'!$AE:$AE,$H27,'BD OCyG'!$AD:$AD,$H$11,'BD OCyG'!$AF:$AF,"No")*Resumen!$F$8-BE27-AY27-AS27-AM27-AG27-AA27)</f>
        <v>0</v>
      </c>
      <c r="BL27" s="171">
        <f ca="1">BJ27+IF(Resumen!$F$8=0,0,BK27/Resumen!$F$8)</f>
        <v>0</v>
      </c>
      <c r="BM27" s="171">
        <f ca="1">BJ27+IF(Resumen!$M$7=0,0,BK27/Resumen!$M$7)</f>
        <v>0</v>
      </c>
      <c r="BN27" s="170">
        <f ca="1">IF(BO$9&gt;Periodo,0,IF(BO$9&gt;Periodo,0,(SUMIFS(INDIRECT("'BD OCyG'!$"&amp;BO$10&amp;":"&amp;BO$10),'BD OCyG'!$B:$B,BN$9,'BD OCyG'!$AE:$AE,$H27,'BD OCyG'!$AD:$AD,$H$11)*BP$9-SUMIFS(INDIRECT("'BD OCyG'!$"&amp;BI$10&amp;":"&amp;BI$10),'BD OCyG'!$B:$B,BN$9,'BD OCyG'!$AE:$AE,$H27,'BD OCyG'!$AD:$AD,$H$11)*BJ$9)/BN$10))</f>
        <v>0</v>
      </c>
      <c r="BO27" s="170">
        <f t="shared" ca="1" si="15"/>
        <v>0</v>
      </c>
      <c r="BP27" s="171">
        <f ca="1">IF(BO$9&gt;Periodo,0,SUMIFS(INDIRECT("'BD OCyG'!$"&amp;BP$10&amp;":$"&amp;BP$10),'BD OCyG'!$B:$B,BN$9,'BD OCyG'!$AE:$AE,$H27,'BD OCyG'!$AD:$AD,$H$11,'BD OCyG'!$AF:$AF,"Si")-BJ27-BD27-AX27-AR27-AL27-AF27-Z27)</f>
        <v>0</v>
      </c>
      <c r="BQ27" s="171">
        <f ca="1">IF(BO$9&gt;Periodo,0,SUMIFS(INDIRECT("'BD OCyG'!$"&amp;BP$10&amp;":$"&amp;BP$10),'BD OCyG'!$B:$B,BN$9,'BD OCyG'!$AE:$AE,$H27,'BD OCyG'!$AD:$AD,$H$11,'BD OCyG'!$AF:$AF,"No")*Resumen!$F$9-BK27-BE27-AY27-AS27-AM27-AG27-AA27)</f>
        <v>0</v>
      </c>
      <c r="BR27" s="171">
        <f ca="1">BP27+IF(Resumen!$F$8=0,0,BQ27/Resumen!$F$8)</f>
        <v>0</v>
      </c>
      <c r="BS27" s="171">
        <f ca="1">BP27+IF(Resumen!$N$7=0,0,BQ27/Resumen!$N$7)</f>
        <v>0</v>
      </c>
      <c r="BT27" s="170">
        <f ca="1">IF(BU$9&gt;Periodo,0,IF(BU$9&gt;Periodo,0,(SUMIFS(INDIRECT("'BD OCyG'!$"&amp;BU$10&amp;":"&amp;BU$10),'BD OCyG'!$B:$B,BT$9,'BD OCyG'!$AE:$AE,$H27,'BD OCyG'!$AD:$AD,$H$11)*BV$9-SUMIFS(INDIRECT("'BD OCyG'!$"&amp;BO$10&amp;":"&amp;BO$10),'BD OCyG'!$B:$B,BT$9,'BD OCyG'!$AE:$AE,$H27,'BD OCyG'!$AD:$AD,$H$11)*BP$9)/BT$10))</f>
        <v>0</v>
      </c>
      <c r="BU27" s="170">
        <f t="shared" ca="1" si="16"/>
        <v>0</v>
      </c>
      <c r="BV27" s="171">
        <f ca="1">IF(BU$9&gt;Periodo,0,SUMIFS(INDIRECT("'BD OCyG'!$"&amp;BV$10&amp;":$"&amp;BV$10),'BD OCyG'!$B:$B,BT$9,'BD OCyG'!$AE:$AE,$H27,'BD OCyG'!$AD:$AD,$H$11,'BD OCyG'!$AF:$AF,"Si")-BP27-BJ27-BD27-AX27-AR27-AL27-AF27-Z27)</f>
        <v>0</v>
      </c>
      <c r="BW27" s="171">
        <f ca="1">IF(BU$9&gt;Periodo,0,SUMIFS(INDIRECT("'BD OCyG'!$"&amp;BV$10&amp;":$"&amp;BV$10),'BD OCyG'!$B:$B,BT$9,'BD OCyG'!$AE:$AE,$H27,'BD OCyG'!$AD:$AD,$H$11,'BD OCyG'!$AF:$AF,"No")*Resumen!$F$8-BQ27-BK27-BE27-AY27-AS27-AM27-AG27-AA27)</f>
        <v>0</v>
      </c>
      <c r="BX27" s="171">
        <f ca="1">BV27+IF(Resumen!$F$8=0,0,BW27/Resumen!$F$8)</f>
        <v>0</v>
      </c>
      <c r="BY27" s="171">
        <f ca="1">BV27+IF(Resumen!$O$7=0,0,BW27/Resumen!$O$7)</f>
        <v>0</v>
      </c>
      <c r="BZ27" s="170">
        <f ca="1">IF(CA$9&gt;Periodo,0,IF(CA$9&gt;Periodo,0,(SUMIFS(INDIRECT("'BD OCyG'!$"&amp;CA$10&amp;":"&amp;CA$10),'BD OCyG'!$B:$B,BZ$9,'BD OCyG'!$AE:$AE,$H27,'BD OCyG'!$AD:$AD,$H$11)*CB$9-SUMIFS(INDIRECT("'BD OCyG'!$"&amp;BU$10&amp;":"&amp;BU$10),'BD OCyG'!$B:$B,BZ$9,'BD OCyG'!$AE:$AE,$H27,'BD OCyG'!$AD:$AD,$H$11)*BV$9)/BZ$10))</f>
        <v>0</v>
      </c>
      <c r="CA27" s="170">
        <f t="shared" ca="1" si="17"/>
        <v>0</v>
      </c>
      <c r="CB27" s="171">
        <f ca="1">IF(CA$9&gt;Periodo,0,SUMIFS(INDIRECT("'BD OCyG'!$"&amp;CB$10&amp;":$"&amp;CB$10),'BD OCyG'!$B:$B,BZ$9,'BD OCyG'!$AE:$AE,$H27,'BD OCyG'!$AD:$AD,$H$11,'BD OCyG'!$AF:$AF,"Si")-BV27-BP27-BJ27-BD27-AX27-AR27-AL27-AF27-Z27)</f>
        <v>0</v>
      </c>
      <c r="CC27" s="171">
        <f ca="1">IF(CA$9&gt;Periodo,0,SUMIFS(INDIRECT("'BD OCyG'!$"&amp;CB$10&amp;":$"&amp;CB$10),'BD OCyG'!$B:$B,BZ$9,'BD OCyG'!$AE:$AE,$H27,'BD OCyG'!$AD:$AD,$H$11,'BD OCyG'!$AF:$AF,"No")*Resumen!$F$8-BW27-BQ27-BK27-BE27-AY27-AS27-AM27-AG27-AA27)</f>
        <v>0</v>
      </c>
      <c r="CD27" s="171">
        <f ca="1">CB27+IF(Resumen!$F$8=0,0,CC27/Resumen!$F$8)</f>
        <v>0</v>
      </c>
      <c r="CE27" s="171">
        <f ca="1">CB27+IF(Resumen!$P$7=0,0,CC27/Resumen!$P$7)</f>
        <v>0</v>
      </c>
      <c r="CF27" s="170">
        <f ca="1">IF(CG$9&gt;Periodo,0,IF(CG$9&gt;Periodo,0,(SUMIFS(INDIRECT("'BD OCyG'!$"&amp;CG$10&amp;":"&amp;CG$10),'BD OCyG'!$B:$B,CF$9,'BD OCyG'!$AE:$AE,$H27,'BD OCyG'!$AD:$AD,$H$11)*CH$9-SUMIFS(INDIRECT("'BD OCyG'!$"&amp;CA$10&amp;":"&amp;CA$10),'BD OCyG'!$B:$B,CF$9,'BD OCyG'!$AE:$AE,$H27,'BD OCyG'!$AD:$AD,$H$11)*CB$9)/CF$10))</f>
        <v>0</v>
      </c>
      <c r="CG27" s="170">
        <f t="shared" ca="1" si="18"/>
        <v>0</v>
      </c>
      <c r="CH27" s="171">
        <f ca="1">IF(CG$9&gt;Periodo,0,SUMIFS(INDIRECT("'BD OCyG'!$"&amp;CH$10&amp;":$"&amp;CH$10),'BD OCyG'!$B:$B,CF$9,'BD OCyG'!$AE:$AE,$H27,'BD OCyG'!$AD:$AD,$H$11,'BD OCyG'!$AF:$AF,"Si")-CB27-BV27-BP27-BJ27-BD27-AX27-AR27-AL27-AF27-Z27)</f>
        <v>0</v>
      </c>
      <c r="CI27" s="171">
        <f ca="1">IF(CG$9&gt;Periodo,0,SUMIFS(INDIRECT("'BD OCyG'!$"&amp;CH$10&amp;":$"&amp;CH$10),'BD OCyG'!$B:$B,CF$9,'BD OCyG'!$AE:$AE,$H27,'BD OCyG'!$AD:$AD,$H$11,'BD OCyG'!$AF:$AF,"No")*Resumen!$F$8-CC27-BW27-BQ27-BK27-BE27-AY27-AS27-AM27-AG27-AA27)</f>
        <v>0</v>
      </c>
      <c r="CJ27" s="171">
        <f ca="1">CH27+IF(Resumen!$F$8=0,0,CI27/Resumen!$F$8)</f>
        <v>0</v>
      </c>
      <c r="CK27" s="171">
        <f ca="1">CH27+IF(Resumen!$Q$7=0,0,CI27/Resumen!$Q$7)</f>
        <v>0</v>
      </c>
      <c r="CL27" s="170">
        <f ca="1">IF(CM$9&gt;Periodo,0,IF(CM$9&gt;Periodo,0,(SUMIFS(INDIRECT("'BD OCyG'!$"&amp;CM$10&amp;":"&amp;CM$10),'BD OCyG'!$B:$B,CL$9,'BD OCyG'!$AE:$AE,$H27,'BD OCyG'!$AD:$AD,$H$11)*CN$9-SUMIFS(INDIRECT("'BD OCyG'!$"&amp;CG$10&amp;":"&amp;CG$10),'BD OCyG'!$B:$B,CL$9,'BD OCyG'!$AE:$AE,$H27,'BD OCyG'!$AD:$AD,$H$11)*CH$9)/CL$10))</f>
        <v>0</v>
      </c>
      <c r="CM27" s="170">
        <f t="shared" ca="1" si="19"/>
        <v>0</v>
      </c>
      <c r="CN27" s="171">
        <f ca="1">IF(CM$9&gt;Periodo,0,SUMIFS(INDIRECT("'BD OCyG'!$"&amp;CN$10&amp;":$"&amp;CN$10),'BD OCyG'!$B:$B,CL$9,'BD OCyG'!$AE:$AE,$H27,'BD OCyG'!$AD:$AD,$H$11,'BD OCyG'!$AF:$AF,"Si")-CH27-CB27-BV27-BP27-BJ27-BD27-AX27-AR27-AL27-AF27-Z27)</f>
        <v>0</v>
      </c>
      <c r="CO27" s="171">
        <f ca="1">IF(CM$9&gt;Periodo,0,SUMIFS(INDIRECT("'BD OCyG'!$"&amp;CN$10&amp;":$"&amp;CN$10),'BD OCyG'!$B:$B,CL$9,'BD OCyG'!$AE:$AE,$H27,'BD OCyG'!$AD:$AD,$H$11,'BD OCyG'!$AF:$AF,"No")*Resumen!$F$8-CI27-CC27-BW27-BQ27-BK27-BE27-AY27-AS27-AM27-AG27-AA27)</f>
        <v>0</v>
      </c>
      <c r="CP27" s="171">
        <f ca="1">CN27+IF(Resumen!$F$8=0,0,CO27/Resumen!$F$8)</f>
        <v>0</v>
      </c>
      <c r="CQ27" s="171">
        <f ca="1">CN27+IF(Resumen!$R$7=0,0,CO27/Resumen!$R$7)</f>
        <v>0</v>
      </c>
      <c r="CR27" s="139">
        <f t="shared" ca="1" si="20"/>
        <v>0</v>
      </c>
      <c r="CS27" s="139">
        <f t="shared" ca="1" si="21"/>
        <v>0</v>
      </c>
      <c r="CT27" s="139">
        <f t="shared" ca="1" si="22"/>
        <v>0</v>
      </c>
      <c r="CU27" s="139">
        <f t="shared" ca="1" si="4"/>
        <v>0</v>
      </c>
      <c r="CV27" s="140">
        <f t="shared" ca="1" si="4"/>
        <v>0</v>
      </c>
      <c r="CW27" s="140">
        <f t="shared" ca="1" si="4"/>
        <v>0</v>
      </c>
      <c r="CX27" s="170">
        <f>SUMIFS('BD OCyG'!$AB:$AB,'BD OCyG'!$B:$B,CX$11,'BD OCyG'!$AE:$AE,$H27,'BD OCyG'!$AD:$AD,$H$11)</f>
        <v>0</v>
      </c>
      <c r="CY27" s="170">
        <f t="shared" si="5"/>
        <v>0</v>
      </c>
      <c r="CZ27" s="171">
        <f>SUMIFS('BD OCyG'!$AC:$AC,'BD OCyG'!$B:$B,CX$11,'BD OCyG'!$AE:$AE,$H27,'BD OCyG'!$AD:$AD,$H$11,'BD OCyG'!$AF:$AF,"Si")</f>
        <v>0</v>
      </c>
      <c r="DA27" s="171">
        <f>SUMIFS('BD OCyG'!$AC:$AC,'BD OCyG'!$B:$B,CX$11,'BD OCyG'!$AE:$AE,$H27,'BD OCyG'!$AD:$AD,$H$11,'BD OCyG'!$AF:$AF,"No")*Resumen!$F$8</f>
        <v>0</v>
      </c>
      <c r="DB27" s="171">
        <f>CZ27+IF(Resumen!$F$8=0,0,DA27/Resumen!$F$8)</f>
        <v>0</v>
      </c>
      <c r="DC27" s="171">
        <f>CZ27+IF(Resumen!$F$8=0,0,DA27/Resumen!$F$8)</f>
        <v>0</v>
      </c>
      <c r="DD27" s="170">
        <f>SUMIFS('BD OCyG'!$AB:$AB,'BD OCyG'!$B:$B,DD$11,'BD OCyG'!$AE:$AE,$H27,'BD OCyG'!$AD:$AD,$H$11)</f>
        <v>0</v>
      </c>
      <c r="DE27" s="170">
        <f t="shared" si="6"/>
        <v>0</v>
      </c>
      <c r="DF27" s="171">
        <f>SUMIFS('BD OCyG'!$AC:$AC,'BD OCyG'!$B:$B,DD$11,'BD OCyG'!$AE:$AE,$H27,'BD OCyG'!$AD:$AD,$H$11,'BD OCyG'!$AF:$AF,"Si")</f>
        <v>0</v>
      </c>
      <c r="DG27" s="171">
        <f>SUMIFS('BD OCyG'!$AC:$AC,'BD OCyG'!$B:$B,DD$11,'BD OCyG'!$AE:$AE,$H27,'BD OCyG'!$AD:$AD,$H$11,'BD OCyG'!$AF:$AF,"No")*Resumen!$F$8</f>
        <v>0</v>
      </c>
      <c r="DH27" s="171">
        <f>DF27+IF(Resumen!$F$8=0,0,DG27/Resumen!$F$8)</f>
        <v>0</v>
      </c>
      <c r="DI27" s="171">
        <f>DF27+IF(Resumen!$F$8=0,0,DG27/Resumen!$F$8)</f>
        <v>0</v>
      </c>
      <c r="DJ27" s="140">
        <f t="shared" ca="1" si="23"/>
        <v>0</v>
      </c>
      <c r="DK27" s="140">
        <f t="shared" ca="1" si="7"/>
        <v>0</v>
      </c>
      <c r="DL27" s="140">
        <f t="shared" ca="1" si="7"/>
        <v>0</v>
      </c>
    </row>
    <row r="28" spans="2:116" s="169" customFormat="1" ht="15" customHeight="1" x14ac:dyDescent="0.2">
      <c r="B28" s="170">
        <f>SUMIFS('BD OCyG'!$AB:$AB,'BD OCyG'!$B:$B,B$11,'BD OCyG'!$AE:$AE,$H28,'BD OCyG'!$AD:$AD,$H$11)</f>
        <v>0</v>
      </c>
      <c r="C28" s="170">
        <f t="shared" si="0"/>
        <v>0</v>
      </c>
      <c r="D28" s="171">
        <f>SUMIFS('BD OCyG'!$AC:$AC,'BD OCyG'!$B:$B,B$11,'BD OCyG'!$AE:$AE,$H28,'BD OCyG'!$AD:$AD,$H$11,'BD OCyG'!$AF:$AF,"Si")</f>
        <v>0</v>
      </c>
      <c r="E28" s="171">
        <f>SUMIFS('BD OCyG'!$AC:$AC,'BD OCyG'!$B:$B,B$11,'BD OCyG'!$AE:$AE,$H28,'BD OCyG'!$AD:$AD,$H$11,'BD OCyG'!$AF:$AF,"No")*Resumen!$F$9</f>
        <v>0</v>
      </c>
      <c r="F28" s="171">
        <f>D28+IF(Resumen!$F$9=0,0,E28/Resumen!$F$9)</f>
        <v>0</v>
      </c>
      <c r="G28" s="171">
        <f>D28+IF(Resumen!$F$7=0,0,E28/Resumen!$F$7)</f>
        <v>0</v>
      </c>
      <c r="H28" s="172"/>
      <c r="I28" s="139">
        <f>SUMIFS('BD OCyG'!$AB:$AB,'BD OCyG'!$B:$B,I$11,'BD OCyG'!$AE:$AE,$H28,'BD OCyG'!$AD:$AD,$H$11)</f>
        <v>0</v>
      </c>
      <c r="J28" s="139">
        <f t="shared" si="1"/>
        <v>0</v>
      </c>
      <c r="K28" s="139">
        <f>SUMIFS('BD OCyG'!$AC:$AC,'BD OCyG'!$B:$B,I$11,'BD OCyG'!$AE:$AE,$H28,'BD OCyG'!$AD:$AD,$H$11,'BD OCyG'!$AF:$AF,"Si")</f>
        <v>0</v>
      </c>
      <c r="L28" s="139">
        <f>SUMIFS('BD OCyG'!$AC:$AC,'BD OCyG'!$B:$B,I$11,'BD OCyG'!$AE:$AE,$H28,'BD OCyG'!$AD:$AD,$H$11,'BD OCyG'!$AF:$AF,"No")*Resumen!$F$8</f>
        <v>0</v>
      </c>
      <c r="M28" s="171">
        <f>K28+IF(Resumen!$F$8=0,0,L28/Resumen!$F$8)</f>
        <v>0</v>
      </c>
      <c r="N28" s="139">
        <f>SUMIFS('BD OCyG'!$AB:$AB,'BD OCyG'!$B:$B,N$11,'BD OCyG'!$AE:$AE,$H28,'BD OCyG'!$AD:$AD,$H$11)</f>
        <v>0</v>
      </c>
      <c r="O28" s="139">
        <f t="shared" si="2"/>
        <v>0</v>
      </c>
      <c r="P28" s="139">
        <f>SUMIFS('BD OCyG'!$AC:$AC,'BD OCyG'!$B:$B,N$11,'BD OCyG'!$AE:$AE,$H28,'BD OCyG'!$AD:$AD,$H$11,'BD OCyG'!$AF:$AF,"Si")</f>
        <v>0</v>
      </c>
      <c r="Q28" s="139">
        <f>SUMIFS('BD OCyG'!$AC:$AC,'BD OCyG'!$B:$B,N$11,'BD OCyG'!$AE:$AE,$H28,'BD OCyG'!$AD:$AD,$H$11,'BD OCyG'!$AF:$AF,"No")*Resumen!$F$8</f>
        <v>0</v>
      </c>
      <c r="R28" s="171">
        <f>P28+IF(Resumen!$F$8=0,0,Q28/Resumen!$F$8)</f>
        <v>0</v>
      </c>
      <c r="S28" s="139">
        <f ca="1">IFERROR(SUMIFS(INDIRECT("'BD OCyG'!$"&amp;T$10&amp;":"&amp;T$10),'BD OCyG'!$B:$B,N$11,'BD OCyG'!$AE:$AE,$H28,'BD OCyG'!$AD:$AD,$H$11),)</f>
        <v>0</v>
      </c>
      <c r="T28" s="139">
        <f t="shared" ca="1" si="3"/>
        <v>0</v>
      </c>
      <c r="U28" s="139">
        <f ca="1">IFERROR(SUMIFS(INDIRECT("'BD OCyG'!$"&amp;U$10&amp;":$"&amp;U$10),'BD OCyG'!$B:$B,N$11,'BD OCyG'!$AE:$AE,$H28,'BD OCyG'!$AD:$AD,$H$11,'BD OCyG'!$AF:$AF,"Si"),)</f>
        <v>0</v>
      </c>
      <c r="V28" s="139">
        <f ca="1">IFERROR(SUMIFS(INDIRECT("'BD OCyG'!$"&amp;U$10&amp;":$"&amp;U$10),'BD OCyG'!$B:$B,N$11,'BD OCyG'!$AE:$AE,$H28,'BD OCyG'!$AD:$AD,$H$11,'BD OCyG'!$AF:$AF,"No")*Resumen!$F$8,)</f>
        <v>0</v>
      </c>
      <c r="W28" s="171">
        <f ca="1">U28+IF(Resumen!$F$8=0,0,V28/Resumen!$F$8)</f>
        <v>0</v>
      </c>
      <c r="X28" s="170">
        <f ca="1">SUMIFS(INDIRECT("'BD OCyG'!$"&amp;Y$10&amp;":"&amp;Y$10),'BD OCyG'!$B:$B,X$9,'BD OCyG'!$AE:$AE,$H28,'BD OCyG'!$AD:$AD,$H$11)</f>
        <v>0</v>
      </c>
      <c r="Y28" s="170">
        <f t="shared" ca="1" si="8"/>
        <v>0</v>
      </c>
      <c r="Z28" s="171">
        <f ca="1">SUMIFS(INDIRECT("'BD OCyG'!$"&amp;Z$10&amp;":$"&amp;Z$10),'BD OCyG'!$B:$B,X$9,'BD OCyG'!$AE:$AE,$H28,'BD OCyG'!$AD:$AD,$H$11,'BD OCyG'!$AF:$AF,"Si")</f>
        <v>0</v>
      </c>
      <c r="AA28" s="171">
        <f ca="1">SUMIFS(INDIRECT("'BD OCyG'!$"&amp;Z$10&amp;":$"&amp;Z$10),'BD OCyG'!$B:$B,X$9,'BD OCyG'!$AE:$AE,$H28,'BD OCyG'!$AD:$AD,$H$11,'BD OCyG'!$AF:$AF,"No")*Resumen!$F$8</f>
        <v>0</v>
      </c>
      <c r="AB28" s="171">
        <f ca="1">Z28+IF(Resumen!$F$8=0,0,AA28/Resumen!$F$8)</f>
        <v>0</v>
      </c>
      <c r="AC28" s="171">
        <f ca="1">Z28+IF(Resumen!$G$7=0,0,AA28/Resumen!$G$7)</f>
        <v>0</v>
      </c>
      <c r="AD28" s="170">
        <f ca="1">IF(AE$9&gt;Periodo,0,(SUMIFS(INDIRECT("'BD OCyG'!$"&amp;AE$10&amp;":"&amp;AE$10),'BD OCyG'!$B:$B,AD$9,'BD OCyG'!$AE:$AE,$H28,'BD OCyG'!$AD:$AD,$H$11)*AF$9-X28*X$10)/AD$10)</f>
        <v>0</v>
      </c>
      <c r="AE28" s="170">
        <f t="shared" ca="1" si="9"/>
        <v>0</v>
      </c>
      <c r="AF28" s="171">
        <f ca="1">IF(AE$9&gt;Periodo,0,IF(AE$9&gt;Periodo,0,SUMIFS(INDIRECT("'BD OCyG'!$"&amp;AF$10&amp;":$"&amp;AF$10),'BD OCyG'!$B:$B,AD$9,'BD OCyG'!$AE:$AE,$H28,'BD OCyG'!$AD:$AD,$H$11,'BD OCyG'!$AF:$AF,"Si")-Z28))</f>
        <v>0</v>
      </c>
      <c r="AG28" s="171">
        <f ca="1">IF(AE$9&gt;Periodo,0,IF(AE$9&gt;Periodo,0,SUMIFS(INDIRECT("'BD OCyG'!$"&amp;AF$10&amp;":$"&amp;AF$10),'BD OCyG'!$B:$B,AD$9,'BD OCyG'!$AE:$AE,$H28,'BD OCyG'!$AD:$AD,$H$11,'BD OCyG'!$AF:$AF,"No")*Resumen!$F$8-AA28))</f>
        <v>0</v>
      </c>
      <c r="AH28" s="171">
        <f ca="1">AF28+IF(Resumen!$F$8=0,0,AG28/Resumen!$F$8)</f>
        <v>0</v>
      </c>
      <c r="AI28" s="171">
        <f ca="1">AF28+IF(Resumen!$H$7=0,0,AG28/Resumen!$H$7)</f>
        <v>0</v>
      </c>
      <c r="AJ28" s="170">
        <f ca="1">IF(AK$9&gt;Periodo,0,IF(AK$9&gt;Periodo,0,(SUMIFS(INDIRECT("'BD OCyG'!$"&amp;AK$10&amp;":"&amp;AK$10),'BD OCyG'!$B:$B,AJ$9,'BD OCyG'!$AE:$AE,$H28,'BD OCyG'!$AD:$AD,$H$11)*AL$9-SUMIFS(INDIRECT("'BD OCyG'!$"&amp;AE$10&amp;":"&amp;AE$10),'BD OCyG'!$B:$B,AJ$9,'BD OCyG'!$AE:$AE,$H28,'BD OCyG'!$AD:$AD,$H$11)*AF$9)/AJ$10))</f>
        <v>0</v>
      </c>
      <c r="AK28" s="170">
        <f t="shared" ca="1" si="10"/>
        <v>0</v>
      </c>
      <c r="AL28" s="171">
        <f ca="1">IF(AK$9&gt;Periodo,0,SUMIFS(INDIRECT("'BD OCyG'!$"&amp;AL$10&amp;":$"&amp;AL$10),'BD OCyG'!$B:$B,AJ$9,'BD OCyG'!$AE:$AE,$H28,'BD OCyG'!$AD:$AD,$H$11,'BD OCyG'!$AF:$AF,"Si")-AF28-Z28)</f>
        <v>0</v>
      </c>
      <c r="AM28" s="171">
        <f ca="1">IF(AK$9&gt;Periodo,0,SUMIFS(INDIRECT("'BD OCyG'!$"&amp;AL$10&amp;":$"&amp;AL$10),'BD OCyG'!$B:$B,AJ$9,'BD OCyG'!$AE:$AE,$H28,'BD OCyG'!$AD:$AD,$H$11,'BD OCyG'!$AF:$AF,"No")*Resumen!$F$8-AG28-AA28)</f>
        <v>0</v>
      </c>
      <c r="AN28" s="171">
        <f ca="1">AL28+IF(Resumen!$F$8=0,0,AM28/Resumen!$F$8)</f>
        <v>0</v>
      </c>
      <c r="AO28" s="171">
        <f ca="1">AL28+IF(Resumen!$I$7=0,0,AM28/Resumen!$I$7)</f>
        <v>0</v>
      </c>
      <c r="AP28" s="170">
        <f ca="1">IF(AQ$9&gt;Periodo,0,IF(AQ$9&gt;Periodo,0,(SUMIFS(INDIRECT("'BD OCyG'!$"&amp;AQ$10&amp;":"&amp;AQ$10),'BD OCyG'!$B:$B,AP$9,'BD OCyG'!$AE:$AE,$H28,'BD OCyG'!$AD:$AD,$H$11)*AR$9-SUMIFS(INDIRECT("'BD OCyG'!$"&amp;AK$10&amp;":"&amp;AK$10),'BD OCyG'!$B:$B,AP$9,'BD OCyG'!$AE:$AE,$H28,'BD OCyG'!$AD:$AD,$H$11)*AL$9)/AP$10))</f>
        <v>0</v>
      </c>
      <c r="AQ28" s="170">
        <f t="shared" ca="1" si="11"/>
        <v>0</v>
      </c>
      <c r="AR28" s="171">
        <f ca="1">IF(AQ$9&gt;Periodo,0,SUMIFS(INDIRECT("'BD OCyG'!$"&amp;AR$10&amp;":$"&amp;AR$10),'BD OCyG'!$B:$B,AP$9,'BD OCyG'!$AE:$AE,$H28,'BD OCyG'!$AD:$AD,$H$11,'BD OCyG'!$AF:$AF,"Si")-AL28-AF28-Z28)</f>
        <v>0</v>
      </c>
      <c r="AS28" s="171">
        <f ca="1">IF(AQ$9&gt;Periodo,0,SUMIFS(INDIRECT("'BD OCyG'!$"&amp;AR$10&amp;":$"&amp;AR$10),'BD OCyG'!$B:$B,AP$9,'BD OCyG'!$AE:$AE,$H28,'BD OCyG'!$AD:$AD,$H$11,'BD OCyG'!$AF:$AF,"No")*Resumen!$F$8-AM28-AG28-AA28)</f>
        <v>0</v>
      </c>
      <c r="AT28" s="171">
        <f ca="1">AR28+IF(Resumen!$F$8=0,0,AS28/Resumen!$F$8)</f>
        <v>0</v>
      </c>
      <c r="AU28" s="171">
        <f ca="1">AR28+IF(Resumen!$J$7=0,0,AS28/Resumen!$J$7)</f>
        <v>0</v>
      </c>
      <c r="AV28" s="170">
        <f ca="1">IF(AW$9&gt;Periodo,0,IF(AW$9&gt;Periodo,0,(SUMIFS(INDIRECT("'BD OCyG'!$"&amp;AW$10&amp;":"&amp;AW$10),'BD OCyG'!$B:$B,AV$9,'BD OCyG'!$AE:$AE,$H28,'BD OCyG'!$AD:$AD,$H$11)*AX$9-SUMIFS(INDIRECT("'BD OCyG'!$"&amp;AQ$10&amp;":"&amp;AQ$10),'BD OCyG'!$B:$B,AV$9,'BD OCyG'!$AE:$AE,$H28,'BD OCyG'!$AD:$AD,$H$11)*AR$9)/AV$10))</f>
        <v>0</v>
      </c>
      <c r="AW28" s="170">
        <f t="shared" ca="1" si="12"/>
        <v>0</v>
      </c>
      <c r="AX28" s="171">
        <f ca="1">IF(AW$9&gt;Periodo,0,SUMIFS(INDIRECT("'BD OCyG'!$"&amp;AX$10&amp;":$"&amp;AX$10),'BD OCyG'!$B:$B,AV$9,'BD OCyG'!$AE:$AE,$H28,'BD OCyG'!$AD:$AD,$H$11,'BD OCyG'!$AF:$AF,"Si")-AR28-AL28-AF28-Z28)</f>
        <v>0</v>
      </c>
      <c r="AY28" s="171">
        <f ca="1">IF(AW$9&gt;Periodo,0,SUMIFS(INDIRECT("'BD OCyG'!$"&amp;AX$10&amp;":$"&amp;AX$10),'BD OCyG'!$B:$B,AV$9,'BD OCyG'!$AE:$AE,$H28,'BD OCyG'!$AD:$AD,$H$11,'BD OCyG'!$AF:$AF,"No")*Resumen!$F$8-AS28-AM28-AG28-AA28)</f>
        <v>0</v>
      </c>
      <c r="AZ28" s="171">
        <f ca="1">AX28+IF(Resumen!$F$8=0,0,AY28/Resumen!$F$8)</f>
        <v>0</v>
      </c>
      <c r="BA28" s="171">
        <f ca="1">AX28+IF(Resumen!$K$7=0,0,AY28/Resumen!$K$7)</f>
        <v>0</v>
      </c>
      <c r="BB28" s="170">
        <f ca="1">IF(BC$9&gt;Periodo,0,IF(BC$9&gt;Periodo,0,(SUMIFS(INDIRECT("'BD OCyG'!$"&amp;BC$10&amp;":"&amp;BC$10),'BD OCyG'!$B:$B,BB$9,'BD OCyG'!$AE:$AE,$H28,'BD OCyG'!$AD:$AD,$H$11)*BD$9-SUMIFS(INDIRECT("'BD OCyG'!$"&amp;AW$10&amp;":"&amp;AW$10),'BD OCyG'!$B:$B,BB$9,'BD OCyG'!$AE:$AE,$H28,'BD OCyG'!$AD:$AD,$H$11)*AX$9)/BB$10))</f>
        <v>0</v>
      </c>
      <c r="BC28" s="170">
        <f t="shared" ca="1" si="13"/>
        <v>0</v>
      </c>
      <c r="BD28" s="171">
        <f ca="1">IF(BC$9&gt;Periodo,0,SUMIFS(INDIRECT("'BD OCyG'!$"&amp;BD$10&amp;":$"&amp;BD$10),'BD OCyG'!$B:$B,BB$9,'BD OCyG'!$AE:$AE,$H28,'BD OCyG'!$AD:$AD,$H$11,'BD OCyG'!$AF:$AF,"Si")-AX28-AR28-AL28-AF28-Z28)</f>
        <v>0</v>
      </c>
      <c r="BE28" s="171">
        <f ca="1">IF(BC$9&gt;Periodo,0,SUMIFS(INDIRECT("'BD OCyG'!$"&amp;BD$10&amp;":$"&amp;BD$10),'BD OCyG'!$B:$B,BB$9,'BD OCyG'!$AE:$AE,$H28,'BD OCyG'!$AD:$AD,$H$11,'BD OCyG'!$AF:$AF,"No")*Resumen!$F$8-AY28-AS28-AM28-AG28-AA28)</f>
        <v>0</v>
      </c>
      <c r="BF28" s="171">
        <f ca="1">BD28+IF(Resumen!$F$8=0,0,BE28/Resumen!$F$8)</f>
        <v>0</v>
      </c>
      <c r="BG28" s="171">
        <f ca="1">BD28+IF(Resumen!$L$7=0,0,BE28/Resumen!$L$7)</f>
        <v>0</v>
      </c>
      <c r="BH28" s="170">
        <f ca="1">IF(BI$9&gt;Periodo,0,IF(BI$9&gt;Periodo,0,(SUMIFS(INDIRECT("'BD OCyG'!$"&amp;BI$10&amp;":"&amp;BI$10),'BD OCyG'!$B:$B,BH$9,'BD OCyG'!$AE:$AE,$H28,'BD OCyG'!$AD:$AD,$H$11)*BJ$9-SUMIFS(INDIRECT("'BD OCyG'!$"&amp;BC$10&amp;":"&amp;BC$10),'BD OCyG'!$B:$B,BH$9,'BD OCyG'!$AE:$AE,$H28,'BD OCyG'!$AD:$AD,$H$11)*BD$9)/BH$10))</f>
        <v>0</v>
      </c>
      <c r="BI28" s="170">
        <f t="shared" ca="1" si="14"/>
        <v>0</v>
      </c>
      <c r="BJ28" s="171">
        <f ca="1">IF(BI$9&gt;Periodo,0,SUMIFS(INDIRECT("'BD OCyG'!$"&amp;BJ$10&amp;":$"&amp;BJ$10),'BD OCyG'!$B:$B,BH$9,'BD OCyG'!$AE:$AE,$H28,'BD OCyG'!$AD:$AD,$H$11,'BD OCyG'!$AF:$AF,"Si")-BD28-AX28-AR28-AL28-AF28-Z28)</f>
        <v>0</v>
      </c>
      <c r="BK28" s="171">
        <f ca="1">IF(BI$9&gt;Periodo,0,SUMIFS(INDIRECT("'BD OCyG'!$"&amp;BJ$10&amp;":$"&amp;BJ$10),'BD OCyG'!$B:$B,BH$9,'BD OCyG'!$AE:$AE,$H28,'BD OCyG'!$AD:$AD,$H$11,'BD OCyG'!$AF:$AF,"No")*Resumen!$F$8-BE28-AY28-AS28-AM28-AG28-AA28)</f>
        <v>0</v>
      </c>
      <c r="BL28" s="171">
        <f ca="1">BJ28+IF(Resumen!$F$8=0,0,BK28/Resumen!$F$8)</f>
        <v>0</v>
      </c>
      <c r="BM28" s="171">
        <f ca="1">BJ28+IF(Resumen!$M$7=0,0,BK28/Resumen!$M$7)</f>
        <v>0</v>
      </c>
      <c r="BN28" s="170">
        <f ca="1">IF(BO$9&gt;Periodo,0,IF(BO$9&gt;Periodo,0,(SUMIFS(INDIRECT("'BD OCyG'!$"&amp;BO$10&amp;":"&amp;BO$10),'BD OCyG'!$B:$B,BN$9,'BD OCyG'!$AE:$AE,$H28,'BD OCyG'!$AD:$AD,$H$11)*BP$9-SUMIFS(INDIRECT("'BD OCyG'!$"&amp;BI$10&amp;":"&amp;BI$10),'BD OCyG'!$B:$B,BN$9,'BD OCyG'!$AE:$AE,$H28,'BD OCyG'!$AD:$AD,$H$11)*BJ$9)/BN$10))</f>
        <v>0</v>
      </c>
      <c r="BO28" s="170">
        <f t="shared" ca="1" si="15"/>
        <v>0</v>
      </c>
      <c r="BP28" s="171">
        <f ca="1">IF(BO$9&gt;Periodo,0,SUMIFS(INDIRECT("'BD OCyG'!$"&amp;BP$10&amp;":$"&amp;BP$10),'BD OCyG'!$B:$B,BN$9,'BD OCyG'!$AE:$AE,$H28,'BD OCyG'!$AD:$AD,$H$11,'BD OCyG'!$AF:$AF,"Si")-BJ28-BD28-AX28-AR28-AL28-AF28-Z28)</f>
        <v>0</v>
      </c>
      <c r="BQ28" s="171">
        <f ca="1">IF(BO$9&gt;Periodo,0,SUMIFS(INDIRECT("'BD OCyG'!$"&amp;BP$10&amp;":$"&amp;BP$10),'BD OCyG'!$B:$B,BN$9,'BD OCyG'!$AE:$AE,$H28,'BD OCyG'!$AD:$AD,$H$11,'BD OCyG'!$AF:$AF,"No")*Resumen!$F$9-BK28-BE28-AY28-AS28-AM28-AG28-AA28)</f>
        <v>0</v>
      </c>
      <c r="BR28" s="171">
        <f ca="1">BP28+IF(Resumen!$F$8=0,0,BQ28/Resumen!$F$8)</f>
        <v>0</v>
      </c>
      <c r="BS28" s="171">
        <f ca="1">BP28+IF(Resumen!$N$7=0,0,BQ28/Resumen!$N$7)</f>
        <v>0</v>
      </c>
      <c r="BT28" s="170">
        <f ca="1">IF(BU$9&gt;Periodo,0,IF(BU$9&gt;Periodo,0,(SUMIFS(INDIRECT("'BD OCyG'!$"&amp;BU$10&amp;":"&amp;BU$10),'BD OCyG'!$B:$B,BT$9,'BD OCyG'!$AE:$AE,$H28,'BD OCyG'!$AD:$AD,$H$11)*BV$9-SUMIFS(INDIRECT("'BD OCyG'!$"&amp;BO$10&amp;":"&amp;BO$10),'BD OCyG'!$B:$B,BT$9,'BD OCyG'!$AE:$AE,$H28,'BD OCyG'!$AD:$AD,$H$11)*BP$9)/BT$10))</f>
        <v>0</v>
      </c>
      <c r="BU28" s="170">
        <f t="shared" ca="1" si="16"/>
        <v>0</v>
      </c>
      <c r="BV28" s="171">
        <f ca="1">IF(BU$9&gt;Periodo,0,SUMIFS(INDIRECT("'BD OCyG'!$"&amp;BV$10&amp;":$"&amp;BV$10),'BD OCyG'!$B:$B,BT$9,'BD OCyG'!$AE:$AE,$H28,'BD OCyG'!$AD:$AD,$H$11,'BD OCyG'!$AF:$AF,"Si")-BP28-BJ28-BD28-AX28-AR28-AL28-AF28-Z28)</f>
        <v>0</v>
      </c>
      <c r="BW28" s="171">
        <f ca="1">IF(BU$9&gt;Periodo,0,SUMIFS(INDIRECT("'BD OCyG'!$"&amp;BV$10&amp;":$"&amp;BV$10),'BD OCyG'!$B:$B,BT$9,'BD OCyG'!$AE:$AE,$H28,'BD OCyG'!$AD:$AD,$H$11,'BD OCyG'!$AF:$AF,"No")*Resumen!$F$8-BQ28-BK28-BE28-AY28-AS28-AM28-AG28-AA28)</f>
        <v>0</v>
      </c>
      <c r="BX28" s="171">
        <f ca="1">BV28+IF(Resumen!$F$8=0,0,BW28/Resumen!$F$8)</f>
        <v>0</v>
      </c>
      <c r="BY28" s="171">
        <f ca="1">BV28+IF(Resumen!$O$7=0,0,BW28/Resumen!$O$7)</f>
        <v>0</v>
      </c>
      <c r="BZ28" s="170">
        <f ca="1">IF(CA$9&gt;Periodo,0,IF(CA$9&gt;Periodo,0,(SUMIFS(INDIRECT("'BD OCyG'!$"&amp;CA$10&amp;":"&amp;CA$10),'BD OCyG'!$B:$B,BZ$9,'BD OCyG'!$AE:$AE,$H28,'BD OCyG'!$AD:$AD,$H$11)*CB$9-SUMIFS(INDIRECT("'BD OCyG'!$"&amp;BU$10&amp;":"&amp;BU$10),'BD OCyG'!$B:$B,BZ$9,'BD OCyG'!$AE:$AE,$H28,'BD OCyG'!$AD:$AD,$H$11)*BV$9)/BZ$10))</f>
        <v>0</v>
      </c>
      <c r="CA28" s="170">
        <f t="shared" ca="1" si="17"/>
        <v>0</v>
      </c>
      <c r="CB28" s="171">
        <f ca="1">IF(CA$9&gt;Periodo,0,SUMIFS(INDIRECT("'BD OCyG'!$"&amp;CB$10&amp;":$"&amp;CB$10),'BD OCyG'!$B:$B,BZ$9,'BD OCyG'!$AE:$AE,$H28,'BD OCyG'!$AD:$AD,$H$11,'BD OCyG'!$AF:$AF,"Si")-BV28-BP28-BJ28-BD28-AX28-AR28-AL28-AF28-Z28)</f>
        <v>0</v>
      </c>
      <c r="CC28" s="171">
        <f ca="1">IF(CA$9&gt;Periodo,0,SUMIFS(INDIRECT("'BD OCyG'!$"&amp;CB$10&amp;":$"&amp;CB$10),'BD OCyG'!$B:$B,BZ$9,'BD OCyG'!$AE:$AE,$H28,'BD OCyG'!$AD:$AD,$H$11,'BD OCyG'!$AF:$AF,"No")*Resumen!$F$8-BW28-BQ28-BK28-BE28-AY28-AS28-AM28-AG28-AA28)</f>
        <v>0</v>
      </c>
      <c r="CD28" s="171">
        <f ca="1">CB28+IF(Resumen!$F$8=0,0,CC28/Resumen!$F$8)</f>
        <v>0</v>
      </c>
      <c r="CE28" s="171">
        <f ca="1">CB28+IF(Resumen!$P$7=0,0,CC28/Resumen!$P$7)</f>
        <v>0</v>
      </c>
      <c r="CF28" s="170">
        <f ca="1">IF(CG$9&gt;Periodo,0,IF(CG$9&gt;Periodo,0,(SUMIFS(INDIRECT("'BD OCyG'!$"&amp;CG$10&amp;":"&amp;CG$10),'BD OCyG'!$B:$B,CF$9,'BD OCyG'!$AE:$AE,$H28,'BD OCyG'!$AD:$AD,$H$11)*CH$9-SUMIFS(INDIRECT("'BD OCyG'!$"&amp;CA$10&amp;":"&amp;CA$10),'BD OCyG'!$B:$B,CF$9,'BD OCyG'!$AE:$AE,$H28,'BD OCyG'!$AD:$AD,$H$11)*CB$9)/CF$10))</f>
        <v>0</v>
      </c>
      <c r="CG28" s="170">
        <f t="shared" ca="1" si="18"/>
        <v>0</v>
      </c>
      <c r="CH28" s="171">
        <f ca="1">IF(CG$9&gt;Periodo,0,SUMIFS(INDIRECT("'BD OCyG'!$"&amp;CH$10&amp;":$"&amp;CH$10),'BD OCyG'!$B:$B,CF$9,'BD OCyG'!$AE:$AE,$H28,'BD OCyG'!$AD:$AD,$H$11,'BD OCyG'!$AF:$AF,"Si")-CB28-BV28-BP28-BJ28-BD28-AX28-AR28-AL28-AF28-Z28)</f>
        <v>0</v>
      </c>
      <c r="CI28" s="171">
        <f ca="1">IF(CG$9&gt;Periodo,0,SUMIFS(INDIRECT("'BD OCyG'!$"&amp;CH$10&amp;":$"&amp;CH$10),'BD OCyG'!$B:$B,CF$9,'BD OCyG'!$AE:$AE,$H28,'BD OCyG'!$AD:$AD,$H$11,'BD OCyG'!$AF:$AF,"No")*Resumen!$F$8-CC28-BW28-BQ28-BK28-BE28-AY28-AS28-AM28-AG28-AA28)</f>
        <v>0</v>
      </c>
      <c r="CJ28" s="171">
        <f ca="1">CH28+IF(Resumen!$F$8=0,0,CI28/Resumen!$F$8)</f>
        <v>0</v>
      </c>
      <c r="CK28" s="171">
        <f ca="1">CH28+IF(Resumen!$Q$7=0,0,CI28/Resumen!$Q$7)</f>
        <v>0</v>
      </c>
      <c r="CL28" s="170">
        <f ca="1">IF(CM$9&gt;Periodo,0,IF(CM$9&gt;Periodo,0,(SUMIFS(INDIRECT("'BD OCyG'!$"&amp;CM$10&amp;":"&amp;CM$10),'BD OCyG'!$B:$B,CL$9,'BD OCyG'!$AE:$AE,$H28,'BD OCyG'!$AD:$AD,$H$11)*CN$9-SUMIFS(INDIRECT("'BD OCyG'!$"&amp;CG$10&amp;":"&amp;CG$10),'BD OCyG'!$B:$B,CL$9,'BD OCyG'!$AE:$AE,$H28,'BD OCyG'!$AD:$AD,$H$11)*CH$9)/CL$10))</f>
        <v>0</v>
      </c>
      <c r="CM28" s="170">
        <f t="shared" ca="1" si="19"/>
        <v>0</v>
      </c>
      <c r="CN28" s="171">
        <f ca="1">IF(CM$9&gt;Periodo,0,SUMIFS(INDIRECT("'BD OCyG'!$"&amp;CN$10&amp;":$"&amp;CN$10),'BD OCyG'!$B:$B,CL$9,'BD OCyG'!$AE:$AE,$H28,'BD OCyG'!$AD:$AD,$H$11,'BD OCyG'!$AF:$AF,"Si")-CH28-CB28-BV28-BP28-BJ28-BD28-AX28-AR28-AL28-AF28-Z28)</f>
        <v>0</v>
      </c>
      <c r="CO28" s="171">
        <f ca="1">IF(CM$9&gt;Periodo,0,SUMIFS(INDIRECT("'BD OCyG'!$"&amp;CN$10&amp;":$"&amp;CN$10),'BD OCyG'!$B:$B,CL$9,'BD OCyG'!$AE:$AE,$H28,'BD OCyG'!$AD:$AD,$H$11,'BD OCyG'!$AF:$AF,"No")*Resumen!$F$8-CI28-CC28-BW28-BQ28-BK28-BE28-AY28-AS28-AM28-AG28-AA28)</f>
        <v>0</v>
      </c>
      <c r="CP28" s="171">
        <f ca="1">CN28+IF(Resumen!$F$8=0,0,CO28/Resumen!$F$8)</f>
        <v>0</v>
      </c>
      <c r="CQ28" s="171">
        <f ca="1">CN28+IF(Resumen!$R$7=0,0,CO28/Resumen!$R$7)</f>
        <v>0</v>
      </c>
      <c r="CR28" s="139">
        <f t="shared" ca="1" si="20"/>
        <v>0</v>
      </c>
      <c r="CS28" s="139">
        <f t="shared" ca="1" si="21"/>
        <v>0</v>
      </c>
      <c r="CT28" s="139">
        <f t="shared" ca="1" si="22"/>
        <v>0</v>
      </c>
      <c r="CU28" s="139">
        <f t="shared" ca="1" si="4"/>
        <v>0</v>
      </c>
      <c r="CV28" s="140">
        <f t="shared" ca="1" si="4"/>
        <v>0</v>
      </c>
      <c r="CW28" s="140">
        <f t="shared" ca="1" si="4"/>
        <v>0</v>
      </c>
      <c r="CX28" s="170">
        <f>SUMIFS('BD OCyG'!$AB:$AB,'BD OCyG'!$B:$B,CX$11,'BD OCyG'!$AE:$AE,$H28,'BD OCyG'!$AD:$AD,$H$11)</f>
        <v>0</v>
      </c>
      <c r="CY28" s="170">
        <f t="shared" si="5"/>
        <v>0</v>
      </c>
      <c r="CZ28" s="171">
        <f>SUMIFS('BD OCyG'!$AC:$AC,'BD OCyG'!$B:$B,CX$11,'BD OCyG'!$AE:$AE,$H28,'BD OCyG'!$AD:$AD,$H$11,'BD OCyG'!$AF:$AF,"Si")</f>
        <v>0</v>
      </c>
      <c r="DA28" s="171">
        <f>SUMIFS('BD OCyG'!$AC:$AC,'BD OCyG'!$B:$B,CX$11,'BD OCyG'!$AE:$AE,$H28,'BD OCyG'!$AD:$AD,$H$11,'BD OCyG'!$AF:$AF,"No")*Resumen!$F$8</f>
        <v>0</v>
      </c>
      <c r="DB28" s="171">
        <f>CZ28+IF(Resumen!$F$8=0,0,DA28/Resumen!$F$8)</f>
        <v>0</v>
      </c>
      <c r="DC28" s="171">
        <f>CZ28+IF(Resumen!$F$8=0,0,DA28/Resumen!$F$8)</f>
        <v>0</v>
      </c>
      <c r="DD28" s="170">
        <f>SUMIFS('BD OCyG'!$AB:$AB,'BD OCyG'!$B:$B,DD$11,'BD OCyG'!$AE:$AE,$H28,'BD OCyG'!$AD:$AD,$H$11)</f>
        <v>0</v>
      </c>
      <c r="DE28" s="170">
        <f t="shared" si="6"/>
        <v>0</v>
      </c>
      <c r="DF28" s="171">
        <f>SUMIFS('BD OCyG'!$AC:$AC,'BD OCyG'!$B:$B,DD$11,'BD OCyG'!$AE:$AE,$H28,'BD OCyG'!$AD:$AD,$H$11,'BD OCyG'!$AF:$AF,"Si")</f>
        <v>0</v>
      </c>
      <c r="DG28" s="171">
        <f>SUMIFS('BD OCyG'!$AC:$AC,'BD OCyG'!$B:$B,DD$11,'BD OCyG'!$AE:$AE,$H28,'BD OCyG'!$AD:$AD,$H$11,'BD OCyG'!$AF:$AF,"No")*Resumen!$F$8</f>
        <v>0</v>
      </c>
      <c r="DH28" s="171">
        <f>DF28+IF(Resumen!$F$8=0,0,DG28/Resumen!$F$8)</f>
        <v>0</v>
      </c>
      <c r="DI28" s="171">
        <f>DF28+IF(Resumen!$F$8=0,0,DG28/Resumen!$F$8)</f>
        <v>0</v>
      </c>
      <c r="DJ28" s="140">
        <f t="shared" ca="1" si="23"/>
        <v>0</v>
      </c>
      <c r="DK28" s="140">
        <f t="shared" ca="1" si="7"/>
        <v>0</v>
      </c>
      <c r="DL28" s="140">
        <f t="shared" ca="1" si="7"/>
        <v>0</v>
      </c>
    </row>
    <row r="29" spans="2:116" s="169" customFormat="1" ht="15" customHeight="1" x14ac:dyDescent="0.2">
      <c r="B29" s="170">
        <f>SUMIFS('BD OCyG'!$AB:$AB,'BD OCyG'!$B:$B,B$11,'BD OCyG'!$AE:$AE,$H29,'BD OCyG'!$AD:$AD,$H$11)</f>
        <v>0</v>
      </c>
      <c r="C29" s="170">
        <f t="shared" si="0"/>
        <v>0</v>
      </c>
      <c r="D29" s="171">
        <f>SUMIFS('BD OCyG'!$AC:$AC,'BD OCyG'!$B:$B,B$11,'BD OCyG'!$AE:$AE,$H29,'BD OCyG'!$AD:$AD,$H$11,'BD OCyG'!$AF:$AF,"Si")</f>
        <v>0</v>
      </c>
      <c r="E29" s="171">
        <f>SUMIFS('BD OCyG'!$AC:$AC,'BD OCyG'!$B:$B,B$11,'BD OCyG'!$AE:$AE,$H29,'BD OCyG'!$AD:$AD,$H$11,'BD OCyG'!$AF:$AF,"No")*Resumen!$F$9</f>
        <v>0</v>
      </c>
      <c r="F29" s="171">
        <f>D29+IF(Resumen!$F$9=0,0,E29/Resumen!$F$9)</f>
        <v>0</v>
      </c>
      <c r="G29" s="171">
        <f>D29+IF(Resumen!$F$7=0,0,E29/Resumen!$F$7)</f>
        <v>0</v>
      </c>
      <c r="H29" s="172"/>
      <c r="I29" s="139">
        <f>SUMIFS('BD OCyG'!$AB:$AB,'BD OCyG'!$B:$B,I$11,'BD OCyG'!$AE:$AE,$H29,'BD OCyG'!$AD:$AD,$H$11)</f>
        <v>0</v>
      </c>
      <c r="J29" s="139">
        <f t="shared" si="1"/>
        <v>0</v>
      </c>
      <c r="K29" s="139">
        <f>SUMIFS('BD OCyG'!$AC:$AC,'BD OCyG'!$B:$B,I$11,'BD OCyG'!$AE:$AE,$H29,'BD OCyG'!$AD:$AD,$H$11,'BD OCyG'!$AF:$AF,"Si")</f>
        <v>0</v>
      </c>
      <c r="L29" s="139">
        <f>SUMIFS('BD OCyG'!$AC:$AC,'BD OCyG'!$B:$B,I$11,'BD OCyG'!$AE:$AE,$H29,'BD OCyG'!$AD:$AD,$H$11,'BD OCyG'!$AF:$AF,"No")*Resumen!$F$8</f>
        <v>0</v>
      </c>
      <c r="M29" s="171">
        <f>K29+IF(Resumen!$F$8=0,0,L29/Resumen!$F$8)</f>
        <v>0</v>
      </c>
      <c r="N29" s="139">
        <f>SUMIFS('BD OCyG'!$AB:$AB,'BD OCyG'!$B:$B,N$11,'BD OCyG'!$AE:$AE,$H29,'BD OCyG'!$AD:$AD,$H$11)</f>
        <v>0</v>
      </c>
      <c r="O29" s="139">
        <f t="shared" si="2"/>
        <v>0</v>
      </c>
      <c r="P29" s="139">
        <f>SUMIFS('BD OCyG'!$AC:$AC,'BD OCyG'!$B:$B,N$11,'BD OCyG'!$AE:$AE,$H29,'BD OCyG'!$AD:$AD,$H$11,'BD OCyG'!$AF:$AF,"Si")</f>
        <v>0</v>
      </c>
      <c r="Q29" s="139">
        <f>SUMIFS('BD OCyG'!$AC:$AC,'BD OCyG'!$B:$B,N$11,'BD OCyG'!$AE:$AE,$H29,'BD OCyG'!$AD:$AD,$H$11,'BD OCyG'!$AF:$AF,"No")*Resumen!$F$8</f>
        <v>0</v>
      </c>
      <c r="R29" s="171">
        <f>P29+IF(Resumen!$F$8=0,0,Q29/Resumen!$F$8)</f>
        <v>0</v>
      </c>
      <c r="S29" s="139">
        <f ca="1">IFERROR(SUMIFS(INDIRECT("'BD OCyG'!$"&amp;T$10&amp;":"&amp;T$10),'BD OCyG'!$B:$B,N$11,'BD OCyG'!$AE:$AE,$H29,'BD OCyG'!$AD:$AD,$H$11),)</f>
        <v>0</v>
      </c>
      <c r="T29" s="139">
        <f t="shared" ca="1" si="3"/>
        <v>0</v>
      </c>
      <c r="U29" s="139">
        <f ca="1">IFERROR(SUMIFS(INDIRECT("'BD OCyG'!$"&amp;U$10&amp;":$"&amp;U$10),'BD OCyG'!$B:$B,N$11,'BD OCyG'!$AE:$AE,$H29,'BD OCyG'!$AD:$AD,$H$11,'BD OCyG'!$AF:$AF,"Si"),)</f>
        <v>0</v>
      </c>
      <c r="V29" s="139">
        <f ca="1">IFERROR(SUMIFS(INDIRECT("'BD OCyG'!$"&amp;U$10&amp;":$"&amp;U$10),'BD OCyG'!$B:$B,N$11,'BD OCyG'!$AE:$AE,$H29,'BD OCyG'!$AD:$AD,$H$11,'BD OCyG'!$AF:$AF,"No")*Resumen!$F$8,)</f>
        <v>0</v>
      </c>
      <c r="W29" s="171">
        <f ca="1">U29+IF(Resumen!$F$8=0,0,V29/Resumen!$F$8)</f>
        <v>0</v>
      </c>
      <c r="X29" s="170">
        <f ca="1">SUMIFS(INDIRECT("'BD OCyG'!$"&amp;Y$10&amp;":"&amp;Y$10),'BD OCyG'!$B:$B,X$9,'BD OCyG'!$AE:$AE,$H29,'BD OCyG'!$AD:$AD,$H$11)</f>
        <v>0</v>
      </c>
      <c r="Y29" s="170">
        <f t="shared" ca="1" si="8"/>
        <v>0</v>
      </c>
      <c r="Z29" s="171">
        <f ca="1">SUMIFS(INDIRECT("'BD OCyG'!$"&amp;Z$10&amp;":$"&amp;Z$10),'BD OCyG'!$B:$B,X$9,'BD OCyG'!$AE:$AE,$H29,'BD OCyG'!$AD:$AD,$H$11,'BD OCyG'!$AF:$AF,"Si")</f>
        <v>0</v>
      </c>
      <c r="AA29" s="171">
        <f ca="1">SUMIFS(INDIRECT("'BD OCyG'!$"&amp;Z$10&amp;":$"&amp;Z$10),'BD OCyG'!$B:$B,X$9,'BD OCyG'!$AE:$AE,$H29,'BD OCyG'!$AD:$AD,$H$11,'BD OCyG'!$AF:$AF,"No")*Resumen!$F$8</f>
        <v>0</v>
      </c>
      <c r="AB29" s="171">
        <f ca="1">Z29+IF(Resumen!$F$8=0,0,AA29/Resumen!$F$8)</f>
        <v>0</v>
      </c>
      <c r="AC29" s="171">
        <f ca="1">Z29+IF(Resumen!$G$7=0,0,AA29/Resumen!$G$7)</f>
        <v>0</v>
      </c>
      <c r="AD29" s="170">
        <f ca="1">IF(AE$9&gt;Periodo,0,(SUMIFS(INDIRECT("'BD OCyG'!$"&amp;AE$10&amp;":"&amp;AE$10),'BD OCyG'!$B:$B,AD$9,'BD OCyG'!$AE:$AE,$H29,'BD OCyG'!$AD:$AD,$H$11)*AF$9-X29*X$10)/AD$10)</f>
        <v>0</v>
      </c>
      <c r="AE29" s="170">
        <f t="shared" ca="1" si="9"/>
        <v>0</v>
      </c>
      <c r="AF29" s="171">
        <f ca="1">IF(AE$9&gt;Periodo,0,IF(AE$9&gt;Periodo,0,SUMIFS(INDIRECT("'BD OCyG'!$"&amp;AF$10&amp;":$"&amp;AF$10),'BD OCyG'!$B:$B,AD$9,'BD OCyG'!$AE:$AE,$H29,'BD OCyG'!$AD:$AD,$H$11,'BD OCyG'!$AF:$AF,"Si")-Z29))</f>
        <v>0</v>
      </c>
      <c r="AG29" s="171">
        <f ca="1">IF(AE$9&gt;Periodo,0,IF(AE$9&gt;Periodo,0,SUMIFS(INDIRECT("'BD OCyG'!$"&amp;AF$10&amp;":$"&amp;AF$10),'BD OCyG'!$B:$B,AD$9,'BD OCyG'!$AE:$AE,$H29,'BD OCyG'!$AD:$AD,$H$11,'BD OCyG'!$AF:$AF,"No")*Resumen!$F$8-AA29))</f>
        <v>0</v>
      </c>
      <c r="AH29" s="171">
        <f ca="1">AF29+IF(Resumen!$F$8=0,0,AG29/Resumen!$F$8)</f>
        <v>0</v>
      </c>
      <c r="AI29" s="171">
        <f ca="1">AF29+IF(Resumen!$H$7=0,0,AG29/Resumen!$H$7)</f>
        <v>0</v>
      </c>
      <c r="AJ29" s="170">
        <f ca="1">IF(AK$9&gt;Periodo,0,IF(AK$9&gt;Periodo,0,(SUMIFS(INDIRECT("'BD OCyG'!$"&amp;AK$10&amp;":"&amp;AK$10),'BD OCyG'!$B:$B,AJ$9,'BD OCyG'!$AE:$AE,$H29,'BD OCyG'!$AD:$AD,$H$11)*AL$9-SUMIFS(INDIRECT("'BD OCyG'!$"&amp;AE$10&amp;":"&amp;AE$10),'BD OCyG'!$B:$B,AJ$9,'BD OCyG'!$AE:$AE,$H29,'BD OCyG'!$AD:$AD,$H$11)*AF$9)/AJ$10))</f>
        <v>0</v>
      </c>
      <c r="AK29" s="170">
        <f t="shared" ca="1" si="10"/>
        <v>0</v>
      </c>
      <c r="AL29" s="171">
        <f ca="1">IF(AK$9&gt;Periodo,0,SUMIFS(INDIRECT("'BD OCyG'!$"&amp;AL$10&amp;":$"&amp;AL$10),'BD OCyG'!$B:$B,AJ$9,'BD OCyG'!$AE:$AE,$H29,'BD OCyG'!$AD:$AD,$H$11,'BD OCyG'!$AF:$AF,"Si")-AF29-Z29)</f>
        <v>0</v>
      </c>
      <c r="AM29" s="171">
        <f ca="1">IF(AK$9&gt;Periodo,0,SUMIFS(INDIRECT("'BD OCyG'!$"&amp;AL$10&amp;":$"&amp;AL$10),'BD OCyG'!$B:$B,AJ$9,'BD OCyG'!$AE:$AE,$H29,'BD OCyG'!$AD:$AD,$H$11,'BD OCyG'!$AF:$AF,"No")*Resumen!$F$8-AG29-AA29)</f>
        <v>0</v>
      </c>
      <c r="AN29" s="171">
        <f ca="1">AL29+IF(Resumen!$F$8=0,0,AM29/Resumen!$F$8)</f>
        <v>0</v>
      </c>
      <c r="AO29" s="171">
        <f ca="1">AL29+IF(Resumen!$I$7=0,0,AM29/Resumen!$I$7)</f>
        <v>0</v>
      </c>
      <c r="AP29" s="170">
        <f ca="1">IF(AQ$9&gt;Periodo,0,IF(AQ$9&gt;Periodo,0,(SUMIFS(INDIRECT("'BD OCyG'!$"&amp;AQ$10&amp;":"&amp;AQ$10),'BD OCyG'!$B:$B,AP$9,'BD OCyG'!$AE:$AE,$H29,'BD OCyG'!$AD:$AD,$H$11)*AR$9-SUMIFS(INDIRECT("'BD OCyG'!$"&amp;AK$10&amp;":"&amp;AK$10),'BD OCyG'!$B:$B,AP$9,'BD OCyG'!$AE:$AE,$H29,'BD OCyG'!$AD:$AD,$H$11)*AL$9)/AP$10))</f>
        <v>0</v>
      </c>
      <c r="AQ29" s="170">
        <f t="shared" ca="1" si="11"/>
        <v>0</v>
      </c>
      <c r="AR29" s="171">
        <f ca="1">IF(AQ$9&gt;Periodo,0,SUMIFS(INDIRECT("'BD OCyG'!$"&amp;AR$10&amp;":$"&amp;AR$10),'BD OCyG'!$B:$B,AP$9,'BD OCyG'!$AE:$AE,$H29,'BD OCyG'!$AD:$AD,$H$11,'BD OCyG'!$AF:$AF,"Si")-AL29-AF29-Z29)</f>
        <v>0</v>
      </c>
      <c r="AS29" s="171">
        <f ca="1">IF(AQ$9&gt;Periodo,0,SUMIFS(INDIRECT("'BD OCyG'!$"&amp;AR$10&amp;":$"&amp;AR$10),'BD OCyG'!$B:$B,AP$9,'BD OCyG'!$AE:$AE,$H29,'BD OCyG'!$AD:$AD,$H$11,'BD OCyG'!$AF:$AF,"No")*Resumen!$F$8-AM29-AG29-AA29)</f>
        <v>0</v>
      </c>
      <c r="AT29" s="171">
        <f ca="1">AR29+IF(Resumen!$F$8=0,0,AS29/Resumen!$F$8)</f>
        <v>0</v>
      </c>
      <c r="AU29" s="171">
        <f ca="1">AR29+IF(Resumen!$J$7=0,0,AS29/Resumen!$J$7)</f>
        <v>0</v>
      </c>
      <c r="AV29" s="170">
        <f ca="1">IF(AW$9&gt;Periodo,0,IF(AW$9&gt;Periodo,0,(SUMIFS(INDIRECT("'BD OCyG'!$"&amp;AW$10&amp;":"&amp;AW$10),'BD OCyG'!$B:$B,AV$9,'BD OCyG'!$AE:$AE,$H29,'BD OCyG'!$AD:$AD,$H$11)*AX$9-SUMIFS(INDIRECT("'BD OCyG'!$"&amp;AQ$10&amp;":"&amp;AQ$10),'BD OCyG'!$B:$B,AV$9,'BD OCyG'!$AE:$AE,$H29,'BD OCyG'!$AD:$AD,$H$11)*AR$9)/AV$10))</f>
        <v>0</v>
      </c>
      <c r="AW29" s="170">
        <f t="shared" ca="1" si="12"/>
        <v>0</v>
      </c>
      <c r="AX29" s="171">
        <f ca="1">IF(AW$9&gt;Periodo,0,SUMIFS(INDIRECT("'BD OCyG'!$"&amp;AX$10&amp;":$"&amp;AX$10),'BD OCyG'!$B:$B,AV$9,'BD OCyG'!$AE:$AE,$H29,'BD OCyG'!$AD:$AD,$H$11,'BD OCyG'!$AF:$AF,"Si")-AR29-AL29-AF29-Z29)</f>
        <v>0</v>
      </c>
      <c r="AY29" s="171">
        <f ca="1">IF(AW$9&gt;Periodo,0,SUMIFS(INDIRECT("'BD OCyG'!$"&amp;AX$10&amp;":$"&amp;AX$10),'BD OCyG'!$B:$B,AV$9,'BD OCyG'!$AE:$AE,$H29,'BD OCyG'!$AD:$AD,$H$11,'BD OCyG'!$AF:$AF,"No")*Resumen!$F$8-AS29-AM29-AG29-AA29)</f>
        <v>0</v>
      </c>
      <c r="AZ29" s="171">
        <f ca="1">AX29+IF(Resumen!$F$8=0,0,AY29/Resumen!$F$8)</f>
        <v>0</v>
      </c>
      <c r="BA29" s="171">
        <f ca="1">AX29+IF(Resumen!$K$7=0,0,AY29/Resumen!$K$7)</f>
        <v>0</v>
      </c>
      <c r="BB29" s="170">
        <f ca="1">IF(BC$9&gt;Periodo,0,IF(BC$9&gt;Periodo,0,(SUMIFS(INDIRECT("'BD OCyG'!$"&amp;BC$10&amp;":"&amp;BC$10),'BD OCyG'!$B:$B,BB$9,'BD OCyG'!$AE:$AE,$H29,'BD OCyG'!$AD:$AD,$H$11)*BD$9-SUMIFS(INDIRECT("'BD OCyG'!$"&amp;AW$10&amp;":"&amp;AW$10),'BD OCyG'!$B:$B,BB$9,'BD OCyG'!$AE:$AE,$H29,'BD OCyG'!$AD:$AD,$H$11)*AX$9)/BB$10))</f>
        <v>0</v>
      </c>
      <c r="BC29" s="170">
        <f t="shared" ca="1" si="13"/>
        <v>0</v>
      </c>
      <c r="BD29" s="171">
        <f ca="1">IF(BC$9&gt;Periodo,0,SUMIFS(INDIRECT("'BD OCyG'!$"&amp;BD$10&amp;":$"&amp;BD$10),'BD OCyG'!$B:$B,BB$9,'BD OCyG'!$AE:$AE,$H29,'BD OCyG'!$AD:$AD,$H$11,'BD OCyG'!$AF:$AF,"Si")-AX29-AR29-AL29-AF29-Z29)</f>
        <v>0</v>
      </c>
      <c r="BE29" s="171">
        <f ca="1">IF(BC$9&gt;Periodo,0,SUMIFS(INDIRECT("'BD OCyG'!$"&amp;BD$10&amp;":$"&amp;BD$10),'BD OCyG'!$B:$B,BB$9,'BD OCyG'!$AE:$AE,$H29,'BD OCyG'!$AD:$AD,$H$11,'BD OCyG'!$AF:$AF,"No")*Resumen!$F$8-AY29-AS29-AM29-AG29-AA29)</f>
        <v>0</v>
      </c>
      <c r="BF29" s="171">
        <f ca="1">BD29+IF(Resumen!$F$8=0,0,BE29/Resumen!$F$8)</f>
        <v>0</v>
      </c>
      <c r="BG29" s="171">
        <f ca="1">BD29+IF(Resumen!$L$7=0,0,BE29/Resumen!$L$7)</f>
        <v>0</v>
      </c>
      <c r="BH29" s="170">
        <f ca="1">IF(BI$9&gt;Periodo,0,IF(BI$9&gt;Periodo,0,(SUMIFS(INDIRECT("'BD OCyG'!$"&amp;BI$10&amp;":"&amp;BI$10),'BD OCyG'!$B:$B,BH$9,'BD OCyG'!$AE:$AE,$H29,'BD OCyG'!$AD:$AD,$H$11)*BJ$9-SUMIFS(INDIRECT("'BD OCyG'!$"&amp;BC$10&amp;":"&amp;BC$10),'BD OCyG'!$B:$B,BH$9,'BD OCyG'!$AE:$AE,$H29,'BD OCyG'!$AD:$AD,$H$11)*BD$9)/BH$10))</f>
        <v>0</v>
      </c>
      <c r="BI29" s="170">
        <f t="shared" ca="1" si="14"/>
        <v>0</v>
      </c>
      <c r="BJ29" s="171">
        <f ca="1">IF(BI$9&gt;Periodo,0,SUMIFS(INDIRECT("'BD OCyG'!$"&amp;BJ$10&amp;":$"&amp;BJ$10),'BD OCyG'!$B:$B,BH$9,'BD OCyG'!$AE:$AE,$H29,'BD OCyG'!$AD:$AD,$H$11,'BD OCyG'!$AF:$AF,"Si")-BD29-AX29-AR29-AL29-AF29-Z29)</f>
        <v>0</v>
      </c>
      <c r="BK29" s="171">
        <f ca="1">IF(BI$9&gt;Periodo,0,SUMIFS(INDIRECT("'BD OCyG'!$"&amp;BJ$10&amp;":$"&amp;BJ$10),'BD OCyG'!$B:$B,BH$9,'BD OCyG'!$AE:$AE,$H29,'BD OCyG'!$AD:$AD,$H$11,'BD OCyG'!$AF:$AF,"No")*Resumen!$F$8-BE29-AY29-AS29-AM29-AG29-AA29)</f>
        <v>0</v>
      </c>
      <c r="BL29" s="171">
        <f ca="1">BJ29+IF(Resumen!$F$8=0,0,BK29/Resumen!$F$8)</f>
        <v>0</v>
      </c>
      <c r="BM29" s="171">
        <f ca="1">BJ29+IF(Resumen!$M$7=0,0,BK29/Resumen!$M$7)</f>
        <v>0</v>
      </c>
      <c r="BN29" s="170">
        <f ca="1">IF(BO$9&gt;Periodo,0,IF(BO$9&gt;Periodo,0,(SUMIFS(INDIRECT("'BD OCyG'!$"&amp;BO$10&amp;":"&amp;BO$10),'BD OCyG'!$B:$B,BN$9,'BD OCyG'!$AE:$AE,$H29,'BD OCyG'!$AD:$AD,$H$11)*BP$9-SUMIFS(INDIRECT("'BD OCyG'!$"&amp;BI$10&amp;":"&amp;BI$10),'BD OCyG'!$B:$B,BN$9,'BD OCyG'!$AE:$AE,$H29,'BD OCyG'!$AD:$AD,$H$11)*BJ$9)/BN$10))</f>
        <v>0</v>
      </c>
      <c r="BO29" s="170">
        <f t="shared" ca="1" si="15"/>
        <v>0</v>
      </c>
      <c r="BP29" s="171">
        <f ca="1">IF(BO$9&gt;Periodo,0,SUMIFS(INDIRECT("'BD OCyG'!$"&amp;BP$10&amp;":$"&amp;BP$10),'BD OCyG'!$B:$B,BN$9,'BD OCyG'!$AE:$AE,$H29,'BD OCyG'!$AD:$AD,$H$11,'BD OCyG'!$AF:$AF,"Si")-BJ29-BD29-AX29-AR29-AL29-AF29-Z29)</f>
        <v>0</v>
      </c>
      <c r="BQ29" s="171">
        <f ca="1">IF(BO$9&gt;Periodo,0,SUMIFS(INDIRECT("'BD OCyG'!$"&amp;BP$10&amp;":$"&amp;BP$10),'BD OCyG'!$B:$B,BN$9,'BD OCyG'!$AE:$AE,$H29,'BD OCyG'!$AD:$AD,$H$11,'BD OCyG'!$AF:$AF,"No")*Resumen!$F$9-BK29-BE29-AY29-AS29-AM29-AG29-AA29)</f>
        <v>0</v>
      </c>
      <c r="BR29" s="171">
        <f ca="1">BP29+IF(Resumen!$F$8=0,0,BQ29/Resumen!$F$8)</f>
        <v>0</v>
      </c>
      <c r="BS29" s="171">
        <f ca="1">BP29+IF(Resumen!$N$7=0,0,BQ29/Resumen!$N$7)</f>
        <v>0</v>
      </c>
      <c r="BT29" s="170">
        <f ca="1">IF(BU$9&gt;Periodo,0,IF(BU$9&gt;Periodo,0,(SUMIFS(INDIRECT("'BD OCyG'!$"&amp;BU$10&amp;":"&amp;BU$10),'BD OCyG'!$B:$B,BT$9,'BD OCyG'!$AE:$AE,$H29,'BD OCyG'!$AD:$AD,$H$11)*BV$9-SUMIFS(INDIRECT("'BD OCyG'!$"&amp;BO$10&amp;":"&amp;BO$10),'BD OCyG'!$B:$B,BT$9,'BD OCyG'!$AE:$AE,$H29,'BD OCyG'!$AD:$AD,$H$11)*BP$9)/BT$10))</f>
        <v>0</v>
      </c>
      <c r="BU29" s="170">
        <f t="shared" ca="1" si="16"/>
        <v>0</v>
      </c>
      <c r="BV29" s="171">
        <f ca="1">IF(BU$9&gt;Periodo,0,SUMIFS(INDIRECT("'BD OCyG'!$"&amp;BV$10&amp;":$"&amp;BV$10),'BD OCyG'!$B:$B,BT$9,'BD OCyG'!$AE:$AE,$H29,'BD OCyG'!$AD:$AD,$H$11,'BD OCyG'!$AF:$AF,"Si")-BP29-BJ29-BD29-AX29-AR29-AL29-AF29-Z29)</f>
        <v>0</v>
      </c>
      <c r="BW29" s="171">
        <f ca="1">IF(BU$9&gt;Periodo,0,SUMIFS(INDIRECT("'BD OCyG'!$"&amp;BV$10&amp;":$"&amp;BV$10),'BD OCyG'!$B:$B,BT$9,'BD OCyG'!$AE:$AE,$H29,'BD OCyG'!$AD:$AD,$H$11,'BD OCyG'!$AF:$AF,"No")*Resumen!$F$8-BQ29-BK29-BE29-AY29-AS29-AM29-AG29-AA29)</f>
        <v>0</v>
      </c>
      <c r="BX29" s="171">
        <f ca="1">BV29+IF(Resumen!$F$8=0,0,BW29/Resumen!$F$8)</f>
        <v>0</v>
      </c>
      <c r="BY29" s="171">
        <f ca="1">BV29+IF(Resumen!$O$7=0,0,BW29/Resumen!$O$7)</f>
        <v>0</v>
      </c>
      <c r="BZ29" s="170">
        <f ca="1">IF(CA$9&gt;Periodo,0,IF(CA$9&gt;Periodo,0,(SUMIFS(INDIRECT("'BD OCyG'!$"&amp;CA$10&amp;":"&amp;CA$10),'BD OCyG'!$B:$B,BZ$9,'BD OCyG'!$AE:$AE,$H29,'BD OCyG'!$AD:$AD,$H$11)*CB$9-SUMIFS(INDIRECT("'BD OCyG'!$"&amp;BU$10&amp;":"&amp;BU$10),'BD OCyG'!$B:$B,BZ$9,'BD OCyG'!$AE:$AE,$H29,'BD OCyG'!$AD:$AD,$H$11)*BV$9)/BZ$10))</f>
        <v>0</v>
      </c>
      <c r="CA29" s="170">
        <f t="shared" ca="1" si="17"/>
        <v>0</v>
      </c>
      <c r="CB29" s="171">
        <f ca="1">IF(CA$9&gt;Periodo,0,SUMIFS(INDIRECT("'BD OCyG'!$"&amp;CB$10&amp;":$"&amp;CB$10),'BD OCyG'!$B:$B,BZ$9,'BD OCyG'!$AE:$AE,$H29,'BD OCyG'!$AD:$AD,$H$11,'BD OCyG'!$AF:$AF,"Si")-BV29-BP29-BJ29-BD29-AX29-AR29-AL29-AF29-Z29)</f>
        <v>0</v>
      </c>
      <c r="CC29" s="171">
        <f ca="1">IF(CA$9&gt;Periodo,0,SUMIFS(INDIRECT("'BD OCyG'!$"&amp;CB$10&amp;":$"&amp;CB$10),'BD OCyG'!$B:$B,BZ$9,'BD OCyG'!$AE:$AE,$H29,'BD OCyG'!$AD:$AD,$H$11,'BD OCyG'!$AF:$AF,"No")*Resumen!$F$8-BW29-BQ29-BK29-BE29-AY29-AS29-AM29-AG29-AA29)</f>
        <v>0</v>
      </c>
      <c r="CD29" s="171">
        <f ca="1">CB29+IF(Resumen!$F$8=0,0,CC29/Resumen!$F$8)</f>
        <v>0</v>
      </c>
      <c r="CE29" s="171">
        <f ca="1">CB29+IF(Resumen!$P$7=0,0,CC29/Resumen!$P$7)</f>
        <v>0</v>
      </c>
      <c r="CF29" s="170">
        <f ca="1">IF(CG$9&gt;Periodo,0,IF(CG$9&gt;Periodo,0,(SUMIFS(INDIRECT("'BD OCyG'!$"&amp;CG$10&amp;":"&amp;CG$10),'BD OCyG'!$B:$B,CF$9,'BD OCyG'!$AE:$AE,$H29,'BD OCyG'!$AD:$AD,$H$11)*CH$9-SUMIFS(INDIRECT("'BD OCyG'!$"&amp;CA$10&amp;":"&amp;CA$10),'BD OCyG'!$B:$B,CF$9,'BD OCyG'!$AE:$AE,$H29,'BD OCyG'!$AD:$AD,$H$11)*CB$9)/CF$10))</f>
        <v>0</v>
      </c>
      <c r="CG29" s="170">
        <f t="shared" ca="1" si="18"/>
        <v>0</v>
      </c>
      <c r="CH29" s="171">
        <f ca="1">IF(CG$9&gt;Periodo,0,SUMIFS(INDIRECT("'BD OCyG'!$"&amp;CH$10&amp;":$"&amp;CH$10),'BD OCyG'!$B:$B,CF$9,'BD OCyG'!$AE:$AE,$H29,'BD OCyG'!$AD:$AD,$H$11,'BD OCyG'!$AF:$AF,"Si")-CB29-BV29-BP29-BJ29-BD29-AX29-AR29-AL29-AF29-Z29)</f>
        <v>0</v>
      </c>
      <c r="CI29" s="171">
        <f ca="1">IF(CG$9&gt;Periodo,0,SUMIFS(INDIRECT("'BD OCyG'!$"&amp;CH$10&amp;":$"&amp;CH$10),'BD OCyG'!$B:$B,CF$9,'BD OCyG'!$AE:$AE,$H29,'BD OCyG'!$AD:$AD,$H$11,'BD OCyG'!$AF:$AF,"No")*Resumen!$F$8-CC29-BW29-BQ29-BK29-BE29-AY29-AS29-AM29-AG29-AA29)</f>
        <v>0</v>
      </c>
      <c r="CJ29" s="171">
        <f ca="1">CH29+IF(Resumen!$F$8=0,0,CI29/Resumen!$F$8)</f>
        <v>0</v>
      </c>
      <c r="CK29" s="171">
        <f ca="1">CH29+IF(Resumen!$Q$7=0,0,CI29/Resumen!$Q$7)</f>
        <v>0</v>
      </c>
      <c r="CL29" s="170">
        <f ca="1">IF(CM$9&gt;Periodo,0,IF(CM$9&gt;Periodo,0,(SUMIFS(INDIRECT("'BD OCyG'!$"&amp;CM$10&amp;":"&amp;CM$10),'BD OCyG'!$B:$B,CL$9,'BD OCyG'!$AE:$AE,$H29,'BD OCyG'!$AD:$AD,$H$11)*CN$9-SUMIFS(INDIRECT("'BD OCyG'!$"&amp;CG$10&amp;":"&amp;CG$10),'BD OCyG'!$B:$B,CL$9,'BD OCyG'!$AE:$AE,$H29,'BD OCyG'!$AD:$AD,$H$11)*CH$9)/CL$10))</f>
        <v>0</v>
      </c>
      <c r="CM29" s="170">
        <f t="shared" ca="1" si="19"/>
        <v>0</v>
      </c>
      <c r="CN29" s="171">
        <f ca="1">IF(CM$9&gt;Periodo,0,SUMIFS(INDIRECT("'BD OCyG'!$"&amp;CN$10&amp;":$"&amp;CN$10),'BD OCyG'!$B:$B,CL$9,'BD OCyG'!$AE:$AE,$H29,'BD OCyG'!$AD:$AD,$H$11,'BD OCyG'!$AF:$AF,"Si")-CH29-CB29-BV29-BP29-BJ29-BD29-AX29-AR29-AL29-AF29-Z29)</f>
        <v>0</v>
      </c>
      <c r="CO29" s="171">
        <f ca="1">IF(CM$9&gt;Periodo,0,SUMIFS(INDIRECT("'BD OCyG'!$"&amp;CN$10&amp;":$"&amp;CN$10),'BD OCyG'!$B:$B,CL$9,'BD OCyG'!$AE:$AE,$H29,'BD OCyG'!$AD:$AD,$H$11,'BD OCyG'!$AF:$AF,"No")*Resumen!$F$8-CI29-CC29-BW29-BQ29-BK29-BE29-AY29-AS29-AM29-AG29-AA29)</f>
        <v>0</v>
      </c>
      <c r="CP29" s="171">
        <f ca="1">CN29+IF(Resumen!$F$8=0,0,CO29/Resumen!$F$8)</f>
        <v>0</v>
      </c>
      <c r="CQ29" s="171">
        <f ca="1">CN29+IF(Resumen!$R$7=0,0,CO29/Resumen!$R$7)</f>
        <v>0</v>
      </c>
      <c r="CR29" s="139">
        <f t="shared" ca="1" si="20"/>
        <v>0</v>
      </c>
      <c r="CS29" s="139">
        <f t="shared" ca="1" si="21"/>
        <v>0</v>
      </c>
      <c r="CT29" s="139">
        <f t="shared" ca="1" si="22"/>
        <v>0</v>
      </c>
      <c r="CU29" s="139">
        <f t="shared" ca="1" si="4"/>
        <v>0</v>
      </c>
      <c r="CV29" s="140">
        <f t="shared" ca="1" si="4"/>
        <v>0</v>
      </c>
      <c r="CW29" s="140">
        <f t="shared" ca="1" si="4"/>
        <v>0</v>
      </c>
      <c r="CX29" s="170">
        <f>SUMIFS('BD OCyG'!$AB:$AB,'BD OCyG'!$B:$B,CX$11,'BD OCyG'!$AE:$AE,$H29,'BD OCyG'!$AD:$AD,$H$11)</f>
        <v>0</v>
      </c>
      <c r="CY29" s="170">
        <f t="shared" si="5"/>
        <v>0</v>
      </c>
      <c r="CZ29" s="171">
        <f>SUMIFS('BD OCyG'!$AC:$AC,'BD OCyG'!$B:$B,CX$11,'BD OCyG'!$AE:$AE,$H29,'BD OCyG'!$AD:$AD,$H$11,'BD OCyG'!$AF:$AF,"Si")</f>
        <v>0</v>
      </c>
      <c r="DA29" s="171">
        <f>SUMIFS('BD OCyG'!$AC:$AC,'BD OCyG'!$B:$B,CX$11,'BD OCyG'!$AE:$AE,$H29,'BD OCyG'!$AD:$AD,$H$11,'BD OCyG'!$AF:$AF,"No")*Resumen!$F$8</f>
        <v>0</v>
      </c>
      <c r="DB29" s="171">
        <f>CZ29+IF(Resumen!$F$8=0,0,DA29/Resumen!$F$8)</f>
        <v>0</v>
      </c>
      <c r="DC29" s="171">
        <f>CZ29+IF(Resumen!$F$8=0,0,DA29/Resumen!$F$8)</f>
        <v>0</v>
      </c>
      <c r="DD29" s="170">
        <f>SUMIFS('BD OCyG'!$AB:$AB,'BD OCyG'!$B:$B,DD$11,'BD OCyG'!$AE:$AE,$H29,'BD OCyG'!$AD:$AD,$H$11)</f>
        <v>0</v>
      </c>
      <c r="DE29" s="170">
        <f t="shared" si="6"/>
        <v>0</v>
      </c>
      <c r="DF29" s="171">
        <f>SUMIFS('BD OCyG'!$AC:$AC,'BD OCyG'!$B:$B,DD$11,'BD OCyG'!$AE:$AE,$H29,'BD OCyG'!$AD:$AD,$H$11,'BD OCyG'!$AF:$AF,"Si")</f>
        <v>0</v>
      </c>
      <c r="DG29" s="171">
        <f>SUMIFS('BD OCyG'!$AC:$AC,'BD OCyG'!$B:$B,DD$11,'BD OCyG'!$AE:$AE,$H29,'BD OCyG'!$AD:$AD,$H$11,'BD OCyG'!$AF:$AF,"No")*Resumen!$F$8</f>
        <v>0</v>
      </c>
      <c r="DH29" s="171">
        <f>DF29+IF(Resumen!$F$8=0,0,DG29/Resumen!$F$8)</f>
        <v>0</v>
      </c>
      <c r="DI29" s="171">
        <f>DF29+IF(Resumen!$F$8=0,0,DG29/Resumen!$F$8)</f>
        <v>0</v>
      </c>
      <c r="DJ29" s="140">
        <f t="shared" ca="1" si="23"/>
        <v>0</v>
      </c>
      <c r="DK29" s="140">
        <f t="shared" ca="1" si="23"/>
        <v>0</v>
      </c>
      <c r="DL29" s="140">
        <f t="shared" ca="1" si="23"/>
        <v>0</v>
      </c>
    </row>
    <row r="30" spans="2:116" s="169" customFormat="1" ht="15" customHeight="1" x14ac:dyDescent="0.2">
      <c r="B30" s="170">
        <f>SUMIFS('BD OCyG'!$AB:$AB,'BD OCyG'!$B:$B,B$11,'BD OCyG'!$AE:$AE,$H30,'BD OCyG'!$AD:$AD,$H$11)</f>
        <v>0</v>
      </c>
      <c r="C30" s="170">
        <f t="shared" si="0"/>
        <v>0</v>
      </c>
      <c r="D30" s="171">
        <f>SUMIFS('BD OCyG'!$AC:$AC,'BD OCyG'!$B:$B,B$11,'BD OCyG'!$AE:$AE,$H30,'BD OCyG'!$AD:$AD,$H$11,'BD OCyG'!$AF:$AF,"Si")</f>
        <v>0</v>
      </c>
      <c r="E30" s="171">
        <f>SUMIFS('BD OCyG'!$AC:$AC,'BD OCyG'!$B:$B,B$11,'BD OCyG'!$AE:$AE,$H30,'BD OCyG'!$AD:$AD,$H$11,'BD OCyG'!$AF:$AF,"No")*Resumen!$F$9</f>
        <v>0</v>
      </c>
      <c r="F30" s="171">
        <f>D30+IF(Resumen!$F$9=0,0,E30/Resumen!$F$9)</f>
        <v>0</v>
      </c>
      <c r="G30" s="171">
        <f>D30+IF(Resumen!$F$7=0,0,E30/Resumen!$F$7)</f>
        <v>0</v>
      </c>
      <c r="H30" s="172"/>
      <c r="I30" s="139">
        <f>SUMIFS('BD OCyG'!$AB:$AB,'BD OCyG'!$B:$B,I$11,'BD OCyG'!$AE:$AE,$H30,'BD OCyG'!$AD:$AD,$H$11)</f>
        <v>0</v>
      </c>
      <c r="J30" s="139">
        <f t="shared" si="1"/>
        <v>0</v>
      </c>
      <c r="K30" s="139">
        <f>SUMIFS('BD OCyG'!$AC:$AC,'BD OCyG'!$B:$B,I$11,'BD OCyG'!$AE:$AE,$H30,'BD OCyG'!$AD:$AD,$H$11,'BD OCyG'!$AF:$AF,"Si")</f>
        <v>0</v>
      </c>
      <c r="L30" s="139">
        <f>SUMIFS('BD OCyG'!$AC:$AC,'BD OCyG'!$B:$B,I$11,'BD OCyG'!$AE:$AE,$H30,'BD OCyG'!$AD:$AD,$H$11,'BD OCyG'!$AF:$AF,"No")*Resumen!$F$8</f>
        <v>0</v>
      </c>
      <c r="M30" s="171">
        <f>K30+IF(Resumen!$F$8=0,0,L30/Resumen!$F$8)</f>
        <v>0</v>
      </c>
      <c r="N30" s="139">
        <f>SUMIFS('BD OCyG'!$AB:$AB,'BD OCyG'!$B:$B,N$11,'BD OCyG'!$AE:$AE,$H30,'BD OCyG'!$AD:$AD,$H$11)</f>
        <v>0</v>
      </c>
      <c r="O30" s="139">
        <f t="shared" si="2"/>
        <v>0</v>
      </c>
      <c r="P30" s="139">
        <f>SUMIFS('BD OCyG'!$AC:$AC,'BD OCyG'!$B:$B,N$11,'BD OCyG'!$AE:$AE,$H30,'BD OCyG'!$AD:$AD,$H$11,'BD OCyG'!$AF:$AF,"Si")</f>
        <v>0</v>
      </c>
      <c r="Q30" s="139">
        <f>SUMIFS('BD OCyG'!$AC:$AC,'BD OCyG'!$B:$B,N$11,'BD OCyG'!$AE:$AE,$H30,'BD OCyG'!$AD:$AD,$H$11,'BD OCyG'!$AF:$AF,"No")*Resumen!$F$8</f>
        <v>0</v>
      </c>
      <c r="R30" s="171">
        <f>P30+IF(Resumen!$F$8=0,0,Q30/Resumen!$F$8)</f>
        <v>0</v>
      </c>
      <c r="S30" s="139">
        <f ca="1">IFERROR(SUMIFS(INDIRECT("'BD OCyG'!$"&amp;T$10&amp;":"&amp;T$10),'BD OCyG'!$B:$B,N$11,'BD OCyG'!$AE:$AE,$H30,'BD OCyG'!$AD:$AD,$H$11),)</f>
        <v>0</v>
      </c>
      <c r="T30" s="139">
        <f t="shared" ca="1" si="3"/>
        <v>0</v>
      </c>
      <c r="U30" s="139">
        <f ca="1">IFERROR(SUMIFS(INDIRECT("'BD OCyG'!$"&amp;U$10&amp;":$"&amp;U$10),'BD OCyG'!$B:$B,N$11,'BD OCyG'!$AE:$AE,$H30,'BD OCyG'!$AD:$AD,$H$11,'BD OCyG'!$AF:$AF,"Si"),)</f>
        <v>0</v>
      </c>
      <c r="V30" s="139">
        <f ca="1">IFERROR(SUMIFS(INDIRECT("'BD OCyG'!$"&amp;U$10&amp;":$"&amp;U$10),'BD OCyG'!$B:$B,N$11,'BD OCyG'!$AE:$AE,$H30,'BD OCyG'!$AD:$AD,$H$11,'BD OCyG'!$AF:$AF,"No")*Resumen!$F$8,)</f>
        <v>0</v>
      </c>
      <c r="W30" s="171">
        <f ca="1">U30+IF(Resumen!$F$8=0,0,V30/Resumen!$F$8)</f>
        <v>0</v>
      </c>
      <c r="X30" s="170">
        <f ca="1">SUMIFS(INDIRECT("'BD OCyG'!$"&amp;Y$10&amp;":"&amp;Y$10),'BD OCyG'!$B:$B,X$9,'BD OCyG'!$AE:$AE,$H30,'BD OCyG'!$AD:$AD,$H$11)</f>
        <v>0</v>
      </c>
      <c r="Y30" s="170">
        <f t="shared" ca="1" si="8"/>
        <v>0</v>
      </c>
      <c r="Z30" s="171">
        <f ca="1">SUMIFS(INDIRECT("'BD OCyG'!$"&amp;Z$10&amp;":$"&amp;Z$10),'BD OCyG'!$B:$B,X$9,'BD OCyG'!$AE:$AE,$H30,'BD OCyG'!$AD:$AD,$H$11,'BD OCyG'!$AF:$AF,"Si")</f>
        <v>0</v>
      </c>
      <c r="AA30" s="171">
        <f ca="1">SUMIFS(INDIRECT("'BD OCyG'!$"&amp;Z$10&amp;":$"&amp;Z$10),'BD OCyG'!$B:$B,X$9,'BD OCyG'!$AE:$AE,$H30,'BD OCyG'!$AD:$AD,$H$11,'BD OCyG'!$AF:$AF,"No")*Resumen!$F$8</f>
        <v>0</v>
      </c>
      <c r="AB30" s="171">
        <f ca="1">Z30+IF(Resumen!$F$8=0,0,AA30/Resumen!$F$8)</f>
        <v>0</v>
      </c>
      <c r="AC30" s="171">
        <f ca="1">Z30+IF(Resumen!$G$7=0,0,AA30/Resumen!$G$7)</f>
        <v>0</v>
      </c>
      <c r="AD30" s="170">
        <f ca="1">IF(AE$9&gt;Periodo,0,(SUMIFS(INDIRECT("'BD OCyG'!$"&amp;AE$10&amp;":"&amp;AE$10),'BD OCyG'!$B:$B,AD$9,'BD OCyG'!$AE:$AE,$H30,'BD OCyG'!$AD:$AD,$H$11)*AF$9-X30*X$10)/AD$10)</f>
        <v>0</v>
      </c>
      <c r="AE30" s="170">
        <f t="shared" ca="1" si="9"/>
        <v>0</v>
      </c>
      <c r="AF30" s="171">
        <f ca="1">IF(AE$9&gt;Periodo,0,IF(AE$9&gt;Periodo,0,SUMIFS(INDIRECT("'BD OCyG'!$"&amp;AF$10&amp;":$"&amp;AF$10),'BD OCyG'!$B:$B,AD$9,'BD OCyG'!$AE:$AE,$H30,'BD OCyG'!$AD:$AD,$H$11,'BD OCyG'!$AF:$AF,"Si")-Z30))</f>
        <v>0</v>
      </c>
      <c r="AG30" s="171">
        <f ca="1">IF(AE$9&gt;Periodo,0,IF(AE$9&gt;Periodo,0,SUMIFS(INDIRECT("'BD OCyG'!$"&amp;AF$10&amp;":$"&amp;AF$10),'BD OCyG'!$B:$B,AD$9,'BD OCyG'!$AE:$AE,$H30,'BD OCyG'!$AD:$AD,$H$11,'BD OCyG'!$AF:$AF,"No")*Resumen!$F$8-AA30))</f>
        <v>0</v>
      </c>
      <c r="AH30" s="171">
        <f ca="1">AF30+IF(Resumen!$F$8=0,0,AG30/Resumen!$F$8)</f>
        <v>0</v>
      </c>
      <c r="AI30" s="171">
        <f ca="1">AF30+IF(Resumen!$H$7=0,0,AG30/Resumen!$H$7)</f>
        <v>0</v>
      </c>
      <c r="AJ30" s="170">
        <f ca="1">IF(AK$9&gt;Periodo,0,IF(AK$9&gt;Periodo,0,(SUMIFS(INDIRECT("'BD OCyG'!$"&amp;AK$10&amp;":"&amp;AK$10),'BD OCyG'!$B:$B,AJ$9,'BD OCyG'!$AE:$AE,$H30,'BD OCyG'!$AD:$AD,$H$11)*AL$9-SUMIFS(INDIRECT("'BD OCyG'!$"&amp;AE$10&amp;":"&amp;AE$10),'BD OCyG'!$B:$B,AJ$9,'BD OCyG'!$AE:$AE,$H30,'BD OCyG'!$AD:$AD,$H$11)*AF$9)/AJ$10))</f>
        <v>0</v>
      </c>
      <c r="AK30" s="170">
        <f t="shared" ca="1" si="10"/>
        <v>0</v>
      </c>
      <c r="AL30" s="171">
        <f ca="1">IF(AK$9&gt;Periodo,0,SUMIFS(INDIRECT("'BD OCyG'!$"&amp;AL$10&amp;":$"&amp;AL$10),'BD OCyG'!$B:$B,AJ$9,'BD OCyG'!$AE:$AE,$H30,'BD OCyG'!$AD:$AD,$H$11,'BD OCyG'!$AF:$AF,"Si")-AF30-Z30)</f>
        <v>0</v>
      </c>
      <c r="AM30" s="171">
        <f ca="1">IF(AK$9&gt;Periodo,0,SUMIFS(INDIRECT("'BD OCyG'!$"&amp;AL$10&amp;":$"&amp;AL$10),'BD OCyG'!$B:$B,AJ$9,'BD OCyG'!$AE:$AE,$H30,'BD OCyG'!$AD:$AD,$H$11,'BD OCyG'!$AF:$AF,"No")*Resumen!$F$8-AG30-AA30)</f>
        <v>0</v>
      </c>
      <c r="AN30" s="171">
        <f ca="1">AL30+IF(Resumen!$F$8=0,0,AM30/Resumen!$F$8)</f>
        <v>0</v>
      </c>
      <c r="AO30" s="171">
        <f ca="1">AL30+IF(Resumen!$I$7=0,0,AM30/Resumen!$I$7)</f>
        <v>0</v>
      </c>
      <c r="AP30" s="170">
        <f ca="1">IF(AQ$9&gt;Periodo,0,IF(AQ$9&gt;Periodo,0,(SUMIFS(INDIRECT("'BD OCyG'!$"&amp;AQ$10&amp;":"&amp;AQ$10),'BD OCyG'!$B:$B,AP$9,'BD OCyG'!$AE:$AE,$H30,'BD OCyG'!$AD:$AD,$H$11)*AR$9-SUMIFS(INDIRECT("'BD OCyG'!$"&amp;AK$10&amp;":"&amp;AK$10),'BD OCyG'!$B:$B,AP$9,'BD OCyG'!$AE:$AE,$H30,'BD OCyG'!$AD:$AD,$H$11)*AL$9)/AP$10))</f>
        <v>0</v>
      </c>
      <c r="AQ30" s="170">
        <f t="shared" ca="1" si="11"/>
        <v>0</v>
      </c>
      <c r="AR30" s="171">
        <f ca="1">IF(AQ$9&gt;Periodo,0,SUMIFS(INDIRECT("'BD OCyG'!$"&amp;AR$10&amp;":$"&amp;AR$10),'BD OCyG'!$B:$B,AP$9,'BD OCyG'!$AE:$AE,$H30,'BD OCyG'!$AD:$AD,$H$11,'BD OCyG'!$AF:$AF,"Si")-AL30-AF30-Z30)</f>
        <v>0</v>
      </c>
      <c r="AS30" s="171">
        <f ca="1">IF(AQ$9&gt;Periodo,0,SUMIFS(INDIRECT("'BD OCyG'!$"&amp;AR$10&amp;":$"&amp;AR$10),'BD OCyG'!$B:$B,AP$9,'BD OCyG'!$AE:$AE,$H30,'BD OCyG'!$AD:$AD,$H$11,'BD OCyG'!$AF:$AF,"No")*Resumen!$F$8-AM30-AG30-AA30)</f>
        <v>0</v>
      </c>
      <c r="AT30" s="171">
        <f ca="1">AR30+IF(Resumen!$F$8=0,0,AS30/Resumen!$F$8)</f>
        <v>0</v>
      </c>
      <c r="AU30" s="171">
        <f ca="1">AR30+IF(Resumen!$J$7=0,0,AS30/Resumen!$J$7)</f>
        <v>0</v>
      </c>
      <c r="AV30" s="170">
        <f ca="1">IF(AW$9&gt;Periodo,0,IF(AW$9&gt;Periodo,0,(SUMIFS(INDIRECT("'BD OCyG'!$"&amp;AW$10&amp;":"&amp;AW$10),'BD OCyG'!$B:$B,AV$9,'BD OCyG'!$AE:$AE,$H30,'BD OCyG'!$AD:$AD,$H$11)*AX$9-SUMIFS(INDIRECT("'BD OCyG'!$"&amp;AQ$10&amp;":"&amp;AQ$10),'BD OCyG'!$B:$B,AV$9,'BD OCyG'!$AE:$AE,$H30,'BD OCyG'!$AD:$AD,$H$11)*AR$9)/AV$10))</f>
        <v>0</v>
      </c>
      <c r="AW30" s="170">
        <f t="shared" ca="1" si="12"/>
        <v>0</v>
      </c>
      <c r="AX30" s="171">
        <f ca="1">IF(AW$9&gt;Periodo,0,SUMIFS(INDIRECT("'BD OCyG'!$"&amp;AX$10&amp;":$"&amp;AX$10),'BD OCyG'!$B:$B,AV$9,'BD OCyG'!$AE:$AE,$H30,'BD OCyG'!$AD:$AD,$H$11,'BD OCyG'!$AF:$AF,"Si")-AR30-AL30-AF30-Z30)</f>
        <v>0</v>
      </c>
      <c r="AY30" s="171">
        <f ca="1">IF(AW$9&gt;Periodo,0,SUMIFS(INDIRECT("'BD OCyG'!$"&amp;AX$10&amp;":$"&amp;AX$10),'BD OCyG'!$B:$B,AV$9,'BD OCyG'!$AE:$AE,$H30,'BD OCyG'!$AD:$AD,$H$11,'BD OCyG'!$AF:$AF,"No")*Resumen!$F$8-AS30-AM30-AG30-AA30)</f>
        <v>0</v>
      </c>
      <c r="AZ30" s="171">
        <f ca="1">AX30+IF(Resumen!$F$8=0,0,AY30/Resumen!$F$8)</f>
        <v>0</v>
      </c>
      <c r="BA30" s="171">
        <f ca="1">AX30+IF(Resumen!$K$7=0,0,AY30/Resumen!$K$7)</f>
        <v>0</v>
      </c>
      <c r="BB30" s="170">
        <f ca="1">IF(BC$9&gt;Periodo,0,IF(BC$9&gt;Periodo,0,(SUMIFS(INDIRECT("'BD OCyG'!$"&amp;BC$10&amp;":"&amp;BC$10),'BD OCyG'!$B:$B,BB$9,'BD OCyG'!$AE:$AE,$H30,'BD OCyG'!$AD:$AD,$H$11)*BD$9-SUMIFS(INDIRECT("'BD OCyG'!$"&amp;AW$10&amp;":"&amp;AW$10),'BD OCyG'!$B:$B,BB$9,'BD OCyG'!$AE:$AE,$H30,'BD OCyG'!$AD:$AD,$H$11)*AX$9)/BB$10))</f>
        <v>0</v>
      </c>
      <c r="BC30" s="170">
        <f t="shared" ca="1" si="13"/>
        <v>0</v>
      </c>
      <c r="BD30" s="171">
        <f ca="1">IF(BC$9&gt;Periodo,0,SUMIFS(INDIRECT("'BD OCyG'!$"&amp;BD$10&amp;":$"&amp;BD$10),'BD OCyG'!$B:$B,BB$9,'BD OCyG'!$AE:$AE,$H30,'BD OCyG'!$AD:$AD,$H$11,'BD OCyG'!$AF:$AF,"Si")-AX30-AR30-AL30-AF30-Z30)</f>
        <v>0</v>
      </c>
      <c r="BE30" s="171">
        <f ca="1">IF(BC$9&gt;Periodo,0,SUMIFS(INDIRECT("'BD OCyG'!$"&amp;BD$10&amp;":$"&amp;BD$10),'BD OCyG'!$B:$B,BB$9,'BD OCyG'!$AE:$AE,$H30,'BD OCyG'!$AD:$AD,$H$11,'BD OCyG'!$AF:$AF,"No")*Resumen!$F$8-AY30-AS30-AM30-AG30-AA30)</f>
        <v>0</v>
      </c>
      <c r="BF30" s="171">
        <f ca="1">BD30+IF(Resumen!$F$8=0,0,BE30/Resumen!$F$8)</f>
        <v>0</v>
      </c>
      <c r="BG30" s="171">
        <f ca="1">BD30+IF(Resumen!$L$7=0,0,BE30/Resumen!$L$7)</f>
        <v>0</v>
      </c>
      <c r="BH30" s="170">
        <f ca="1">IF(BI$9&gt;Periodo,0,IF(BI$9&gt;Periodo,0,(SUMIFS(INDIRECT("'BD OCyG'!$"&amp;BI$10&amp;":"&amp;BI$10),'BD OCyG'!$B:$B,BH$9,'BD OCyG'!$AE:$AE,$H30,'BD OCyG'!$AD:$AD,$H$11)*BJ$9-SUMIFS(INDIRECT("'BD OCyG'!$"&amp;BC$10&amp;":"&amp;BC$10),'BD OCyG'!$B:$B,BH$9,'BD OCyG'!$AE:$AE,$H30,'BD OCyG'!$AD:$AD,$H$11)*BD$9)/BH$10))</f>
        <v>0</v>
      </c>
      <c r="BI30" s="170">
        <f t="shared" ca="1" si="14"/>
        <v>0</v>
      </c>
      <c r="BJ30" s="171">
        <f ca="1">IF(BI$9&gt;Periodo,0,SUMIFS(INDIRECT("'BD OCyG'!$"&amp;BJ$10&amp;":$"&amp;BJ$10),'BD OCyG'!$B:$B,BH$9,'BD OCyG'!$AE:$AE,$H30,'BD OCyG'!$AD:$AD,$H$11,'BD OCyG'!$AF:$AF,"Si")-BD30-AX30-AR30-AL30-AF30-Z30)</f>
        <v>0</v>
      </c>
      <c r="BK30" s="171">
        <f ca="1">IF(BI$9&gt;Periodo,0,SUMIFS(INDIRECT("'BD OCyG'!$"&amp;BJ$10&amp;":$"&amp;BJ$10),'BD OCyG'!$B:$B,BH$9,'BD OCyG'!$AE:$AE,$H30,'BD OCyG'!$AD:$AD,$H$11,'BD OCyG'!$AF:$AF,"No")*Resumen!$F$8-BE30-AY30-AS30-AM30-AG30-AA30)</f>
        <v>0</v>
      </c>
      <c r="BL30" s="171">
        <f ca="1">BJ30+IF(Resumen!$F$8=0,0,BK30/Resumen!$F$8)</f>
        <v>0</v>
      </c>
      <c r="BM30" s="171">
        <f ca="1">BJ30+IF(Resumen!$M$7=0,0,BK30/Resumen!$M$7)</f>
        <v>0</v>
      </c>
      <c r="BN30" s="170">
        <f ca="1">IF(BO$9&gt;Periodo,0,IF(BO$9&gt;Periodo,0,(SUMIFS(INDIRECT("'BD OCyG'!$"&amp;BO$10&amp;":"&amp;BO$10),'BD OCyG'!$B:$B,BN$9,'BD OCyG'!$AE:$AE,$H30,'BD OCyG'!$AD:$AD,$H$11)*BP$9-SUMIFS(INDIRECT("'BD OCyG'!$"&amp;BI$10&amp;":"&amp;BI$10),'BD OCyG'!$B:$B,BN$9,'BD OCyG'!$AE:$AE,$H30,'BD OCyG'!$AD:$AD,$H$11)*BJ$9)/BN$10))</f>
        <v>0</v>
      </c>
      <c r="BO30" s="170">
        <f t="shared" ca="1" si="15"/>
        <v>0</v>
      </c>
      <c r="BP30" s="171">
        <f ca="1">IF(BO$9&gt;Periodo,0,SUMIFS(INDIRECT("'BD OCyG'!$"&amp;BP$10&amp;":$"&amp;BP$10),'BD OCyG'!$B:$B,BN$9,'BD OCyG'!$AE:$AE,$H30,'BD OCyG'!$AD:$AD,$H$11,'BD OCyG'!$AF:$AF,"Si")-BJ30-BD30-AX30-AR30-AL30-AF30-Z30)</f>
        <v>0</v>
      </c>
      <c r="BQ30" s="171">
        <f ca="1">IF(BO$9&gt;Periodo,0,SUMIFS(INDIRECT("'BD OCyG'!$"&amp;BP$10&amp;":$"&amp;BP$10),'BD OCyG'!$B:$B,BN$9,'BD OCyG'!$AE:$AE,$H30,'BD OCyG'!$AD:$AD,$H$11,'BD OCyG'!$AF:$AF,"No")*Resumen!$F$9-BK30-BE30-AY30-AS30-AM30-AG30-AA30)</f>
        <v>0</v>
      </c>
      <c r="BR30" s="171">
        <f ca="1">BP30+IF(Resumen!$F$8=0,0,BQ30/Resumen!$F$8)</f>
        <v>0</v>
      </c>
      <c r="BS30" s="171">
        <f ca="1">BP30+IF(Resumen!$N$7=0,0,BQ30/Resumen!$N$7)</f>
        <v>0</v>
      </c>
      <c r="BT30" s="170">
        <f ca="1">IF(BU$9&gt;Periodo,0,IF(BU$9&gt;Periodo,0,(SUMIFS(INDIRECT("'BD OCyG'!$"&amp;BU$10&amp;":"&amp;BU$10),'BD OCyG'!$B:$B,BT$9,'BD OCyG'!$AE:$AE,$H30,'BD OCyG'!$AD:$AD,$H$11)*BV$9-SUMIFS(INDIRECT("'BD OCyG'!$"&amp;BO$10&amp;":"&amp;BO$10),'BD OCyG'!$B:$B,BT$9,'BD OCyG'!$AE:$AE,$H30,'BD OCyG'!$AD:$AD,$H$11)*BP$9)/BT$10))</f>
        <v>0</v>
      </c>
      <c r="BU30" s="170">
        <f t="shared" ca="1" si="16"/>
        <v>0</v>
      </c>
      <c r="BV30" s="171">
        <f ca="1">IF(BU$9&gt;Periodo,0,SUMIFS(INDIRECT("'BD OCyG'!$"&amp;BV$10&amp;":$"&amp;BV$10),'BD OCyG'!$B:$B,BT$9,'BD OCyG'!$AE:$AE,$H30,'BD OCyG'!$AD:$AD,$H$11,'BD OCyG'!$AF:$AF,"Si")-BP30-BJ30-BD30-AX30-AR30-AL30-AF30-Z30)</f>
        <v>0</v>
      </c>
      <c r="BW30" s="171">
        <f ca="1">IF(BU$9&gt;Periodo,0,SUMIFS(INDIRECT("'BD OCyG'!$"&amp;BV$10&amp;":$"&amp;BV$10),'BD OCyG'!$B:$B,BT$9,'BD OCyG'!$AE:$AE,$H30,'BD OCyG'!$AD:$AD,$H$11,'BD OCyG'!$AF:$AF,"No")*Resumen!$F$8-BQ30-BK30-BE30-AY30-AS30-AM30-AG30-AA30)</f>
        <v>0</v>
      </c>
      <c r="BX30" s="171">
        <f ca="1">BV30+IF(Resumen!$F$8=0,0,BW30/Resumen!$F$8)</f>
        <v>0</v>
      </c>
      <c r="BY30" s="171">
        <f ca="1">BV30+IF(Resumen!$O$7=0,0,BW30/Resumen!$O$7)</f>
        <v>0</v>
      </c>
      <c r="BZ30" s="170">
        <f ca="1">IF(CA$9&gt;Periodo,0,IF(CA$9&gt;Periodo,0,(SUMIFS(INDIRECT("'BD OCyG'!$"&amp;CA$10&amp;":"&amp;CA$10),'BD OCyG'!$B:$B,BZ$9,'BD OCyG'!$AE:$AE,$H30,'BD OCyG'!$AD:$AD,$H$11)*CB$9-SUMIFS(INDIRECT("'BD OCyG'!$"&amp;BU$10&amp;":"&amp;BU$10),'BD OCyG'!$B:$B,BZ$9,'BD OCyG'!$AE:$AE,$H30,'BD OCyG'!$AD:$AD,$H$11)*BV$9)/BZ$10))</f>
        <v>0</v>
      </c>
      <c r="CA30" s="170">
        <f t="shared" ca="1" si="17"/>
        <v>0</v>
      </c>
      <c r="CB30" s="171">
        <f ca="1">IF(CA$9&gt;Periodo,0,SUMIFS(INDIRECT("'BD OCyG'!$"&amp;CB$10&amp;":$"&amp;CB$10),'BD OCyG'!$B:$B,BZ$9,'BD OCyG'!$AE:$AE,$H30,'BD OCyG'!$AD:$AD,$H$11,'BD OCyG'!$AF:$AF,"Si")-BV30-BP30-BJ30-BD30-AX30-AR30-AL30-AF30-Z30)</f>
        <v>0</v>
      </c>
      <c r="CC30" s="171">
        <f ca="1">IF(CA$9&gt;Periodo,0,SUMIFS(INDIRECT("'BD OCyG'!$"&amp;CB$10&amp;":$"&amp;CB$10),'BD OCyG'!$B:$B,BZ$9,'BD OCyG'!$AE:$AE,$H30,'BD OCyG'!$AD:$AD,$H$11,'BD OCyG'!$AF:$AF,"No")*Resumen!$F$8-BW30-BQ30-BK30-BE30-AY30-AS30-AM30-AG30-AA30)</f>
        <v>0</v>
      </c>
      <c r="CD30" s="171">
        <f ca="1">CB30+IF(Resumen!$F$8=0,0,CC30/Resumen!$F$8)</f>
        <v>0</v>
      </c>
      <c r="CE30" s="171">
        <f ca="1">CB30+IF(Resumen!$P$7=0,0,CC30/Resumen!$P$7)</f>
        <v>0</v>
      </c>
      <c r="CF30" s="170">
        <f ca="1">IF(CG$9&gt;Periodo,0,IF(CG$9&gt;Periodo,0,(SUMIFS(INDIRECT("'BD OCyG'!$"&amp;CG$10&amp;":"&amp;CG$10),'BD OCyG'!$B:$B,CF$9,'BD OCyG'!$AE:$AE,$H30,'BD OCyG'!$AD:$AD,$H$11)*CH$9-SUMIFS(INDIRECT("'BD OCyG'!$"&amp;CA$10&amp;":"&amp;CA$10),'BD OCyG'!$B:$B,CF$9,'BD OCyG'!$AE:$AE,$H30,'BD OCyG'!$AD:$AD,$H$11)*CB$9)/CF$10))</f>
        <v>0</v>
      </c>
      <c r="CG30" s="170">
        <f t="shared" ca="1" si="18"/>
        <v>0</v>
      </c>
      <c r="CH30" s="171">
        <f ca="1">IF(CG$9&gt;Periodo,0,SUMIFS(INDIRECT("'BD OCyG'!$"&amp;CH$10&amp;":$"&amp;CH$10),'BD OCyG'!$B:$B,CF$9,'BD OCyG'!$AE:$AE,$H30,'BD OCyG'!$AD:$AD,$H$11,'BD OCyG'!$AF:$AF,"Si")-CB30-BV30-BP30-BJ30-BD30-AX30-AR30-AL30-AF30-Z30)</f>
        <v>0</v>
      </c>
      <c r="CI30" s="171">
        <f ca="1">IF(CG$9&gt;Periodo,0,SUMIFS(INDIRECT("'BD OCyG'!$"&amp;CH$10&amp;":$"&amp;CH$10),'BD OCyG'!$B:$B,CF$9,'BD OCyG'!$AE:$AE,$H30,'BD OCyG'!$AD:$AD,$H$11,'BD OCyG'!$AF:$AF,"No")*Resumen!$F$8-CC30-BW30-BQ30-BK30-BE30-AY30-AS30-AM30-AG30-AA30)</f>
        <v>0</v>
      </c>
      <c r="CJ30" s="171">
        <f ca="1">CH30+IF(Resumen!$F$8=0,0,CI30/Resumen!$F$8)</f>
        <v>0</v>
      </c>
      <c r="CK30" s="171">
        <f ca="1">CH30+IF(Resumen!$Q$7=0,0,CI30/Resumen!$Q$7)</f>
        <v>0</v>
      </c>
      <c r="CL30" s="170">
        <f ca="1">IF(CM$9&gt;Periodo,0,IF(CM$9&gt;Periodo,0,(SUMIFS(INDIRECT("'BD OCyG'!$"&amp;CM$10&amp;":"&amp;CM$10),'BD OCyG'!$B:$B,CL$9,'BD OCyG'!$AE:$AE,$H30,'BD OCyG'!$AD:$AD,$H$11)*CN$9-SUMIFS(INDIRECT("'BD OCyG'!$"&amp;CG$10&amp;":"&amp;CG$10),'BD OCyG'!$B:$B,CL$9,'BD OCyG'!$AE:$AE,$H30,'BD OCyG'!$AD:$AD,$H$11)*CH$9)/CL$10))</f>
        <v>0</v>
      </c>
      <c r="CM30" s="170">
        <f t="shared" ca="1" si="19"/>
        <v>0</v>
      </c>
      <c r="CN30" s="171">
        <f ca="1">IF(CM$9&gt;Periodo,0,SUMIFS(INDIRECT("'BD OCyG'!$"&amp;CN$10&amp;":$"&amp;CN$10),'BD OCyG'!$B:$B,CL$9,'BD OCyG'!$AE:$AE,$H30,'BD OCyG'!$AD:$AD,$H$11,'BD OCyG'!$AF:$AF,"Si")-CH30-CB30-BV30-BP30-BJ30-BD30-AX30-AR30-AL30-AF30-Z30)</f>
        <v>0</v>
      </c>
      <c r="CO30" s="171">
        <f ca="1">IF(CM$9&gt;Periodo,0,SUMIFS(INDIRECT("'BD OCyG'!$"&amp;CN$10&amp;":$"&amp;CN$10),'BD OCyG'!$B:$B,CL$9,'BD OCyG'!$AE:$AE,$H30,'BD OCyG'!$AD:$AD,$H$11,'BD OCyG'!$AF:$AF,"No")*Resumen!$F$8-CI30-CC30-BW30-BQ30-BK30-BE30-AY30-AS30-AM30-AG30-AA30)</f>
        <v>0</v>
      </c>
      <c r="CP30" s="171">
        <f ca="1">CN30+IF(Resumen!$F$8=0,0,CO30/Resumen!$F$8)</f>
        <v>0</v>
      </c>
      <c r="CQ30" s="171">
        <f ca="1">CN30+IF(Resumen!$R$7=0,0,CO30/Resumen!$R$7)</f>
        <v>0</v>
      </c>
      <c r="CR30" s="139">
        <f t="shared" ca="1" si="20"/>
        <v>0</v>
      </c>
      <c r="CS30" s="139">
        <f t="shared" ca="1" si="21"/>
        <v>0</v>
      </c>
      <c r="CT30" s="139">
        <f t="shared" ca="1" si="22"/>
        <v>0</v>
      </c>
      <c r="CU30" s="139">
        <f t="shared" ca="1" si="4"/>
        <v>0</v>
      </c>
      <c r="CV30" s="140">
        <f t="shared" ca="1" si="4"/>
        <v>0</v>
      </c>
      <c r="CW30" s="140">
        <f t="shared" ca="1" si="4"/>
        <v>0</v>
      </c>
      <c r="CX30" s="170">
        <f>SUMIFS('BD OCyG'!$AB:$AB,'BD OCyG'!$B:$B,CX$11,'BD OCyG'!$AE:$AE,$H30,'BD OCyG'!$AD:$AD,$H$11)</f>
        <v>0</v>
      </c>
      <c r="CY30" s="170">
        <f t="shared" si="5"/>
        <v>0</v>
      </c>
      <c r="CZ30" s="171">
        <f>SUMIFS('BD OCyG'!$AC:$AC,'BD OCyG'!$B:$B,CX$11,'BD OCyG'!$AE:$AE,$H30,'BD OCyG'!$AD:$AD,$H$11,'BD OCyG'!$AF:$AF,"Si")</f>
        <v>0</v>
      </c>
      <c r="DA30" s="171">
        <f>SUMIFS('BD OCyG'!$AC:$AC,'BD OCyG'!$B:$B,CX$11,'BD OCyG'!$AE:$AE,$H30,'BD OCyG'!$AD:$AD,$H$11,'BD OCyG'!$AF:$AF,"No")*Resumen!$F$8</f>
        <v>0</v>
      </c>
      <c r="DB30" s="171">
        <f>CZ30+IF(Resumen!$F$8=0,0,DA30/Resumen!$F$8)</f>
        <v>0</v>
      </c>
      <c r="DC30" s="171">
        <f>CZ30+IF(Resumen!$F$8=0,0,DA30/Resumen!$F$8)</f>
        <v>0</v>
      </c>
      <c r="DD30" s="170">
        <f>SUMIFS('BD OCyG'!$AB:$AB,'BD OCyG'!$B:$B,DD$11,'BD OCyG'!$AE:$AE,$H30,'BD OCyG'!$AD:$AD,$H$11)</f>
        <v>0</v>
      </c>
      <c r="DE30" s="170">
        <f t="shared" si="6"/>
        <v>0</v>
      </c>
      <c r="DF30" s="171">
        <f>SUMIFS('BD OCyG'!$AC:$AC,'BD OCyG'!$B:$B,DD$11,'BD OCyG'!$AE:$AE,$H30,'BD OCyG'!$AD:$AD,$H$11,'BD OCyG'!$AF:$AF,"Si")</f>
        <v>0</v>
      </c>
      <c r="DG30" s="171">
        <f>SUMIFS('BD OCyG'!$AC:$AC,'BD OCyG'!$B:$B,DD$11,'BD OCyG'!$AE:$AE,$H30,'BD OCyG'!$AD:$AD,$H$11,'BD OCyG'!$AF:$AF,"No")*Resumen!$F$8</f>
        <v>0</v>
      </c>
      <c r="DH30" s="171">
        <f>DF30+IF(Resumen!$F$8=0,0,DG30/Resumen!$F$8)</f>
        <v>0</v>
      </c>
      <c r="DI30" s="171">
        <f>DF30+IF(Resumen!$F$8=0,0,DG30/Resumen!$F$8)</f>
        <v>0</v>
      </c>
      <c r="DJ30" s="140">
        <f t="shared" ca="1" si="23"/>
        <v>0</v>
      </c>
      <c r="DK30" s="140">
        <f t="shared" ca="1" si="23"/>
        <v>0</v>
      </c>
      <c r="DL30" s="140">
        <f t="shared" ca="1" si="23"/>
        <v>0</v>
      </c>
    </row>
    <row r="31" spans="2:116" s="169" customFormat="1" ht="15" customHeight="1" x14ac:dyDescent="0.2">
      <c r="B31" s="170">
        <f>SUMIFS('BD OCyG'!$AB:$AB,'BD OCyG'!$B:$B,B$11,'BD OCyG'!$AE:$AE,$H31,'BD OCyG'!$AD:$AD,$H$11)</f>
        <v>0</v>
      </c>
      <c r="C31" s="170">
        <f t="shared" si="0"/>
        <v>0</v>
      </c>
      <c r="D31" s="171">
        <f>SUMIFS('BD OCyG'!$AC:$AC,'BD OCyG'!$B:$B,B$11,'BD OCyG'!$AE:$AE,$H31,'BD OCyG'!$AD:$AD,$H$11,'BD OCyG'!$AF:$AF,"Si")</f>
        <v>0</v>
      </c>
      <c r="E31" s="171">
        <f>SUMIFS('BD OCyG'!$AC:$AC,'BD OCyG'!$B:$B,B$11,'BD OCyG'!$AE:$AE,$H31,'BD OCyG'!$AD:$AD,$H$11,'BD OCyG'!$AF:$AF,"No")*Resumen!$F$9</f>
        <v>0</v>
      </c>
      <c r="F31" s="171">
        <f>D31+IF(Resumen!$F$9=0,0,E31/Resumen!$F$9)</f>
        <v>0</v>
      </c>
      <c r="G31" s="171">
        <f>D31+IF(Resumen!$F$7=0,0,E31/Resumen!$F$7)</f>
        <v>0</v>
      </c>
      <c r="H31" s="172"/>
      <c r="I31" s="139">
        <f>SUMIFS('BD OCyG'!$AB:$AB,'BD OCyG'!$B:$B,I$11,'BD OCyG'!$AE:$AE,$H31,'BD OCyG'!$AD:$AD,$H$11)</f>
        <v>0</v>
      </c>
      <c r="J31" s="139">
        <f t="shared" si="1"/>
        <v>0</v>
      </c>
      <c r="K31" s="139">
        <f>SUMIFS('BD OCyG'!$AC:$AC,'BD OCyG'!$B:$B,I$11,'BD OCyG'!$AE:$AE,$H31,'BD OCyG'!$AD:$AD,$H$11,'BD OCyG'!$AF:$AF,"Si")</f>
        <v>0</v>
      </c>
      <c r="L31" s="139">
        <f>SUMIFS('BD OCyG'!$AC:$AC,'BD OCyG'!$B:$B,I$11,'BD OCyG'!$AE:$AE,$H31,'BD OCyG'!$AD:$AD,$H$11,'BD OCyG'!$AF:$AF,"No")*Resumen!$F$8</f>
        <v>0</v>
      </c>
      <c r="M31" s="171">
        <f>K31+IF(Resumen!$F$8=0,0,L31/Resumen!$F$8)</f>
        <v>0</v>
      </c>
      <c r="N31" s="139">
        <f>SUMIFS('BD OCyG'!$AB:$AB,'BD OCyG'!$B:$B,N$11,'BD OCyG'!$AE:$AE,$H31,'BD OCyG'!$AD:$AD,$H$11)</f>
        <v>0</v>
      </c>
      <c r="O31" s="139">
        <f t="shared" si="2"/>
        <v>0</v>
      </c>
      <c r="P31" s="139">
        <f>SUMIFS('BD OCyG'!$AC:$AC,'BD OCyG'!$B:$B,N$11,'BD OCyG'!$AE:$AE,$H31,'BD OCyG'!$AD:$AD,$H$11,'BD OCyG'!$AF:$AF,"Si")</f>
        <v>0</v>
      </c>
      <c r="Q31" s="139">
        <f>SUMIFS('BD OCyG'!$AC:$AC,'BD OCyG'!$B:$B,N$11,'BD OCyG'!$AE:$AE,$H31,'BD OCyG'!$AD:$AD,$H$11,'BD OCyG'!$AF:$AF,"No")*Resumen!$F$8</f>
        <v>0</v>
      </c>
      <c r="R31" s="171">
        <f>P31+IF(Resumen!$F$8=0,0,Q31/Resumen!$F$8)</f>
        <v>0</v>
      </c>
      <c r="S31" s="139">
        <f ca="1">IFERROR(SUMIFS(INDIRECT("'BD OCyG'!$"&amp;T$10&amp;":"&amp;T$10),'BD OCyG'!$B:$B,N$11,'BD OCyG'!$AE:$AE,$H31,'BD OCyG'!$AD:$AD,$H$11),)</f>
        <v>0</v>
      </c>
      <c r="T31" s="139">
        <f t="shared" ca="1" si="3"/>
        <v>0</v>
      </c>
      <c r="U31" s="139">
        <f ca="1">IFERROR(SUMIFS(INDIRECT("'BD OCyG'!$"&amp;U$10&amp;":$"&amp;U$10),'BD OCyG'!$B:$B,N$11,'BD OCyG'!$AE:$AE,$H31,'BD OCyG'!$AD:$AD,$H$11,'BD OCyG'!$AF:$AF,"Si"),)</f>
        <v>0</v>
      </c>
      <c r="V31" s="139">
        <f ca="1">IFERROR(SUMIFS(INDIRECT("'BD OCyG'!$"&amp;U$10&amp;":$"&amp;U$10),'BD OCyG'!$B:$B,N$11,'BD OCyG'!$AE:$AE,$H31,'BD OCyG'!$AD:$AD,$H$11,'BD OCyG'!$AF:$AF,"No")*Resumen!$F$8,)</f>
        <v>0</v>
      </c>
      <c r="W31" s="171">
        <f ca="1">U31+IF(Resumen!$F$8=0,0,V31/Resumen!$F$8)</f>
        <v>0</v>
      </c>
      <c r="X31" s="170">
        <f ca="1">SUMIFS(INDIRECT("'BD OCyG'!$"&amp;Y$10&amp;":"&amp;Y$10),'BD OCyG'!$B:$B,X$9,'BD OCyG'!$AE:$AE,$H31,'BD OCyG'!$AD:$AD,$H$11)</f>
        <v>0</v>
      </c>
      <c r="Y31" s="170">
        <f t="shared" ca="1" si="8"/>
        <v>0</v>
      </c>
      <c r="Z31" s="171">
        <f ca="1">SUMIFS(INDIRECT("'BD OCyG'!$"&amp;Z$10&amp;":$"&amp;Z$10),'BD OCyG'!$B:$B,X$9,'BD OCyG'!$AE:$AE,$H31,'BD OCyG'!$AD:$AD,$H$11,'BD OCyG'!$AF:$AF,"Si")</f>
        <v>0</v>
      </c>
      <c r="AA31" s="171">
        <f ca="1">SUMIFS(INDIRECT("'BD OCyG'!$"&amp;Z$10&amp;":$"&amp;Z$10),'BD OCyG'!$B:$B,X$9,'BD OCyG'!$AE:$AE,$H31,'BD OCyG'!$AD:$AD,$H$11,'BD OCyG'!$AF:$AF,"No")*Resumen!$F$8</f>
        <v>0</v>
      </c>
      <c r="AB31" s="171">
        <f ca="1">Z31+IF(Resumen!$F$8=0,0,AA31/Resumen!$F$8)</f>
        <v>0</v>
      </c>
      <c r="AC31" s="171">
        <f ca="1">Z31+IF(Resumen!$G$7=0,0,AA31/Resumen!$G$7)</f>
        <v>0</v>
      </c>
      <c r="AD31" s="170">
        <f ca="1">IF(AE$9&gt;Periodo,0,(SUMIFS(INDIRECT("'BD OCyG'!$"&amp;AE$10&amp;":"&amp;AE$10),'BD OCyG'!$B:$B,AD$9,'BD OCyG'!$AE:$AE,$H31,'BD OCyG'!$AD:$AD,$H$11)*AF$9-X31*X$10)/AD$10)</f>
        <v>0</v>
      </c>
      <c r="AE31" s="170">
        <f t="shared" ca="1" si="9"/>
        <v>0</v>
      </c>
      <c r="AF31" s="171">
        <f ca="1">IF(AE$9&gt;Periodo,0,IF(AE$9&gt;Periodo,0,SUMIFS(INDIRECT("'BD OCyG'!$"&amp;AF$10&amp;":$"&amp;AF$10),'BD OCyG'!$B:$B,AD$9,'BD OCyG'!$AE:$AE,$H31,'BD OCyG'!$AD:$AD,$H$11,'BD OCyG'!$AF:$AF,"Si")-Z31))</f>
        <v>0</v>
      </c>
      <c r="AG31" s="171">
        <f ca="1">IF(AE$9&gt;Periodo,0,IF(AE$9&gt;Periodo,0,SUMIFS(INDIRECT("'BD OCyG'!$"&amp;AF$10&amp;":$"&amp;AF$10),'BD OCyG'!$B:$B,AD$9,'BD OCyG'!$AE:$AE,$H31,'BD OCyG'!$AD:$AD,$H$11,'BD OCyG'!$AF:$AF,"No")*Resumen!$F$8-AA31))</f>
        <v>0</v>
      </c>
      <c r="AH31" s="171">
        <f ca="1">AF31+IF(Resumen!$F$8=0,0,AG31/Resumen!$F$8)</f>
        <v>0</v>
      </c>
      <c r="AI31" s="171">
        <f ca="1">AF31+IF(Resumen!$H$7=0,0,AG31/Resumen!$H$7)</f>
        <v>0</v>
      </c>
      <c r="AJ31" s="170">
        <f ca="1">IF(AK$9&gt;Periodo,0,IF(AK$9&gt;Periodo,0,(SUMIFS(INDIRECT("'BD OCyG'!$"&amp;AK$10&amp;":"&amp;AK$10),'BD OCyG'!$B:$B,AJ$9,'BD OCyG'!$AE:$AE,$H31,'BD OCyG'!$AD:$AD,$H$11)*AL$9-SUMIFS(INDIRECT("'BD OCyG'!$"&amp;AE$10&amp;":"&amp;AE$10),'BD OCyG'!$B:$B,AJ$9,'BD OCyG'!$AE:$AE,$H31,'BD OCyG'!$AD:$AD,$H$11)*AF$9)/AJ$10))</f>
        <v>0</v>
      </c>
      <c r="AK31" s="170">
        <f t="shared" ca="1" si="10"/>
        <v>0</v>
      </c>
      <c r="AL31" s="171">
        <f ca="1">IF(AK$9&gt;Periodo,0,SUMIFS(INDIRECT("'BD OCyG'!$"&amp;AL$10&amp;":$"&amp;AL$10),'BD OCyG'!$B:$B,AJ$9,'BD OCyG'!$AE:$AE,$H31,'BD OCyG'!$AD:$AD,$H$11,'BD OCyG'!$AF:$AF,"Si")-AF31-Z31)</f>
        <v>0</v>
      </c>
      <c r="AM31" s="171">
        <f ca="1">IF(AK$9&gt;Periodo,0,SUMIFS(INDIRECT("'BD OCyG'!$"&amp;AL$10&amp;":$"&amp;AL$10),'BD OCyG'!$B:$B,AJ$9,'BD OCyG'!$AE:$AE,$H31,'BD OCyG'!$AD:$AD,$H$11,'BD OCyG'!$AF:$AF,"No")*Resumen!$F$8-AG31-AA31)</f>
        <v>0</v>
      </c>
      <c r="AN31" s="171">
        <f ca="1">AL31+IF(Resumen!$F$8=0,0,AM31/Resumen!$F$8)</f>
        <v>0</v>
      </c>
      <c r="AO31" s="171">
        <f ca="1">AL31+IF(Resumen!$I$7=0,0,AM31/Resumen!$I$7)</f>
        <v>0</v>
      </c>
      <c r="AP31" s="170">
        <f ca="1">IF(AQ$9&gt;Periodo,0,IF(AQ$9&gt;Periodo,0,(SUMIFS(INDIRECT("'BD OCyG'!$"&amp;AQ$10&amp;":"&amp;AQ$10),'BD OCyG'!$B:$B,AP$9,'BD OCyG'!$AE:$AE,$H31,'BD OCyG'!$AD:$AD,$H$11)*AR$9-SUMIFS(INDIRECT("'BD OCyG'!$"&amp;AK$10&amp;":"&amp;AK$10),'BD OCyG'!$B:$B,AP$9,'BD OCyG'!$AE:$AE,$H31,'BD OCyG'!$AD:$AD,$H$11)*AL$9)/AP$10))</f>
        <v>0</v>
      </c>
      <c r="AQ31" s="170">
        <f t="shared" ca="1" si="11"/>
        <v>0</v>
      </c>
      <c r="AR31" s="171">
        <f ca="1">IF(AQ$9&gt;Periodo,0,SUMIFS(INDIRECT("'BD OCyG'!$"&amp;AR$10&amp;":$"&amp;AR$10),'BD OCyG'!$B:$B,AP$9,'BD OCyG'!$AE:$AE,$H31,'BD OCyG'!$AD:$AD,$H$11,'BD OCyG'!$AF:$AF,"Si")-AL31-AF31-Z31)</f>
        <v>0</v>
      </c>
      <c r="AS31" s="171">
        <f ca="1">IF(AQ$9&gt;Periodo,0,SUMIFS(INDIRECT("'BD OCyG'!$"&amp;AR$10&amp;":$"&amp;AR$10),'BD OCyG'!$B:$B,AP$9,'BD OCyG'!$AE:$AE,$H31,'BD OCyG'!$AD:$AD,$H$11,'BD OCyG'!$AF:$AF,"No")*Resumen!$F$8-AM31-AG31-AA31)</f>
        <v>0</v>
      </c>
      <c r="AT31" s="171">
        <f ca="1">AR31+IF(Resumen!$F$8=0,0,AS31/Resumen!$F$8)</f>
        <v>0</v>
      </c>
      <c r="AU31" s="171">
        <f ca="1">AR31+IF(Resumen!$J$7=0,0,AS31/Resumen!$J$7)</f>
        <v>0</v>
      </c>
      <c r="AV31" s="170">
        <f ca="1">IF(AW$9&gt;Periodo,0,IF(AW$9&gt;Periodo,0,(SUMIFS(INDIRECT("'BD OCyG'!$"&amp;AW$10&amp;":"&amp;AW$10),'BD OCyG'!$B:$B,AV$9,'BD OCyG'!$AE:$AE,$H31,'BD OCyG'!$AD:$AD,$H$11)*AX$9-SUMIFS(INDIRECT("'BD OCyG'!$"&amp;AQ$10&amp;":"&amp;AQ$10),'BD OCyG'!$B:$B,AV$9,'BD OCyG'!$AE:$AE,$H31,'BD OCyG'!$AD:$AD,$H$11)*AR$9)/AV$10))</f>
        <v>0</v>
      </c>
      <c r="AW31" s="170">
        <f t="shared" ca="1" si="12"/>
        <v>0</v>
      </c>
      <c r="AX31" s="171">
        <f ca="1">IF(AW$9&gt;Periodo,0,SUMIFS(INDIRECT("'BD OCyG'!$"&amp;AX$10&amp;":$"&amp;AX$10),'BD OCyG'!$B:$B,AV$9,'BD OCyG'!$AE:$AE,$H31,'BD OCyG'!$AD:$AD,$H$11,'BD OCyG'!$AF:$AF,"Si")-AR31-AL31-AF31-Z31)</f>
        <v>0</v>
      </c>
      <c r="AY31" s="171">
        <f ca="1">IF(AW$9&gt;Periodo,0,SUMIFS(INDIRECT("'BD OCyG'!$"&amp;AX$10&amp;":$"&amp;AX$10),'BD OCyG'!$B:$B,AV$9,'BD OCyG'!$AE:$AE,$H31,'BD OCyG'!$AD:$AD,$H$11,'BD OCyG'!$AF:$AF,"No")*Resumen!$F$8-AS31-AM31-AG31-AA31)</f>
        <v>0</v>
      </c>
      <c r="AZ31" s="171">
        <f ca="1">AX31+IF(Resumen!$F$8=0,0,AY31/Resumen!$F$8)</f>
        <v>0</v>
      </c>
      <c r="BA31" s="171">
        <f ca="1">AX31+IF(Resumen!$K$7=0,0,AY31/Resumen!$K$7)</f>
        <v>0</v>
      </c>
      <c r="BB31" s="170">
        <f ca="1">IF(BC$9&gt;Periodo,0,IF(BC$9&gt;Periodo,0,(SUMIFS(INDIRECT("'BD OCyG'!$"&amp;BC$10&amp;":"&amp;BC$10),'BD OCyG'!$B:$B,BB$9,'BD OCyG'!$AE:$AE,$H31,'BD OCyG'!$AD:$AD,$H$11)*BD$9-SUMIFS(INDIRECT("'BD OCyG'!$"&amp;AW$10&amp;":"&amp;AW$10),'BD OCyG'!$B:$B,BB$9,'BD OCyG'!$AE:$AE,$H31,'BD OCyG'!$AD:$AD,$H$11)*AX$9)/BB$10))</f>
        <v>0</v>
      </c>
      <c r="BC31" s="170">
        <f t="shared" ca="1" si="13"/>
        <v>0</v>
      </c>
      <c r="BD31" s="171">
        <f ca="1">IF(BC$9&gt;Periodo,0,SUMIFS(INDIRECT("'BD OCyG'!$"&amp;BD$10&amp;":$"&amp;BD$10),'BD OCyG'!$B:$B,BB$9,'BD OCyG'!$AE:$AE,$H31,'BD OCyG'!$AD:$AD,$H$11,'BD OCyG'!$AF:$AF,"Si")-AX31-AR31-AL31-AF31-Z31)</f>
        <v>0</v>
      </c>
      <c r="BE31" s="171">
        <f ca="1">IF(BC$9&gt;Periodo,0,SUMIFS(INDIRECT("'BD OCyG'!$"&amp;BD$10&amp;":$"&amp;BD$10),'BD OCyG'!$B:$B,BB$9,'BD OCyG'!$AE:$AE,$H31,'BD OCyG'!$AD:$AD,$H$11,'BD OCyG'!$AF:$AF,"No")*Resumen!$F$8-AY31-AS31-AM31-AG31-AA31)</f>
        <v>0</v>
      </c>
      <c r="BF31" s="171">
        <f ca="1">BD31+IF(Resumen!$F$8=0,0,BE31/Resumen!$F$8)</f>
        <v>0</v>
      </c>
      <c r="BG31" s="171">
        <f ca="1">BD31+IF(Resumen!$L$7=0,0,BE31/Resumen!$L$7)</f>
        <v>0</v>
      </c>
      <c r="BH31" s="170">
        <f ca="1">IF(BI$9&gt;Periodo,0,IF(BI$9&gt;Periodo,0,(SUMIFS(INDIRECT("'BD OCyG'!$"&amp;BI$10&amp;":"&amp;BI$10),'BD OCyG'!$B:$B,BH$9,'BD OCyG'!$AE:$AE,$H31,'BD OCyG'!$AD:$AD,$H$11)*BJ$9-SUMIFS(INDIRECT("'BD OCyG'!$"&amp;BC$10&amp;":"&amp;BC$10),'BD OCyG'!$B:$B,BH$9,'BD OCyG'!$AE:$AE,$H31,'BD OCyG'!$AD:$AD,$H$11)*BD$9)/BH$10))</f>
        <v>0</v>
      </c>
      <c r="BI31" s="170">
        <f t="shared" ca="1" si="14"/>
        <v>0</v>
      </c>
      <c r="BJ31" s="171">
        <f ca="1">IF(BI$9&gt;Periodo,0,SUMIFS(INDIRECT("'BD OCyG'!$"&amp;BJ$10&amp;":$"&amp;BJ$10),'BD OCyG'!$B:$B,BH$9,'BD OCyG'!$AE:$AE,$H31,'BD OCyG'!$AD:$AD,$H$11,'BD OCyG'!$AF:$AF,"Si")-BD31-AX31-AR31-AL31-AF31-Z31)</f>
        <v>0</v>
      </c>
      <c r="BK31" s="171">
        <f ca="1">IF(BI$9&gt;Periodo,0,SUMIFS(INDIRECT("'BD OCyG'!$"&amp;BJ$10&amp;":$"&amp;BJ$10),'BD OCyG'!$B:$B,BH$9,'BD OCyG'!$AE:$AE,$H31,'BD OCyG'!$AD:$AD,$H$11,'BD OCyG'!$AF:$AF,"No")*Resumen!$F$8-BE31-AY31-AS31-AM31-AG31-AA31)</f>
        <v>0</v>
      </c>
      <c r="BL31" s="171">
        <f ca="1">BJ31+IF(Resumen!$F$8=0,0,BK31/Resumen!$F$8)</f>
        <v>0</v>
      </c>
      <c r="BM31" s="171">
        <f ca="1">BJ31+IF(Resumen!$M$7=0,0,BK31/Resumen!$M$7)</f>
        <v>0</v>
      </c>
      <c r="BN31" s="170">
        <f ca="1">IF(BO$9&gt;Periodo,0,IF(BO$9&gt;Periodo,0,(SUMIFS(INDIRECT("'BD OCyG'!$"&amp;BO$10&amp;":"&amp;BO$10),'BD OCyG'!$B:$B,BN$9,'BD OCyG'!$AE:$AE,$H31,'BD OCyG'!$AD:$AD,$H$11)*BP$9-SUMIFS(INDIRECT("'BD OCyG'!$"&amp;BI$10&amp;":"&amp;BI$10),'BD OCyG'!$B:$B,BN$9,'BD OCyG'!$AE:$AE,$H31,'BD OCyG'!$AD:$AD,$H$11)*BJ$9)/BN$10))</f>
        <v>0</v>
      </c>
      <c r="BO31" s="170">
        <f t="shared" ca="1" si="15"/>
        <v>0</v>
      </c>
      <c r="BP31" s="171">
        <f ca="1">IF(BO$9&gt;Periodo,0,SUMIFS(INDIRECT("'BD OCyG'!$"&amp;BP$10&amp;":$"&amp;BP$10),'BD OCyG'!$B:$B,BN$9,'BD OCyG'!$AE:$AE,$H31,'BD OCyG'!$AD:$AD,$H$11,'BD OCyG'!$AF:$AF,"Si")-BJ31-BD31-AX31-AR31-AL31-AF31-Z31)</f>
        <v>0</v>
      </c>
      <c r="BQ31" s="171">
        <f ca="1">IF(BO$9&gt;Periodo,0,SUMIFS(INDIRECT("'BD OCyG'!$"&amp;BP$10&amp;":$"&amp;BP$10),'BD OCyG'!$B:$B,BN$9,'BD OCyG'!$AE:$AE,$H31,'BD OCyG'!$AD:$AD,$H$11,'BD OCyG'!$AF:$AF,"No")*Resumen!$F$9-BK31-BE31-AY31-AS31-AM31-AG31-AA31)</f>
        <v>0</v>
      </c>
      <c r="BR31" s="171">
        <f ca="1">BP31+IF(Resumen!$F$8=0,0,BQ31/Resumen!$F$8)</f>
        <v>0</v>
      </c>
      <c r="BS31" s="171">
        <f ca="1">BP31+IF(Resumen!$N$7=0,0,BQ31/Resumen!$N$7)</f>
        <v>0</v>
      </c>
      <c r="BT31" s="170">
        <f ca="1">IF(BU$9&gt;Periodo,0,IF(BU$9&gt;Periodo,0,(SUMIFS(INDIRECT("'BD OCyG'!$"&amp;BU$10&amp;":"&amp;BU$10),'BD OCyG'!$B:$B,BT$9,'BD OCyG'!$AE:$AE,$H31,'BD OCyG'!$AD:$AD,$H$11)*BV$9-SUMIFS(INDIRECT("'BD OCyG'!$"&amp;BO$10&amp;":"&amp;BO$10),'BD OCyG'!$B:$B,BT$9,'BD OCyG'!$AE:$AE,$H31,'BD OCyG'!$AD:$AD,$H$11)*BP$9)/BT$10))</f>
        <v>0</v>
      </c>
      <c r="BU31" s="170">
        <f t="shared" ca="1" si="16"/>
        <v>0</v>
      </c>
      <c r="BV31" s="171">
        <f ca="1">IF(BU$9&gt;Periodo,0,SUMIFS(INDIRECT("'BD OCyG'!$"&amp;BV$10&amp;":$"&amp;BV$10),'BD OCyG'!$B:$B,BT$9,'BD OCyG'!$AE:$AE,$H31,'BD OCyG'!$AD:$AD,$H$11,'BD OCyG'!$AF:$AF,"Si")-BP31-BJ31-BD31-AX31-AR31-AL31-AF31-Z31)</f>
        <v>0</v>
      </c>
      <c r="BW31" s="171">
        <f ca="1">IF(BU$9&gt;Periodo,0,SUMIFS(INDIRECT("'BD OCyG'!$"&amp;BV$10&amp;":$"&amp;BV$10),'BD OCyG'!$B:$B,BT$9,'BD OCyG'!$AE:$AE,$H31,'BD OCyG'!$AD:$AD,$H$11,'BD OCyG'!$AF:$AF,"No")*Resumen!$F$8-BQ31-BK31-BE31-AY31-AS31-AM31-AG31-AA31)</f>
        <v>0</v>
      </c>
      <c r="BX31" s="171">
        <f ca="1">BV31+IF(Resumen!$F$8=0,0,BW31/Resumen!$F$8)</f>
        <v>0</v>
      </c>
      <c r="BY31" s="171">
        <f ca="1">BV31+IF(Resumen!$O$7=0,0,BW31/Resumen!$O$7)</f>
        <v>0</v>
      </c>
      <c r="BZ31" s="170">
        <f ca="1">IF(CA$9&gt;Periodo,0,IF(CA$9&gt;Periodo,0,(SUMIFS(INDIRECT("'BD OCyG'!$"&amp;CA$10&amp;":"&amp;CA$10),'BD OCyG'!$B:$B,BZ$9,'BD OCyG'!$AE:$AE,$H31,'BD OCyG'!$AD:$AD,$H$11)*CB$9-SUMIFS(INDIRECT("'BD OCyG'!$"&amp;BU$10&amp;":"&amp;BU$10),'BD OCyG'!$B:$B,BZ$9,'BD OCyG'!$AE:$AE,$H31,'BD OCyG'!$AD:$AD,$H$11)*BV$9)/BZ$10))</f>
        <v>0</v>
      </c>
      <c r="CA31" s="170">
        <f t="shared" ca="1" si="17"/>
        <v>0</v>
      </c>
      <c r="CB31" s="171">
        <f ca="1">IF(CA$9&gt;Periodo,0,SUMIFS(INDIRECT("'BD OCyG'!$"&amp;CB$10&amp;":$"&amp;CB$10),'BD OCyG'!$B:$B,BZ$9,'BD OCyG'!$AE:$AE,$H31,'BD OCyG'!$AD:$AD,$H$11,'BD OCyG'!$AF:$AF,"Si")-BV31-BP31-BJ31-BD31-AX31-AR31-AL31-AF31-Z31)</f>
        <v>0</v>
      </c>
      <c r="CC31" s="171">
        <f ca="1">IF(CA$9&gt;Periodo,0,SUMIFS(INDIRECT("'BD OCyG'!$"&amp;CB$10&amp;":$"&amp;CB$10),'BD OCyG'!$B:$B,BZ$9,'BD OCyG'!$AE:$AE,$H31,'BD OCyG'!$AD:$AD,$H$11,'BD OCyG'!$AF:$AF,"No")*Resumen!$F$8-BW31-BQ31-BK31-BE31-AY31-AS31-AM31-AG31-AA31)</f>
        <v>0</v>
      </c>
      <c r="CD31" s="171">
        <f ca="1">CB31+IF(Resumen!$F$8=0,0,CC31/Resumen!$F$8)</f>
        <v>0</v>
      </c>
      <c r="CE31" s="171">
        <f ca="1">CB31+IF(Resumen!$P$7=0,0,CC31/Resumen!$P$7)</f>
        <v>0</v>
      </c>
      <c r="CF31" s="170">
        <f ca="1">IF(CG$9&gt;Periodo,0,IF(CG$9&gt;Periodo,0,(SUMIFS(INDIRECT("'BD OCyG'!$"&amp;CG$10&amp;":"&amp;CG$10),'BD OCyG'!$B:$B,CF$9,'BD OCyG'!$AE:$AE,$H31,'BD OCyG'!$AD:$AD,$H$11)*CH$9-SUMIFS(INDIRECT("'BD OCyG'!$"&amp;CA$10&amp;":"&amp;CA$10),'BD OCyG'!$B:$B,CF$9,'BD OCyG'!$AE:$AE,$H31,'BD OCyG'!$AD:$AD,$H$11)*CB$9)/CF$10))</f>
        <v>0</v>
      </c>
      <c r="CG31" s="170">
        <f t="shared" ca="1" si="18"/>
        <v>0</v>
      </c>
      <c r="CH31" s="171">
        <f ca="1">IF(CG$9&gt;Periodo,0,SUMIFS(INDIRECT("'BD OCyG'!$"&amp;CH$10&amp;":$"&amp;CH$10),'BD OCyG'!$B:$B,CF$9,'BD OCyG'!$AE:$AE,$H31,'BD OCyG'!$AD:$AD,$H$11,'BD OCyG'!$AF:$AF,"Si")-CB31-BV31-BP31-BJ31-BD31-AX31-AR31-AL31-AF31-Z31)</f>
        <v>0</v>
      </c>
      <c r="CI31" s="171">
        <f ca="1">IF(CG$9&gt;Periodo,0,SUMIFS(INDIRECT("'BD OCyG'!$"&amp;CH$10&amp;":$"&amp;CH$10),'BD OCyG'!$B:$B,CF$9,'BD OCyG'!$AE:$AE,$H31,'BD OCyG'!$AD:$AD,$H$11,'BD OCyG'!$AF:$AF,"No")*Resumen!$F$8-CC31-BW31-BQ31-BK31-BE31-AY31-AS31-AM31-AG31-AA31)</f>
        <v>0</v>
      </c>
      <c r="CJ31" s="171">
        <f ca="1">CH31+IF(Resumen!$F$8=0,0,CI31/Resumen!$F$8)</f>
        <v>0</v>
      </c>
      <c r="CK31" s="171">
        <f ca="1">CH31+IF(Resumen!$Q$7=0,0,CI31/Resumen!$Q$7)</f>
        <v>0</v>
      </c>
      <c r="CL31" s="170">
        <f ca="1">IF(CM$9&gt;Periodo,0,IF(CM$9&gt;Periodo,0,(SUMIFS(INDIRECT("'BD OCyG'!$"&amp;CM$10&amp;":"&amp;CM$10),'BD OCyG'!$B:$B,CL$9,'BD OCyG'!$AE:$AE,$H31,'BD OCyG'!$AD:$AD,$H$11)*CN$9-SUMIFS(INDIRECT("'BD OCyG'!$"&amp;CG$10&amp;":"&amp;CG$10),'BD OCyG'!$B:$B,CL$9,'BD OCyG'!$AE:$AE,$H31,'BD OCyG'!$AD:$AD,$H$11)*CH$9)/CL$10))</f>
        <v>0</v>
      </c>
      <c r="CM31" s="170">
        <f t="shared" ca="1" si="19"/>
        <v>0</v>
      </c>
      <c r="CN31" s="171">
        <f ca="1">IF(CM$9&gt;Periodo,0,SUMIFS(INDIRECT("'BD OCyG'!$"&amp;CN$10&amp;":$"&amp;CN$10),'BD OCyG'!$B:$B,CL$9,'BD OCyG'!$AE:$AE,$H31,'BD OCyG'!$AD:$AD,$H$11,'BD OCyG'!$AF:$AF,"Si")-CH31-CB31-BV31-BP31-BJ31-BD31-AX31-AR31-AL31-AF31-Z31)</f>
        <v>0</v>
      </c>
      <c r="CO31" s="171">
        <f ca="1">IF(CM$9&gt;Periodo,0,SUMIFS(INDIRECT("'BD OCyG'!$"&amp;CN$10&amp;":$"&amp;CN$10),'BD OCyG'!$B:$B,CL$9,'BD OCyG'!$AE:$AE,$H31,'BD OCyG'!$AD:$AD,$H$11,'BD OCyG'!$AF:$AF,"No")*Resumen!$F$8-CI31-CC31-BW31-BQ31-BK31-BE31-AY31-AS31-AM31-AG31-AA31)</f>
        <v>0</v>
      </c>
      <c r="CP31" s="171">
        <f ca="1">CN31+IF(Resumen!$F$8=0,0,CO31/Resumen!$F$8)</f>
        <v>0</v>
      </c>
      <c r="CQ31" s="171">
        <f ca="1">CN31+IF(Resumen!$R$7=0,0,CO31/Resumen!$R$7)</f>
        <v>0</v>
      </c>
      <c r="CR31" s="139">
        <f t="shared" ca="1" si="20"/>
        <v>0</v>
      </c>
      <c r="CS31" s="139">
        <f t="shared" ca="1" si="21"/>
        <v>0</v>
      </c>
      <c r="CT31" s="139">
        <f t="shared" ca="1" si="22"/>
        <v>0</v>
      </c>
      <c r="CU31" s="139">
        <f t="shared" ca="1" si="4"/>
        <v>0</v>
      </c>
      <c r="CV31" s="140">
        <f t="shared" ca="1" si="4"/>
        <v>0</v>
      </c>
      <c r="CW31" s="140">
        <f t="shared" ca="1" si="4"/>
        <v>0</v>
      </c>
      <c r="CX31" s="170">
        <f>SUMIFS('BD OCyG'!$AB:$AB,'BD OCyG'!$B:$B,CX$11,'BD OCyG'!$AE:$AE,$H31,'BD OCyG'!$AD:$AD,$H$11)</f>
        <v>0</v>
      </c>
      <c r="CY31" s="170">
        <f t="shared" si="5"/>
        <v>0</v>
      </c>
      <c r="CZ31" s="171">
        <f>SUMIFS('BD OCyG'!$AC:$AC,'BD OCyG'!$B:$B,CX$11,'BD OCyG'!$AE:$AE,$H31,'BD OCyG'!$AD:$AD,$H$11,'BD OCyG'!$AF:$AF,"Si")</f>
        <v>0</v>
      </c>
      <c r="DA31" s="171">
        <f>SUMIFS('BD OCyG'!$AC:$AC,'BD OCyG'!$B:$B,CX$11,'BD OCyG'!$AE:$AE,$H31,'BD OCyG'!$AD:$AD,$H$11,'BD OCyG'!$AF:$AF,"No")*Resumen!$F$8</f>
        <v>0</v>
      </c>
      <c r="DB31" s="171">
        <f>CZ31+IF(Resumen!$F$8=0,0,DA31/Resumen!$F$8)</f>
        <v>0</v>
      </c>
      <c r="DC31" s="171">
        <f>CZ31+IF(Resumen!$F$8=0,0,DA31/Resumen!$F$8)</f>
        <v>0</v>
      </c>
      <c r="DD31" s="170">
        <f>SUMIFS('BD OCyG'!$AB:$AB,'BD OCyG'!$B:$B,DD$11,'BD OCyG'!$AE:$AE,$H31,'BD OCyG'!$AD:$AD,$H$11)</f>
        <v>0</v>
      </c>
      <c r="DE31" s="170">
        <f t="shared" si="6"/>
        <v>0</v>
      </c>
      <c r="DF31" s="171">
        <f>SUMIFS('BD OCyG'!$AC:$AC,'BD OCyG'!$B:$B,DD$11,'BD OCyG'!$AE:$AE,$H31,'BD OCyG'!$AD:$AD,$H$11,'BD OCyG'!$AF:$AF,"Si")</f>
        <v>0</v>
      </c>
      <c r="DG31" s="171">
        <f>SUMIFS('BD OCyG'!$AC:$AC,'BD OCyG'!$B:$B,DD$11,'BD OCyG'!$AE:$AE,$H31,'BD OCyG'!$AD:$AD,$H$11,'BD OCyG'!$AF:$AF,"No")*Resumen!$F$8</f>
        <v>0</v>
      </c>
      <c r="DH31" s="171">
        <f>DF31+IF(Resumen!$F$8=0,0,DG31/Resumen!$F$8)</f>
        <v>0</v>
      </c>
      <c r="DI31" s="171">
        <f>DF31+IF(Resumen!$F$8=0,0,DG31/Resumen!$F$8)</f>
        <v>0</v>
      </c>
      <c r="DJ31" s="140">
        <f t="shared" ca="1" si="23"/>
        <v>0</v>
      </c>
      <c r="DK31" s="140">
        <f t="shared" ca="1" si="23"/>
        <v>0</v>
      </c>
      <c r="DL31" s="140">
        <f t="shared" ca="1" si="23"/>
        <v>0</v>
      </c>
    </row>
    <row r="32" spans="2:116" s="169" customFormat="1" ht="15" customHeight="1" x14ac:dyDescent="0.2">
      <c r="B32" s="170">
        <f>SUMIFS('BD OCyG'!$AB:$AB,'BD OCyG'!$B:$B,B$11,'BD OCyG'!$AE:$AE,$H32,'BD OCyG'!$AD:$AD,$H$11)</f>
        <v>0</v>
      </c>
      <c r="C32" s="170">
        <f t="shared" si="0"/>
        <v>0</v>
      </c>
      <c r="D32" s="171">
        <f>SUMIFS('BD OCyG'!$AC:$AC,'BD OCyG'!$B:$B,B$11,'BD OCyG'!$AE:$AE,$H32,'BD OCyG'!$AD:$AD,$H$11,'BD OCyG'!$AF:$AF,"Si")</f>
        <v>0</v>
      </c>
      <c r="E32" s="171">
        <f>SUMIFS('BD OCyG'!$AC:$AC,'BD OCyG'!$B:$B,B$11,'BD OCyG'!$AE:$AE,$H32,'BD OCyG'!$AD:$AD,$H$11,'BD OCyG'!$AF:$AF,"No")*Resumen!$F$9</f>
        <v>0</v>
      </c>
      <c r="F32" s="171">
        <f>D32+IF(Resumen!$F$9=0,0,E32/Resumen!$F$9)</f>
        <v>0</v>
      </c>
      <c r="G32" s="171">
        <f>D32+IF(Resumen!$F$7=0,0,E32/Resumen!$F$7)</f>
        <v>0</v>
      </c>
      <c r="H32" s="172"/>
      <c r="I32" s="139">
        <f>SUMIFS('BD OCyG'!$AB:$AB,'BD OCyG'!$B:$B,I$11,'BD OCyG'!$AE:$AE,$H32,'BD OCyG'!$AD:$AD,$H$11)</f>
        <v>0</v>
      </c>
      <c r="J32" s="139">
        <f t="shared" si="1"/>
        <v>0</v>
      </c>
      <c r="K32" s="139">
        <f>SUMIFS('BD OCyG'!$AC:$AC,'BD OCyG'!$B:$B,I$11,'BD OCyG'!$AE:$AE,$H32,'BD OCyG'!$AD:$AD,$H$11,'BD OCyG'!$AF:$AF,"Si")</f>
        <v>0</v>
      </c>
      <c r="L32" s="139">
        <f>SUMIFS('BD OCyG'!$AC:$AC,'BD OCyG'!$B:$B,I$11,'BD OCyG'!$AE:$AE,$H32,'BD OCyG'!$AD:$AD,$H$11,'BD OCyG'!$AF:$AF,"No")*Resumen!$F$8</f>
        <v>0</v>
      </c>
      <c r="M32" s="171">
        <f>K32+IF(Resumen!$F$8=0,0,L32/Resumen!$F$8)</f>
        <v>0</v>
      </c>
      <c r="N32" s="139">
        <f>SUMIFS('BD OCyG'!$AB:$AB,'BD OCyG'!$B:$B,N$11,'BD OCyG'!$AE:$AE,$H32,'BD OCyG'!$AD:$AD,$H$11)</f>
        <v>0</v>
      </c>
      <c r="O32" s="139">
        <f t="shared" si="2"/>
        <v>0</v>
      </c>
      <c r="P32" s="139">
        <f>SUMIFS('BD OCyG'!$AC:$AC,'BD OCyG'!$B:$B,N$11,'BD OCyG'!$AE:$AE,$H32,'BD OCyG'!$AD:$AD,$H$11,'BD OCyG'!$AF:$AF,"Si")</f>
        <v>0</v>
      </c>
      <c r="Q32" s="139">
        <f>SUMIFS('BD OCyG'!$AC:$AC,'BD OCyG'!$B:$B,N$11,'BD OCyG'!$AE:$AE,$H32,'BD OCyG'!$AD:$AD,$H$11,'BD OCyG'!$AF:$AF,"No")*Resumen!$F$8</f>
        <v>0</v>
      </c>
      <c r="R32" s="171">
        <f>P32+IF(Resumen!$F$8=0,0,Q32/Resumen!$F$8)</f>
        <v>0</v>
      </c>
      <c r="S32" s="139">
        <f ca="1">IFERROR(SUMIFS(INDIRECT("'BD OCyG'!$"&amp;T$10&amp;":"&amp;T$10),'BD OCyG'!$B:$B,N$11,'BD OCyG'!$AE:$AE,$H32,'BD OCyG'!$AD:$AD,$H$11),)</f>
        <v>0</v>
      </c>
      <c r="T32" s="139">
        <f t="shared" ca="1" si="3"/>
        <v>0</v>
      </c>
      <c r="U32" s="139">
        <f ca="1">IFERROR(SUMIFS(INDIRECT("'BD OCyG'!$"&amp;U$10&amp;":$"&amp;U$10),'BD OCyG'!$B:$B,N$11,'BD OCyG'!$AE:$AE,$H32,'BD OCyG'!$AD:$AD,$H$11,'BD OCyG'!$AF:$AF,"Si"),)</f>
        <v>0</v>
      </c>
      <c r="V32" s="139">
        <f ca="1">IFERROR(SUMIFS(INDIRECT("'BD OCyG'!$"&amp;U$10&amp;":$"&amp;U$10),'BD OCyG'!$B:$B,N$11,'BD OCyG'!$AE:$AE,$H32,'BD OCyG'!$AD:$AD,$H$11,'BD OCyG'!$AF:$AF,"No")*Resumen!$F$8,)</f>
        <v>0</v>
      </c>
      <c r="W32" s="171">
        <f ca="1">U32+IF(Resumen!$F$8=0,0,V32/Resumen!$F$8)</f>
        <v>0</v>
      </c>
      <c r="X32" s="170">
        <f ca="1">SUMIFS(INDIRECT("'BD OCyG'!$"&amp;Y$10&amp;":"&amp;Y$10),'BD OCyG'!$B:$B,X$9,'BD OCyG'!$AE:$AE,$H32,'BD OCyG'!$AD:$AD,$H$11)</f>
        <v>0</v>
      </c>
      <c r="Y32" s="170">
        <f t="shared" ca="1" si="8"/>
        <v>0</v>
      </c>
      <c r="Z32" s="171">
        <f ca="1">SUMIFS(INDIRECT("'BD OCyG'!$"&amp;Z$10&amp;":$"&amp;Z$10),'BD OCyG'!$B:$B,X$9,'BD OCyG'!$AE:$AE,$H32,'BD OCyG'!$AD:$AD,$H$11,'BD OCyG'!$AF:$AF,"Si")</f>
        <v>0</v>
      </c>
      <c r="AA32" s="171">
        <f ca="1">SUMIFS(INDIRECT("'BD OCyG'!$"&amp;Z$10&amp;":$"&amp;Z$10),'BD OCyG'!$B:$B,X$9,'BD OCyG'!$AE:$AE,$H32,'BD OCyG'!$AD:$AD,$H$11,'BD OCyG'!$AF:$AF,"No")*Resumen!$F$8</f>
        <v>0</v>
      </c>
      <c r="AB32" s="171">
        <f ca="1">Z32+IF(Resumen!$F$8=0,0,AA32/Resumen!$F$8)</f>
        <v>0</v>
      </c>
      <c r="AC32" s="171">
        <f ca="1">Z32+IF(Resumen!$G$7=0,0,AA32/Resumen!$G$7)</f>
        <v>0</v>
      </c>
      <c r="AD32" s="170">
        <f ca="1">IF(AE$9&gt;Periodo,0,(SUMIFS(INDIRECT("'BD OCyG'!$"&amp;AE$10&amp;":"&amp;AE$10),'BD OCyG'!$B:$B,AD$9,'BD OCyG'!$AE:$AE,$H32,'BD OCyG'!$AD:$AD,$H$11)*AF$9-X32*X$10)/AD$10)</f>
        <v>0</v>
      </c>
      <c r="AE32" s="170">
        <f t="shared" ca="1" si="9"/>
        <v>0</v>
      </c>
      <c r="AF32" s="171">
        <f ca="1">IF(AE$9&gt;Periodo,0,IF(AE$9&gt;Periodo,0,SUMIFS(INDIRECT("'BD OCyG'!$"&amp;AF$10&amp;":$"&amp;AF$10),'BD OCyG'!$B:$B,AD$9,'BD OCyG'!$AE:$AE,$H32,'BD OCyG'!$AD:$AD,$H$11,'BD OCyG'!$AF:$AF,"Si")-Z32))</f>
        <v>0</v>
      </c>
      <c r="AG32" s="171">
        <f ca="1">IF(AE$9&gt;Periodo,0,IF(AE$9&gt;Periodo,0,SUMIFS(INDIRECT("'BD OCyG'!$"&amp;AF$10&amp;":$"&amp;AF$10),'BD OCyG'!$B:$B,AD$9,'BD OCyG'!$AE:$AE,$H32,'BD OCyG'!$AD:$AD,$H$11,'BD OCyG'!$AF:$AF,"No")*Resumen!$F$8-AA32))</f>
        <v>0</v>
      </c>
      <c r="AH32" s="171">
        <f ca="1">AF32+IF(Resumen!$F$8=0,0,AG32/Resumen!$F$8)</f>
        <v>0</v>
      </c>
      <c r="AI32" s="171">
        <f ca="1">AF32+IF(Resumen!$H$7=0,0,AG32/Resumen!$H$7)</f>
        <v>0</v>
      </c>
      <c r="AJ32" s="170">
        <f ca="1">IF(AK$9&gt;Periodo,0,IF(AK$9&gt;Periodo,0,(SUMIFS(INDIRECT("'BD OCyG'!$"&amp;AK$10&amp;":"&amp;AK$10),'BD OCyG'!$B:$B,AJ$9,'BD OCyG'!$AE:$AE,$H32,'BD OCyG'!$AD:$AD,$H$11)*AL$9-SUMIFS(INDIRECT("'BD OCyG'!$"&amp;AE$10&amp;":"&amp;AE$10),'BD OCyG'!$B:$B,AJ$9,'BD OCyG'!$AE:$AE,$H32,'BD OCyG'!$AD:$AD,$H$11)*AF$9)/AJ$10))</f>
        <v>0</v>
      </c>
      <c r="AK32" s="170">
        <f t="shared" ca="1" si="10"/>
        <v>0</v>
      </c>
      <c r="AL32" s="171">
        <f ca="1">IF(AK$9&gt;Periodo,0,SUMIFS(INDIRECT("'BD OCyG'!$"&amp;AL$10&amp;":$"&amp;AL$10),'BD OCyG'!$B:$B,AJ$9,'BD OCyG'!$AE:$AE,$H32,'BD OCyG'!$AD:$AD,$H$11,'BD OCyG'!$AF:$AF,"Si")-AF32-Z32)</f>
        <v>0</v>
      </c>
      <c r="AM32" s="171">
        <f ca="1">IF(AK$9&gt;Periodo,0,SUMIFS(INDIRECT("'BD OCyG'!$"&amp;AL$10&amp;":$"&amp;AL$10),'BD OCyG'!$B:$B,AJ$9,'BD OCyG'!$AE:$AE,$H32,'BD OCyG'!$AD:$AD,$H$11,'BD OCyG'!$AF:$AF,"No")*Resumen!$F$8-AG32-AA32)</f>
        <v>0</v>
      </c>
      <c r="AN32" s="171">
        <f ca="1">AL32+IF(Resumen!$F$8=0,0,AM32/Resumen!$F$8)</f>
        <v>0</v>
      </c>
      <c r="AO32" s="171">
        <f ca="1">AL32+IF(Resumen!$I$7=0,0,AM32/Resumen!$I$7)</f>
        <v>0</v>
      </c>
      <c r="AP32" s="170">
        <f ca="1">IF(AQ$9&gt;Periodo,0,IF(AQ$9&gt;Periodo,0,(SUMIFS(INDIRECT("'BD OCyG'!$"&amp;AQ$10&amp;":"&amp;AQ$10),'BD OCyG'!$B:$B,AP$9,'BD OCyG'!$AE:$AE,$H32,'BD OCyG'!$AD:$AD,$H$11)*AR$9-SUMIFS(INDIRECT("'BD OCyG'!$"&amp;AK$10&amp;":"&amp;AK$10),'BD OCyG'!$B:$B,AP$9,'BD OCyG'!$AE:$AE,$H32,'BD OCyG'!$AD:$AD,$H$11)*AL$9)/AP$10))</f>
        <v>0</v>
      </c>
      <c r="AQ32" s="170">
        <f t="shared" ca="1" si="11"/>
        <v>0</v>
      </c>
      <c r="AR32" s="171">
        <f ca="1">IF(AQ$9&gt;Periodo,0,SUMIFS(INDIRECT("'BD OCyG'!$"&amp;AR$10&amp;":$"&amp;AR$10),'BD OCyG'!$B:$B,AP$9,'BD OCyG'!$AE:$AE,$H32,'BD OCyG'!$AD:$AD,$H$11,'BD OCyG'!$AF:$AF,"Si")-AL32-AF32-Z32)</f>
        <v>0</v>
      </c>
      <c r="AS32" s="171">
        <f ca="1">IF(AQ$9&gt;Periodo,0,SUMIFS(INDIRECT("'BD OCyG'!$"&amp;AR$10&amp;":$"&amp;AR$10),'BD OCyG'!$B:$B,AP$9,'BD OCyG'!$AE:$AE,$H32,'BD OCyG'!$AD:$AD,$H$11,'BD OCyG'!$AF:$AF,"No")*Resumen!$F$8-AM32-AG32-AA32)</f>
        <v>0</v>
      </c>
      <c r="AT32" s="171">
        <f ca="1">AR32+IF(Resumen!$F$8=0,0,AS32/Resumen!$F$8)</f>
        <v>0</v>
      </c>
      <c r="AU32" s="171">
        <f ca="1">AR32+IF(Resumen!$J$7=0,0,AS32/Resumen!$J$7)</f>
        <v>0</v>
      </c>
      <c r="AV32" s="170">
        <f ca="1">IF(AW$9&gt;Periodo,0,IF(AW$9&gt;Periodo,0,(SUMIFS(INDIRECT("'BD OCyG'!$"&amp;AW$10&amp;":"&amp;AW$10),'BD OCyG'!$B:$B,AV$9,'BD OCyG'!$AE:$AE,$H32,'BD OCyG'!$AD:$AD,$H$11)*AX$9-SUMIFS(INDIRECT("'BD OCyG'!$"&amp;AQ$10&amp;":"&amp;AQ$10),'BD OCyG'!$B:$B,AV$9,'BD OCyG'!$AE:$AE,$H32,'BD OCyG'!$AD:$AD,$H$11)*AR$9)/AV$10))</f>
        <v>0</v>
      </c>
      <c r="AW32" s="170">
        <f t="shared" ca="1" si="12"/>
        <v>0</v>
      </c>
      <c r="AX32" s="171">
        <f ca="1">IF(AW$9&gt;Periodo,0,SUMIFS(INDIRECT("'BD OCyG'!$"&amp;AX$10&amp;":$"&amp;AX$10),'BD OCyG'!$B:$B,AV$9,'BD OCyG'!$AE:$AE,$H32,'BD OCyG'!$AD:$AD,$H$11,'BD OCyG'!$AF:$AF,"Si")-AR32-AL32-AF32-Z32)</f>
        <v>0</v>
      </c>
      <c r="AY32" s="171">
        <f ca="1">IF(AW$9&gt;Periodo,0,SUMIFS(INDIRECT("'BD OCyG'!$"&amp;AX$10&amp;":$"&amp;AX$10),'BD OCyG'!$B:$B,AV$9,'BD OCyG'!$AE:$AE,$H32,'BD OCyG'!$AD:$AD,$H$11,'BD OCyG'!$AF:$AF,"No")*Resumen!$F$8-AS32-AM32-AG32-AA32)</f>
        <v>0</v>
      </c>
      <c r="AZ32" s="171">
        <f ca="1">AX32+IF(Resumen!$F$8=0,0,AY32/Resumen!$F$8)</f>
        <v>0</v>
      </c>
      <c r="BA32" s="171">
        <f ca="1">AX32+IF(Resumen!$K$7=0,0,AY32/Resumen!$K$7)</f>
        <v>0</v>
      </c>
      <c r="BB32" s="170">
        <f ca="1">IF(BC$9&gt;Periodo,0,IF(BC$9&gt;Periodo,0,(SUMIFS(INDIRECT("'BD OCyG'!$"&amp;BC$10&amp;":"&amp;BC$10),'BD OCyG'!$B:$B,BB$9,'BD OCyG'!$AE:$AE,$H32,'BD OCyG'!$AD:$AD,$H$11)*BD$9-SUMIFS(INDIRECT("'BD OCyG'!$"&amp;AW$10&amp;":"&amp;AW$10),'BD OCyG'!$B:$B,BB$9,'BD OCyG'!$AE:$AE,$H32,'BD OCyG'!$AD:$AD,$H$11)*AX$9)/BB$10))</f>
        <v>0</v>
      </c>
      <c r="BC32" s="170">
        <f t="shared" ca="1" si="13"/>
        <v>0</v>
      </c>
      <c r="BD32" s="171">
        <f ca="1">IF(BC$9&gt;Periodo,0,SUMIFS(INDIRECT("'BD OCyG'!$"&amp;BD$10&amp;":$"&amp;BD$10),'BD OCyG'!$B:$B,BB$9,'BD OCyG'!$AE:$AE,$H32,'BD OCyG'!$AD:$AD,$H$11,'BD OCyG'!$AF:$AF,"Si")-AX32-AR32-AL32-AF32-Z32)</f>
        <v>0</v>
      </c>
      <c r="BE32" s="171">
        <f ca="1">IF(BC$9&gt;Periodo,0,SUMIFS(INDIRECT("'BD OCyG'!$"&amp;BD$10&amp;":$"&amp;BD$10),'BD OCyG'!$B:$B,BB$9,'BD OCyG'!$AE:$AE,$H32,'BD OCyG'!$AD:$AD,$H$11,'BD OCyG'!$AF:$AF,"No")*Resumen!$F$8-AY32-AS32-AM32-AG32-AA32)</f>
        <v>0</v>
      </c>
      <c r="BF32" s="171">
        <f ca="1">BD32+IF(Resumen!$F$8=0,0,BE32/Resumen!$F$8)</f>
        <v>0</v>
      </c>
      <c r="BG32" s="171">
        <f ca="1">BD32+IF(Resumen!$L$7=0,0,BE32/Resumen!$L$7)</f>
        <v>0</v>
      </c>
      <c r="BH32" s="170">
        <f ca="1">IF(BI$9&gt;Periodo,0,IF(BI$9&gt;Periodo,0,(SUMIFS(INDIRECT("'BD OCyG'!$"&amp;BI$10&amp;":"&amp;BI$10),'BD OCyG'!$B:$B,BH$9,'BD OCyG'!$AE:$AE,$H32,'BD OCyG'!$AD:$AD,$H$11)*BJ$9-SUMIFS(INDIRECT("'BD OCyG'!$"&amp;BC$10&amp;":"&amp;BC$10),'BD OCyG'!$B:$B,BH$9,'BD OCyG'!$AE:$AE,$H32,'BD OCyG'!$AD:$AD,$H$11)*BD$9)/BH$10))</f>
        <v>0</v>
      </c>
      <c r="BI32" s="170">
        <f t="shared" ca="1" si="14"/>
        <v>0</v>
      </c>
      <c r="BJ32" s="171">
        <f ca="1">IF(BI$9&gt;Periodo,0,SUMIFS(INDIRECT("'BD OCyG'!$"&amp;BJ$10&amp;":$"&amp;BJ$10),'BD OCyG'!$B:$B,BH$9,'BD OCyG'!$AE:$AE,$H32,'BD OCyG'!$AD:$AD,$H$11,'BD OCyG'!$AF:$AF,"Si")-BD32-AX32-AR32-AL32-AF32-Z32)</f>
        <v>0</v>
      </c>
      <c r="BK32" s="171">
        <f ca="1">IF(BI$9&gt;Periodo,0,SUMIFS(INDIRECT("'BD OCyG'!$"&amp;BJ$10&amp;":$"&amp;BJ$10),'BD OCyG'!$B:$B,BH$9,'BD OCyG'!$AE:$AE,$H32,'BD OCyG'!$AD:$AD,$H$11,'BD OCyG'!$AF:$AF,"No")*Resumen!$F$8-BE32-AY32-AS32-AM32-AG32-AA32)</f>
        <v>0</v>
      </c>
      <c r="BL32" s="171">
        <f ca="1">BJ32+IF(Resumen!$F$8=0,0,BK32/Resumen!$F$8)</f>
        <v>0</v>
      </c>
      <c r="BM32" s="171">
        <f ca="1">BJ32+IF(Resumen!$M$7=0,0,BK32/Resumen!$M$7)</f>
        <v>0</v>
      </c>
      <c r="BN32" s="170">
        <f ca="1">IF(BO$9&gt;Periodo,0,IF(BO$9&gt;Periodo,0,(SUMIFS(INDIRECT("'BD OCyG'!$"&amp;BO$10&amp;":"&amp;BO$10),'BD OCyG'!$B:$B,BN$9,'BD OCyG'!$AE:$AE,$H32,'BD OCyG'!$AD:$AD,$H$11)*BP$9-SUMIFS(INDIRECT("'BD OCyG'!$"&amp;BI$10&amp;":"&amp;BI$10),'BD OCyG'!$B:$B,BN$9,'BD OCyG'!$AE:$AE,$H32,'BD OCyG'!$AD:$AD,$H$11)*BJ$9)/BN$10))</f>
        <v>0</v>
      </c>
      <c r="BO32" s="170">
        <f t="shared" ca="1" si="15"/>
        <v>0</v>
      </c>
      <c r="BP32" s="171">
        <f ca="1">IF(BO$9&gt;Periodo,0,SUMIFS(INDIRECT("'BD OCyG'!$"&amp;BP$10&amp;":$"&amp;BP$10),'BD OCyG'!$B:$B,BN$9,'BD OCyG'!$AE:$AE,$H32,'BD OCyG'!$AD:$AD,$H$11,'BD OCyG'!$AF:$AF,"Si")-BJ32-BD32-AX32-AR32-AL32-AF32-Z32)</f>
        <v>0</v>
      </c>
      <c r="BQ32" s="171">
        <f ca="1">IF(BO$9&gt;Periodo,0,SUMIFS(INDIRECT("'BD OCyG'!$"&amp;BP$10&amp;":$"&amp;BP$10),'BD OCyG'!$B:$B,BN$9,'BD OCyG'!$AE:$AE,$H32,'BD OCyG'!$AD:$AD,$H$11,'BD OCyG'!$AF:$AF,"No")*Resumen!$F$9-BK32-BE32-AY32-AS32-AM32-AG32-AA32)</f>
        <v>0</v>
      </c>
      <c r="BR32" s="171">
        <f ca="1">BP32+IF(Resumen!$F$8=0,0,BQ32/Resumen!$F$8)</f>
        <v>0</v>
      </c>
      <c r="BS32" s="171">
        <f ca="1">BP32+IF(Resumen!$N$7=0,0,BQ32/Resumen!$N$7)</f>
        <v>0</v>
      </c>
      <c r="BT32" s="170">
        <f ca="1">IF(BU$9&gt;Periodo,0,IF(BU$9&gt;Periodo,0,(SUMIFS(INDIRECT("'BD OCyG'!$"&amp;BU$10&amp;":"&amp;BU$10),'BD OCyG'!$B:$B,BT$9,'BD OCyG'!$AE:$AE,$H32,'BD OCyG'!$AD:$AD,$H$11)*BV$9-SUMIFS(INDIRECT("'BD OCyG'!$"&amp;BO$10&amp;":"&amp;BO$10),'BD OCyG'!$B:$B,BT$9,'BD OCyG'!$AE:$AE,$H32,'BD OCyG'!$AD:$AD,$H$11)*BP$9)/BT$10))</f>
        <v>0</v>
      </c>
      <c r="BU32" s="170">
        <f t="shared" ca="1" si="16"/>
        <v>0</v>
      </c>
      <c r="BV32" s="171">
        <f ca="1">IF(BU$9&gt;Periodo,0,SUMIFS(INDIRECT("'BD OCyG'!$"&amp;BV$10&amp;":$"&amp;BV$10),'BD OCyG'!$B:$B,BT$9,'BD OCyG'!$AE:$AE,$H32,'BD OCyG'!$AD:$AD,$H$11,'BD OCyG'!$AF:$AF,"Si")-BP32-BJ32-BD32-AX32-AR32-AL32-AF32-Z32)</f>
        <v>0</v>
      </c>
      <c r="BW32" s="171">
        <f ca="1">IF(BU$9&gt;Periodo,0,SUMIFS(INDIRECT("'BD OCyG'!$"&amp;BV$10&amp;":$"&amp;BV$10),'BD OCyG'!$B:$B,BT$9,'BD OCyG'!$AE:$AE,$H32,'BD OCyG'!$AD:$AD,$H$11,'BD OCyG'!$AF:$AF,"No")*Resumen!$F$8-BQ32-BK32-BE32-AY32-AS32-AM32-AG32-AA32)</f>
        <v>0</v>
      </c>
      <c r="BX32" s="171">
        <f ca="1">BV32+IF(Resumen!$F$8=0,0,BW32/Resumen!$F$8)</f>
        <v>0</v>
      </c>
      <c r="BY32" s="171">
        <f ca="1">BV32+IF(Resumen!$O$7=0,0,BW32/Resumen!$O$7)</f>
        <v>0</v>
      </c>
      <c r="BZ32" s="170">
        <f ca="1">IF(CA$9&gt;Periodo,0,IF(CA$9&gt;Periodo,0,(SUMIFS(INDIRECT("'BD OCyG'!$"&amp;CA$10&amp;":"&amp;CA$10),'BD OCyG'!$B:$B,BZ$9,'BD OCyG'!$AE:$AE,$H32,'BD OCyG'!$AD:$AD,$H$11)*CB$9-SUMIFS(INDIRECT("'BD OCyG'!$"&amp;BU$10&amp;":"&amp;BU$10),'BD OCyG'!$B:$B,BZ$9,'BD OCyG'!$AE:$AE,$H32,'BD OCyG'!$AD:$AD,$H$11)*BV$9)/BZ$10))</f>
        <v>0</v>
      </c>
      <c r="CA32" s="170">
        <f t="shared" ca="1" si="17"/>
        <v>0</v>
      </c>
      <c r="CB32" s="171">
        <f ca="1">IF(CA$9&gt;Periodo,0,SUMIFS(INDIRECT("'BD OCyG'!$"&amp;CB$10&amp;":$"&amp;CB$10),'BD OCyG'!$B:$B,BZ$9,'BD OCyG'!$AE:$AE,$H32,'BD OCyG'!$AD:$AD,$H$11,'BD OCyG'!$AF:$AF,"Si")-BV32-BP32-BJ32-BD32-AX32-AR32-AL32-AF32-Z32)</f>
        <v>0</v>
      </c>
      <c r="CC32" s="171">
        <f ca="1">IF(CA$9&gt;Periodo,0,SUMIFS(INDIRECT("'BD OCyG'!$"&amp;CB$10&amp;":$"&amp;CB$10),'BD OCyG'!$B:$B,BZ$9,'BD OCyG'!$AE:$AE,$H32,'BD OCyG'!$AD:$AD,$H$11,'BD OCyG'!$AF:$AF,"No")*Resumen!$F$8-BW32-BQ32-BK32-BE32-AY32-AS32-AM32-AG32-AA32)</f>
        <v>0</v>
      </c>
      <c r="CD32" s="171">
        <f ca="1">CB32+IF(Resumen!$F$8=0,0,CC32/Resumen!$F$8)</f>
        <v>0</v>
      </c>
      <c r="CE32" s="171">
        <f ca="1">CB32+IF(Resumen!$P$7=0,0,CC32/Resumen!$P$7)</f>
        <v>0</v>
      </c>
      <c r="CF32" s="170">
        <f ca="1">IF(CG$9&gt;Periodo,0,IF(CG$9&gt;Periodo,0,(SUMIFS(INDIRECT("'BD OCyG'!$"&amp;CG$10&amp;":"&amp;CG$10),'BD OCyG'!$B:$B,CF$9,'BD OCyG'!$AE:$AE,$H32,'BD OCyG'!$AD:$AD,$H$11)*CH$9-SUMIFS(INDIRECT("'BD OCyG'!$"&amp;CA$10&amp;":"&amp;CA$10),'BD OCyG'!$B:$B,CF$9,'BD OCyG'!$AE:$AE,$H32,'BD OCyG'!$AD:$AD,$H$11)*CB$9)/CF$10))</f>
        <v>0</v>
      </c>
      <c r="CG32" s="170">
        <f t="shared" ca="1" si="18"/>
        <v>0</v>
      </c>
      <c r="CH32" s="171">
        <f ca="1">IF(CG$9&gt;Periodo,0,SUMIFS(INDIRECT("'BD OCyG'!$"&amp;CH$10&amp;":$"&amp;CH$10),'BD OCyG'!$B:$B,CF$9,'BD OCyG'!$AE:$AE,$H32,'BD OCyG'!$AD:$AD,$H$11,'BD OCyG'!$AF:$AF,"Si")-CB32-BV32-BP32-BJ32-BD32-AX32-AR32-AL32-AF32-Z32)</f>
        <v>0</v>
      </c>
      <c r="CI32" s="171">
        <f ca="1">IF(CG$9&gt;Periodo,0,SUMIFS(INDIRECT("'BD OCyG'!$"&amp;CH$10&amp;":$"&amp;CH$10),'BD OCyG'!$B:$B,CF$9,'BD OCyG'!$AE:$AE,$H32,'BD OCyG'!$AD:$AD,$H$11,'BD OCyG'!$AF:$AF,"No")*Resumen!$F$8-CC32-BW32-BQ32-BK32-BE32-AY32-AS32-AM32-AG32-AA32)</f>
        <v>0</v>
      </c>
      <c r="CJ32" s="171">
        <f ca="1">CH32+IF(Resumen!$F$8=0,0,CI32/Resumen!$F$8)</f>
        <v>0</v>
      </c>
      <c r="CK32" s="171">
        <f ca="1">CH32+IF(Resumen!$Q$7=0,0,CI32/Resumen!$Q$7)</f>
        <v>0</v>
      </c>
      <c r="CL32" s="170">
        <f ca="1">IF(CM$9&gt;Periodo,0,IF(CM$9&gt;Periodo,0,(SUMIFS(INDIRECT("'BD OCyG'!$"&amp;CM$10&amp;":"&amp;CM$10),'BD OCyG'!$B:$B,CL$9,'BD OCyG'!$AE:$AE,$H32,'BD OCyG'!$AD:$AD,$H$11)*CN$9-SUMIFS(INDIRECT("'BD OCyG'!$"&amp;CG$10&amp;":"&amp;CG$10),'BD OCyG'!$B:$B,CL$9,'BD OCyG'!$AE:$AE,$H32,'BD OCyG'!$AD:$AD,$H$11)*CH$9)/CL$10))</f>
        <v>0</v>
      </c>
      <c r="CM32" s="170">
        <f t="shared" ca="1" si="19"/>
        <v>0</v>
      </c>
      <c r="CN32" s="171">
        <f ca="1">IF(CM$9&gt;Periodo,0,SUMIFS(INDIRECT("'BD OCyG'!$"&amp;CN$10&amp;":$"&amp;CN$10),'BD OCyG'!$B:$B,CL$9,'BD OCyG'!$AE:$AE,$H32,'BD OCyG'!$AD:$AD,$H$11,'BD OCyG'!$AF:$AF,"Si")-CH32-CB32-BV32-BP32-BJ32-BD32-AX32-AR32-AL32-AF32-Z32)</f>
        <v>0</v>
      </c>
      <c r="CO32" s="171">
        <f ca="1">IF(CM$9&gt;Periodo,0,SUMIFS(INDIRECT("'BD OCyG'!$"&amp;CN$10&amp;":$"&amp;CN$10),'BD OCyG'!$B:$B,CL$9,'BD OCyG'!$AE:$AE,$H32,'BD OCyG'!$AD:$AD,$H$11,'BD OCyG'!$AF:$AF,"No")*Resumen!$F$8-CI32-CC32-BW32-BQ32-BK32-BE32-AY32-AS32-AM32-AG32-AA32)</f>
        <v>0</v>
      </c>
      <c r="CP32" s="171">
        <f ca="1">CN32+IF(Resumen!$F$8=0,0,CO32/Resumen!$F$8)</f>
        <v>0</v>
      </c>
      <c r="CQ32" s="171">
        <f ca="1">CN32+IF(Resumen!$R$7=0,0,CO32/Resumen!$R$7)</f>
        <v>0</v>
      </c>
      <c r="CR32" s="139">
        <f t="shared" ca="1" si="20"/>
        <v>0</v>
      </c>
      <c r="CS32" s="139">
        <f t="shared" ca="1" si="21"/>
        <v>0</v>
      </c>
      <c r="CT32" s="139">
        <f t="shared" ca="1" si="22"/>
        <v>0</v>
      </c>
      <c r="CU32" s="139">
        <f t="shared" ca="1" si="4"/>
        <v>0</v>
      </c>
      <c r="CV32" s="140">
        <f t="shared" ca="1" si="4"/>
        <v>0</v>
      </c>
      <c r="CW32" s="140">
        <f t="shared" ca="1" si="4"/>
        <v>0</v>
      </c>
      <c r="CX32" s="170">
        <f>SUMIFS('BD OCyG'!$AB:$AB,'BD OCyG'!$B:$B,CX$11,'BD OCyG'!$AE:$AE,$H32,'BD OCyG'!$AD:$AD,$H$11)</f>
        <v>0</v>
      </c>
      <c r="CY32" s="170">
        <f t="shared" si="5"/>
        <v>0</v>
      </c>
      <c r="CZ32" s="171">
        <f>SUMIFS('BD OCyG'!$AC:$AC,'BD OCyG'!$B:$B,CX$11,'BD OCyG'!$AE:$AE,$H32,'BD OCyG'!$AD:$AD,$H$11,'BD OCyG'!$AF:$AF,"Si")</f>
        <v>0</v>
      </c>
      <c r="DA32" s="171">
        <f>SUMIFS('BD OCyG'!$AC:$AC,'BD OCyG'!$B:$B,CX$11,'BD OCyG'!$AE:$AE,$H32,'BD OCyG'!$AD:$AD,$H$11,'BD OCyG'!$AF:$AF,"No")*Resumen!$F$8</f>
        <v>0</v>
      </c>
      <c r="DB32" s="171">
        <f>CZ32+IF(Resumen!$F$8=0,0,DA32/Resumen!$F$8)</f>
        <v>0</v>
      </c>
      <c r="DC32" s="171">
        <f>CZ32+IF(Resumen!$F$8=0,0,DA32/Resumen!$F$8)</f>
        <v>0</v>
      </c>
      <c r="DD32" s="170">
        <f>SUMIFS('BD OCyG'!$AB:$AB,'BD OCyG'!$B:$B,DD$11,'BD OCyG'!$AE:$AE,$H32,'BD OCyG'!$AD:$AD,$H$11)</f>
        <v>0</v>
      </c>
      <c r="DE32" s="170">
        <f t="shared" si="6"/>
        <v>0</v>
      </c>
      <c r="DF32" s="171">
        <f>SUMIFS('BD OCyG'!$AC:$AC,'BD OCyG'!$B:$B,DD$11,'BD OCyG'!$AE:$AE,$H32,'BD OCyG'!$AD:$AD,$H$11,'BD OCyG'!$AF:$AF,"Si")</f>
        <v>0</v>
      </c>
      <c r="DG32" s="171">
        <f>SUMIFS('BD OCyG'!$AC:$AC,'BD OCyG'!$B:$B,DD$11,'BD OCyG'!$AE:$AE,$H32,'BD OCyG'!$AD:$AD,$H$11,'BD OCyG'!$AF:$AF,"No")*Resumen!$F$8</f>
        <v>0</v>
      </c>
      <c r="DH32" s="171">
        <f>DF32+IF(Resumen!$F$8=0,0,DG32/Resumen!$F$8)</f>
        <v>0</v>
      </c>
      <c r="DI32" s="171">
        <f>DF32+IF(Resumen!$F$8=0,0,DG32/Resumen!$F$8)</f>
        <v>0</v>
      </c>
      <c r="DJ32" s="140">
        <f t="shared" ca="1" si="23"/>
        <v>0</v>
      </c>
      <c r="DK32" s="140">
        <f t="shared" ca="1" si="23"/>
        <v>0</v>
      </c>
      <c r="DL32" s="140">
        <f t="shared" ca="1" si="23"/>
        <v>0</v>
      </c>
    </row>
    <row r="33" spans="2:116" s="169" customFormat="1" ht="15" customHeight="1" x14ac:dyDescent="0.2">
      <c r="B33" s="170">
        <f>SUMIFS('BD OCyG'!$AB:$AB,'BD OCyG'!$B:$B,B$11,'BD OCyG'!$AE:$AE,$H33,'BD OCyG'!$AD:$AD,$H$11)</f>
        <v>0</v>
      </c>
      <c r="C33" s="170">
        <f t="shared" si="0"/>
        <v>0</v>
      </c>
      <c r="D33" s="171">
        <f>SUMIFS('BD OCyG'!$AC:$AC,'BD OCyG'!$B:$B,B$11,'BD OCyG'!$AE:$AE,$H33,'BD OCyG'!$AD:$AD,$H$11,'BD OCyG'!$AF:$AF,"Si")</f>
        <v>0</v>
      </c>
      <c r="E33" s="171">
        <f>SUMIFS('BD OCyG'!$AC:$AC,'BD OCyG'!$B:$B,B$11,'BD OCyG'!$AE:$AE,$H33,'BD OCyG'!$AD:$AD,$H$11,'BD OCyG'!$AF:$AF,"No")*Resumen!$F$9</f>
        <v>0</v>
      </c>
      <c r="F33" s="171">
        <f>D33+IF(Resumen!$F$9=0,0,E33/Resumen!$F$9)</f>
        <v>0</v>
      </c>
      <c r="G33" s="171">
        <f>D33+IF(Resumen!$F$7=0,0,E33/Resumen!$F$7)</f>
        <v>0</v>
      </c>
      <c r="H33" s="172"/>
      <c r="I33" s="139">
        <f>SUMIFS('BD OCyG'!$AB:$AB,'BD OCyG'!$B:$B,I$11,'BD OCyG'!$AE:$AE,$H33,'BD OCyG'!$AD:$AD,$H$11)</f>
        <v>0</v>
      </c>
      <c r="J33" s="139">
        <f t="shared" si="1"/>
        <v>0</v>
      </c>
      <c r="K33" s="139">
        <f>SUMIFS('BD OCyG'!$AC:$AC,'BD OCyG'!$B:$B,I$11,'BD OCyG'!$AE:$AE,$H33,'BD OCyG'!$AD:$AD,$H$11,'BD OCyG'!$AF:$AF,"Si")</f>
        <v>0</v>
      </c>
      <c r="L33" s="139">
        <f>SUMIFS('BD OCyG'!$AC:$AC,'BD OCyG'!$B:$B,I$11,'BD OCyG'!$AE:$AE,$H33,'BD OCyG'!$AD:$AD,$H$11,'BD OCyG'!$AF:$AF,"No")*Resumen!$F$8</f>
        <v>0</v>
      </c>
      <c r="M33" s="171">
        <f>K33+IF(Resumen!$F$8=0,0,L33/Resumen!$F$8)</f>
        <v>0</v>
      </c>
      <c r="N33" s="139">
        <f>SUMIFS('BD OCyG'!$AB:$AB,'BD OCyG'!$B:$B,N$11,'BD OCyG'!$AE:$AE,$H33,'BD OCyG'!$AD:$AD,$H$11)</f>
        <v>0</v>
      </c>
      <c r="O33" s="139">
        <f t="shared" si="2"/>
        <v>0</v>
      </c>
      <c r="P33" s="139">
        <f>SUMIFS('BD OCyG'!$AC:$AC,'BD OCyG'!$B:$B,N$11,'BD OCyG'!$AE:$AE,$H33,'BD OCyG'!$AD:$AD,$H$11,'BD OCyG'!$AF:$AF,"Si")</f>
        <v>0</v>
      </c>
      <c r="Q33" s="139">
        <f>SUMIFS('BD OCyG'!$AC:$AC,'BD OCyG'!$B:$B,N$11,'BD OCyG'!$AE:$AE,$H33,'BD OCyG'!$AD:$AD,$H$11,'BD OCyG'!$AF:$AF,"No")*Resumen!$F$8</f>
        <v>0</v>
      </c>
      <c r="R33" s="171">
        <f>P33+IF(Resumen!$F$8=0,0,Q33/Resumen!$F$8)</f>
        <v>0</v>
      </c>
      <c r="S33" s="139">
        <f ca="1">IFERROR(SUMIFS(INDIRECT("'BD OCyG'!$"&amp;T$10&amp;":"&amp;T$10),'BD OCyG'!$B:$B,N$11,'BD OCyG'!$AE:$AE,$H33,'BD OCyG'!$AD:$AD,$H$11),)</f>
        <v>0</v>
      </c>
      <c r="T33" s="139">
        <f t="shared" ca="1" si="3"/>
        <v>0</v>
      </c>
      <c r="U33" s="139">
        <f ca="1">IFERROR(SUMIFS(INDIRECT("'BD OCyG'!$"&amp;U$10&amp;":$"&amp;U$10),'BD OCyG'!$B:$B,N$11,'BD OCyG'!$AE:$AE,$H33,'BD OCyG'!$AD:$AD,$H$11,'BD OCyG'!$AF:$AF,"Si"),)</f>
        <v>0</v>
      </c>
      <c r="V33" s="139">
        <f ca="1">IFERROR(SUMIFS(INDIRECT("'BD OCyG'!$"&amp;U$10&amp;":$"&amp;U$10),'BD OCyG'!$B:$B,N$11,'BD OCyG'!$AE:$AE,$H33,'BD OCyG'!$AD:$AD,$H$11,'BD OCyG'!$AF:$AF,"No")*Resumen!$F$8,)</f>
        <v>0</v>
      </c>
      <c r="W33" s="171">
        <f ca="1">U33+IF(Resumen!$F$8=0,0,V33/Resumen!$F$8)</f>
        <v>0</v>
      </c>
      <c r="X33" s="170">
        <f ca="1">SUMIFS(INDIRECT("'BD OCyG'!$"&amp;Y$10&amp;":"&amp;Y$10),'BD OCyG'!$B:$B,X$9,'BD OCyG'!$AE:$AE,$H33,'BD OCyG'!$AD:$AD,$H$11)</f>
        <v>0</v>
      </c>
      <c r="Y33" s="170">
        <f t="shared" ca="1" si="8"/>
        <v>0</v>
      </c>
      <c r="Z33" s="171">
        <f ca="1">SUMIFS(INDIRECT("'BD OCyG'!$"&amp;Z$10&amp;":$"&amp;Z$10),'BD OCyG'!$B:$B,X$9,'BD OCyG'!$AE:$AE,$H33,'BD OCyG'!$AD:$AD,$H$11,'BD OCyG'!$AF:$AF,"Si")</f>
        <v>0</v>
      </c>
      <c r="AA33" s="171">
        <f ca="1">SUMIFS(INDIRECT("'BD OCyG'!$"&amp;Z$10&amp;":$"&amp;Z$10),'BD OCyG'!$B:$B,X$9,'BD OCyG'!$AE:$AE,$H33,'BD OCyG'!$AD:$AD,$H$11,'BD OCyG'!$AF:$AF,"No")*Resumen!$F$8</f>
        <v>0</v>
      </c>
      <c r="AB33" s="171">
        <f ca="1">Z33+IF(Resumen!$F$8=0,0,AA33/Resumen!$F$8)</f>
        <v>0</v>
      </c>
      <c r="AC33" s="171">
        <f ca="1">Z33+IF(Resumen!$G$7=0,0,AA33/Resumen!$G$7)</f>
        <v>0</v>
      </c>
      <c r="AD33" s="170">
        <f ca="1">IF(AE$9&gt;Periodo,0,(SUMIFS(INDIRECT("'BD OCyG'!$"&amp;AE$10&amp;":"&amp;AE$10),'BD OCyG'!$B:$B,AD$9,'BD OCyG'!$AE:$AE,$H33,'BD OCyG'!$AD:$AD,$H$11)*AF$9-X33*X$10)/AD$10)</f>
        <v>0</v>
      </c>
      <c r="AE33" s="170">
        <f t="shared" ca="1" si="9"/>
        <v>0</v>
      </c>
      <c r="AF33" s="171">
        <f ca="1">IF(AE$9&gt;Periodo,0,IF(AE$9&gt;Periodo,0,SUMIFS(INDIRECT("'BD OCyG'!$"&amp;AF$10&amp;":$"&amp;AF$10),'BD OCyG'!$B:$B,AD$9,'BD OCyG'!$AE:$AE,$H33,'BD OCyG'!$AD:$AD,$H$11,'BD OCyG'!$AF:$AF,"Si")-Z33))</f>
        <v>0</v>
      </c>
      <c r="AG33" s="171">
        <f ca="1">IF(AE$9&gt;Periodo,0,IF(AE$9&gt;Periodo,0,SUMIFS(INDIRECT("'BD OCyG'!$"&amp;AF$10&amp;":$"&amp;AF$10),'BD OCyG'!$B:$B,AD$9,'BD OCyG'!$AE:$AE,$H33,'BD OCyG'!$AD:$AD,$H$11,'BD OCyG'!$AF:$AF,"No")*Resumen!$F$8-AA33))</f>
        <v>0</v>
      </c>
      <c r="AH33" s="171">
        <f ca="1">AF33+IF(Resumen!$F$8=0,0,AG33/Resumen!$F$8)</f>
        <v>0</v>
      </c>
      <c r="AI33" s="171">
        <f ca="1">AF33+IF(Resumen!$H$7=0,0,AG33/Resumen!$H$7)</f>
        <v>0</v>
      </c>
      <c r="AJ33" s="170">
        <f ca="1">IF(AK$9&gt;Periodo,0,IF(AK$9&gt;Periodo,0,(SUMIFS(INDIRECT("'BD OCyG'!$"&amp;AK$10&amp;":"&amp;AK$10),'BD OCyG'!$B:$B,AJ$9,'BD OCyG'!$AE:$AE,$H33,'BD OCyG'!$AD:$AD,$H$11)*AL$9-SUMIFS(INDIRECT("'BD OCyG'!$"&amp;AE$10&amp;":"&amp;AE$10),'BD OCyG'!$B:$B,AJ$9,'BD OCyG'!$AE:$AE,$H33,'BD OCyG'!$AD:$AD,$H$11)*AF$9)/AJ$10))</f>
        <v>0</v>
      </c>
      <c r="AK33" s="170">
        <f t="shared" ca="1" si="10"/>
        <v>0</v>
      </c>
      <c r="AL33" s="171">
        <f ca="1">IF(AK$9&gt;Periodo,0,SUMIFS(INDIRECT("'BD OCyG'!$"&amp;AL$10&amp;":$"&amp;AL$10),'BD OCyG'!$B:$B,AJ$9,'BD OCyG'!$AE:$AE,$H33,'BD OCyG'!$AD:$AD,$H$11,'BD OCyG'!$AF:$AF,"Si")-AF33-Z33)</f>
        <v>0</v>
      </c>
      <c r="AM33" s="171">
        <f ca="1">IF(AK$9&gt;Periodo,0,SUMIFS(INDIRECT("'BD OCyG'!$"&amp;AL$10&amp;":$"&amp;AL$10),'BD OCyG'!$B:$B,AJ$9,'BD OCyG'!$AE:$AE,$H33,'BD OCyG'!$AD:$AD,$H$11,'BD OCyG'!$AF:$AF,"No")*Resumen!$F$8-AG33-AA33)</f>
        <v>0</v>
      </c>
      <c r="AN33" s="171">
        <f ca="1">AL33+IF(Resumen!$F$8=0,0,AM33/Resumen!$F$8)</f>
        <v>0</v>
      </c>
      <c r="AO33" s="171">
        <f ca="1">AL33+IF(Resumen!$I$7=0,0,AM33/Resumen!$I$7)</f>
        <v>0</v>
      </c>
      <c r="AP33" s="170">
        <f ca="1">IF(AQ$9&gt;Periodo,0,IF(AQ$9&gt;Periodo,0,(SUMIFS(INDIRECT("'BD OCyG'!$"&amp;AQ$10&amp;":"&amp;AQ$10),'BD OCyG'!$B:$B,AP$9,'BD OCyG'!$AE:$AE,$H33,'BD OCyG'!$AD:$AD,$H$11)*AR$9-SUMIFS(INDIRECT("'BD OCyG'!$"&amp;AK$10&amp;":"&amp;AK$10),'BD OCyG'!$B:$B,AP$9,'BD OCyG'!$AE:$AE,$H33,'BD OCyG'!$AD:$AD,$H$11)*AL$9)/AP$10))</f>
        <v>0</v>
      </c>
      <c r="AQ33" s="170">
        <f t="shared" ca="1" si="11"/>
        <v>0</v>
      </c>
      <c r="AR33" s="171">
        <f ca="1">IF(AQ$9&gt;Periodo,0,SUMIFS(INDIRECT("'BD OCyG'!$"&amp;AR$10&amp;":$"&amp;AR$10),'BD OCyG'!$B:$B,AP$9,'BD OCyG'!$AE:$AE,$H33,'BD OCyG'!$AD:$AD,$H$11,'BD OCyG'!$AF:$AF,"Si")-AL33-AF33-Z33)</f>
        <v>0</v>
      </c>
      <c r="AS33" s="171">
        <f ca="1">IF(AQ$9&gt;Periodo,0,SUMIFS(INDIRECT("'BD OCyG'!$"&amp;AR$10&amp;":$"&amp;AR$10),'BD OCyG'!$B:$B,AP$9,'BD OCyG'!$AE:$AE,$H33,'BD OCyG'!$AD:$AD,$H$11,'BD OCyG'!$AF:$AF,"No")*Resumen!$F$8-AM33-AG33-AA33)</f>
        <v>0</v>
      </c>
      <c r="AT33" s="171">
        <f ca="1">AR33+IF(Resumen!$F$8=0,0,AS33/Resumen!$F$8)</f>
        <v>0</v>
      </c>
      <c r="AU33" s="171">
        <f ca="1">AR33+IF(Resumen!$J$7=0,0,AS33/Resumen!$J$7)</f>
        <v>0</v>
      </c>
      <c r="AV33" s="170">
        <f ca="1">IF(AW$9&gt;Periodo,0,IF(AW$9&gt;Periodo,0,(SUMIFS(INDIRECT("'BD OCyG'!$"&amp;AW$10&amp;":"&amp;AW$10),'BD OCyG'!$B:$B,AV$9,'BD OCyG'!$AE:$AE,$H33,'BD OCyG'!$AD:$AD,$H$11)*AX$9-SUMIFS(INDIRECT("'BD OCyG'!$"&amp;AQ$10&amp;":"&amp;AQ$10),'BD OCyG'!$B:$B,AV$9,'BD OCyG'!$AE:$AE,$H33,'BD OCyG'!$AD:$AD,$H$11)*AR$9)/AV$10))</f>
        <v>0</v>
      </c>
      <c r="AW33" s="170">
        <f t="shared" ca="1" si="12"/>
        <v>0</v>
      </c>
      <c r="AX33" s="171">
        <f ca="1">IF(AW$9&gt;Periodo,0,SUMIFS(INDIRECT("'BD OCyG'!$"&amp;AX$10&amp;":$"&amp;AX$10),'BD OCyG'!$B:$B,AV$9,'BD OCyG'!$AE:$AE,$H33,'BD OCyG'!$AD:$AD,$H$11,'BD OCyG'!$AF:$AF,"Si")-AR33-AL33-AF33-Z33)</f>
        <v>0</v>
      </c>
      <c r="AY33" s="171">
        <f ca="1">IF(AW$9&gt;Periodo,0,SUMIFS(INDIRECT("'BD OCyG'!$"&amp;AX$10&amp;":$"&amp;AX$10),'BD OCyG'!$B:$B,AV$9,'BD OCyG'!$AE:$AE,$H33,'BD OCyG'!$AD:$AD,$H$11,'BD OCyG'!$AF:$AF,"No")*Resumen!$F$8-AS33-AM33-AG33-AA33)</f>
        <v>0</v>
      </c>
      <c r="AZ33" s="171">
        <f ca="1">AX33+IF(Resumen!$F$8=0,0,AY33/Resumen!$F$8)</f>
        <v>0</v>
      </c>
      <c r="BA33" s="171">
        <f ca="1">AX33+IF(Resumen!$K$7=0,0,AY33/Resumen!$K$7)</f>
        <v>0</v>
      </c>
      <c r="BB33" s="170">
        <f ca="1">IF(BC$9&gt;Periodo,0,IF(BC$9&gt;Periodo,0,(SUMIFS(INDIRECT("'BD OCyG'!$"&amp;BC$10&amp;":"&amp;BC$10),'BD OCyG'!$B:$B,BB$9,'BD OCyG'!$AE:$AE,$H33,'BD OCyG'!$AD:$AD,$H$11)*BD$9-SUMIFS(INDIRECT("'BD OCyG'!$"&amp;AW$10&amp;":"&amp;AW$10),'BD OCyG'!$B:$B,BB$9,'BD OCyG'!$AE:$AE,$H33,'BD OCyG'!$AD:$AD,$H$11)*AX$9)/BB$10))</f>
        <v>0</v>
      </c>
      <c r="BC33" s="170">
        <f t="shared" ca="1" si="13"/>
        <v>0</v>
      </c>
      <c r="BD33" s="171">
        <f ca="1">IF(BC$9&gt;Periodo,0,SUMIFS(INDIRECT("'BD OCyG'!$"&amp;BD$10&amp;":$"&amp;BD$10),'BD OCyG'!$B:$B,BB$9,'BD OCyG'!$AE:$AE,$H33,'BD OCyG'!$AD:$AD,$H$11,'BD OCyG'!$AF:$AF,"Si")-AX33-AR33-AL33-AF33-Z33)</f>
        <v>0</v>
      </c>
      <c r="BE33" s="171">
        <f ca="1">IF(BC$9&gt;Periodo,0,SUMIFS(INDIRECT("'BD OCyG'!$"&amp;BD$10&amp;":$"&amp;BD$10),'BD OCyG'!$B:$B,BB$9,'BD OCyG'!$AE:$AE,$H33,'BD OCyG'!$AD:$AD,$H$11,'BD OCyG'!$AF:$AF,"No")*Resumen!$F$8-AY33-AS33-AM33-AG33-AA33)</f>
        <v>0</v>
      </c>
      <c r="BF33" s="171">
        <f ca="1">BD33+IF(Resumen!$F$8=0,0,BE33/Resumen!$F$8)</f>
        <v>0</v>
      </c>
      <c r="BG33" s="171">
        <f ca="1">BD33+IF(Resumen!$L$7=0,0,BE33/Resumen!$L$7)</f>
        <v>0</v>
      </c>
      <c r="BH33" s="170">
        <f ca="1">IF(BI$9&gt;Periodo,0,IF(BI$9&gt;Periodo,0,(SUMIFS(INDIRECT("'BD OCyG'!$"&amp;BI$10&amp;":"&amp;BI$10),'BD OCyG'!$B:$B,BH$9,'BD OCyG'!$AE:$AE,$H33,'BD OCyG'!$AD:$AD,$H$11)*BJ$9-SUMIFS(INDIRECT("'BD OCyG'!$"&amp;BC$10&amp;":"&amp;BC$10),'BD OCyG'!$B:$B,BH$9,'BD OCyG'!$AE:$AE,$H33,'BD OCyG'!$AD:$AD,$H$11)*BD$9)/BH$10))</f>
        <v>0</v>
      </c>
      <c r="BI33" s="170">
        <f t="shared" ca="1" si="14"/>
        <v>0</v>
      </c>
      <c r="BJ33" s="171">
        <f ca="1">IF(BI$9&gt;Periodo,0,SUMIFS(INDIRECT("'BD OCyG'!$"&amp;BJ$10&amp;":$"&amp;BJ$10),'BD OCyG'!$B:$B,BH$9,'BD OCyG'!$AE:$AE,$H33,'BD OCyG'!$AD:$AD,$H$11,'BD OCyG'!$AF:$AF,"Si")-BD33-AX33-AR33-AL33-AF33-Z33)</f>
        <v>0</v>
      </c>
      <c r="BK33" s="171">
        <f ca="1">IF(BI$9&gt;Periodo,0,SUMIFS(INDIRECT("'BD OCyG'!$"&amp;BJ$10&amp;":$"&amp;BJ$10),'BD OCyG'!$B:$B,BH$9,'BD OCyG'!$AE:$AE,$H33,'BD OCyG'!$AD:$AD,$H$11,'BD OCyG'!$AF:$AF,"No")*Resumen!$F$8-BE33-AY33-AS33-AM33-AG33-AA33)</f>
        <v>0</v>
      </c>
      <c r="BL33" s="171">
        <f ca="1">BJ33+IF(Resumen!$F$8=0,0,BK33/Resumen!$F$8)</f>
        <v>0</v>
      </c>
      <c r="BM33" s="171">
        <f ca="1">BJ33+IF(Resumen!$M$7=0,0,BK33/Resumen!$M$7)</f>
        <v>0</v>
      </c>
      <c r="BN33" s="170">
        <f ca="1">IF(BO$9&gt;Periodo,0,IF(BO$9&gt;Periodo,0,(SUMIFS(INDIRECT("'BD OCyG'!$"&amp;BO$10&amp;":"&amp;BO$10),'BD OCyG'!$B:$B,BN$9,'BD OCyG'!$AE:$AE,$H33,'BD OCyG'!$AD:$AD,$H$11)*BP$9-SUMIFS(INDIRECT("'BD OCyG'!$"&amp;BI$10&amp;":"&amp;BI$10),'BD OCyG'!$B:$B,BN$9,'BD OCyG'!$AE:$AE,$H33,'BD OCyG'!$AD:$AD,$H$11)*BJ$9)/BN$10))</f>
        <v>0</v>
      </c>
      <c r="BO33" s="170">
        <f t="shared" ca="1" si="15"/>
        <v>0</v>
      </c>
      <c r="BP33" s="171">
        <f ca="1">IF(BO$9&gt;Periodo,0,SUMIFS(INDIRECT("'BD OCyG'!$"&amp;BP$10&amp;":$"&amp;BP$10),'BD OCyG'!$B:$B,BN$9,'BD OCyG'!$AE:$AE,$H33,'BD OCyG'!$AD:$AD,$H$11,'BD OCyG'!$AF:$AF,"Si")-BJ33-BD33-AX33-AR33-AL33-AF33-Z33)</f>
        <v>0</v>
      </c>
      <c r="BQ33" s="171">
        <f ca="1">IF(BO$9&gt;Periodo,0,SUMIFS(INDIRECT("'BD OCyG'!$"&amp;BP$10&amp;":$"&amp;BP$10),'BD OCyG'!$B:$B,BN$9,'BD OCyG'!$AE:$AE,$H33,'BD OCyG'!$AD:$AD,$H$11,'BD OCyG'!$AF:$AF,"No")*Resumen!$F$9-BK33-BE33-AY33-AS33-AM33-AG33-AA33)</f>
        <v>0</v>
      </c>
      <c r="BR33" s="171">
        <f ca="1">BP33+IF(Resumen!$F$8=0,0,BQ33/Resumen!$F$8)</f>
        <v>0</v>
      </c>
      <c r="BS33" s="171">
        <f ca="1">BP33+IF(Resumen!$N$7=0,0,BQ33/Resumen!$N$7)</f>
        <v>0</v>
      </c>
      <c r="BT33" s="170">
        <f ca="1">IF(BU$9&gt;Periodo,0,IF(BU$9&gt;Periodo,0,(SUMIFS(INDIRECT("'BD OCyG'!$"&amp;BU$10&amp;":"&amp;BU$10),'BD OCyG'!$B:$B,BT$9,'BD OCyG'!$AE:$AE,$H33,'BD OCyG'!$AD:$AD,$H$11)*BV$9-SUMIFS(INDIRECT("'BD OCyG'!$"&amp;BO$10&amp;":"&amp;BO$10),'BD OCyG'!$B:$B,BT$9,'BD OCyG'!$AE:$AE,$H33,'BD OCyG'!$AD:$AD,$H$11)*BP$9)/BT$10))</f>
        <v>0</v>
      </c>
      <c r="BU33" s="170">
        <f t="shared" ca="1" si="16"/>
        <v>0</v>
      </c>
      <c r="BV33" s="171">
        <f ca="1">IF(BU$9&gt;Periodo,0,SUMIFS(INDIRECT("'BD OCyG'!$"&amp;BV$10&amp;":$"&amp;BV$10),'BD OCyG'!$B:$B,BT$9,'BD OCyG'!$AE:$AE,$H33,'BD OCyG'!$AD:$AD,$H$11,'BD OCyG'!$AF:$AF,"Si")-BP33-BJ33-BD33-AX33-AR33-AL33-AF33-Z33)</f>
        <v>0</v>
      </c>
      <c r="BW33" s="171">
        <f ca="1">IF(BU$9&gt;Periodo,0,SUMIFS(INDIRECT("'BD OCyG'!$"&amp;BV$10&amp;":$"&amp;BV$10),'BD OCyG'!$B:$B,BT$9,'BD OCyG'!$AE:$AE,$H33,'BD OCyG'!$AD:$AD,$H$11,'BD OCyG'!$AF:$AF,"No")*Resumen!$F$8-BQ33-BK33-BE33-AY33-AS33-AM33-AG33-AA33)</f>
        <v>0</v>
      </c>
      <c r="BX33" s="171">
        <f ca="1">BV33+IF(Resumen!$F$8=0,0,BW33/Resumen!$F$8)</f>
        <v>0</v>
      </c>
      <c r="BY33" s="171">
        <f ca="1">BV33+IF(Resumen!$O$7=0,0,BW33/Resumen!$O$7)</f>
        <v>0</v>
      </c>
      <c r="BZ33" s="170">
        <f ca="1">IF(CA$9&gt;Periodo,0,IF(CA$9&gt;Periodo,0,(SUMIFS(INDIRECT("'BD OCyG'!$"&amp;CA$10&amp;":"&amp;CA$10),'BD OCyG'!$B:$B,BZ$9,'BD OCyG'!$AE:$AE,$H33,'BD OCyG'!$AD:$AD,$H$11)*CB$9-SUMIFS(INDIRECT("'BD OCyG'!$"&amp;BU$10&amp;":"&amp;BU$10),'BD OCyG'!$B:$B,BZ$9,'BD OCyG'!$AE:$AE,$H33,'BD OCyG'!$AD:$AD,$H$11)*BV$9)/BZ$10))</f>
        <v>0</v>
      </c>
      <c r="CA33" s="170">
        <f t="shared" ca="1" si="17"/>
        <v>0</v>
      </c>
      <c r="CB33" s="171">
        <f ca="1">IF(CA$9&gt;Periodo,0,SUMIFS(INDIRECT("'BD OCyG'!$"&amp;CB$10&amp;":$"&amp;CB$10),'BD OCyG'!$B:$B,BZ$9,'BD OCyG'!$AE:$AE,$H33,'BD OCyG'!$AD:$AD,$H$11,'BD OCyG'!$AF:$AF,"Si")-BV33-BP33-BJ33-BD33-AX33-AR33-AL33-AF33-Z33)</f>
        <v>0</v>
      </c>
      <c r="CC33" s="171">
        <f ca="1">IF(CA$9&gt;Periodo,0,SUMIFS(INDIRECT("'BD OCyG'!$"&amp;CB$10&amp;":$"&amp;CB$10),'BD OCyG'!$B:$B,BZ$9,'BD OCyG'!$AE:$AE,$H33,'BD OCyG'!$AD:$AD,$H$11,'BD OCyG'!$AF:$AF,"No")*Resumen!$F$8-BW33-BQ33-BK33-BE33-AY33-AS33-AM33-AG33-AA33)</f>
        <v>0</v>
      </c>
      <c r="CD33" s="171">
        <f ca="1">CB33+IF(Resumen!$F$8=0,0,CC33/Resumen!$F$8)</f>
        <v>0</v>
      </c>
      <c r="CE33" s="171">
        <f ca="1">CB33+IF(Resumen!$P$7=0,0,CC33/Resumen!$P$7)</f>
        <v>0</v>
      </c>
      <c r="CF33" s="170">
        <f ca="1">IF(CG$9&gt;Periodo,0,IF(CG$9&gt;Periodo,0,(SUMIFS(INDIRECT("'BD OCyG'!$"&amp;CG$10&amp;":"&amp;CG$10),'BD OCyG'!$B:$B,CF$9,'BD OCyG'!$AE:$AE,$H33,'BD OCyG'!$AD:$AD,$H$11)*CH$9-SUMIFS(INDIRECT("'BD OCyG'!$"&amp;CA$10&amp;":"&amp;CA$10),'BD OCyG'!$B:$B,CF$9,'BD OCyG'!$AE:$AE,$H33,'BD OCyG'!$AD:$AD,$H$11)*CB$9)/CF$10))</f>
        <v>0</v>
      </c>
      <c r="CG33" s="170">
        <f t="shared" ca="1" si="18"/>
        <v>0</v>
      </c>
      <c r="CH33" s="171">
        <f ca="1">IF(CG$9&gt;Periodo,0,SUMIFS(INDIRECT("'BD OCyG'!$"&amp;CH$10&amp;":$"&amp;CH$10),'BD OCyG'!$B:$B,CF$9,'BD OCyG'!$AE:$AE,$H33,'BD OCyG'!$AD:$AD,$H$11,'BD OCyG'!$AF:$AF,"Si")-CB33-BV33-BP33-BJ33-BD33-AX33-AR33-AL33-AF33-Z33)</f>
        <v>0</v>
      </c>
      <c r="CI33" s="171">
        <f ca="1">IF(CG$9&gt;Periodo,0,SUMIFS(INDIRECT("'BD OCyG'!$"&amp;CH$10&amp;":$"&amp;CH$10),'BD OCyG'!$B:$B,CF$9,'BD OCyG'!$AE:$AE,$H33,'BD OCyG'!$AD:$AD,$H$11,'BD OCyG'!$AF:$AF,"No")*Resumen!$F$8-CC33-BW33-BQ33-BK33-BE33-AY33-AS33-AM33-AG33-AA33)</f>
        <v>0</v>
      </c>
      <c r="CJ33" s="171">
        <f ca="1">CH33+IF(Resumen!$F$8=0,0,CI33/Resumen!$F$8)</f>
        <v>0</v>
      </c>
      <c r="CK33" s="171">
        <f ca="1">CH33+IF(Resumen!$Q$7=0,0,CI33/Resumen!$Q$7)</f>
        <v>0</v>
      </c>
      <c r="CL33" s="170">
        <f ca="1">IF(CM$9&gt;Periodo,0,IF(CM$9&gt;Periodo,0,(SUMIFS(INDIRECT("'BD OCyG'!$"&amp;CM$10&amp;":"&amp;CM$10),'BD OCyG'!$B:$B,CL$9,'BD OCyG'!$AE:$AE,$H33,'BD OCyG'!$AD:$AD,$H$11)*CN$9-SUMIFS(INDIRECT("'BD OCyG'!$"&amp;CG$10&amp;":"&amp;CG$10),'BD OCyG'!$B:$B,CL$9,'BD OCyG'!$AE:$AE,$H33,'BD OCyG'!$AD:$AD,$H$11)*CH$9)/CL$10))</f>
        <v>0</v>
      </c>
      <c r="CM33" s="170">
        <f t="shared" ca="1" si="19"/>
        <v>0</v>
      </c>
      <c r="CN33" s="171">
        <f ca="1">IF(CM$9&gt;Periodo,0,SUMIFS(INDIRECT("'BD OCyG'!$"&amp;CN$10&amp;":$"&amp;CN$10),'BD OCyG'!$B:$B,CL$9,'BD OCyG'!$AE:$AE,$H33,'BD OCyG'!$AD:$AD,$H$11,'BD OCyG'!$AF:$AF,"Si")-CH33-CB33-BV33-BP33-BJ33-BD33-AX33-AR33-AL33-AF33-Z33)</f>
        <v>0</v>
      </c>
      <c r="CO33" s="171">
        <f ca="1">IF(CM$9&gt;Periodo,0,SUMIFS(INDIRECT("'BD OCyG'!$"&amp;CN$10&amp;":$"&amp;CN$10),'BD OCyG'!$B:$B,CL$9,'BD OCyG'!$AE:$AE,$H33,'BD OCyG'!$AD:$AD,$H$11,'BD OCyG'!$AF:$AF,"No")*Resumen!$F$8-CI33-CC33-BW33-BQ33-BK33-BE33-AY33-AS33-AM33-AG33-AA33)</f>
        <v>0</v>
      </c>
      <c r="CP33" s="171">
        <f ca="1">CN33+IF(Resumen!$F$8=0,0,CO33/Resumen!$F$8)</f>
        <v>0</v>
      </c>
      <c r="CQ33" s="171">
        <f ca="1">CN33+IF(Resumen!$R$7=0,0,CO33/Resumen!$R$7)</f>
        <v>0</v>
      </c>
      <c r="CR33" s="139">
        <f t="shared" ca="1" si="20"/>
        <v>0</v>
      </c>
      <c r="CS33" s="139">
        <f t="shared" ca="1" si="21"/>
        <v>0</v>
      </c>
      <c r="CT33" s="139">
        <f t="shared" ca="1" si="22"/>
        <v>0</v>
      </c>
      <c r="CU33" s="139">
        <f t="shared" ca="1" si="4"/>
        <v>0</v>
      </c>
      <c r="CV33" s="140">
        <f t="shared" ca="1" si="4"/>
        <v>0</v>
      </c>
      <c r="CW33" s="140">
        <f t="shared" ca="1" si="4"/>
        <v>0</v>
      </c>
      <c r="CX33" s="170">
        <f>SUMIFS('BD OCyG'!$AB:$AB,'BD OCyG'!$B:$B,CX$11,'BD OCyG'!$AE:$AE,$H33,'BD OCyG'!$AD:$AD,$H$11)</f>
        <v>0</v>
      </c>
      <c r="CY33" s="170">
        <f t="shared" si="5"/>
        <v>0</v>
      </c>
      <c r="CZ33" s="171">
        <f>SUMIFS('BD OCyG'!$AC:$AC,'BD OCyG'!$B:$B,CX$11,'BD OCyG'!$AE:$AE,$H33,'BD OCyG'!$AD:$AD,$H$11,'BD OCyG'!$AF:$AF,"Si")</f>
        <v>0</v>
      </c>
      <c r="DA33" s="171">
        <f>SUMIFS('BD OCyG'!$AC:$AC,'BD OCyG'!$B:$B,CX$11,'BD OCyG'!$AE:$AE,$H33,'BD OCyG'!$AD:$AD,$H$11,'BD OCyG'!$AF:$AF,"No")*Resumen!$F$8</f>
        <v>0</v>
      </c>
      <c r="DB33" s="171">
        <f>CZ33+IF(Resumen!$F$8=0,0,DA33/Resumen!$F$8)</f>
        <v>0</v>
      </c>
      <c r="DC33" s="171">
        <f>CZ33+IF(Resumen!$F$8=0,0,DA33/Resumen!$F$8)</f>
        <v>0</v>
      </c>
      <c r="DD33" s="170">
        <f>SUMIFS('BD OCyG'!$AB:$AB,'BD OCyG'!$B:$B,DD$11,'BD OCyG'!$AE:$AE,$H33,'BD OCyG'!$AD:$AD,$H$11)</f>
        <v>0</v>
      </c>
      <c r="DE33" s="170">
        <f t="shared" si="6"/>
        <v>0</v>
      </c>
      <c r="DF33" s="171">
        <f>SUMIFS('BD OCyG'!$AC:$AC,'BD OCyG'!$B:$B,DD$11,'BD OCyG'!$AE:$AE,$H33,'BD OCyG'!$AD:$AD,$H$11,'BD OCyG'!$AF:$AF,"Si")</f>
        <v>0</v>
      </c>
      <c r="DG33" s="171">
        <f>SUMIFS('BD OCyG'!$AC:$AC,'BD OCyG'!$B:$B,DD$11,'BD OCyG'!$AE:$AE,$H33,'BD OCyG'!$AD:$AD,$H$11,'BD OCyG'!$AF:$AF,"No")*Resumen!$F$8</f>
        <v>0</v>
      </c>
      <c r="DH33" s="171">
        <f>DF33+IF(Resumen!$F$8=0,0,DG33/Resumen!$F$8)</f>
        <v>0</v>
      </c>
      <c r="DI33" s="171">
        <f>DF33+IF(Resumen!$F$8=0,0,DG33/Resumen!$F$8)</f>
        <v>0</v>
      </c>
      <c r="DJ33" s="140">
        <f t="shared" ca="1" si="23"/>
        <v>0</v>
      </c>
      <c r="DK33" s="140">
        <f t="shared" ca="1" si="23"/>
        <v>0</v>
      </c>
      <c r="DL33" s="140">
        <f t="shared" ca="1" si="23"/>
        <v>0</v>
      </c>
    </row>
    <row r="34" spans="2:116" s="169" customFormat="1" ht="15" customHeight="1" x14ac:dyDescent="0.2">
      <c r="B34" s="170">
        <f>SUMIFS('BD OCyG'!$AB:$AB,'BD OCyG'!$B:$B,B$11,'BD OCyG'!$AE:$AE,$H34,'BD OCyG'!$AD:$AD,$H$11)</f>
        <v>0</v>
      </c>
      <c r="C34" s="170">
        <f t="shared" si="0"/>
        <v>0</v>
      </c>
      <c r="D34" s="171">
        <f>SUMIFS('BD OCyG'!$AC:$AC,'BD OCyG'!$B:$B,B$11,'BD OCyG'!$AE:$AE,$H34,'BD OCyG'!$AD:$AD,$H$11,'BD OCyG'!$AF:$AF,"Si")</f>
        <v>0</v>
      </c>
      <c r="E34" s="171">
        <f>SUMIFS('BD OCyG'!$AC:$AC,'BD OCyG'!$B:$B,B$11,'BD OCyG'!$AE:$AE,$H34,'BD OCyG'!$AD:$AD,$H$11,'BD OCyG'!$AF:$AF,"No")*Resumen!$F$9</f>
        <v>0</v>
      </c>
      <c r="F34" s="171">
        <f>D34+IF(Resumen!$F$9=0,0,E34/Resumen!$F$9)</f>
        <v>0</v>
      </c>
      <c r="G34" s="171">
        <f>D34+IF(Resumen!$F$7=0,0,E34/Resumen!$F$7)</f>
        <v>0</v>
      </c>
      <c r="H34" s="172"/>
      <c r="I34" s="139">
        <f>SUMIFS('BD OCyG'!$AB:$AB,'BD OCyG'!$B:$B,I$11,'BD OCyG'!$AE:$AE,$H34,'BD OCyG'!$AD:$AD,$H$11)</f>
        <v>0</v>
      </c>
      <c r="J34" s="139">
        <f t="shared" si="1"/>
        <v>0</v>
      </c>
      <c r="K34" s="139">
        <f>SUMIFS('BD OCyG'!$AC:$AC,'BD OCyG'!$B:$B,I$11,'BD OCyG'!$AE:$AE,$H34,'BD OCyG'!$AD:$AD,$H$11,'BD OCyG'!$AF:$AF,"Si")</f>
        <v>0</v>
      </c>
      <c r="L34" s="139">
        <f>SUMIFS('BD OCyG'!$AC:$AC,'BD OCyG'!$B:$B,I$11,'BD OCyG'!$AE:$AE,$H34,'BD OCyG'!$AD:$AD,$H$11,'BD OCyG'!$AF:$AF,"No")*Resumen!$F$8</f>
        <v>0</v>
      </c>
      <c r="M34" s="171">
        <f>K34+IF(Resumen!$F$8=0,0,L34/Resumen!$F$8)</f>
        <v>0</v>
      </c>
      <c r="N34" s="139">
        <f>SUMIFS('BD OCyG'!$AB:$AB,'BD OCyG'!$B:$B,N$11,'BD OCyG'!$AE:$AE,$H34,'BD OCyG'!$AD:$AD,$H$11)</f>
        <v>0</v>
      </c>
      <c r="O34" s="139">
        <f t="shared" si="2"/>
        <v>0</v>
      </c>
      <c r="P34" s="139">
        <f>SUMIFS('BD OCyG'!$AC:$AC,'BD OCyG'!$B:$B,N$11,'BD OCyG'!$AE:$AE,$H34,'BD OCyG'!$AD:$AD,$H$11,'BD OCyG'!$AF:$AF,"Si")</f>
        <v>0</v>
      </c>
      <c r="Q34" s="139">
        <f>SUMIFS('BD OCyG'!$AC:$AC,'BD OCyG'!$B:$B,N$11,'BD OCyG'!$AE:$AE,$H34,'BD OCyG'!$AD:$AD,$H$11,'BD OCyG'!$AF:$AF,"No")*Resumen!$F$8</f>
        <v>0</v>
      </c>
      <c r="R34" s="171">
        <f>P34+IF(Resumen!$F$8=0,0,Q34/Resumen!$F$8)</f>
        <v>0</v>
      </c>
      <c r="S34" s="139">
        <f ca="1">IFERROR(SUMIFS(INDIRECT("'BD OCyG'!$"&amp;T$10&amp;":"&amp;T$10),'BD OCyG'!$B:$B,N$11,'BD OCyG'!$AE:$AE,$H34,'BD OCyG'!$AD:$AD,$H$11),)</f>
        <v>0</v>
      </c>
      <c r="T34" s="139">
        <f t="shared" ca="1" si="3"/>
        <v>0</v>
      </c>
      <c r="U34" s="139">
        <f ca="1">IFERROR(SUMIFS(INDIRECT("'BD OCyG'!$"&amp;U$10&amp;":$"&amp;U$10),'BD OCyG'!$B:$B,N$11,'BD OCyG'!$AE:$AE,$H34,'BD OCyG'!$AD:$AD,$H$11,'BD OCyG'!$AF:$AF,"Si"),)</f>
        <v>0</v>
      </c>
      <c r="V34" s="139">
        <f ca="1">IFERROR(SUMIFS(INDIRECT("'BD OCyG'!$"&amp;U$10&amp;":$"&amp;U$10),'BD OCyG'!$B:$B,N$11,'BD OCyG'!$AE:$AE,$H34,'BD OCyG'!$AD:$AD,$H$11,'BD OCyG'!$AF:$AF,"No")*Resumen!$F$8,)</f>
        <v>0</v>
      </c>
      <c r="W34" s="171">
        <f ca="1">U34+IF(Resumen!$F$8=0,0,V34/Resumen!$F$8)</f>
        <v>0</v>
      </c>
      <c r="X34" s="170">
        <f ca="1">SUMIFS(INDIRECT("'BD OCyG'!$"&amp;Y$10&amp;":"&amp;Y$10),'BD OCyG'!$B:$B,X$9,'BD OCyG'!$AE:$AE,$H34,'BD OCyG'!$AD:$AD,$H$11)</f>
        <v>0</v>
      </c>
      <c r="Y34" s="170">
        <f t="shared" ca="1" si="8"/>
        <v>0</v>
      </c>
      <c r="Z34" s="171">
        <f ca="1">SUMIFS(INDIRECT("'BD OCyG'!$"&amp;Z$10&amp;":$"&amp;Z$10),'BD OCyG'!$B:$B,X$9,'BD OCyG'!$AE:$AE,$H34,'BD OCyG'!$AD:$AD,$H$11,'BD OCyG'!$AF:$AF,"Si")</f>
        <v>0</v>
      </c>
      <c r="AA34" s="171">
        <f ca="1">SUMIFS(INDIRECT("'BD OCyG'!$"&amp;Z$10&amp;":$"&amp;Z$10),'BD OCyG'!$B:$B,X$9,'BD OCyG'!$AE:$AE,$H34,'BD OCyG'!$AD:$AD,$H$11,'BD OCyG'!$AF:$AF,"No")*Resumen!$F$8</f>
        <v>0</v>
      </c>
      <c r="AB34" s="171">
        <f ca="1">Z34+IF(Resumen!$F$8=0,0,AA34/Resumen!$F$8)</f>
        <v>0</v>
      </c>
      <c r="AC34" s="171">
        <f ca="1">Z34+IF(Resumen!$G$7=0,0,AA34/Resumen!$G$7)</f>
        <v>0</v>
      </c>
      <c r="AD34" s="170">
        <f ca="1">IF(AE$9&gt;Periodo,0,(SUMIFS(INDIRECT("'BD OCyG'!$"&amp;AE$10&amp;":"&amp;AE$10),'BD OCyG'!$B:$B,AD$9,'BD OCyG'!$AE:$AE,$H34,'BD OCyG'!$AD:$AD,$H$11)*AF$9-X34*X$10)/AD$10)</f>
        <v>0</v>
      </c>
      <c r="AE34" s="170">
        <f t="shared" ca="1" si="9"/>
        <v>0</v>
      </c>
      <c r="AF34" s="171">
        <f ca="1">IF(AE$9&gt;Periodo,0,IF(AE$9&gt;Periodo,0,SUMIFS(INDIRECT("'BD OCyG'!$"&amp;AF$10&amp;":$"&amp;AF$10),'BD OCyG'!$B:$B,AD$9,'BD OCyG'!$AE:$AE,$H34,'BD OCyG'!$AD:$AD,$H$11,'BD OCyG'!$AF:$AF,"Si")-Z34))</f>
        <v>0</v>
      </c>
      <c r="AG34" s="171">
        <f ca="1">IF(AE$9&gt;Periodo,0,IF(AE$9&gt;Periodo,0,SUMIFS(INDIRECT("'BD OCyG'!$"&amp;AF$10&amp;":$"&amp;AF$10),'BD OCyG'!$B:$B,AD$9,'BD OCyG'!$AE:$AE,$H34,'BD OCyG'!$AD:$AD,$H$11,'BD OCyG'!$AF:$AF,"No")*Resumen!$F$8-AA34))</f>
        <v>0</v>
      </c>
      <c r="AH34" s="171">
        <f ca="1">AF34+IF(Resumen!$F$8=0,0,AG34/Resumen!$F$8)</f>
        <v>0</v>
      </c>
      <c r="AI34" s="171">
        <f ca="1">AF34+IF(Resumen!$H$7=0,0,AG34/Resumen!$H$7)</f>
        <v>0</v>
      </c>
      <c r="AJ34" s="170">
        <f ca="1">IF(AK$9&gt;Periodo,0,IF(AK$9&gt;Periodo,0,(SUMIFS(INDIRECT("'BD OCyG'!$"&amp;AK$10&amp;":"&amp;AK$10),'BD OCyG'!$B:$B,AJ$9,'BD OCyG'!$AE:$AE,$H34,'BD OCyG'!$AD:$AD,$H$11)*AL$9-SUMIFS(INDIRECT("'BD OCyG'!$"&amp;AE$10&amp;":"&amp;AE$10),'BD OCyG'!$B:$B,AJ$9,'BD OCyG'!$AE:$AE,$H34,'BD OCyG'!$AD:$AD,$H$11)*AF$9)/AJ$10))</f>
        <v>0</v>
      </c>
      <c r="AK34" s="170">
        <f t="shared" ca="1" si="10"/>
        <v>0</v>
      </c>
      <c r="AL34" s="171">
        <f ca="1">IF(AK$9&gt;Periodo,0,SUMIFS(INDIRECT("'BD OCyG'!$"&amp;AL$10&amp;":$"&amp;AL$10),'BD OCyG'!$B:$B,AJ$9,'BD OCyG'!$AE:$AE,$H34,'BD OCyG'!$AD:$AD,$H$11,'BD OCyG'!$AF:$AF,"Si")-AF34-Z34)</f>
        <v>0</v>
      </c>
      <c r="AM34" s="171">
        <f ca="1">IF(AK$9&gt;Periodo,0,SUMIFS(INDIRECT("'BD OCyG'!$"&amp;AL$10&amp;":$"&amp;AL$10),'BD OCyG'!$B:$B,AJ$9,'BD OCyG'!$AE:$AE,$H34,'BD OCyG'!$AD:$AD,$H$11,'BD OCyG'!$AF:$AF,"No")*Resumen!$F$8-AG34-AA34)</f>
        <v>0</v>
      </c>
      <c r="AN34" s="171">
        <f ca="1">AL34+IF(Resumen!$F$8=0,0,AM34/Resumen!$F$8)</f>
        <v>0</v>
      </c>
      <c r="AO34" s="171">
        <f ca="1">AL34+IF(Resumen!$I$7=0,0,AM34/Resumen!$I$7)</f>
        <v>0</v>
      </c>
      <c r="AP34" s="170">
        <f ca="1">IF(AQ$9&gt;Periodo,0,IF(AQ$9&gt;Periodo,0,(SUMIFS(INDIRECT("'BD OCyG'!$"&amp;AQ$10&amp;":"&amp;AQ$10),'BD OCyG'!$B:$B,AP$9,'BD OCyG'!$AE:$AE,$H34,'BD OCyG'!$AD:$AD,$H$11)*AR$9-SUMIFS(INDIRECT("'BD OCyG'!$"&amp;AK$10&amp;":"&amp;AK$10),'BD OCyG'!$B:$B,AP$9,'BD OCyG'!$AE:$AE,$H34,'BD OCyG'!$AD:$AD,$H$11)*AL$9)/AP$10))</f>
        <v>0</v>
      </c>
      <c r="AQ34" s="170">
        <f t="shared" ca="1" si="11"/>
        <v>0</v>
      </c>
      <c r="AR34" s="171">
        <f ca="1">IF(AQ$9&gt;Periodo,0,SUMIFS(INDIRECT("'BD OCyG'!$"&amp;AR$10&amp;":$"&amp;AR$10),'BD OCyG'!$B:$B,AP$9,'BD OCyG'!$AE:$AE,$H34,'BD OCyG'!$AD:$AD,$H$11,'BD OCyG'!$AF:$AF,"Si")-AL34-AF34-Z34)</f>
        <v>0</v>
      </c>
      <c r="AS34" s="171">
        <f ca="1">IF(AQ$9&gt;Periodo,0,SUMIFS(INDIRECT("'BD OCyG'!$"&amp;AR$10&amp;":$"&amp;AR$10),'BD OCyG'!$B:$B,AP$9,'BD OCyG'!$AE:$AE,$H34,'BD OCyG'!$AD:$AD,$H$11,'BD OCyG'!$AF:$AF,"No")*Resumen!$F$8-AM34-AG34-AA34)</f>
        <v>0</v>
      </c>
      <c r="AT34" s="171">
        <f ca="1">AR34+IF(Resumen!$F$8=0,0,AS34/Resumen!$F$8)</f>
        <v>0</v>
      </c>
      <c r="AU34" s="171">
        <f ca="1">AR34+IF(Resumen!$J$7=0,0,AS34/Resumen!$J$7)</f>
        <v>0</v>
      </c>
      <c r="AV34" s="170">
        <f ca="1">IF(AW$9&gt;Periodo,0,IF(AW$9&gt;Periodo,0,(SUMIFS(INDIRECT("'BD OCyG'!$"&amp;AW$10&amp;":"&amp;AW$10),'BD OCyG'!$B:$B,AV$9,'BD OCyG'!$AE:$AE,$H34,'BD OCyG'!$AD:$AD,$H$11)*AX$9-SUMIFS(INDIRECT("'BD OCyG'!$"&amp;AQ$10&amp;":"&amp;AQ$10),'BD OCyG'!$B:$B,AV$9,'BD OCyG'!$AE:$AE,$H34,'BD OCyG'!$AD:$AD,$H$11)*AR$9)/AV$10))</f>
        <v>0</v>
      </c>
      <c r="AW34" s="170">
        <f t="shared" ca="1" si="12"/>
        <v>0</v>
      </c>
      <c r="AX34" s="171">
        <f ca="1">IF(AW$9&gt;Periodo,0,SUMIFS(INDIRECT("'BD OCyG'!$"&amp;AX$10&amp;":$"&amp;AX$10),'BD OCyG'!$B:$B,AV$9,'BD OCyG'!$AE:$AE,$H34,'BD OCyG'!$AD:$AD,$H$11,'BD OCyG'!$AF:$AF,"Si")-AR34-AL34-AF34-Z34)</f>
        <v>0</v>
      </c>
      <c r="AY34" s="171">
        <f ca="1">IF(AW$9&gt;Periodo,0,SUMIFS(INDIRECT("'BD OCyG'!$"&amp;AX$10&amp;":$"&amp;AX$10),'BD OCyG'!$B:$B,AV$9,'BD OCyG'!$AE:$AE,$H34,'BD OCyG'!$AD:$AD,$H$11,'BD OCyG'!$AF:$AF,"No")*Resumen!$F$8-AS34-AM34-AG34-AA34)</f>
        <v>0</v>
      </c>
      <c r="AZ34" s="171">
        <f ca="1">AX34+IF(Resumen!$F$8=0,0,AY34/Resumen!$F$8)</f>
        <v>0</v>
      </c>
      <c r="BA34" s="171">
        <f ca="1">AX34+IF(Resumen!$K$7=0,0,AY34/Resumen!$K$7)</f>
        <v>0</v>
      </c>
      <c r="BB34" s="170">
        <f ca="1">IF(BC$9&gt;Periodo,0,IF(BC$9&gt;Periodo,0,(SUMIFS(INDIRECT("'BD OCyG'!$"&amp;BC$10&amp;":"&amp;BC$10),'BD OCyG'!$B:$B,BB$9,'BD OCyG'!$AE:$AE,$H34,'BD OCyG'!$AD:$AD,$H$11)*BD$9-SUMIFS(INDIRECT("'BD OCyG'!$"&amp;AW$10&amp;":"&amp;AW$10),'BD OCyG'!$B:$B,BB$9,'BD OCyG'!$AE:$AE,$H34,'BD OCyG'!$AD:$AD,$H$11)*AX$9)/BB$10))</f>
        <v>0</v>
      </c>
      <c r="BC34" s="170">
        <f t="shared" ca="1" si="13"/>
        <v>0</v>
      </c>
      <c r="BD34" s="171">
        <f ca="1">IF(BC$9&gt;Periodo,0,SUMIFS(INDIRECT("'BD OCyG'!$"&amp;BD$10&amp;":$"&amp;BD$10),'BD OCyG'!$B:$B,BB$9,'BD OCyG'!$AE:$AE,$H34,'BD OCyG'!$AD:$AD,$H$11,'BD OCyG'!$AF:$AF,"Si")-AX34-AR34-AL34-AF34-Z34)</f>
        <v>0</v>
      </c>
      <c r="BE34" s="171">
        <f ca="1">IF(BC$9&gt;Periodo,0,SUMIFS(INDIRECT("'BD OCyG'!$"&amp;BD$10&amp;":$"&amp;BD$10),'BD OCyG'!$B:$B,BB$9,'BD OCyG'!$AE:$AE,$H34,'BD OCyG'!$AD:$AD,$H$11,'BD OCyG'!$AF:$AF,"No")*Resumen!$F$8-AY34-AS34-AM34-AG34-AA34)</f>
        <v>0</v>
      </c>
      <c r="BF34" s="171">
        <f ca="1">BD34+IF(Resumen!$F$8=0,0,BE34/Resumen!$F$8)</f>
        <v>0</v>
      </c>
      <c r="BG34" s="171">
        <f ca="1">BD34+IF(Resumen!$L$7=0,0,BE34/Resumen!$L$7)</f>
        <v>0</v>
      </c>
      <c r="BH34" s="170">
        <f ca="1">IF(BI$9&gt;Periodo,0,IF(BI$9&gt;Periodo,0,(SUMIFS(INDIRECT("'BD OCyG'!$"&amp;BI$10&amp;":"&amp;BI$10),'BD OCyG'!$B:$B,BH$9,'BD OCyG'!$AE:$AE,$H34,'BD OCyG'!$AD:$AD,$H$11)*BJ$9-SUMIFS(INDIRECT("'BD OCyG'!$"&amp;BC$10&amp;":"&amp;BC$10),'BD OCyG'!$B:$B,BH$9,'BD OCyG'!$AE:$AE,$H34,'BD OCyG'!$AD:$AD,$H$11)*BD$9)/BH$10))</f>
        <v>0</v>
      </c>
      <c r="BI34" s="170">
        <f t="shared" ca="1" si="14"/>
        <v>0</v>
      </c>
      <c r="BJ34" s="171">
        <f ca="1">IF(BI$9&gt;Periodo,0,SUMIFS(INDIRECT("'BD OCyG'!$"&amp;BJ$10&amp;":$"&amp;BJ$10),'BD OCyG'!$B:$B,BH$9,'BD OCyG'!$AE:$AE,$H34,'BD OCyG'!$AD:$AD,$H$11,'BD OCyG'!$AF:$AF,"Si")-BD34-AX34-AR34-AL34-AF34-Z34)</f>
        <v>0</v>
      </c>
      <c r="BK34" s="171">
        <f ca="1">IF(BI$9&gt;Periodo,0,SUMIFS(INDIRECT("'BD OCyG'!$"&amp;BJ$10&amp;":$"&amp;BJ$10),'BD OCyG'!$B:$B,BH$9,'BD OCyG'!$AE:$AE,$H34,'BD OCyG'!$AD:$AD,$H$11,'BD OCyG'!$AF:$AF,"No")*Resumen!$F$8-BE34-AY34-AS34-AM34-AG34-AA34)</f>
        <v>0</v>
      </c>
      <c r="BL34" s="171">
        <f ca="1">BJ34+IF(Resumen!$F$8=0,0,BK34/Resumen!$F$8)</f>
        <v>0</v>
      </c>
      <c r="BM34" s="171">
        <f ca="1">BJ34+IF(Resumen!$M$7=0,0,BK34/Resumen!$M$7)</f>
        <v>0</v>
      </c>
      <c r="BN34" s="170">
        <f ca="1">IF(BO$9&gt;Periodo,0,IF(BO$9&gt;Periodo,0,(SUMIFS(INDIRECT("'BD OCyG'!$"&amp;BO$10&amp;":"&amp;BO$10),'BD OCyG'!$B:$B,BN$9,'BD OCyG'!$AE:$AE,$H34,'BD OCyG'!$AD:$AD,$H$11)*BP$9-SUMIFS(INDIRECT("'BD OCyG'!$"&amp;BI$10&amp;":"&amp;BI$10),'BD OCyG'!$B:$B,BN$9,'BD OCyG'!$AE:$AE,$H34,'BD OCyG'!$AD:$AD,$H$11)*BJ$9)/BN$10))</f>
        <v>0</v>
      </c>
      <c r="BO34" s="170">
        <f t="shared" ca="1" si="15"/>
        <v>0</v>
      </c>
      <c r="BP34" s="171">
        <f ca="1">IF(BO$9&gt;Periodo,0,SUMIFS(INDIRECT("'BD OCyG'!$"&amp;BP$10&amp;":$"&amp;BP$10),'BD OCyG'!$B:$B,BN$9,'BD OCyG'!$AE:$AE,$H34,'BD OCyG'!$AD:$AD,$H$11,'BD OCyG'!$AF:$AF,"Si")-BJ34-BD34-AX34-AR34-AL34-AF34-Z34)</f>
        <v>0</v>
      </c>
      <c r="BQ34" s="171">
        <f ca="1">IF(BO$9&gt;Periodo,0,SUMIFS(INDIRECT("'BD OCyG'!$"&amp;BP$10&amp;":$"&amp;BP$10),'BD OCyG'!$B:$B,BN$9,'BD OCyG'!$AE:$AE,$H34,'BD OCyG'!$AD:$AD,$H$11,'BD OCyG'!$AF:$AF,"No")*Resumen!$F$9-BK34-BE34-AY34-AS34-AM34-AG34-AA34)</f>
        <v>0</v>
      </c>
      <c r="BR34" s="171">
        <f ca="1">BP34+IF(Resumen!$F$8=0,0,BQ34/Resumen!$F$8)</f>
        <v>0</v>
      </c>
      <c r="BS34" s="171">
        <f ca="1">BP34+IF(Resumen!$N$7=0,0,BQ34/Resumen!$N$7)</f>
        <v>0</v>
      </c>
      <c r="BT34" s="170">
        <f ca="1">IF(BU$9&gt;Periodo,0,IF(BU$9&gt;Periodo,0,(SUMIFS(INDIRECT("'BD OCyG'!$"&amp;BU$10&amp;":"&amp;BU$10),'BD OCyG'!$B:$B,BT$9,'BD OCyG'!$AE:$AE,$H34,'BD OCyG'!$AD:$AD,$H$11)*BV$9-SUMIFS(INDIRECT("'BD OCyG'!$"&amp;BO$10&amp;":"&amp;BO$10),'BD OCyG'!$B:$B,BT$9,'BD OCyG'!$AE:$AE,$H34,'BD OCyG'!$AD:$AD,$H$11)*BP$9)/BT$10))</f>
        <v>0</v>
      </c>
      <c r="BU34" s="170">
        <f t="shared" ca="1" si="16"/>
        <v>0</v>
      </c>
      <c r="BV34" s="171">
        <f ca="1">IF(BU$9&gt;Periodo,0,SUMIFS(INDIRECT("'BD OCyG'!$"&amp;BV$10&amp;":$"&amp;BV$10),'BD OCyG'!$B:$B,BT$9,'BD OCyG'!$AE:$AE,$H34,'BD OCyG'!$AD:$AD,$H$11,'BD OCyG'!$AF:$AF,"Si")-BP34-BJ34-BD34-AX34-AR34-AL34-AF34-Z34)</f>
        <v>0</v>
      </c>
      <c r="BW34" s="171">
        <f ca="1">IF(BU$9&gt;Periodo,0,SUMIFS(INDIRECT("'BD OCyG'!$"&amp;BV$10&amp;":$"&amp;BV$10),'BD OCyG'!$B:$B,BT$9,'BD OCyG'!$AE:$AE,$H34,'BD OCyG'!$AD:$AD,$H$11,'BD OCyG'!$AF:$AF,"No")*Resumen!$F$8-BQ34-BK34-BE34-AY34-AS34-AM34-AG34-AA34)</f>
        <v>0</v>
      </c>
      <c r="BX34" s="171">
        <f ca="1">BV34+IF(Resumen!$F$8=0,0,BW34/Resumen!$F$8)</f>
        <v>0</v>
      </c>
      <c r="BY34" s="171">
        <f ca="1">BV34+IF(Resumen!$O$7=0,0,BW34/Resumen!$O$7)</f>
        <v>0</v>
      </c>
      <c r="BZ34" s="170">
        <f ca="1">IF(CA$9&gt;Periodo,0,IF(CA$9&gt;Periodo,0,(SUMIFS(INDIRECT("'BD OCyG'!$"&amp;CA$10&amp;":"&amp;CA$10),'BD OCyG'!$B:$B,BZ$9,'BD OCyG'!$AE:$AE,$H34,'BD OCyG'!$AD:$AD,$H$11)*CB$9-SUMIFS(INDIRECT("'BD OCyG'!$"&amp;BU$10&amp;":"&amp;BU$10),'BD OCyG'!$B:$B,BZ$9,'BD OCyG'!$AE:$AE,$H34,'BD OCyG'!$AD:$AD,$H$11)*BV$9)/BZ$10))</f>
        <v>0</v>
      </c>
      <c r="CA34" s="170">
        <f t="shared" ca="1" si="17"/>
        <v>0</v>
      </c>
      <c r="CB34" s="171">
        <f ca="1">IF(CA$9&gt;Periodo,0,SUMIFS(INDIRECT("'BD OCyG'!$"&amp;CB$10&amp;":$"&amp;CB$10),'BD OCyG'!$B:$B,BZ$9,'BD OCyG'!$AE:$AE,$H34,'BD OCyG'!$AD:$AD,$H$11,'BD OCyG'!$AF:$AF,"Si")-BV34-BP34-BJ34-BD34-AX34-AR34-AL34-AF34-Z34)</f>
        <v>0</v>
      </c>
      <c r="CC34" s="171">
        <f ca="1">IF(CA$9&gt;Periodo,0,SUMIFS(INDIRECT("'BD OCyG'!$"&amp;CB$10&amp;":$"&amp;CB$10),'BD OCyG'!$B:$B,BZ$9,'BD OCyG'!$AE:$AE,$H34,'BD OCyG'!$AD:$AD,$H$11,'BD OCyG'!$AF:$AF,"No")*Resumen!$F$8-BW34-BQ34-BK34-BE34-AY34-AS34-AM34-AG34-AA34)</f>
        <v>0</v>
      </c>
      <c r="CD34" s="171">
        <f ca="1">CB34+IF(Resumen!$F$8=0,0,CC34/Resumen!$F$8)</f>
        <v>0</v>
      </c>
      <c r="CE34" s="171">
        <f ca="1">CB34+IF(Resumen!$P$7=0,0,CC34/Resumen!$P$7)</f>
        <v>0</v>
      </c>
      <c r="CF34" s="170">
        <f ca="1">IF(CG$9&gt;Periodo,0,IF(CG$9&gt;Periodo,0,(SUMIFS(INDIRECT("'BD OCyG'!$"&amp;CG$10&amp;":"&amp;CG$10),'BD OCyG'!$B:$B,CF$9,'BD OCyG'!$AE:$AE,$H34,'BD OCyG'!$AD:$AD,$H$11)*CH$9-SUMIFS(INDIRECT("'BD OCyG'!$"&amp;CA$10&amp;":"&amp;CA$10),'BD OCyG'!$B:$B,CF$9,'BD OCyG'!$AE:$AE,$H34,'BD OCyG'!$AD:$AD,$H$11)*CB$9)/CF$10))</f>
        <v>0</v>
      </c>
      <c r="CG34" s="170">
        <f t="shared" ca="1" si="18"/>
        <v>0</v>
      </c>
      <c r="CH34" s="171">
        <f ca="1">IF(CG$9&gt;Periodo,0,SUMIFS(INDIRECT("'BD OCyG'!$"&amp;CH$10&amp;":$"&amp;CH$10),'BD OCyG'!$B:$B,CF$9,'BD OCyG'!$AE:$AE,$H34,'BD OCyG'!$AD:$AD,$H$11,'BD OCyG'!$AF:$AF,"Si")-CB34-BV34-BP34-BJ34-BD34-AX34-AR34-AL34-AF34-Z34)</f>
        <v>0</v>
      </c>
      <c r="CI34" s="171">
        <f ca="1">IF(CG$9&gt;Periodo,0,SUMIFS(INDIRECT("'BD OCyG'!$"&amp;CH$10&amp;":$"&amp;CH$10),'BD OCyG'!$B:$B,CF$9,'BD OCyG'!$AE:$AE,$H34,'BD OCyG'!$AD:$AD,$H$11,'BD OCyG'!$AF:$AF,"No")*Resumen!$F$8-CC34-BW34-BQ34-BK34-BE34-AY34-AS34-AM34-AG34-AA34)</f>
        <v>0</v>
      </c>
      <c r="CJ34" s="171">
        <f ca="1">CH34+IF(Resumen!$F$8=0,0,CI34/Resumen!$F$8)</f>
        <v>0</v>
      </c>
      <c r="CK34" s="171">
        <f ca="1">CH34+IF(Resumen!$Q$7=0,0,CI34/Resumen!$Q$7)</f>
        <v>0</v>
      </c>
      <c r="CL34" s="170">
        <f ca="1">IF(CM$9&gt;Periodo,0,IF(CM$9&gt;Periodo,0,(SUMIFS(INDIRECT("'BD OCyG'!$"&amp;CM$10&amp;":"&amp;CM$10),'BD OCyG'!$B:$B,CL$9,'BD OCyG'!$AE:$AE,$H34,'BD OCyG'!$AD:$AD,$H$11)*CN$9-SUMIFS(INDIRECT("'BD OCyG'!$"&amp;CG$10&amp;":"&amp;CG$10),'BD OCyG'!$B:$B,CL$9,'BD OCyG'!$AE:$AE,$H34,'BD OCyG'!$AD:$AD,$H$11)*CH$9)/CL$10))</f>
        <v>0</v>
      </c>
      <c r="CM34" s="170">
        <f t="shared" ca="1" si="19"/>
        <v>0</v>
      </c>
      <c r="CN34" s="171">
        <f ca="1">IF(CM$9&gt;Periodo,0,SUMIFS(INDIRECT("'BD OCyG'!$"&amp;CN$10&amp;":$"&amp;CN$10),'BD OCyG'!$B:$B,CL$9,'BD OCyG'!$AE:$AE,$H34,'BD OCyG'!$AD:$AD,$H$11,'BD OCyG'!$AF:$AF,"Si")-CH34-CB34-BV34-BP34-BJ34-BD34-AX34-AR34-AL34-AF34-Z34)</f>
        <v>0</v>
      </c>
      <c r="CO34" s="171">
        <f ca="1">IF(CM$9&gt;Periodo,0,SUMIFS(INDIRECT("'BD OCyG'!$"&amp;CN$10&amp;":$"&amp;CN$10),'BD OCyG'!$B:$B,CL$9,'BD OCyG'!$AE:$AE,$H34,'BD OCyG'!$AD:$AD,$H$11,'BD OCyG'!$AF:$AF,"No")*Resumen!$F$8-CI34-CC34-BW34-BQ34-BK34-BE34-AY34-AS34-AM34-AG34-AA34)</f>
        <v>0</v>
      </c>
      <c r="CP34" s="171">
        <f ca="1">CN34+IF(Resumen!$F$8=0,0,CO34/Resumen!$F$8)</f>
        <v>0</v>
      </c>
      <c r="CQ34" s="171">
        <f ca="1">CN34+IF(Resumen!$R$7=0,0,CO34/Resumen!$R$7)</f>
        <v>0</v>
      </c>
      <c r="CR34" s="139">
        <f t="shared" ca="1" si="20"/>
        <v>0</v>
      </c>
      <c r="CS34" s="139">
        <f t="shared" ca="1" si="21"/>
        <v>0</v>
      </c>
      <c r="CT34" s="139">
        <f t="shared" ca="1" si="22"/>
        <v>0</v>
      </c>
      <c r="CU34" s="139">
        <f t="shared" ca="1" si="4"/>
        <v>0</v>
      </c>
      <c r="CV34" s="140">
        <f t="shared" ca="1" si="4"/>
        <v>0</v>
      </c>
      <c r="CW34" s="140">
        <f t="shared" ca="1" si="4"/>
        <v>0</v>
      </c>
      <c r="CX34" s="170">
        <f>SUMIFS('BD OCyG'!$AB:$AB,'BD OCyG'!$B:$B,CX$11,'BD OCyG'!$AE:$AE,$H34,'BD OCyG'!$AD:$AD,$H$11)</f>
        <v>0</v>
      </c>
      <c r="CY34" s="170">
        <f t="shared" si="5"/>
        <v>0</v>
      </c>
      <c r="CZ34" s="171">
        <f>SUMIFS('BD OCyG'!$AC:$AC,'BD OCyG'!$B:$B,CX$11,'BD OCyG'!$AE:$AE,$H34,'BD OCyG'!$AD:$AD,$H$11,'BD OCyG'!$AF:$AF,"Si")</f>
        <v>0</v>
      </c>
      <c r="DA34" s="171">
        <f>SUMIFS('BD OCyG'!$AC:$AC,'BD OCyG'!$B:$B,CX$11,'BD OCyG'!$AE:$AE,$H34,'BD OCyG'!$AD:$AD,$H$11,'BD OCyG'!$AF:$AF,"No")*Resumen!$F$8</f>
        <v>0</v>
      </c>
      <c r="DB34" s="171">
        <f>CZ34+IF(Resumen!$F$8=0,0,DA34/Resumen!$F$8)</f>
        <v>0</v>
      </c>
      <c r="DC34" s="171">
        <f>CZ34+IF(Resumen!$F$8=0,0,DA34/Resumen!$F$8)</f>
        <v>0</v>
      </c>
      <c r="DD34" s="170">
        <f>SUMIFS('BD OCyG'!$AB:$AB,'BD OCyG'!$B:$B,DD$11,'BD OCyG'!$AE:$AE,$H34,'BD OCyG'!$AD:$AD,$H$11)</f>
        <v>0</v>
      </c>
      <c r="DE34" s="170">
        <f t="shared" si="6"/>
        <v>0</v>
      </c>
      <c r="DF34" s="171">
        <f>SUMIFS('BD OCyG'!$AC:$AC,'BD OCyG'!$B:$B,DD$11,'BD OCyG'!$AE:$AE,$H34,'BD OCyG'!$AD:$AD,$H$11,'BD OCyG'!$AF:$AF,"Si")</f>
        <v>0</v>
      </c>
      <c r="DG34" s="171">
        <f>SUMIFS('BD OCyG'!$AC:$AC,'BD OCyG'!$B:$B,DD$11,'BD OCyG'!$AE:$AE,$H34,'BD OCyG'!$AD:$AD,$H$11,'BD OCyG'!$AF:$AF,"No")*Resumen!$F$8</f>
        <v>0</v>
      </c>
      <c r="DH34" s="171">
        <f>DF34+IF(Resumen!$F$8=0,0,DG34/Resumen!$F$8)</f>
        <v>0</v>
      </c>
      <c r="DI34" s="171">
        <f>DF34+IF(Resumen!$F$8=0,0,DG34/Resumen!$F$8)</f>
        <v>0</v>
      </c>
      <c r="DJ34" s="140">
        <f t="shared" ca="1" si="23"/>
        <v>0</v>
      </c>
      <c r="DK34" s="140">
        <f t="shared" ca="1" si="23"/>
        <v>0</v>
      </c>
      <c r="DL34" s="140">
        <f t="shared" ca="1" si="23"/>
        <v>0</v>
      </c>
    </row>
    <row r="35" spans="2:116" s="169" customFormat="1" ht="15" customHeight="1" x14ac:dyDescent="0.2">
      <c r="B35" s="173">
        <f>SUMIFS('BD OCyG'!$AB:$AB,'BD OCyG'!$B:$B,B$11,'BD OCyG'!$AE:$AE,$H35,'BD OCyG'!$AD:$AD,$H$11)</f>
        <v>0</v>
      </c>
      <c r="C35" s="173">
        <f t="shared" si="0"/>
        <v>0</v>
      </c>
      <c r="D35" s="174">
        <f>SUMIFS('BD OCyG'!$AC:$AC,'BD OCyG'!$B:$B,B$11,'BD OCyG'!$AE:$AE,$H35,'BD OCyG'!$AD:$AD,$H$11,'BD OCyG'!$AF:$AF,"Si")</f>
        <v>0</v>
      </c>
      <c r="E35" s="174">
        <f>SUMIFS('BD OCyG'!$AC:$AC,'BD OCyG'!$B:$B,B$11,'BD OCyG'!$AE:$AE,$H35,'BD OCyG'!$AD:$AD,$H$11,'BD OCyG'!$AF:$AF,"No")*Resumen!$F$9</f>
        <v>0</v>
      </c>
      <c r="F35" s="174">
        <f>D35+IF(Resumen!$F$9=0,0,E35/Resumen!$F$9)</f>
        <v>0</v>
      </c>
      <c r="G35" s="174">
        <f>D35+IF(Resumen!$F$7=0,0,E35/Resumen!$F$7)</f>
        <v>0</v>
      </c>
      <c r="H35" s="175"/>
      <c r="I35" s="139">
        <f>SUMIFS('BD OCyG'!$AB:$AB,'BD OCyG'!$B:$B,I$11,'BD OCyG'!$AE:$AE,$H35,'BD OCyG'!$AD:$AD,$H$11)</f>
        <v>0</v>
      </c>
      <c r="J35" s="139">
        <f t="shared" si="1"/>
        <v>0</v>
      </c>
      <c r="K35" s="139">
        <f>SUMIFS('BD OCyG'!$AC:$AC,'BD OCyG'!$B:$B,I$11,'BD OCyG'!$AE:$AE,$H35,'BD OCyG'!$AD:$AD,$H$11,'BD OCyG'!$AF:$AF,"Si")</f>
        <v>0</v>
      </c>
      <c r="L35" s="139">
        <f>SUMIFS('BD OCyG'!$AC:$AC,'BD OCyG'!$B:$B,I$11,'BD OCyG'!$AE:$AE,$H35,'BD OCyG'!$AD:$AD,$H$11,'BD OCyG'!$AF:$AF,"No")*Resumen!$F$8</f>
        <v>0</v>
      </c>
      <c r="M35" s="174">
        <f>K35+IF(Resumen!$F$8=0,0,L35/Resumen!$F$8)</f>
        <v>0</v>
      </c>
      <c r="N35" s="139">
        <f>SUMIFS('BD OCyG'!$AB:$AB,'BD OCyG'!$B:$B,N$11,'BD OCyG'!$AE:$AE,$H35,'BD OCyG'!$AD:$AD,$H$11)</f>
        <v>0</v>
      </c>
      <c r="O35" s="139">
        <f t="shared" si="2"/>
        <v>0</v>
      </c>
      <c r="P35" s="139">
        <f>SUMIFS('BD OCyG'!$AC:$AC,'BD OCyG'!$B:$B,N$11,'BD OCyG'!$AE:$AE,$H35,'BD OCyG'!$AD:$AD,$H$11,'BD OCyG'!$AF:$AF,"Si")</f>
        <v>0</v>
      </c>
      <c r="Q35" s="139">
        <f>SUMIFS('BD OCyG'!$AC:$AC,'BD OCyG'!$B:$B,N$11,'BD OCyG'!$AE:$AE,$H35,'BD OCyG'!$AD:$AD,$H$11,'BD OCyG'!$AF:$AF,"No")*Resumen!$F$8</f>
        <v>0</v>
      </c>
      <c r="R35" s="174">
        <f>P35+IF(Resumen!$F$8=0,0,Q35/Resumen!$F$8)</f>
        <v>0</v>
      </c>
      <c r="S35" s="139">
        <f ca="1">IFERROR(SUMIFS(INDIRECT("'BD OCyG'!$"&amp;T$10&amp;":"&amp;T$10),'BD OCyG'!$B:$B,N$11,'BD OCyG'!$AE:$AE,$H35,'BD OCyG'!$AD:$AD,$H$11),)</f>
        <v>0</v>
      </c>
      <c r="T35" s="139">
        <f t="shared" ca="1" si="3"/>
        <v>0</v>
      </c>
      <c r="U35" s="139">
        <f ca="1">IFERROR(SUMIFS(INDIRECT("'BD OCyG'!$"&amp;U$10&amp;":$"&amp;U$10),'BD OCyG'!$B:$B,N$11,'BD OCyG'!$AE:$AE,$H35,'BD OCyG'!$AD:$AD,$H$11,'BD OCyG'!$AF:$AF,"Si"),)</f>
        <v>0</v>
      </c>
      <c r="V35" s="139">
        <f ca="1">IFERROR(SUMIFS(INDIRECT("'BD OCyG'!$"&amp;U$10&amp;":$"&amp;U$10),'BD OCyG'!$B:$B,N$11,'BD OCyG'!$AE:$AE,$H35,'BD OCyG'!$AD:$AD,$H$11,'BD OCyG'!$AF:$AF,"No")*Resumen!$F$8,)</f>
        <v>0</v>
      </c>
      <c r="W35" s="171">
        <f ca="1">U35+IF(Resumen!$F$8=0,0,V35/Resumen!$F$8)</f>
        <v>0</v>
      </c>
      <c r="X35" s="170">
        <f ca="1">SUMIFS(INDIRECT("'BD OCyG'!$"&amp;Y$10&amp;":"&amp;Y$10),'BD OCyG'!$B:$B,X$9,'BD OCyG'!$AE:$AE,$H35,'BD OCyG'!$AD:$AD,$H$11)</f>
        <v>0</v>
      </c>
      <c r="Y35" s="170">
        <f t="shared" ca="1" si="8"/>
        <v>0</v>
      </c>
      <c r="Z35" s="171">
        <f ca="1">SUMIFS(INDIRECT("'BD OCyG'!$"&amp;Z$10&amp;":$"&amp;Z$10),'BD OCyG'!$B:$B,X$9,'BD OCyG'!$AE:$AE,$H35,'BD OCyG'!$AD:$AD,$H$11,'BD OCyG'!$AF:$AF,"Si")</f>
        <v>0</v>
      </c>
      <c r="AA35" s="171">
        <f ca="1">SUMIFS(INDIRECT("'BD OCyG'!$"&amp;Z$10&amp;":$"&amp;Z$10),'BD OCyG'!$B:$B,X$9,'BD OCyG'!$AE:$AE,$H35,'BD OCyG'!$AD:$AD,$H$11,'BD OCyG'!$AF:$AF,"No")*Resumen!$F$8</f>
        <v>0</v>
      </c>
      <c r="AB35" s="171">
        <f ca="1">Z35+IF(Resumen!$F$8=0,0,AA35/Resumen!$F$8)</f>
        <v>0</v>
      </c>
      <c r="AC35" s="171">
        <f ca="1">Z35+IF(Resumen!$G$7=0,0,AA35/Resumen!$G$7)</f>
        <v>0</v>
      </c>
      <c r="AD35" s="173">
        <f ca="1">IF(AE$9&gt;Periodo,0,(SUMIFS(INDIRECT("'BD OCyG'!$"&amp;AE$10&amp;":"&amp;AE$10),'BD OCyG'!$B:$B,AD$9,'BD OCyG'!$AE:$AE,$H35,'BD OCyG'!$AD:$AD,$H$11)*AF$9-X35*X$10)/AD$10)</f>
        <v>0</v>
      </c>
      <c r="AE35" s="173">
        <f t="shared" ca="1" si="9"/>
        <v>0</v>
      </c>
      <c r="AF35" s="171">
        <f ca="1">IF(AE$9&gt;Periodo,0,IF(AE$9&gt;Periodo,0,SUMIFS(INDIRECT("'BD OCyG'!$"&amp;AF$10&amp;":$"&amp;AF$10),'BD OCyG'!$B:$B,AD$9,'BD OCyG'!$AE:$AE,$H35,'BD OCyG'!$AD:$AD,$H$11,'BD OCyG'!$AF:$AF,"Si")-Z35))</f>
        <v>0</v>
      </c>
      <c r="AG35" s="171">
        <f ca="1">IF(AE$9&gt;Periodo,0,IF(AE$9&gt;Periodo,0,SUMIFS(INDIRECT("'BD OCyG'!$"&amp;AF$10&amp;":$"&amp;AF$10),'BD OCyG'!$B:$B,AD$9,'BD OCyG'!$AE:$AE,$H35,'BD OCyG'!$AD:$AD,$H$11,'BD OCyG'!$AF:$AF,"No")*Resumen!$F$8-AA35))</f>
        <v>0</v>
      </c>
      <c r="AH35" s="171">
        <f ca="1">AF35+IF(Resumen!$F$8=0,0,AG35/Resumen!$F$8)</f>
        <v>0</v>
      </c>
      <c r="AI35" s="171">
        <f ca="1">AF35+IF(Resumen!$H$7=0,0,AG35/Resumen!$H$7)</f>
        <v>0</v>
      </c>
      <c r="AJ35" s="170">
        <f ca="1">IF(AK$9&gt;Periodo,0,IF(AK$9&gt;Periodo,0,(SUMIFS(INDIRECT("'BD OCyG'!$"&amp;AK$10&amp;":"&amp;AK$10),'BD OCyG'!$B:$B,AJ$9,'BD OCyG'!$AE:$AE,$H35,'BD OCyG'!$AD:$AD,$H$11)*AL$9-SUMIFS(INDIRECT("'BD OCyG'!$"&amp;AE$10&amp;":"&amp;AE$10),'BD OCyG'!$B:$B,AJ$9,'BD OCyG'!$AE:$AE,$H35,'BD OCyG'!$AD:$AD,$H$11)*AF$9)/AJ$10))</f>
        <v>0</v>
      </c>
      <c r="AK35" s="173">
        <f t="shared" ca="1" si="10"/>
        <v>0</v>
      </c>
      <c r="AL35" s="171">
        <f ca="1">IF(AK$9&gt;Periodo,0,SUMIFS(INDIRECT("'BD OCyG'!$"&amp;AL$10&amp;":$"&amp;AL$10),'BD OCyG'!$B:$B,AJ$9,'BD OCyG'!$AE:$AE,$H35,'BD OCyG'!$AD:$AD,$H$11,'BD OCyG'!$AF:$AF,"Si")-AF35-Z35)</f>
        <v>0</v>
      </c>
      <c r="AM35" s="171">
        <f ca="1">IF(AK$9&gt;Periodo,0,SUMIFS(INDIRECT("'BD OCyG'!$"&amp;AL$10&amp;":$"&amp;AL$10),'BD OCyG'!$B:$B,AJ$9,'BD OCyG'!$AE:$AE,$H35,'BD OCyG'!$AD:$AD,$H$11,'BD OCyG'!$AF:$AF,"No")*Resumen!$F$8-AG35-AA35)</f>
        <v>0</v>
      </c>
      <c r="AN35" s="171">
        <f ca="1">AL35+IF(Resumen!$F$8=0,0,AM35/Resumen!$F$8)</f>
        <v>0</v>
      </c>
      <c r="AO35" s="171">
        <f ca="1">AL35+IF(Resumen!$I$7=0,0,AM35/Resumen!$I$7)</f>
        <v>0</v>
      </c>
      <c r="AP35" s="170">
        <f ca="1">IF(AQ$9&gt;Periodo,0,IF(AQ$9&gt;Periodo,0,(SUMIFS(INDIRECT("'BD OCyG'!$"&amp;AQ$10&amp;":"&amp;AQ$10),'BD OCyG'!$B:$B,AP$9,'BD OCyG'!$AE:$AE,$H35,'BD OCyG'!$AD:$AD,$H$11)*AR$9-SUMIFS(INDIRECT("'BD OCyG'!$"&amp;AK$10&amp;":"&amp;AK$10),'BD OCyG'!$B:$B,AP$9,'BD OCyG'!$AE:$AE,$H35,'BD OCyG'!$AD:$AD,$H$11)*AL$9)/AP$10))</f>
        <v>0</v>
      </c>
      <c r="AQ35" s="173">
        <f t="shared" ca="1" si="11"/>
        <v>0</v>
      </c>
      <c r="AR35" s="171">
        <f ca="1">IF(AQ$9&gt;Periodo,0,SUMIFS(INDIRECT("'BD OCyG'!$"&amp;AR$10&amp;":$"&amp;AR$10),'BD OCyG'!$B:$B,AP$9,'BD OCyG'!$AE:$AE,$H35,'BD OCyG'!$AD:$AD,$H$11,'BD OCyG'!$AF:$AF,"Si")-AL35-AF35-Z35)</f>
        <v>0</v>
      </c>
      <c r="AS35" s="171">
        <f ca="1">IF(AQ$9&gt;Periodo,0,SUMIFS(INDIRECT("'BD OCyG'!$"&amp;AR$10&amp;":$"&amp;AR$10),'BD OCyG'!$B:$B,AP$9,'BD OCyG'!$AE:$AE,$H35,'BD OCyG'!$AD:$AD,$H$11,'BD OCyG'!$AF:$AF,"No")*Resumen!$F$8-AM35-AG35-AA35)</f>
        <v>0</v>
      </c>
      <c r="AT35" s="171">
        <f ca="1">AR35+IF(Resumen!$F$8=0,0,AS35/Resumen!$F$8)</f>
        <v>0</v>
      </c>
      <c r="AU35" s="171">
        <f ca="1">AR35+IF(Resumen!$J$7=0,0,AS35/Resumen!$J$7)</f>
        <v>0</v>
      </c>
      <c r="AV35" s="170">
        <f ca="1">IF(AW$9&gt;Periodo,0,IF(AW$9&gt;Periodo,0,(SUMIFS(INDIRECT("'BD OCyG'!$"&amp;AW$10&amp;":"&amp;AW$10),'BD OCyG'!$B:$B,AV$9,'BD OCyG'!$AE:$AE,$H35,'BD OCyG'!$AD:$AD,$H$11)*AX$9-SUMIFS(INDIRECT("'BD OCyG'!$"&amp;AQ$10&amp;":"&amp;AQ$10),'BD OCyG'!$B:$B,AV$9,'BD OCyG'!$AE:$AE,$H35,'BD OCyG'!$AD:$AD,$H$11)*AR$9)/AV$10))</f>
        <v>0</v>
      </c>
      <c r="AW35" s="173">
        <f t="shared" ca="1" si="12"/>
        <v>0</v>
      </c>
      <c r="AX35" s="171">
        <f ca="1">IF(AW$9&gt;Periodo,0,SUMIFS(INDIRECT("'BD OCyG'!$"&amp;AX$10&amp;":$"&amp;AX$10),'BD OCyG'!$B:$B,AV$9,'BD OCyG'!$AE:$AE,$H35,'BD OCyG'!$AD:$AD,$H$11,'BD OCyG'!$AF:$AF,"Si")-AR35-AL35-AF35-Z35)</f>
        <v>0</v>
      </c>
      <c r="AY35" s="171">
        <f ca="1">IF(AW$9&gt;Periodo,0,SUMIFS(INDIRECT("'BD OCyG'!$"&amp;AX$10&amp;":$"&amp;AX$10),'BD OCyG'!$B:$B,AV$9,'BD OCyG'!$AE:$AE,$H35,'BD OCyG'!$AD:$AD,$H$11,'BD OCyG'!$AF:$AF,"No")*Resumen!$F$8-AS35-AM35-AG35-AA35)</f>
        <v>0</v>
      </c>
      <c r="AZ35" s="171">
        <f ca="1">AX35+IF(Resumen!$F$8=0,0,AY35/Resumen!$F$8)</f>
        <v>0</v>
      </c>
      <c r="BA35" s="171">
        <f ca="1">AX35+IF(Resumen!$K$7=0,0,AY35/Resumen!$K$7)</f>
        <v>0</v>
      </c>
      <c r="BB35" s="170">
        <f ca="1">IF(BC$9&gt;Periodo,0,IF(BC$9&gt;Periodo,0,(SUMIFS(INDIRECT("'BD OCyG'!$"&amp;BC$10&amp;":"&amp;BC$10),'BD OCyG'!$B:$B,BB$9,'BD OCyG'!$AE:$AE,$H35,'BD OCyG'!$AD:$AD,$H$11)*BD$9-SUMIFS(INDIRECT("'BD OCyG'!$"&amp;AW$10&amp;":"&amp;AW$10),'BD OCyG'!$B:$B,BB$9,'BD OCyG'!$AE:$AE,$H35,'BD OCyG'!$AD:$AD,$H$11)*AX$9)/BB$10))</f>
        <v>0</v>
      </c>
      <c r="BC35" s="173">
        <f t="shared" ca="1" si="13"/>
        <v>0</v>
      </c>
      <c r="BD35" s="171">
        <f ca="1">IF(BC$9&gt;Periodo,0,SUMIFS(INDIRECT("'BD OCyG'!$"&amp;BD$10&amp;":$"&amp;BD$10),'BD OCyG'!$B:$B,BB$9,'BD OCyG'!$AE:$AE,$H35,'BD OCyG'!$AD:$AD,$H$11,'BD OCyG'!$AF:$AF,"Si")-AX35-AR35-AL35-AF35-Z35)</f>
        <v>0</v>
      </c>
      <c r="BE35" s="171">
        <f ca="1">IF(BC$9&gt;Periodo,0,SUMIFS(INDIRECT("'BD OCyG'!$"&amp;BD$10&amp;":$"&amp;BD$10),'BD OCyG'!$B:$B,BB$9,'BD OCyG'!$AE:$AE,$H35,'BD OCyG'!$AD:$AD,$H$11,'BD OCyG'!$AF:$AF,"No")*Resumen!$F$8-AY35-AS35-AM35-AG35-AA35)</f>
        <v>0</v>
      </c>
      <c r="BF35" s="171">
        <f ca="1">BD35+IF(Resumen!$F$8=0,0,BE35/Resumen!$F$8)</f>
        <v>0</v>
      </c>
      <c r="BG35" s="171">
        <f ca="1">BD35+IF(Resumen!$L$7=0,0,BE35/Resumen!$L$7)</f>
        <v>0</v>
      </c>
      <c r="BH35" s="170">
        <f ca="1">IF(BI$9&gt;Periodo,0,IF(BI$9&gt;Periodo,0,(SUMIFS(INDIRECT("'BD OCyG'!$"&amp;BI$10&amp;":"&amp;BI$10),'BD OCyG'!$B:$B,BH$9,'BD OCyG'!$AE:$AE,$H35,'BD OCyG'!$AD:$AD,$H$11)*BJ$9-SUMIFS(INDIRECT("'BD OCyG'!$"&amp;BC$10&amp;":"&amp;BC$10),'BD OCyG'!$B:$B,BH$9,'BD OCyG'!$AE:$AE,$H35,'BD OCyG'!$AD:$AD,$H$11)*BD$9)/BH$10))</f>
        <v>0</v>
      </c>
      <c r="BI35" s="173">
        <f t="shared" ca="1" si="14"/>
        <v>0</v>
      </c>
      <c r="BJ35" s="171">
        <f ca="1">IF(BI$9&gt;Periodo,0,SUMIFS(INDIRECT("'BD OCyG'!$"&amp;BJ$10&amp;":$"&amp;BJ$10),'BD OCyG'!$B:$B,BH$9,'BD OCyG'!$AE:$AE,$H35,'BD OCyG'!$AD:$AD,$H$11,'BD OCyG'!$AF:$AF,"Si")-BD35-AX35-AR35-AL35-AF35-Z35)</f>
        <v>0</v>
      </c>
      <c r="BK35" s="171">
        <f ca="1">IF(BI$9&gt;Periodo,0,SUMIFS(INDIRECT("'BD OCyG'!$"&amp;BJ$10&amp;":$"&amp;BJ$10),'BD OCyG'!$B:$B,BH$9,'BD OCyG'!$AE:$AE,$H35,'BD OCyG'!$AD:$AD,$H$11,'BD OCyG'!$AF:$AF,"No")*Resumen!$F$8-BE35-AY35-AS35-AM35-AG35-AA35)</f>
        <v>0</v>
      </c>
      <c r="BL35" s="171">
        <f ca="1">BJ35+IF(Resumen!$F$8=0,0,BK35/Resumen!$F$8)</f>
        <v>0</v>
      </c>
      <c r="BM35" s="171">
        <f ca="1">BJ35+IF(Resumen!$M$7=0,0,BK35/Resumen!$M$7)</f>
        <v>0</v>
      </c>
      <c r="BN35" s="170">
        <f ca="1">IF(BO$9&gt;Periodo,0,IF(BO$9&gt;Periodo,0,(SUMIFS(INDIRECT("'BD OCyG'!$"&amp;BO$10&amp;":"&amp;BO$10),'BD OCyG'!$B:$B,BN$9,'BD OCyG'!$AE:$AE,$H35,'BD OCyG'!$AD:$AD,$H$11)*BP$9-SUMIFS(INDIRECT("'BD OCyG'!$"&amp;BI$10&amp;":"&amp;BI$10),'BD OCyG'!$B:$B,BN$9,'BD OCyG'!$AE:$AE,$H35,'BD OCyG'!$AD:$AD,$H$11)*BJ$9)/BN$10))</f>
        <v>0</v>
      </c>
      <c r="BO35" s="173">
        <f t="shared" ca="1" si="15"/>
        <v>0</v>
      </c>
      <c r="BP35" s="171">
        <f ca="1">IF(BO$9&gt;Periodo,0,SUMIFS(INDIRECT("'BD OCyG'!$"&amp;BP$10&amp;":$"&amp;BP$10),'BD OCyG'!$B:$B,BN$9,'BD OCyG'!$AE:$AE,$H35,'BD OCyG'!$AD:$AD,$H$11,'BD OCyG'!$AF:$AF,"Si")-BJ35-BD35-AX35-AR35-AL35-AF35-Z35)</f>
        <v>0</v>
      </c>
      <c r="BQ35" s="171">
        <f ca="1">IF(BO$9&gt;Periodo,0,SUMIFS(INDIRECT("'BD OCyG'!$"&amp;BP$10&amp;":$"&amp;BP$10),'BD OCyG'!$B:$B,BN$9,'BD OCyG'!$AE:$AE,$H35,'BD OCyG'!$AD:$AD,$H$11,'BD OCyG'!$AF:$AF,"No")*Resumen!$F$9-BK35-BE35-AY35-AS35-AM35-AG35-AA35)</f>
        <v>0</v>
      </c>
      <c r="BR35" s="171">
        <f ca="1">BP35+IF(Resumen!$F$8=0,0,BQ35/Resumen!$F$8)</f>
        <v>0</v>
      </c>
      <c r="BS35" s="171">
        <f ca="1">BP35+IF(Resumen!$N$7=0,0,BQ35/Resumen!$N$7)</f>
        <v>0</v>
      </c>
      <c r="BT35" s="170">
        <f ca="1">IF(BU$9&gt;Periodo,0,IF(BU$9&gt;Periodo,0,(SUMIFS(INDIRECT("'BD OCyG'!$"&amp;BU$10&amp;":"&amp;BU$10),'BD OCyG'!$B:$B,BT$9,'BD OCyG'!$AE:$AE,$H35,'BD OCyG'!$AD:$AD,$H$11)*BV$9-SUMIFS(INDIRECT("'BD OCyG'!$"&amp;BO$10&amp;":"&amp;BO$10),'BD OCyG'!$B:$B,BT$9,'BD OCyG'!$AE:$AE,$H35,'BD OCyG'!$AD:$AD,$H$11)*BP$9)/BT$10))</f>
        <v>0</v>
      </c>
      <c r="BU35" s="173">
        <f t="shared" ca="1" si="16"/>
        <v>0</v>
      </c>
      <c r="BV35" s="171">
        <f ca="1">IF(BU$9&gt;Periodo,0,SUMIFS(INDIRECT("'BD OCyG'!$"&amp;BV$10&amp;":$"&amp;BV$10),'BD OCyG'!$B:$B,BT$9,'BD OCyG'!$AE:$AE,$H35,'BD OCyG'!$AD:$AD,$H$11,'BD OCyG'!$AF:$AF,"Si")-BP35-BJ35-BD35-AX35-AR35-AL35-AF35-Z35)</f>
        <v>0</v>
      </c>
      <c r="BW35" s="171">
        <f ca="1">IF(BU$9&gt;Periodo,0,SUMIFS(INDIRECT("'BD OCyG'!$"&amp;BV$10&amp;":$"&amp;BV$10),'BD OCyG'!$B:$B,BT$9,'BD OCyG'!$AE:$AE,$H35,'BD OCyG'!$AD:$AD,$H$11,'BD OCyG'!$AF:$AF,"No")*Resumen!$F$8-BQ35-BK35-BE35-AY35-AS35-AM35-AG35-AA35)</f>
        <v>0</v>
      </c>
      <c r="BX35" s="171">
        <f ca="1">BV35+IF(Resumen!$F$8=0,0,BW35/Resumen!$F$8)</f>
        <v>0</v>
      </c>
      <c r="BY35" s="171">
        <f ca="1">BV35+IF(Resumen!$O$7=0,0,BW35/Resumen!$O$7)</f>
        <v>0</v>
      </c>
      <c r="BZ35" s="170">
        <f ca="1">IF(CA$9&gt;Periodo,0,IF(CA$9&gt;Periodo,0,(SUMIFS(INDIRECT("'BD OCyG'!$"&amp;CA$10&amp;":"&amp;CA$10),'BD OCyG'!$B:$B,BZ$9,'BD OCyG'!$AE:$AE,$H35,'BD OCyG'!$AD:$AD,$H$11)*CB$9-SUMIFS(INDIRECT("'BD OCyG'!$"&amp;BU$10&amp;":"&amp;BU$10),'BD OCyG'!$B:$B,BZ$9,'BD OCyG'!$AE:$AE,$H35,'BD OCyG'!$AD:$AD,$H$11)*BV$9)/BZ$10))</f>
        <v>0</v>
      </c>
      <c r="CA35" s="173">
        <f t="shared" ca="1" si="17"/>
        <v>0</v>
      </c>
      <c r="CB35" s="171">
        <f ca="1">IF(CA$9&gt;Periodo,0,SUMIFS(INDIRECT("'BD OCyG'!$"&amp;CB$10&amp;":$"&amp;CB$10),'BD OCyG'!$B:$B,BZ$9,'BD OCyG'!$AE:$AE,$H35,'BD OCyG'!$AD:$AD,$H$11,'BD OCyG'!$AF:$AF,"Si")-BV35-BP35-BJ35-BD35-AX35-AR35-AL35-AF35-Z35)</f>
        <v>0</v>
      </c>
      <c r="CC35" s="171">
        <f ca="1">IF(CA$9&gt;Periodo,0,SUMIFS(INDIRECT("'BD OCyG'!$"&amp;CB$10&amp;":$"&amp;CB$10),'BD OCyG'!$B:$B,BZ$9,'BD OCyG'!$AE:$AE,$H35,'BD OCyG'!$AD:$AD,$H$11,'BD OCyG'!$AF:$AF,"No")*Resumen!$F$8-BW35-BQ35-BK35-BE35-AY35-AS35-AM35-AG35-AA35)</f>
        <v>0</v>
      </c>
      <c r="CD35" s="171">
        <f ca="1">CB35+IF(Resumen!$F$8=0,0,CC35/Resumen!$F$8)</f>
        <v>0</v>
      </c>
      <c r="CE35" s="171">
        <f ca="1">CB35+IF(Resumen!$P$7=0,0,CC35/Resumen!$P$7)</f>
        <v>0</v>
      </c>
      <c r="CF35" s="170">
        <f ca="1">IF(CG$9&gt;Periodo,0,IF(CG$9&gt;Periodo,0,(SUMIFS(INDIRECT("'BD OCyG'!$"&amp;CG$10&amp;":"&amp;CG$10),'BD OCyG'!$B:$B,CF$9,'BD OCyG'!$AE:$AE,$H35,'BD OCyG'!$AD:$AD,$H$11)*CH$9-SUMIFS(INDIRECT("'BD OCyG'!$"&amp;CA$10&amp;":"&amp;CA$10),'BD OCyG'!$B:$B,CF$9,'BD OCyG'!$AE:$AE,$H35,'BD OCyG'!$AD:$AD,$H$11)*CB$9)/CF$10))</f>
        <v>0</v>
      </c>
      <c r="CG35" s="173">
        <f t="shared" ca="1" si="18"/>
        <v>0</v>
      </c>
      <c r="CH35" s="171">
        <f ca="1">IF(CG$9&gt;Periodo,0,SUMIFS(INDIRECT("'BD OCyG'!$"&amp;CH$10&amp;":$"&amp;CH$10),'BD OCyG'!$B:$B,CF$9,'BD OCyG'!$AE:$AE,$H35,'BD OCyG'!$AD:$AD,$H$11,'BD OCyG'!$AF:$AF,"Si")-CB35-BV35-BP35-BJ35-BD35-AX35-AR35-AL35-AF35-Z35)</f>
        <v>0</v>
      </c>
      <c r="CI35" s="171">
        <f ca="1">IF(CG$9&gt;Periodo,0,SUMIFS(INDIRECT("'BD OCyG'!$"&amp;CH$10&amp;":$"&amp;CH$10),'BD OCyG'!$B:$B,CF$9,'BD OCyG'!$AE:$AE,$H35,'BD OCyG'!$AD:$AD,$H$11,'BD OCyG'!$AF:$AF,"No")*Resumen!$F$8-CC35-BW35-BQ35-BK35-BE35-AY35-AS35-AM35-AG35-AA35)</f>
        <v>0</v>
      </c>
      <c r="CJ35" s="171">
        <f ca="1">CH35+IF(Resumen!$F$8=0,0,CI35/Resumen!$F$8)</f>
        <v>0</v>
      </c>
      <c r="CK35" s="171">
        <f ca="1">CH35+IF(Resumen!$Q$7=0,0,CI35/Resumen!$Q$7)</f>
        <v>0</v>
      </c>
      <c r="CL35" s="170">
        <f ca="1">IF(CM$9&gt;Periodo,0,IF(CM$9&gt;Periodo,0,(SUMIFS(INDIRECT("'BD OCyG'!$"&amp;CM$10&amp;":"&amp;CM$10),'BD OCyG'!$B:$B,CL$9,'BD OCyG'!$AE:$AE,$H35,'BD OCyG'!$AD:$AD,$H$11)*CN$9-SUMIFS(INDIRECT("'BD OCyG'!$"&amp;CG$10&amp;":"&amp;CG$10),'BD OCyG'!$B:$B,CL$9,'BD OCyG'!$AE:$AE,$H35,'BD OCyG'!$AD:$AD,$H$11)*CH$9)/CL$10))</f>
        <v>0</v>
      </c>
      <c r="CM35" s="173">
        <f t="shared" ca="1" si="19"/>
        <v>0</v>
      </c>
      <c r="CN35" s="171">
        <f ca="1">IF(CM$9&gt;Periodo,0,SUMIFS(INDIRECT("'BD OCyG'!$"&amp;CN$10&amp;":$"&amp;CN$10),'BD OCyG'!$B:$B,CL$9,'BD OCyG'!$AE:$AE,$H35,'BD OCyG'!$AD:$AD,$H$11,'BD OCyG'!$AF:$AF,"Si")-CH35-CB35-BV35-BP35-BJ35-BD35-AX35-AR35-AL35-AF35-Z35)</f>
        <v>0</v>
      </c>
      <c r="CO35" s="171">
        <f ca="1">IF(CM$9&gt;Periodo,0,SUMIFS(INDIRECT("'BD OCyG'!$"&amp;CN$10&amp;":$"&amp;CN$10),'BD OCyG'!$B:$B,CL$9,'BD OCyG'!$AE:$AE,$H35,'BD OCyG'!$AD:$AD,$H$11,'BD OCyG'!$AF:$AF,"No")*Resumen!$F$8-CI35-CC35-BW35-BQ35-BK35-BE35-AY35-AS35-AM35-AG35-AA35)</f>
        <v>0</v>
      </c>
      <c r="CP35" s="171">
        <f ca="1">CN35+IF(Resumen!$F$8=0,0,CO35/Resumen!$F$8)</f>
        <v>0</v>
      </c>
      <c r="CQ35" s="171">
        <f ca="1">CN35+IF(Resumen!$R$7=0,0,CO35/Resumen!$R$7)</f>
        <v>0</v>
      </c>
      <c r="CR35" s="139">
        <f t="shared" ca="1" si="20"/>
        <v>0</v>
      </c>
      <c r="CS35" s="139">
        <f t="shared" ca="1" si="21"/>
        <v>0</v>
      </c>
      <c r="CT35" s="139">
        <f t="shared" ca="1" si="22"/>
        <v>0</v>
      </c>
      <c r="CU35" s="139">
        <f t="shared" ca="1" si="4"/>
        <v>0</v>
      </c>
      <c r="CV35" s="140">
        <f t="shared" ca="1" si="4"/>
        <v>0</v>
      </c>
      <c r="CW35" s="140">
        <f t="shared" ca="1" si="4"/>
        <v>0</v>
      </c>
      <c r="CX35" s="173">
        <f>SUMIFS('BD OCyG'!$AB:$AB,'BD OCyG'!$B:$B,CX$11,'BD OCyG'!$AE:$AE,$H35,'BD OCyG'!$AD:$AD,$H$11)</f>
        <v>0</v>
      </c>
      <c r="CY35" s="173">
        <f t="shared" si="5"/>
        <v>0</v>
      </c>
      <c r="CZ35" s="174">
        <f>SUMIFS('BD OCyG'!$AC:$AC,'BD OCyG'!$B:$B,CX$11,'BD OCyG'!$AE:$AE,$H35,'BD OCyG'!$AD:$AD,$H$11,'BD OCyG'!$AF:$AF,"Si")</f>
        <v>0</v>
      </c>
      <c r="DA35" s="174">
        <f>SUMIFS('BD OCyG'!$AC:$AC,'BD OCyG'!$B:$B,CX$11,'BD OCyG'!$AE:$AE,$H35,'BD OCyG'!$AD:$AD,$H$11,'BD OCyG'!$AF:$AF,"No")*Resumen!$F$8</f>
        <v>0</v>
      </c>
      <c r="DB35" s="174">
        <f>CZ35+IF(Resumen!$F$8=0,0,DA35/Resumen!$F$8)</f>
        <v>0</v>
      </c>
      <c r="DC35" s="174">
        <f>CZ35+IF(Resumen!$F$8=0,0,DA35/Resumen!$F$8)</f>
        <v>0</v>
      </c>
      <c r="DD35" s="173">
        <f>SUMIFS('BD OCyG'!$AB:$AB,'BD OCyG'!$B:$B,DD$11,'BD OCyG'!$AE:$AE,$H35,'BD OCyG'!$AD:$AD,$H$11)</f>
        <v>0</v>
      </c>
      <c r="DE35" s="173">
        <f t="shared" si="6"/>
        <v>0</v>
      </c>
      <c r="DF35" s="174">
        <f>SUMIFS('BD OCyG'!$AC:$AC,'BD OCyG'!$B:$B,DD$11,'BD OCyG'!$AE:$AE,$H35,'BD OCyG'!$AD:$AD,$H$11,'BD OCyG'!$AF:$AF,"Si")</f>
        <v>0</v>
      </c>
      <c r="DG35" s="174">
        <f>SUMIFS('BD OCyG'!$AC:$AC,'BD OCyG'!$B:$B,DD$11,'BD OCyG'!$AE:$AE,$H35,'BD OCyG'!$AD:$AD,$H$11,'BD OCyG'!$AF:$AF,"No")*Resumen!$F$8</f>
        <v>0</v>
      </c>
      <c r="DH35" s="174">
        <f>DF35+IF(Resumen!$F$8=0,0,DG35/Resumen!$F$8)</f>
        <v>0</v>
      </c>
      <c r="DI35" s="171">
        <f>DF35+IF(Resumen!$F$8=0,0,DG35/Resumen!$F$8)</f>
        <v>0</v>
      </c>
      <c r="DJ35" s="140">
        <f t="shared" ca="1" si="23"/>
        <v>0</v>
      </c>
      <c r="DK35" s="140">
        <f t="shared" ca="1" si="23"/>
        <v>0</v>
      </c>
      <c r="DL35" s="140">
        <f t="shared" ca="1" si="23"/>
        <v>0</v>
      </c>
    </row>
    <row r="36" spans="2:116" s="169" customFormat="1" ht="15" customHeight="1" x14ac:dyDescent="0.2">
      <c r="B36" s="173">
        <f>SUMIFS('BD OCyG'!$AB:$AB,'BD OCyG'!$B:$B,B$11,'BD OCyG'!$AE:$AE,$H36,'BD OCyG'!$AD:$AD,$H$11)</f>
        <v>0</v>
      </c>
      <c r="C36" s="173">
        <f t="shared" si="0"/>
        <v>0</v>
      </c>
      <c r="D36" s="174">
        <f>SUMIFS('BD OCyG'!$AC:$AC,'BD OCyG'!$B:$B,B$11,'BD OCyG'!$AE:$AE,$H36,'BD OCyG'!$AD:$AD,$H$11,'BD OCyG'!$AF:$AF,"Si")</f>
        <v>0</v>
      </c>
      <c r="E36" s="174">
        <f>SUMIFS('BD OCyG'!$AC:$AC,'BD OCyG'!$B:$B,B$11,'BD OCyG'!$AE:$AE,$H36,'BD OCyG'!$AD:$AD,$H$11,'BD OCyG'!$AF:$AF,"No")*Resumen!$F$9</f>
        <v>0</v>
      </c>
      <c r="F36" s="174">
        <f>D36+IF(Resumen!$F$9=0,0,E36/Resumen!$F$9)</f>
        <v>0</v>
      </c>
      <c r="G36" s="174">
        <f>D36+IF(Resumen!$F$7=0,0,E36/Resumen!$F$7)</f>
        <v>0</v>
      </c>
      <c r="H36" s="175"/>
      <c r="I36" s="139">
        <f>SUMIFS('BD OCyG'!$AB:$AB,'BD OCyG'!$B:$B,I$11,'BD OCyG'!$AE:$AE,$H36,'BD OCyG'!$AD:$AD,$H$11)</f>
        <v>0</v>
      </c>
      <c r="J36" s="139">
        <f t="shared" si="1"/>
        <v>0</v>
      </c>
      <c r="K36" s="139">
        <f>SUMIFS('BD OCyG'!$AC:$AC,'BD OCyG'!$B:$B,I$11,'BD OCyG'!$AE:$AE,$H36,'BD OCyG'!$AD:$AD,$H$11,'BD OCyG'!$AF:$AF,"Si")</f>
        <v>0</v>
      </c>
      <c r="L36" s="139">
        <f>SUMIFS('BD OCyG'!$AC:$AC,'BD OCyG'!$B:$B,I$11,'BD OCyG'!$AE:$AE,$H36,'BD OCyG'!$AD:$AD,$H$11,'BD OCyG'!$AF:$AF,"No")*Resumen!$F$8</f>
        <v>0</v>
      </c>
      <c r="M36" s="174">
        <f>K36+IF(Resumen!$F$8=0,0,L36/Resumen!$F$8)</f>
        <v>0</v>
      </c>
      <c r="N36" s="139">
        <f>SUMIFS('BD OCyG'!$AB:$AB,'BD OCyG'!$B:$B,N$11,'BD OCyG'!$AE:$AE,$H36,'BD OCyG'!$AD:$AD,$H$11)</f>
        <v>0</v>
      </c>
      <c r="O36" s="139">
        <f t="shared" si="2"/>
        <v>0</v>
      </c>
      <c r="P36" s="139">
        <f>SUMIFS('BD OCyG'!$AC:$AC,'BD OCyG'!$B:$B,N$11,'BD OCyG'!$AE:$AE,$H36,'BD OCyG'!$AD:$AD,$H$11,'BD OCyG'!$AF:$AF,"Si")</f>
        <v>0</v>
      </c>
      <c r="Q36" s="139">
        <f>SUMIFS('BD OCyG'!$AC:$AC,'BD OCyG'!$B:$B,N$11,'BD OCyG'!$AE:$AE,$H36,'BD OCyG'!$AD:$AD,$H$11,'BD OCyG'!$AF:$AF,"No")*Resumen!$F$8</f>
        <v>0</v>
      </c>
      <c r="R36" s="174">
        <f>P36+IF(Resumen!$F$8=0,0,Q36/Resumen!$F$8)</f>
        <v>0</v>
      </c>
      <c r="S36" s="139">
        <f ca="1">IFERROR(SUMIFS(INDIRECT("'BD OCyG'!$"&amp;T$10&amp;":"&amp;T$10),'BD OCyG'!$B:$B,N$11,'BD OCyG'!$AE:$AE,$H36,'BD OCyG'!$AD:$AD,$H$11),)</f>
        <v>0</v>
      </c>
      <c r="T36" s="139">
        <f t="shared" ca="1" si="3"/>
        <v>0</v>
      </c>
      <c r="U36" s="139">
        <f ca="1">IFERROR(SUMIFS(INDIRECT("'BD OCyG'!$"&amp;U$10&amp;":$"&amp;U$10),'BD OCyG'!$B:$B,N$11,'BD OCyG'!$AE:$AE,$H36,'BD OCyG'!$AD:$AD,$H$11,'BD OCyG'!$AF:$AF,"Si"),)</f>
        <v>0</v>
      </c>
      <c r="V36" s="139">
        <f ca="1">IFERROR(SUMIFS(INDIRECT("'BD OCyG'!$"&amp;U$10&amp;":$"&amp;U$10),'BD OCyG'!$B:$B,N$11,'BD OCyG'!$AE:$AE,$H36,'BD OCyG'!$AD:$AD,$H$11,'BD OCyG'!$AF:$AF,"No")*Resumen!$F$8,)</f>
        <v>0</v>
      </c>
      <c r="W36" s="171">
        <f ca="1">U36+IF(Resumen!$F$8=0,0,V36/Resumen!$F$8)</f>
        <v>0</v>
      </c>
      <c r="X36" s="170">
        <f ca="1">SUMIFS(INDIRECT("'BD OCyG'!$"&amp;Y$10&amp;":"&amp;Y$10),'BD OCyG'!$B:$B,X$9,'BD OCyG'!$AE:$AE,$H36,'BD OCyG'!$AD:$AD,$H$11)</f>
        <v>0</v>
      </c>
      <c r="Y36" s="170">
        <f t="shared" ca="1" si="8"/>
        <v>0</v>
      </c>
      <c r="Z36" s="171">
        <f ca="1">SUMIFS(INDIRECT("'BD OCyG'!$"&amp;Z$10&amp;":$"&amp;Z$10),'BD OCyG'!$B:$B,X$9,'BD OCyG'!$AE:$AE,$H36,'BD OCyG'!$AD:$AD,$H$11,'BD OCyG'!$AF:$AF,"Si")</f>
        <v>0</v>
      </c>
      <c r="AA36" s="171">
        <f ca="1">SUMIFS(INDIRECT("'BD OCyG'!$"&amp;Z$10&amp;":$"&amp;Z$10),'BD OCyG'!$B:$B,X$9,'BD OCyG'!$AE:$AE,$H36,'BD OCyG'!$AD:$AD,$H$11,'BD OCyG'!$AF:$AF,"No")*Resumen!$F$8</f>
        <v>0</v>
      </c>
      <c r="AB36" s="171">
        <f ca="1">Z36+IF(Resumen!$F$8=0,0,AA36/Resumen!$F$8)</f>
        <v>0</v>
      </c>
      <c r="AC36" s="171">
        <f ca="1">Z36+IF(Resumen!$G$7=0,0,AA36/Resumen!$G$7)</f>
        <v>0</v>
      </c>
      <c r="AD36" s="173">
        <f ca="1">IF(AE$9&gt;Periodo,0,(SUMIFS(INDIRECT("'BD OCyG'!$"&amp;AE$10&amp;":"&amp;AE$10),'BD OCyG'!$B:$B,AD$9,'BD OCyG'!$AE:$AE,$H36,'BD OCyG'!$AD:$AD,$H$11)*AF$9-X36*X$10)/AD$10)</f>
        <v>0</v>
      </c>
      <c r="AE36" s="173">
        <f t="shared" ca="1" si="9"/>
        <v>0</v>
      </c>
      <c r="AF36" s="171">
        <f ca="1">IF(AE$9&gt;Periodo,0,IF(AE$9&gt;Periodo,0,SUMIFS(INDIRECT("'BD OCyG'!$"&amp;AF$10&amp;":$"&amp;AF$10),'BD OCyG'!$B:$B,AD$9,'BD OCyG'!$AE:$AE,$H36,'BD OCyG'!$AD:$AD,$H$11,'BD OCyG'!$AF:$AF,"Si")-Z36))</f>
        <v>0</v>
      </c>
      <c r="AG36" s="171">
        <f ca="1">IF(AE$9&gt;Periodo,0,IF(AE$9&gt;Periodo,0,SUMIFS(INDIRECT("'BD OCyG'!$"&amp;AF$10&amp;":$"&amp;AF$10),'BD OCyG'!$B:$B,AD$9,'BD OCyG'!$AE:$AE,$H36,'BD OCyG'!$AD:$AD,$H$11,'BD OCyG'!$AF:$AF,"No")*Resumen!$F$8-AA36))</f>
        <v>0</v>
      </c>
      <c r="AH36" s="171">
        <f ca="1">AF36+IF(Resumen!$F$8=0,0,AG36/Resumen!$F$8)</f>
        <v>0</v>
      </c>
      <c r="AI36" s="171">
        <f ca="1">AF36+IF(Resumen!$H$7=0,0,AG36/Resumen!$H$7)</f>
        <v>0</v>
      </c>
      <c r="AJ36" s="170">
        <f ca="1">IF(AK$9&gt;Periodo,0,IF(AK$9&gt;Periodo,0,(SUMIFS(INDIRECT("'BD OCyG'!$"&amp;AK$10&amp;":"&amp;AK$10),'BD OCyG'!$B:$B,AJ$9,'BD OCyG'!$AE:$AE,$H36,'BD OCyG'!$AD:$AD,$H$11)*AL$9-SUMIFS(INDIRECT("'BD OCyG'!$"&amp;AE$10&amp;":"&amp;AE$10),'BD OCyG'!$B:$B,AJ$9,'BD OCyG'!$AE:$AE,$H36,'BD OCyG'!$AD:$AD,$H$11)*AF$9)/AJ$10))</f>
        <v>0</v>
      </c>
      <c r="AK36" s="173">
        <f t="shared" ca="1" si="10"/>
        <v>0</v>
      </c>
      <c r="AL36" s="171">
        <f ca="1">IF(AK$9&gt;Periodo,0,SUMIFS(INDIRECT("'BD OCyG'!$"&amp;AL$10&amp;":$"&amp;AL$10),'BD OCyG'!$B:$B,AJ$9,'BD OCyG'!$AE:$AE,$H36,'BD OCyG'!$AD:$AD,$H$11,'BD OCyG'!$AF:$AF,"Si")-AF36-Z36)</f>
        <v>0</v>
      </c>
      <c r="AM36" s="171">
        <f ca="1">IF(AK$9&gt;Periodo,0,SUMIFS(INDIRECT("'BD OCyG'!$"&amp;AL$10&amp;":$"&amp;AL$10),'BD OCyG'!$B:$B,AJ$9,'BD OCyG'!$AE:$AE,$H36,'BD OCyG'!$AD:$AD,$H$11,'BD OCyG'!$AF:$AF,"No")*Resumen!$F$8-AG36-AA36)</f>
        <v>0</v>
      </c>
      <c r="AN36" s="171">
        <f ca="1">AL36+IF(Resumen!$F$8=0,0,AM36/Resumen!$F$8)</f>
        <v>0</v>
      </c>
      <c r="AO36" s="171">
        <f ca="1">AL36+IF(Resumen!$I$7=0,0,AM36/Resumen!$I$7)</f>
        <v>0</v>
      </c>
      <c r="AP36" s="170">
        <f ca="1">IF(AQ$9&gt;Periodo,0,IF(AQ$9&gt;Periodo,0,(SUMIFS(INDIRECT("'BD OCyG'!$"&amp;AQ$10&amp;":"&amp;AQ$10),'BD OCyG'!$B:$B,AP$9,'BD OCyG'!$AE:$AE,$H36,'BD OCyG'!$AD:$AD,$H$11)*AR$9-SUMIFS(INDIRECT("'BD OCyG'!$"&amp;AK$10&amp;":"&amp;AK$10),'BD OCyG'!$B:$B,AP$9,'BD OCyG'!$AE:$AE,$H36,'BD OCyG'!$AD:$AD,$H$11)*AL$9)/AP$10))</f>
        <v>0</v>
      </c>
      <c r="AQ36" s="173">
        <f t="shared" ca="1" si="11"/>
        <v>0</v>
      </c>
      <c r="AR36" s="171">
        <f ca="1">IF(AQ$9&gt;Periodo,0,SUMIFS(INDIRECT("'BD OCyG'!$"&amp;AR$10&amp;":$"&amp;AR$10),'BD OCyG'!$B:$B,AP$9,'BD OCyG'!$AE:$AE,$H36,'BD OCyG'!$AD:$AD,$H$11,'BD OCyG'!$AF:$AF,"Si")-AL36-AF36-Z36)</f>
        <v>0</v>
      </c>
      <c r="AS36" s="171">
        <f ca="1">IF(AQ$9&gt;Periodo,0,SUMIFS(INDIRECT("'BD OCyG'!$"&amp;AR$10&amp;":$"&amp;AR$10),'BD OCyG'!$B:$B,AP$9,'BD OCyG'!$AE:$AE,$H36,'BD OCyG'!$AD:$AD,$H$11,'BD OCyG'!$AF:$AF,"No")*Resumen!$F$8-AM36-AG36-AA36)</f>
        <v>0</v>
      </c>
      <c r="AT36" s="171">
        <f ca="1">AR36+IF(Resumen!$F$8=0,0,AS36/Resumen!$F$8)</f>
        <v>0</v>
      </c>
      <c r="AU36" s="171">
        <f ca="1">AR36+IF(Resumen!$J$7=0,0,AS36/Resumen!$J$7)</f>
        <v>0</v>
      </c>
      <c r="AV36" s="170">
        <f ca="1">IF(AW$9&gt;Periodo,0,IF(AW$9&gt;Periodo,0,(SUMIFS(INDIRECT("'BD OCyG'!$"&amp;AW$10&amp;":"&amp;AW$10),'BD OCyG'!$B:$B,AV$9,'BD OCyG'!$AE:$AE,$H36,'BD OCyG'!$AD:$AD,$H$11)*AX$9-SUMIFS(INDIRECT("'BD OCyG'!$"&amp;AQ$10&amp;":"&amp;AQ$10),'BD OCyG'!$B:$B,AV$9,'BD OCyG'!$AE:$AE,$H36,'BD OCyG'!$AD:$AD,$H$11)*AR$9)/AV$10))</f>
        <v>0</v>
      </c>
      <c r="AW36" s="173">
        <f t="shared" ca="1" si="12"/>
        <v>0</v>
      </c>
      <c r="AX36" s="171">
        <f ca="1">IF(AW$9&gt;Periodo,0,SUMIFS(INDIRECT("'BD OCyG'!$"&amp;AX$10&amp;":$"&amp;AX$10),'BD OCyG'!$B:$B,AV$9,'BD OCyG'!$AE:$AE,$H36,'BD OCyG'!$AD:$AD,$H$11,'BD OCyG'!$AF:$AF,"Si")-AR36-AL36-AF36-Z36)</f>
        <v>0</v>
      </c>
      <c r="AY36" s="171">
        <f ca="1">IF(AW$9&gt;Periodo,0,SUMIFS(INDIRECT("'BD OCyG'!$"&amp;AX$10&amp;":$"&amp;AX$10),'BD OCyG'!$B:$B,AV$9,'BD OCyG'!$AE:$AE,$H36,'BD OCyG'!$AD:$AD,$H$11,'BD OCyG'!$AF:$AF,"No")*Resumen!$F$8-AS36-AM36-AG36-AA36)</f>
        <v>0</v>
      </c>
      <c r="AZ36" s="171">
        <f ca="1">AX36+IF(Resumen!$F$8=0,0,AY36/Resumen!$F$8)</f>
        <v>0</v>
      </c>
      <c r="BA36" s="171">
        <f ca="1">AX36+IF(Resumen!$K$7=0,0,AY36/Resumen!$K$7)</f>
        <v>0</v>
      </c>
      <c r="BB36" s="170">
        <f ca="1">IF(BC$9&gt;Periodo,0,IF(BC$9&gt;Periodo,0,(SUMIFS(INDIRECT("'BD OCyG'!$"&amp;BC$10&amp;":"&amp;BC$10),'BD OCyG'!$B:$B,BB$9,'BD OCyG'!$AE:$AE,$H36,'BD OCyG'!$AD:$AD,$H$11)*BD$9-SUMIFS(INDIRECT("'BD OCyG'!$"&amp;AW$10&amp;":"&amp;AW$10),'BD OCyG'!$B:$B,BB$9,'BD OCyG'!$AE:$AE,$H36,'BD OCyG'!$AD:$AD,$H$11)*AX$9)/BB$10))</f>
        <v>0</v>
      </c>
      <c r="BC36" s="173">
        <f t="shared" ca="1" si="13"/>
        <v>0</v>
      </c>
      <c r="BD36" s="171">
        <f ca="1">IF(BC$9&gt;Periodo,0,SUMIFS(INDIRECT("'BD OCyG'!$"&amp;BD$10&amp;":$"&amp;BD$10),'BD OCyG'!$B:$B,BB$9,'BD OCyG'!$AE:$AE,$H36,'BD OCyG'!$AD:$AD,$H$11,'BD OCyG'!$AF:$AF,"Si")-AX36-AR36-AL36-AF36-Z36)</f>
        <v>0</v>
      </c>
      <c r="BE36" s="171">
        <f ca="1">IF(BC$9&gt;Periodo,0,SUMIFS(INDIRECT("'BD OCyG'!$"&amp;BD$10&amp;":$"&amp;BD$10),'BD OCyG'!$B:$B,BB$9,'BD OCyG'!$AE:$AE,$H36,'BD OCyG'!$AD:$AD,$H$11,'BD OCyG'!$AF:$AF,"No")*Resumen!$F$8-AY36-AS36-AM36-AG36-AA36)</f>
        <v>0</v>
      </c>
      <c r="BF36" s="171">
        <f ca="1">BD36+IF(Resumen!$F$8=0,0,BE36/Resumen!$F$8)</f>
        <v>0</v>
      </c>
      <c r="BG36" s="171">
        <f ca="1">BD36+IF(Resumen!$L$7=0,0,BE36/Resumen!$L$7)</f>
        <v>0</v>
      </c>
      <c r="BH36" s="170">
        <f ca="1">IF(BI$9&gt;Periodo,0,IF(BI$9&gt;Periodo,0,(SUMIFS(INDIRECT("'BD OCyG'!$"&amp;BI$10&amp;":"&amp;BI$10),'BD OCyG'!$B:$B,BH$9,'BD OCyG'!$AE:$AE,$H36,'BD OCyG'!$AD:$AD,$H$11)*BJ$9-SUMIFS(INDIRECT("'BD OCyG'!$"&amp;BC$10&amp;":"&amp;BC$10),'BD OCyG'!$B:$B,BH$9,'BD OCyG'!$AE:$AE,$H36,'BD OCyG'!$AD:$AD,$H$11)*BD$9)/BH$10))</f>
        <v>0</v>
      </c>
      <c r="BI36" s="173">
        <f t="shared" ca="1" si="14"/>
        <v>0</v>
      </c>
      <c r="BJ36" s="171">
        <f ca="1">IF(BI$9&gt;Periodo,0,SUMIFS(INDIRECT("'BD OCyG'!$"&amp;BJ$10&amp;":$"&amp;BJ$10),'BD OCyG'!$B:$B,BH$9,'BD OCyG'!$AE:$AE,$H36,'BD OCyG'!$AD:$AD,$H$11,'BD OCyG'!$AF:$AF,"Si")-BD36-AX36-AR36-AL36-AF36-Z36)</f>
        <v>0</v>
      </c>
      <c r="BK36" s="171">
        <f ca="1">IF(BI$9&gt;Periodo,0,SUMIFS(INDIRECT("'BD OCyG'!$"&amp;BJ$10&amp;":$"&amp;BJ$10),'BD OCyG'!$B:$B,BH$9,'BD OCyG'!$AE:$AE,$H36,'BD OCyG'!$AD:$AD,$H$11,'BD OCyG'!$AF:$AF,"No")*Resumen!$F$8-BE36-AY36-AS36-AM36-AG36-AA36)</f>
        <v>0</v>
      </c>
      <c r="BL36" s="171">
        <f ca="1">BJ36+IF(Resumen!$F$8=0,0,BK36/Resumen!$F$8)</f>
        <v>0</v>
      </c>
      <c r="BM36" s="171">
        <f ca="1">BJ36+IF(Resumen!$M$7=0,0,BK36/Resumen!$M$7)</f>
        <v>0</v>
      </c>
      <c r="BN36" s="170">
        <f ca="1">IF(BO$9&gt;Periodo,0,IF(BO$9&gt;Periodo,0,(SUMIFS(INDIRECT("'BD OCyG'!$"&amp;BO$10&amp;":"&amp;BO$10),'BD OCyG'!$B:$B,BN$9,'BD OCyG'!$AE:$AE,$H36,'BD OCyG'!$AD:$AD,$H$11)*BP$9-SUMIFS(INDIRECT("'BD OCyG'!$"&amp;BI$10&amp;":"&amp;BI$10),'BD OCyG'!$B:$B,BN$9,'BD OCyG'!$AE:$AE,$H36,'BD OCyG'!$AD:$AD,$H$11)*BJ$9)/BN$10))</f>
        <v>0</v>
      </c>
      <c r="BO36" s="173">
        <f t="shared" ca="1" si="15"/>
        <v>0</v>
      </c>
      <c r="BP36" s="171">
        <f ca="1">IF(BO$9&gt;Periodo,0,SUMIFS(INDIRECT("'BD OCyG'!$"&amp;BP$10&amp;":$"&amp;BP$10),'BD OCyG'!$B:$B,BN$9,'BD OCyG'!$AE:$AE,$H36,'BD OCyG'!$AD:$AD,$H$11,'BD OCyG'!$AF:$AF,"Si")-BJ36-BD36-AX36-AR36-AL36-AF36-Z36)</f>
        <v>0</v>
      </c>
      <c r="BQ36" s="171">
        <f ca="1">IF(BO$9&gt;Periodo,0,SUMIFS(INDIRECT("'BD OCyG'!$"&amp;BP$10&amp;":$"&amp;BP$10),'BD OCyG'!$B:$B,BN$9,'BD OCyG'!$AE:$AE,$H36,'BD OCyG'!$AD:$AD,$H$11,'BD OCyG'!$AF:$AF,"No")*Resumen!$F$9-BK36-BE36-AY36-AS36-AM36-AG36-AA36)</f>
        <v>0</v>
      </c>
      <c r="BR36" s="171">
        <f ca="1">BP36+IF(Resumen!$F$8=0,0,BQ36/Resumen!$F$8)</f>
        <v>0</v>
      </c>
      <c r="BS36" s="171">
        <f ca="1">BP36+IF(Resumen!$N$7=0,0,BQ36/Resumen!$N$7)</f>
        <v>0</v>
      </c>
      <c r="BT36" s="170">
        <f ca="1">IF(BU$9&gt;Periodo,0,IF(BU$9&gt;Periodo,0,(SUMIFS(INDIRECT("'BD OCyG'!$"&amp;BU$10&amp;":"&amp;BU$10),'BD OCyG'!$B:$B,BT$9,'BD OCyG'!$AE:$AE,$H36,'BD OCyG'!$AD:$AD,$H$11)*BV$9-SUMIFS(INDIRECT("'BD OCyG'!$"&amp;BO$10&amp;":"&amp;BO$10),'BD OCyG'!$B:$B,BT$9,'BD OCyG'!$AE:$AE,$H36,'BD OCyG'!$AD:$AD,$H$11)*BP$9)/BT$10))</f>
        <v>0</v>
      </c>
      <c r="BU36" s="173">
        <f t="shared" ca="1" si="16"/>
        <v>0</v>
      </c>
      <c r="BV36" s="171">
        <f ca="1">IF(BU$9&gt;Periodo,0,SUMIFS(INDIRECT("'BD OCyG'!$"&amp;BV$10&amp;":$"&amp;BV$10),'BD OCyG'!$B:$B,BT$9,'BD OCyG'!$AE:$AE,$H36,'BD OCyG'!$AD:$AD,$H$11,'BD OCyG'!$AF:$AF,"Si")-BP36-BJ36-BD36-AX36-AR36-AL36-AF36-Z36)</f>
        <v>0</v>
      </c>
      <c r="BW36" s="171">
        <f ca="1">IF(BU$9&gt;Periodo,0,SUMIFS(INDIRECT("'BD OCyG'!$"&amp;BV$10&amp;":$"&amp;BV$10),'BD OCyG'!$B:$B,BT$9,'BD OCyG'!$AE:$AE,$H36,'BD OCyG'!$AD:$AD,$H$11,'BD OCyG'!$AF:$AF,"No")*Resumen!$F$8-BQ36-BK36-BE36-AY36-AS36-AM36-AG36-AA36)</f>
        <v>0</v>
      </c>
      <c r="BX36" s="171">
        <f ca="1">BV36+IF(Resumen!$F$8=0,0,BW36/Resumen!$F$8)</f>
        <v>0</v>
      </c>
      <c r="BY36" s="171">
        <f ca="1">BV36+IF(Resumen!$O$7=0,0,BW36/Resumen!$O$7)</f>
        <v>0</v>
      </c>
      <c r="BZ36" s="170">
        <f ca="1">IF(CA$9&gt;Periodo,0,IF(CA$9&gt;Periodo,0,(SUMIFS(INDIRECT("'BD OCyG'!$"&amp;CA$10&amp;":"&amp;CA$10),'BD OCyG'!$B:$B,BZ$9,'BD OCyG'!$AE:$AE,$H36,'BD OCyG'!$AD:$AD,$H$11)*CB$9-SUMIFS(INDIRECT("'BD OCyG'!$"&amp;BU$10&amp;":"&amp;BU$10),'BD OCyG'!$B:$B,BZ$9,'BD OCyG'!$AE:$AE,$H36,'BD OCyG'!$AD:$AD,$H$11)*BV$9)/BZ$10))</f>
        <v>0</v>
      </c>
      <c r="CA36" s="173">
        <f t="shared" ca="1" si="17"/>
        <v>0</v>
      </c>
      <c r="CB36" s="171">
        <f ca="1">IF(CA$9&gt;Periodo,0,SUMIFS(INDIRECT("'BD OCyG'!$"&amp;CB$10&amp;":$"&amp;CB$10),'BD OCyG'!$B:$B,BZ$9,'BD OCyG'!$AE:$AE,$H36,'BD OCyG'!$AD:$AD,$H$11,'BD OCyG'!$AF:$AF,"Si")-BV36-BP36-BJ36-BD36-AX36-AR36-AL36-AF36-Z36)</f>
        <v>0</v>
      </c>
      <c r="CC36" s="171">
        <f ca="1">IF(CA$9&gt;Periodo,0,SUMIFS(INDIRECT("'BD OCyG'!$"&amp;CB$10&amp;":$"&amp;CB$10),'BD OCyG'!$B:$B,BZ$9,'BD OCyG'!$AE:$AE,$H36,'BD OCyG'!$AD:$AD,$H$11,'BD OCyG'!$AF:$AF,"No")*Resumen!$F$8-BW36-BQ36-BK36-BE36-AY36-AS36-AM36-AG36-AA36)</f>
        <v>0</v>
      </c>
      <c r="CD36" s="171">
        <f ca="1">CB36+IF(Resumen!$F$8=0,0,CC36/Resumen!$F$8)</f>
        <v>0</v>
      </c>
      <c r="CE36" s="171">
        <f ca="1">CB36+IF(Resumen!$P$7=0,0,CC36/Resumen!$P$7)</f>
        <v>0</v>
      </c>
      <c r="CF36" s="170">
        <f ca="1">IF(CG$9&gt;Periodo,0,IF(CG$9&gt;Periodo,0,(SUMIFS(INDIRECT("'BD OCyG'!$"&amp;CG$10&amp;":"&amp;CG$10),'BD OCyG'!$B:$B,CF$9,'BD OCyG'!$AE:$AE,$H36,'BD OCyG'!$AD:$AD,$H$11)*CH$9-SUMIFS(INDIRECT("'BD OCyG'!$"&amp;CA$10&amp;":"&amp;CA$10),'BD OCyG'!$B:$B,CF$9,'BD OCyG'!$AE:$AE,$H36,'BD OCyG'!$AD:$AD,$H$11)*CB$9)/CF$10))</f>
        <v>0</v>
      </c>
      <c r="CG36" s="173">
        <f t="shared" ca="1" si="18"/>
        <v>0</v>
      </c>
      <c r="CH36" s="171">
        <f ca="1">IF(CG$9&gt;Periodo,0,SUMIFS(INDIRECT("'BD OCyG'!$"&amp;CH$10&amp;":$"&amp;CH$10),'BD OCyG'!$B:$B,CF$9,'BD OCyG'!$AE:$AE,$H36,'BD OCyG'!$AD:$AD,$H$11,'BD OCyG'!$AF:$AF,"Si")-CB36-BV36-BP36-BJ36-BD36-AX36-AR36-AL36-AF36-Z36)</f>
        <v>0</v>
      </c>
      <c r="CI36" s="171">
        <f ca="1">IF(CG$9&gt;Periodo,0,SUMIFS(INDIRECT("'BD OCyG'!$"&amp;CH$10&amp;":$"&amp;CH$10),'BD OCyG'!$B:$B,CF$9,'BD OCyG'!$AE:$AE,$H36,'BD OCyG'!$AD:$AD,$H$11,'BD OCyG'!$AF:$AF,"No")*Resumen!$F$8-CC36-BW36-BQ36-BK36-BE36-AY36-AS36-AM36-AG36-AA36)</f>
        <v>0</v>
      </c>
      <c r="CJ36" s="171">
        <f ca="1">CH36+IF(Resumen!$F$8=0,0,CI36/Resumen!$F$8)</f>
        <v>0</v>
      </c>
      <c r="CK36" s="171">
        <f ca="1">CH36+IF(Resumen!$Q$7=0,0,CI36/Resumen!$Q$7)</f>
        <v>0</v>
      </c>
      <c r="CL36" s="170">
        <f ca="1">IF(CM$9&gt;Periodo,0,IF(CM$9&gt;Periodo,0,(SUMIFS(INDIRECT("'BD OCyG'!$"&amp;CM$10&amp;":"&amp;CM$10),'BD OCyG'!$B:$B,CL$9,'BD OCyG'!$AE:$AE,$H36,'BD OCyG'!$AD:$AD,$H$11)*CN$9-SUMIFS(INDIRECT("'BD OCyG'!$"&amp;CG$10&amp;":"&amp;CG$10),'BD OCyG'!$B:$B,CL$9,'BD OCyG'!$AE:$AE,$H36,'BD OCyG'!$AD:$AD,$H$11)*CH$9)/CL$10))</f>
        <v>0</v>
      </c>
      <c r="CM36" s="173">
        <f t="shared" ca="1" si="19"/>
        <v>0</v>
      </c>
      <c r="CN36" s="171">
        <f ca="1">IF(CM$9&gt;Periodo,0,SUMIFS(INDIRECT("'BD OCyG'!$"&amp;CN$10&amp;":$"&amp;CN$10),'BD OCyG'!$B:$B,CL$9,'BD OCyG'!$AE:$AE,$H36,'BD OCyG'!$AD:$AD,$H$11,'BD OCyG'!$AF:$AF,"Si")-CH36-CB36-BV36-BP36-BJ36-BD36-AX36-AR36-AL36-AF36-Z36)</f>
        <v>0</v>
      </c>
      <c r="CO36" s="171">
        <f ca="1">IF(CM$9&gt;Periodo,0,SUMIFS(INDIRECT("'BD OCyG'!$"&amp;CN$10&amp;":$"&amp;CN$10),'BD OCyG'!$B:$B,CL$9,'BD OCyG'!$AE:$AE,$H36,'BD OCyG'!$AD:$AD,$H$11,'BD OCyG'!$AF:$AF,"No")*Resumen!$F$8-CI36-CC36-BW36-BQ36-BK36-BE36-AY36-AS36-AM36-AG36-AA36)</f>
        <v>0</v>
      </c>
      <c r="CP36" s="171">
        <f ca="1">CN36+IF(Resumen!$F$8=0,0,CO36/Resumen!$F$8)</f>
        <v>0</v>
      </c>
      <c r="CQ36" s="171">
        <f ca="1">CN36+IF(Resumen!$R$7=0,0,CO36/Resumen!$R$7)</f>
        <v>0</v>
      </c>
      <c r="CR36" s="139">
        <f t="shared" ca="1" si="20"/>
        <v>0</v>
      </c>
      <c r="CS36" s="139">
        <f t="shared" ca="1" si="21"/>
        <v>0</v>
      </c>
      <c r="CT36" s="139">
        <f t="shared" ca="1" si="22"/>
        <v>0</v>
      </c>
      <c r="CU36" s="139">
        <f t="shared" ca="1" si="4"/>
        <v>0</v>
      </c>
      <c r="CV36" s="140">
        <f t="shared" ca="1" si="4"/>
        <v>0</v>
      </c>
      <c r="CW36" s="140">
        <f t="shared" ca="1" si="4"/>
        <v>0</v>
      </c>
      <c r="CX36" s="173">
        <f>SUMIFS('BD OCyG'!$AB:$AB,'BD OCyG'!$B:$B,CX$11,'BD OCyG'!$AE:$AE,$H36,'BD OCyG'!$AD:$AD,$H$11)</f>
        <v>0</v>
      </c>
      <c r="CY36" s="173">
        <f t="shared" si="5"/>
        <v>0</v>
      </c>
      <c r="CZ36" s="174">
        <f>SUMIFS('BD OCyG'!$AC:$AC,'BD OCyG'!$B:$B,CX$11,'BD OCyG'!$AE:$AE,$H36,'BD OCyG'!$AD:$AD,$H$11,'BD OCyG'!$AF:$AF,"Si")</f>
        <v>0</v>
      </c>
      <c r="DA36" s="174">
        <f>SUMIFS('BD OCyG'!$AC:$AC,'BD OCyG'!$B:$B,CX$11,'BD OCyG'!$AE:$AE,$H36,'BD OCyG'!$AD:$AD,$H$11,'BD OCyG'!$AF:$AF,"No")*Resumen!$F$8</f>
        <v>0</v>
      </c>
      <c r="DB36" s="174">
        <f>CZ36+IF(Resumen!$F$8=0,0,DA36/Resumen!$F$8)</f>
        <v>0</v>
      </c>
      <c r="DC36" s="174">
        <f>CZ36+IF(Resumen!$F$8=0,0,DA36/Resumen!$F$8)</f>
        <v>0</v>
      </c>
      <c r="DD36" s="173">
        <f>SUMIFS('BD OCyG'!$AB:$AB,'BD OCyG'!$B:$B,DD$11,'BD OCyG'!$AE:$AE,$H36,'BD OCyG'!$AD:$AD,$H$11)</f>
        <v>0</v>
      </c>
      <c r="DE36" s="173">
        <f t="shared" si="6"/>
        <v>0</v>
      </c>
      <c r="DF36" s="174">
        <f>SUMIFS('BD OCyG'!$AC:$AC,'BD OCyG'!$B:$B,DD$11,'BD OCyG'!$AE:$AE,$H36,'BD OCyG'!$AD:$AD,$H$11,'BD OCyG'!$AF:$AF,"Si")</f>
        <v>0</v>
      </c>
      <c r="DG36" s="174">
        <f>SUMIFS('BD OCyG'!$AC:$AC,'BD OCyG'!$B:$B,DD$11,'BD OCyG'!$AE:$AE,$H36,'BD OCyG'!$AD:$AD,$H$11,'BD OCyG'!$AF:$AF,"No")*Resumen!$F$8</f>
        <v>0</v>
      </c>
      <c r="DH36" s="174">
        <f>DF36+IF(Resumen!$F$8=0,0,DG36/Resumen!$F$8)</f>
        <v>0</v>
      </c>
      <c r="DI36" s="171">
        <f>DF36+IF(Resumen!$F$8=0,0,DG36/Resumen!$F$8)</f>
        <v>0</v>
      </c>
      <c r="DJ36" s="140">
        <f t="shared" ca="1" si="23"/>
        <v>0</v>
      </c>
      <c r="DK36" s="140">
        <f t="shared" ca="1" si="23"/>
        <v>0</v>
      </c>
      <c r="DL36" s="140">
        <f t="shared" ca="1" si="23"/>
        <v>0</v>
      </c>
    </row>
    <row r="37" spans="2:116" s="169" customFormat="1" ht="15" customHeight="1" x14ac:dyDescent="0.2">
      <c r="B37" s="173">
        <f>SUMIFS('BD OCyG'!$AB:$AB,'BD OCyG'!$B:$B,B$11,'BD OCyG'!$AE:$AE,$H37,'BD OCyG'!$AD:$AD,$H$11)</f>
        <v>0</v>
      </c>
      <c r="C37" s="173">
        <f t="shared" si="0"/>
        <v>0</v>
      </c>
      <c r="D37" s="174">
        <f>SUMIFS('BD OCyG'!$AC:$AC,'BD OCyG'!$B:$B,B$11,'BD OCyG'!$AE:$AE,$H37,'BD OCyG'!$AD:$AD,$H$11,'BD OCyG'!$AF:$AF,"Si")</f>
        <v>0</v>
      </c>
      <c r="E37" s="174">
        <f>SUMIFS('BD OCyG'!$AC:$AC,'BD OCyG'!$B:$B,B$11,'BD OCyG'!$AE:$AE,$H37,'BD OCyG'!$AD:$AD,$H$11,'BD OCyG'!$AF:$AF,"No")*Resumen!$F$9</f>
        <v>0</v>
      </c>
      <c r="F37" s="174">
        <f>D37+IF(Resumen!$F$9=0,0,E37/Resumen!$F$9)</f>
        <v>0</v>
      </c>
      <c r="G37" s="174">
        <f>D37+IF(Resumen!$F$7=0,0,E37/Resumen!$F$7)</f>
        <v>0</v>
      </c>
      <c r="H37" s="175"/>
      <c r="I37" s="139">
        <f>SUMIFS('BD OCyG'!$AB:$AB,'BD OCyG'!$B:$B,I$11,'BD OCyG'!$AE:$AE,$H37,'BD OCyG'!$AD:$AD,$H$11)</f>
        <v>0</v>
      </c>
      <c r="J37" s="139">
        <f t="shared" si="1"/>
        <v>0</v>
      </c>
      <c r="K37" s="139">
        <f>SUMIFS('BD OCyG'!$AC:$AC,'BD OCyG'!$B:$B,I$11,'BD OCyG'!$AE:$AE,$H37,'BD OCyG'!$AD:$AD,$H$11,'BD OCyG'!$AF:$AF,"Si")</f>
        <v>0</v>
      </c>
      <c r="L37" s="139">
        <f>SUMIFS('BD OCyG'!$AC:$AC,'BD OCyG'!$B:$B,I$11,'BD OCyG'!$AE:$AE,$H37,'BD OCyG'!$AD:$AD,$H$11,'BD OCyG'!$AF:$AF,"No")*Resumen!$F$8</f>
        <v>0</v>
      </c>
      <c r="M37" s="174">
        <f>K37+IF(Resumen!$F$8=0,0,L37/Resumen!$F$8)</f>
        <v>0</v>
      </c>
      <c r="N37" s="139">
        <f>SUMIFS('BD OCyG'!$AB:$AB,'BD OCyG'!$B:$B,N$11,'BD OCyG'!$AE:$AE,$H37,'BD OCyG'!$AD:$AD,$H$11)</f>
        <v>0</v>
      </c>
      <c r="O37" s="139">
        <f t="shared" si="2"/>
        <v>0</v>
      </c>
      <c r="P37" s="139">
        <f>SUMIFS('BD OCyG'!$AC:$AC,'BD OCyG'!$B:$B,N$11,'BD OCyG'!$AE:$AE,$H37,'BD OCyG'!$AD:$AD,$H$11,'BD OCyG'!$AF:$AF,"Si")</f>
        <v>0</v>
      </c>
      <c r="Q37" s="139">
        <f>SUMIFS('BD OCyG'!$AC:$AC,'BD OCyG'!$B:$B,N$11,'BD OCyG'!$AE:$AE,$H37,'BD OCyG'!$AD:$AD,$H$11,'BD OCyG'!$AF:$AF,"No")*Resumen!$F$8</f>
        <v>0</v>
      </c>
      <c r="R37" s="174">
        <f>P37+IF(Resumen!$F$8=0,0,Q37/Resumen!$F$8)</f>
        <v>0</v>
      </c>
      <c r="S37" s="139">
        <f ca="1">IFERROR(SUMIFS(INDIRECT("'BD OCyG'!$"&amp;T$10&amp;":"&amp;T$10),'BD OCyG'!$B:$B,N$11,'BD OCyG'!$AE:$AE,$H37,'BD OCyG'!$AD:$AD,$H$11),)</f>
        <v>0</v>
      </c>
      <c r="T37" s="139">
        <f t="shared" ca="1" si="3"/>
        <v>0</v>
      </c>
      <c r="U37" s="139">
        <f ca="1">IFERROR(SUMIFS(INDIRECT("'BD OCyG'!$"&amp;U$10&amp;":$"&amp;U$10),'BD OCyG'!$B:$B,N$11,'BD OCyG'!$AE:$AE,$H37,'BD OCyG'!$AD:$AD,$H$11,'BD OCyG'!$AF:$AF,"Si"),)</f>
        <v>0</v>
      </c>
      <c r="V37" s="139">
        <f ca="1">IFERROR(SUMIFS(INDIRECT("'BD OCyG'!$"&amp;U$10&amp;":$"&amp;U$10),'BD OCyG'!$B:$B,N$11,'BD OCyG'!$AE:$AE,$H37,'BD OCyG'!$AD:$AD,$H$11,'BD OCyG'!$AF:$AF,"No")*Resumen!$F$8,)</f>
        <v>0</v>
      </c>
      <c r="W37" s="171">
        <f ca="1">U37+IF(Resumen!$F$8=0,0,V37/Resumen!$F$8)</f>
        <v>0</v>
      </c>
      <c r="X37" s="170">
        <f ca="1">SUMIFS(INDIRECT("'BD OCyG'!$"&amp;Y$10&amp;":"&amp;Y$10),'BD OCyG'!$B:$B,X$9,'BD OCyG'!$AE:$AE,$H37,'BD OCyG'!$AD:$AD,$H$11)</f>
        <v>0</v>
      </c>
      <c r="Y37" s="170">
        <f t="shared" ca="1" si="8"/>
        <v>0</v>
      </c>
      <c r="Z37" s="171">
        <f ca="1">SUMIFS(INDIRECT("'BD OCyG'!$"&amp;Z$10&amp;":$"&amp;Z$10),'BD OCyG'!$B:$B,X$9,'BD OCyG'!$AE:$AE,$H37,'BD OCyG'!$AD:$AD,$H$11,'BD OCyG'!$AF:$AF,"Si")</f>
        <v>0</v>
      </c>
      <c r="AA37" s="171">
        <f ca="1">SUMIFS(INDIRECT("'BD OCyG'!$"&amp;Z$10&amp;":$"&amp;Z$10),'BD OCyG'!$B:$B,X$9,'BD OCyG'!$AE:$AE,$H37,'BD OCyG'!$AD:$AD,$H$11,'BD OCyG'!$AF:$AF,"No")*Resumen!$F$8</f>
        <v>0</v>
      </c>
      <c r="AB37" s="171">
        <f ca="1">Z37+IF(Resumen!$F$8=0,0,AA37/Resumen!$F$8)</f>
        <v>0</v>
      </c>
      <c r="AC37" s="171">
        <f ca="1">Z37+IF(Resumen!$G$7=0,0,AA37/Resumen!$G$7)</f>
        <v>0</v>
      </c>
      <c r="AD37" s="173">
        <f ca="1">IF(AE$9&gt;Periodo,0,(SUMIFS(INDIRECT("'BD OCyG'!$"&amp;AE$10&amp;":"&amp;AE$10),'BD OCyG'!$B:$B,AD$9,'BD OCyG'!$AE:$AE,$H37,'BD OCyG'!$AD:$AD,$H$11)*AF$9-X37*X$10)/AD$10)</f>
        <v>0</v>
      </c>
      <c r="AE37" s="173">
        <f t="shared" ca="1" si="9"/>
        <v>0</v>
      </c>
      <c r="AF37" s="171">
        <f ca="1">IF(AE$9&gt;Periodo,0,IF(AE$9&gt;Periodo,0,SUMIFS(INDIRECT("'BD OCyG'!$"&amp;AF$10&amp;":$"&amp;AF$10),'BD OCyG'!$B:$B,AD$9,'BD OCyG'!$AE:$AE,$H37,'BD OCyG'!$AD:$AD,$H$11,'BD OCyG'!$AF:$AF,"Si")-Z37))</f>
        <v>0</v>
      </c>
      <c r="AG37" s="171">
        <f ca="1">IF(AE$9&gt;Periodo,0,IF(AE$9&gt;Periodo,0,SUMIFS(INDIRECT("'BD OCyG'!$"&amp;AF$10&amp;":$"&amp;AF$10),'BD OCyG'!$B:$B,AD$9,'BD OCyG'!$AE:$AE,$H37,'BD OCyG'!$AD:$AD,$H$11,'BD OCyG'!$AF:$AF,"No")*Resumen!$F$8-AA37))</f>
        <v>0</v>
      </c>
      <c r="AH37" s="171">
        <f ca="1">AF37+IF(Resumen!$F$8=0,0,AG37/Resumen!$F$8)</f>
        <v>0</v>
      </c>
      <c r="AI37" s="171">
        <f ca="1">AF37+IF(Resumen!$H$7=0,0,AG37/Resumen!$H$7)</f>
        <v>0</v>
      </c>
      <c r="AJ37" s="170">
        <f ca="1">IF(AK$9&gt;Periodo,0,IF(AK$9&gt;Periodo,0,(SUMIFS(INDIRECT("'BD OCyG'!$"&amp;AK$10&amp;":"&amp;AK$10),'BD OCyG'!$B:$B,AJ$9,'BD OCyG'!$AE:$AE,$H37,'BD OCyG'!$AD:$AD,$H$11)*AL$9-SUMIFS(INDIRECT("'BD OCyG'!$"&amp;AE$10&amp;":"&amp;AE$10),'BD OCyG'!$B:$B,AJ$9,'BD OCyG'!$AE:$AE,$H37,'BD OCyG'!$AD:$AD,$H$11)*AF$9)/AJ$10))</f>
        <v>0</v>
      </c>
      <c r="AK37" s="173">
        <f t="shared" ca="1" si="10"/>
        <v>0</v>
      </c>
      <c r="AL37" s="171">
        <f ca="1">IF(AK$9&gt;Periodo,0,SUMIFS(INDIRECT("'BD OCyG'!$"&amp;AL$10&amp;":$"&amp;AL$10),'BD OCyG'!$B:$B,AJ$9,'BD OCyG'!$AE:$AE,$H37,'BD OCyG'!$AD:$AD,$H$11,'BD OCyG'!$AF:$AF,"Si")-AF37-Z37)</f>
        <v>0</v>
      </c>
      <c r="AM37" s="171">
        <f ca="1">IF(AK$9&gt;Periodo,0,SUMIFS(INDIRECT("'BD OCyG'!$"&amp;AL$10&amp;":$"&amp;AL$10),'BD OCyG'!$B:$B,AJ$9,'BD OCyG'!$AE:$AE,$H37,'BD OCyG'!$AD:$AD,$H$11,'BD OCyG'!$AF:$AF,"No")*Resumen!$F$8-AG37-AA37)</f>
        <v>0</v>
      </c>
      <c r="AN37" s="171">
        <f ca="1">AL37+IF(Resumen!$F$8=0,0,AM37/Resumen!$F$8)</f>
        <v>0</v>
      </c>
      <c r="AO37" s="171">
        <f ca="1">AL37+IF(Resumen!$I$7=0,0,AM37/Resumen!$I$7)</f>
        <v>0</v>
      </c>
      <c r="AP37" s="170">
        <f ca="1">IF(AQ$9&gt;Periodo,0,IF(AQ$9&gt;Periodo,0,(SUMIFS(INDIRECT("'BD OCyG'!$"&amp;AQ$10&amp;":"&amp;AQ$10),'BD OCyG'!$B:$B,AP$9,'BD OCyG'!$AE:$AE,$H37,'BD OCyG'!$AD:$AD,$H$11)*AR$9-SUMIFS(INDIRECT("'BD OCyG'!$"&amp;AK$10&amp;":"&amp;AK$10),'BD OCyG'!$B:$B,AP$9,'BD OCyG'!$AE:$AE,$H37,'BD OCyG'!$AD:$AD,$H$11)*AL$9)/AP$10))</f>
        <v>0</v>
      </c>
      <c r="AQ37" s="173">
        <f t="shared" ca="1" si="11"/>
        <v>0</v>
      </c>
      <c r="AR37" s="171">
        <f ca="1">IF(AQ$9&gt;Periodo,0,SUMIFS(INDIRECT("'BD OCyG'!$"&amp;AR$10&amp;":$"&amp;AR$10),'BD OCyG'!$B:$B,AP$9,'BD OCyG'!$AE:$AE,$H37,'BD OCyG'!$AD:$AD,$H$11,'BD OCyG'!$AF:$AF,"Si")-AL37-AF37-Z37)</f>
        <v>0</v>
      </c>
      <c r="AS37" s="171">
        <f ca="1">IF(AQ$9&gt;Periodo,0,SUMIFS(INDIRECT("'BD OCyG'!$"&amp;AR$10&amp;":$"&amp;AR$10),'BD OCyG'!$B:$B,AP$9,'BD OCyG'!$AE:$AE,$H37,'BD OCyG'!$AD:$AD,$H$11,'BD OCyG'!$AF:$AF,"No")*Resumen!$F$8-AM37-AG37-AA37)</f>
        <v>0</v>
      </c>
      <c r="AT37" s="171">
        <f ca="1">AR37+IF(Resumen!$F$8=0,0,AS37/Resumen!$F$8)</f>
        <v>0</v>
      </c>
      <c r="AU37" s="171">
        <f ca="1">AR37+IF(Resumen!$J$7=0,0,AS37/Resumen!$J$7)</f>
        <v>0</v>
      </c>
      <c r="AV37" s="170">
        <f ca="1">IF(AW$9&gt;Periodo,0,IF(AW$9&gt;Periodo,0,(SUMIFS(INDIRECT("'BD OCyG'!$"&amp;AW$10&amp;":"&amp;AW$10),'BD OCyG'!$B:$B,AV$9,'BD OCyG'!$AE:$AE,$H37,'BD OCyG'!$AD:$AD,$H$11)*AX$9-SUMIFS(INDIRECT("'BD OCyG'!$"&amp;AQ$10&amp;":"&amp;AQ$10),'BD OCyG'!$B:$B,AV$9,'BD OCyG'!$AE:$AE,$H37,'BD OCyG'!$AD:$AD,$H$11)*AR$9)/AV$10))</f>
        <v>0</v>
      </c>
      <c r="AW37" s="173">
        <f t="shared" ca="1" si="12"/>
        <v>0</v>
      </c>
      <c r="AX37" s="171">
        <f ca="1">IF(AW$9&gt;Periodo,0,SUMIFS(INDIRECT("'BD OCyG'!$"&amp;AX$10&amp;":$"&amp;AX$10),'BD OCyG'!$B:$B,AV$9,'BD OCyG'!$AE:$AE,$H37,'BD OCyG'!$AD:$AD,$H$11,'BD OCyG'!$AF:$AF,"Si")-AR37-AL37-AF37-Z37)</f>
        <v>0</v>
      </c>
      <c r="AY37" s="171">
        <f ca="1">IF(AW$9&gt;Periodo,0,SUMIFS(INDIRECT("'BD OCyG'!$"&amp;AX$10&amp;":$"&amp;AX$10),'BD OCyG'!$B:$B,AV$9,'BD OCyG'!$AE:$AE,$H37,'BD OCyG'!$AD:$AD,$H$11,'BD OCyG'!$AF:$AF,"No")*Resumen!$F$8-AS37-AM37-AG37-AA37)</f>
        <v>0</v>
      </c>
      <c r="AZ37" s="171">
        <f ca="1">AX37+IF(Resumen!$F$8=0,0,AY37/Resumen!$F$8)</f>
        <v>0</v>
      </c>
      <c r="BA37" s="171">
        <f ca="1">AX37+IF(Resumen!$K$7=0,0,AY37/Resumen!$K$7)</f>
        <v>0</v>
      </c>
      <c r="BB37" s="170">
        <f ca="1">IF(BC$9&gt;Periodo,0,IF(BC$9&gt;Periodo,0,(SUMIFS(INDIRECT("'BD OCyG'!$"&amp;BC$10&amp;":"&amp;BC$10),'BD OCyG'!$B:$B,BB$9,'BD OCyG'!$AE:$AE,$H37,'BD OCyG'!$AD:$AD,$H$11)*BD$9-SUMIFS(INDIRECT("'BD OCyG'!$"&amp;AW$10&amp;":"&amp;AW$10),'BD OCyG'!$B:$B,BB$9,'BD OCyG'!$AE:$AE,$H37,'BD OCyG'!$AD:$AD,$H$11)*AX$9)/BB$10))</f>
        <v>0</v>
      </c>
      <c r="BC37" s="173">
        <f t="shared" ca="1" si="13"/>
        <v>0</v>
      </c>
      <c r="BD37" s="171">
        <f ca="1">IF(BC$9&gt;Periodo,0,SUMIFS(INDIRECT("'BD OCyG'!$"&amp;BD$10&amp;":$"&amp;BD$10),'BD OCyG'!$B:$B,BB$9,'BD OCyG'!$AE:$AE,$H37,'BD OCyG'!$AD:$AD,$H$11,'BD OCyG'!$AF:$AF,"Si")-AX37-AR37-AL37-AF37-Z37)</f>
        <v>0</v>
      </c>
      <c r="BE37" s="171">
        <f ca="1">IF(BC$9&gt;Periodo,0,SUMIFS(INDIRECT("'BD OCyG'!$"&amp;BD$10&amp;":$"&amp;BD$10),'BD OCyG'!$B:$B,BB$9,'BD OCyG'!$AE:$AE,$H37,'BD OCyG'!$AD:$AD,$H$11,'BD OCyG'!$AF:$AF,"No")*Resumen!$F$8-AY37-AS37-AM37-AG37-AA37)</f>
        <v>0</v>
      </c>
      <c r="BF37" s="171">
        <f ca="1">BD37+IF(Resumen!$F$8=0,0,BE37/Resumen!$F$8)</f>
        <v>0</v>
      </c>
      <c r="BG37" s="171">
        <f ca="1">BD37+IF(Resumen!$L$7=0,0,BE37/Resumen!$L$7)</f>
        <v>0</v>
      </c>
      <c r="BH37" s="170">
        <f ca="1">IF(BI$9&gt;Periodo,0,IF(BI$9&gt;Periodo,0,(SUMIFS(INDIRECT("'BD OCyG'!$"&amp;BI$10&amp;":"&amp;BI$10),'BD OCyG'!$B:$B,BH$9,'BD OCyG'!$AE:$AE,$H37,'BD OCyG'!$AD:$AD,$H$11)*BJ$9-SUMIFS(INDIRECT("'BD OCyG'!$"&amp;BC$10&amp;":"&amp;BC$10),'BD OCyG'!$B:$B,BH$9,'BD OCyG'!$AE:$AE,$H37,'BD OCyG'!$AD:$AD,$H$11)*BD$9)/BH$10))</f>
        <v>0</v>
      </c>
      <c r="BI37" s="173">
        <f t="shared" ca="1" si="14"/>
        <v>0</v>
      </c>
      <c r="BJ37" s="171">
        <f ca="1">IF(BI$9&gt;Periodo,0,SUMIFS(INDIRECT("'BD OCyG'!$"&amp;BJ$10&amp;":$"&amp;BJ$10),'BD OCyG'!$B:$B,BH$9,'BD OCyG'!$AE:$AE,$H37,'BD OCyG'!$AD:$AD,$H$11,'BD OCyG'!$AF:$AF,"Si")-BD37-AX37-AR37-AL37-AF37-Z37)</f>
        <v>0</v>
      </c>
      <c r="BK37" s="171">
        <f ca="1">IF(BI$9&gt;Periodo,0,SUMIFS(INDIRECT("'BD OCyG'!$"&amp;BJ$10&amp;":$"&amp;BJ$10),'BD OCyG'!$B:$B,BH$9,'BD OCyG'!$AE:$AE,$H37,'BD OCyG'!$AD:$AD,$H$11,'BD OCyG'!$AF:$AF,"No")*Resumen!$F$8-BE37-AY37-AS37-AM37-AG37-AA37)</f>
        <v>0</v>
      </c>
      <c r="BL37" s="171">
        <f ca="1">BJ37+IF(Resumen!$F$8=0,0,BK37/Resumen!$F$8)</f>
        <v>0</v>
      </c>
      <c r="BM37" s="171">
        <f ca="1">BJ37+IF(Resumen!$M$7=0,0,BK37/Resumen!$M$7)</f>
        <v>0</v>
      </c>
      <c r="BN37" s="170">
        <f ca="1">IF(BO$9&gt;Periodo,0,IF(BO$9&gt;Periodo,0,(SUMIFS(INDIRECT("'BD OCyG'!$"&amp;BO$10&amp;":"&amp;BO$10),'BD OCyG'!$B:$B,BN$9,'BD OCyG'!$AE:$AE,$H37,'BD OCyG'!$AD:$AD,$H$11)*BP$9-SUMIFS(INDIRECT("'BD OCyG'!$"&amp;BI$10&amp;":"&amp;BI$10),'BD OCyG'!$B:$B,BN$9,'BD OCyG'!$AE:$AE,$H37,'BD OCyG'!$AD:$AD,$H$11)*BJ$9)/BN$10))</f>
        <v>0</v>
      </c>
      <c r="BO37" s="173">
        <f t="shared" ca="1" si="15"/>
        <v>0</v>
      </c>
      <c r="BP37" s="171">
        <f ca="1">IF(BO$9&gt;Periodo,0,SUMIFS(INDIRECT("'BD OCyG'!$"&amp;BP$10&amp;":$"&amp;BP$10),'BD OCyG'!$B:$B,BN$9,'BD OCyG'!$AE:$AE,$H37,'BD OCyG'!$AD:$AD,$H$11,'BD OCyG'!$AF:$AF,"Si")-BJ37-BD37-AX37-AR37-AL37-AF37-Z37)</f>
        <v>0</v>
      </c>
      <c r="BQ37" s="171">
        <f ca="1">IF(BO$9&gt;Periodo,0,SUMIFS(INDIRECT("'BD OCyG'!$"&amp;BP$10&amp;":$"&amp;BP$10),'BD OCyG'!$B:$B,BN$9,'BD OCyG'!$AE:$AE,$H37,'BD OCyG'!$AD:$AD,$H$11,'BD OCyG'!$AF:$AF,"No")*Resumen!$F$9-BK37-BE37-AY37-AS37-AM37-AG37-AA37)</f>
        <v>0</v>
      </c>
      <c r="BR37" s="171">
        <f ca="1">BP37+IF(Resumen!$F$8=0,0,BQ37/Resumen!$F$8)</f>
        <v>0</v>
      </c>
      <c r="BS37" s="171">
        <f ca="1">BP37+IF(Resumen!$N$7=0,0,BQ37/Resumen!$N$7)</f>
        <v>0</v>
      </c>
      <c r="BT37" s="170">
        <f ca="1">IF(BU$9&gt;Periodo,0,IF(BU$9&gt;Periodo,0,(SUMIFS(INDIRECT("'BD OCyG'!$"&amp;BU$10&amp;":"&amp;BU$10),'BD OCyG'!$B:$B,BT$9,'BD OCyG'!$AE:$AE,$H37,'BD OCyG'!$AD:$AD,$H$11)*BV$9-SUMIFS(INDIRECT("'BD OCyG'!$"&amp;BO$10&amp;":"&amp;BO$10),'BD OCyG'!$B:$B,BT$9,'BD OCyG'!$AE:$AE,$H37,'BD OCyG'!$AD:$AD,$H$11)*BP$9)/BT$10))</f>
        <v>0</v>
      </c>
      <c r="BU37" s="173">
        <f t="shared" ca="1" si="16"/>
        <v>0</v>
      </c>
      <c r="BV37" s="171">
        <f ca="1">IF(BU$9&gt;Periodo,0,SUMIFS(INDIRECT("'BD OCyG'!$"&amp;BV$10&amp;":$"&amp;BV$10),'BD OCyG'!$B:$B,BT$9,'BD OCyG'!$AE:$AE,$H37,'BD OCyG'!$AD:$AD,$H$11,'BD OCyG'!$AF:$AF,"Si")-BP37-BJ37-BD37-AX37-AR37-AL37-AF37-Z37)</f>
        <v>0</v>
      </c>
      <c r="BW37" s="171">
        <f ca="1">IF(BU$9&gt;Periodo,0,SUMIFS(INDIRECT("'BD OCyG'!$"&amp;BV$10&amp;":$"&amp;BV$10),'BD OCyG'!$B:$B,BT$9,'BD OCyG'!$AE:$AE,$H37,'BD OCyG'!$AD:$AD,$H$11,'BD OCyG'!$AF:$AF,"No")*Resumen!$F$8-BQ37-BK37-BE37-AY37-AS37-AM37-AG37-AA37)</f>
        <v>0</v>
      </c>
      <c r="BX37" s="171">
        <f ca="1">BV37+IF(Resumen!$F$8=0,0,BW37/Resumen!$F$8)</f>
        <v>0</v>
      </c>
      <c r="BY37" s="171">
        <f ca="1">BV37+IF(Resumen!$O$7=0,0,BW37/Resumen!$O$7)</f>
        <v>0</v>
      </c>
      <c r="BZ37" s="170">
        <f ca="1">IF(CA$9&gt;Periodo,0,IF(CA$9&gt;Periodo,0,(SUMIFS(INDIRECT("'BD OCyG'!$"&amp;CA$10&amp;":"&amp;CA$10),'BD OCyG'!$B:$B,BZ$9,'BD OCyG'!$AE:$AE,$H37,'BD OCyG'!$AD:$AD,$H$11)*CB$9-SUMIFS(INDIRECT("'BD OCyG'!$"&amp;BU$10&amp;":"&amp;BU$10),'BD OCyG'!$B:$B,BZ$9,'BD OCyG'!$AE:$AE,$H37,'BD OCyG'!$AD:$AD,$H$11)*BV$9)/BZ$10))</f>
        <v>0</v>
      </c>
      <c r="CA37" s="173">
        <f t="shared" ca="1" si="17"/>
        <v>0</v>
      </c>
      <c r="CB37" s="171">
        <f ca="1">IF(CA$9&gt;Periodo,0,SUMIFS(INDIRECT("'BD OCyG'!$"&amp;CB$10&amp;":$"&amp;CB$10),'BD OCyG'!$B:$B,BZ$9,'BD OCyG'!$AE:$AE,$H37,'BD OCyG'!$AD:$AD,$H$11,'BD OCyG'!$AF:$AF,"Si")-BV37-BP37-BJ37-BD37-AX37-AR37-AL37-AF37-Z37)</f>
        <v>0</v>
      </c>
      <c r="CC37" s="171">
        <f ca="1">IF(CA$9&gt;Periodo,0,SUMIFS(INDIRECT("'BD OCyG'!$"&amp;CB$10&amp;":$"&amp;CB$10),'BD OCyG'!$B:$B,BZ$9,'BD OCyG'!$AE:$AE,$H37,'BD OCyG'!$AD:$AD,$H$11,'BD OCyG'!$AF:$AF,"No")*Resumen!$F$8-BW37-BQ37-BK37-BE37-AY37-AS37-AM37-AG37-AA37)</f>
        <v>0</v>
      </c>
      <c r="CD37" s="171">
        <f ca="1">CB37+IF(Resumen!$F$8=0,0,CC37/Resumen!$F$8)</f>
        <v>0</v>
      </c>
      <c r="CE37" s="171">
        <f ca="1">CB37+IF(Resumen!$P$7=0,0,CC37/Resumen!$P$7)</f>
        <v>0</v>
      </c>
      <c r="CF37" s="170">
        <f ca="1">IF(CG$9&gt;Periodo,0,IF(CG$9&gt;Periodo,0,(SUMIFS(INDIRECT("'BD OCyG'!$"&amp;CG$10&amp;":"&amp;CG$10),'BD OCyG'!$B:$B,CF$9,'BD OCyG'!$AE:$AE,$H37,'BD OCyG'!$AD:$AD,$H$11)*CH$9-SUMIFS(INDIRECT("'BD OCyG'!$"&amp;CA$10&amp;":"&amp;CA$10),'BD OCyG'!$B:$B,CF$9,'BD OCyG'!$AE:$AE,$H37,'BD OCyG'!$AD:$AD,$H$11)*CB$9)/CF$10))</f>
        <v>0</v>
      </c>
      <c r="CG37" s="173">
        <f t="shared" ca="1" si="18"/>
        <v>0</v>
      </c>
      <c r="CH37" s="171">
        <f ca="1">IF(CG$9&gt;Periodo,0,SUMIFS(INDIRECT("'BD OCyG'!$"&amp;CH$10&amp;":$"&amp;CH$10),'BD OCyG'!$B:$B,CF$9,'BD OCyG'!$AE:$AE,$H37,'BD OCyG'!$AD:$AD,$H$11,'BD OCyG'!$AF:$AF,"Si")-CB37-BV37-BP37-BJ37-BD37-AX37-AR37-AL37-AF37-Z37)</f>
        <v>0</v>
      </c>
      <c r="CI37" s="171">
        <f ca="1">IF(CG$9&gt;Periodo,0,SUMIFS(INDIRECT("'BD OCyG'!$"&amp;CH$10&amp;":$"&amp;CH$10),'BD OCyG'!$B:$B,CF$9,'BD OCyG'!$AE:$AE,$H37,'BD OCyG'!$AD:$AD,$H$11,'BD OCyG'!$AF:$AF,"No")*Resumen!$F$8-CC37-BW37-BQ37-BK37-BE37-AY37-AS37-AM37-AG37-AA37)</f>
        <v>0</v>
      </c>
      <c r="CJ37" s="171">
        <f ca="1">CH37+IF(Resumen!$F$8=0,0,CI37/Resumen!$F$8)</f>
        <v>0</v>
      </c>
      <c r="CK37" s="171">
        <f ca="1">CH37+IF(Resumen!$Q$7=0,0,CI37/Resumen!$Q$7)</f>
        <v>0</v>
      </c>
      <c r="CL37" s="170">
        <f ca="1">IF(CM$9&gt;Periodo,0,IF(CM$9&gt;Periodo,0,(SUMIFS(INDIRECT("'BD OCyG'!$"&amp;CM$10&amp;":"&amp;CM$10),'BD OCyG'!$B:$B,CL$9,'BD OCyG'!$AE:$AE,$H37,'BD OCyG'!$AD:$AD,$H$11)*CN$9-SUMIFS(INDIRECT("'BD OCyG'!$"&amp;CG$10&amp;":"&amp;CG$10),'BD OCyG'!$B:$B,CL$9,'BD OCyG'!$AE:$AE,$H37,'BD OCyG'!$AD:$AD,$H$11)*CH$9)/CL$10))</f>
        <v>0</v>
      </c>
      <c r="CM37" s="173">
        <f t="shared" ca="1" si="19"/>
        <v>0</v>
      </c>
      <c r="CN37" s="171">
        <f ca="1">IF(CM$9&gt;Periodo,0,SUMIFS(INDIRECT("'BD OCyG'!$"&amp;CN$10&amp;":$"&amp;CN$10),'BD OCyG'!$B:$B,CL$9,'BD OCyG'!$AE:$AE,$H37,'BD OCyG'!$AD:$AD,$H$11,'BD OCyG'!$AF:$AF,"Si")-CH37-CB37-BV37-BP37-BJ37-BD37-AX37-AR37-AL37-AF37-Z37)</f>
        <v>0</v>
      </c>
      <c r="CO37" s="171">
        <f ca="1">IF(CM$9&gt;Periodo,0,SUMIFS(INDIRECT("'BD OCyG'!$"&amp;CN$10&amp;":$"&amp;CN$10),'BD OCyG'!$B:$B,CL$9,'BD OCyG'!$AE:$AE,$H37,'BD OCyG'!$AD:$AD,$H$11,'BD OCyG'!$AF:$AF,"No")*Resumen!$F$8-CI37-CC37-BW37-BQ37-BK37-BE37-AY37-AS37-AM37-AG37-AA37)</f>
        <v>0</v>
      </c>
      <c r="CP37" s="171">
        <f ca="1">CN37+IF(Resumen!$F$8=0,0,CO37/Resumen!$F$8)</f>
        <v>0</v>
      </c>
      <c r="CQ37" s="171">
        <f ca="1">CN37+IF(Resumen!$R$7=0,0,CO37/Resumen!$R$7)</f>
        <v>0</v>
      </c>
      <c r="CR37" s="139">
        <f t="shared" ca="1" si="20"/>
        <v>0</v>
      </c>
      <c r="CS37" s="139">
        <f t="shared" ca="1" si="21"/>
        <v>0</v>
      </c>
      <c r="CT37" s="139">
        <f t="shared" ca="1" si="22"/>
        <v>0</v>
      </c>
      <c r="CU37" s="139">
        <f t="shared" ca="1" si="4"/>
        <v>0</v>
      </c>
      <c r="CV37" s="140">
        <f t="shared" ca="1" si="4"/>
        <v>0</v>
      </c>
      <c r="CW37" s="140">
        <f t="shared" ca="1" si="4"/>
        <v>0</v>
      </c>
      <c r="CX37" s="173">
        <f>SUMIFS('BD OCyG'!$AB:$AB,'BD OCyG'!$B:$B,CX$11,'BD OCyG'!$AE:$AE,$H37,'BD OCyG'!$AD:$AD,$H$11)</f>
        <v>0</v>
      </c>
      <c r="CY37" s="173">
        <f t="shared" si="5"/>
        <v>0</v>
      </c>
      <c r="CZ37" s="174">
        <f>SUMIFS('BD OCyG'!$AC:$AC,'BD OCyG'!$B:$B,CX$11,'BD OCyG'!$AE:$AE,$H37,'BD OCyG'!$AD:$AD,$H$11,'BD OCyG'!$AF:$AF,"Si")</f>
        <v>0</v>
      </c>
      <c r="DA37" s="174">
        <f>SUMIFS('BD OCyG'!$AC:$AC,'BD OCyG'!$B:$B,CX$11,'BD OCyG'!$AE:$AE,$H37,'BD OCyG'!$AD:$AD,$H$11,'BD OCyG'!$AF:$AF,"No")*Resumen!$F$8</f>
        <v>0</v>
      </c>
      <c r="DB37" s="174">
        <f>CZ37+IF(Resumen!$F$8=0,0,DA37/Resumen!$F$8)</f>
        <v>0</v>
      </c>
      <c r="DC37" s="174">
        <f>CZ37+IF(Resumen!$F$8=0,0,DA37/Resumen!$F$8)</f>
        <v>0</v>
      </c>
      <c r="DD37" s="173">
        <f>SUMIFS('BD OCyG'!$AB:$AB,'BD OCyG'!$B:$B,DD$11,'BD OCyG'!$AE:$AE,$H37,'BD OCyG'!$AD:$AD,$H$11)</f>
        <v>0</v>
      </c>
      <c r="DE37" s="173">
        <f t="shared" si="6"/>
        <v>0</v>
      </c>
      <c r="DF37" s="174">
        <f>SUMIFS('BD OCyG'!$AC:$AC,'BD OCyG'!$B:$B,DD$11,'BD OCyG'!$AE:$AE,$H37,'BD OCyG'!$AD:$AD,$H$11,'BD OCyG'!$AF:$AF,"Si")</f>
        <v>0</v>
      </c>
      <c r="DG37" s="174">
        <f>SUMIFS('BD OCyG'!$AC:$AC,'BD OCyG'!$B:$B,DD$11,'BD OCyG'!$AE:$AE,$H37,'BD OCyG'!$AD:$AD,$H$11,'BD OCyG'!$AF:$AF,"No")*Resumen!$F$8</f>
        <v>0</v>
      </c>
      <c r="DH37" s="174">
        <f>DF37+IF(Resumen!$F$8=0,0,DG37/Resumen!$F$8)</f>
        <v>0</v>
      </c>
      <c r="DI37" s="171">
        <f>DF37+IF(Resumen!$F$8=0,0,DG37/Resumen!$F$8)</f>
        <v>0</v>
      </c>
      <c r="DJ37" s="140">
        <f t="shared" ca="1" si="23"/>
        <v>0</v>
      </c>
      <c r="DK37" s="140">
        <f t="shared" ca="1" si="23"/>
        <v>0</v>
      </c>
      <c r="DL37" s="140">
        <f t="shared" ca="1" si="23"/>
        <v>0</v>
      </c>
    </row>
    <row r="38" spans="2:116" s="169" customFormat="1" ht="15" customHeight="1" x14ac:dyDescent="0.2">
      <c r="B38" s="173">
        <f>SUMIFS('BD OCyG'!$AB:$AB,'BD OCyG'!$B:$B,B$11,'BD OCyG'!$AE:$AE,$H38,'BD OCyG'!$AD:$AD,$H$11)</f>
        <v>0</v>
      </c>
      <c r="C38" s="173">
        <f t="shared" si="0"/>
        <v>0</v>
      </c>
      <c r="D38" s="174">
        <f>SUMIFS('BD OCyG'!$AC:$AC,'BD OCyG'!$B:$B,B$11,'BD OCyG'!$AE:$AE,$H38,'BD OCyG'!$AD:$AD,$H$11,'BD OCyG'!$AF:$AF,"Si")</f>
        <v>0</v>
      </c>
      <c r="E38" s="174">
        <f>SUMIFS('BD OCyG'!$AC:$AC,'BD OCyG'!$B:$B,B$11,'BD OCyG'!$AE:$AE,$H38,'BD OCyG'!$AD:$AD,$H$11,'BD OCyG'!$AF:$AF,"No")*Resumen!$F$9</f>
        <v>0</v>
      </c>
      <c r="F38" s="174">
        <f>D38+IF(Resumen!$F$9=0,0,E38/Resumen!$F$9)</f>
        <v>0</v>
      </c>
      <c r="G38" s="174">
        <f>D38+IF(Resumen!$F$7=0,0,E38/Resumen!$F$7)</f>
        <v>0</v>
      </c>
      <c r="H38" s="175"/>
      <c r="I38" s="139">
        <f>SUMIFS('BD OCyG'!$AB:$AB,'BD OCyG'!$B:$B,I$11,'BD OCyG'!$AE:$AE,$H38,'BD OCyG'!$AD:$AD,$H$11)</f>
        <v>0</v>
      </c>
      <c r="J38" s="139">
        <f t="shared" si="1"/>
        <v>0</v>
      </c>
      <c r="K38" s="139">
        <f>SUMIFS('BD OCyG'!$AC:$AC,'BD OCyG'!$B:$B,I$11,'BD OCyG'!$AE:$AE,$H38,'BD OCyG'!$AD:$AD,$H$11,'BD OCyG'!$AF:$AF,"Si")</f>
        <v>0</v>
      </c>
      <c r="L38" s="139">
        <f>SUMIFS('BD OCyG'!$AC:$AC,'BD OCyG'!$B:$B,I$11,'BD OCyG'!$AE:$AE,$H38,'BD OCyG'!$AD:$AD,$H$11,'BD OCyG'!$AF:$AF,"No")*Resumen!$F$8</f>
        <v>0</v>
      </c>
      <c r="M38" s="174">
        <f>K38+IF(Resumen!$F$8=0,0,L38/Resumen!$F$8)</f>
        <v>0</v>
      </c>
      <c r="N38" s="139">
        <f>SUMIFS('BD OCyG'!$AB:$AB,'BD OCyG'!$B:$B,N$11,'BD OCyG'!$AE:$AE,$H38,'BD OCyG'!$AD:$AD,$H$11)</f>
        <v>0</v>
      </c>
      <c r="O38" s="139">
        <f t="shared" si="2"/>
        <v>0</v>
      </c>
      <c r="P38" s="139">
        <f>SUMIFS('BD OCyG'!$AC:$AC,'BD OCyG'!$B:$B,N$11,'BD OCyG'!$AE:$AE,$H38,'BD OCyG'!$AD:$AD,$H$11,'BD OCyG'!$AF:$AF,"Si")</f>
        <v>0</v>
      </c>
      <c r="Q38" s="139">
        <f>SUMIFS('BD OCyG'!$AC:$AC,'BD OCyG'!$B:$B,N$11,'BD OCyG'!$AE:$AE,$H38,'BD OCyG'!$AD:$AD,$H$11,'BD OCyG'!$AF:$AF,"No")*Resumen!$F$8</f>
        <v>0</v>
      </c>
      <c r="R38" s="174">
        <f>P38+IF(Resumen!$F$8=0,0,Q38/Resumen!$F$8)</f>
        <v>0</v>
      </c>
      <c r="S38" s="139">
        <f ca="1">IFERROR(SUMIFS(INDIRECT("'BD OCyG'!$"&amp;T$10&amp;":"&amp;T$10),'BD OCyG'!$B:$B,N$11,'BD OCyG'!$AE:$AE,$H38,'BD OCyG'!$AD:$AD,$H$11),)</f>
        <v>0</v>
      </c>
      <c r="T38" s="139">
        <f t="shared" ca="1" si="3"/>
        <v>0</v>
      </c>
      <c r="U38" s="139">
        <f ca="1">IFERROR(SUMIFS(INDIRECT("'BD OCyG'!$"&amp;U$10&amp;":$"&amp;U$10),'BD OCyG'!$B:$B,N$11,'BD OCyG'!$AE:$AE,$H38,'BD OCyG'!$AD:$AD,$H$11,'BD OCyG'!$AF:$AF,"Si"),)</f>
        <v>0</v>
      </c>
      <c r="V38" s="139">
        <f ca="1">IFERROR(SUMIFS(INDIRECT("'BD OCyG'!$"&amp;U$10&amp;":$"&amp;U$10),'BD OCyG'!$B:$B,N$11,'BD OCyG'!$AE:$AE,$H38,'BD OCyG'!$AD:$AD,$H$11,'BD OCyG'!$AF:$AF,"No")*Resumen!$F$8,)</f>
        <v>0</v>
      </c>
      <c r="W38" s="171">
        <f ca="1">U38+IF(Resumen!$F$8=0,0,V38/Resumen!$F$8)</f>
        <v>0</v>
      </c>
      <c r="X38" s="170">
        <f ca="1">SUMIFS(INDIRECT("'BD OCyG'!$"&amp;Y$10&amp;":"&amp;Y$10),'BD OCyG'!$B:$B,X$9,'BD OCyG'!$AE:$AE,$H38,'BD OCyG'!$AD:$AD,$H$11)</f>
        <v>0</v>
      </c>
      <c r="Y38" s="170">
        <f t="shared" ca="1" si="8"/>
        <v>0</v>
      </c>
      <c r="Z38" s="171">
        <f ca="1">SUMIFS(INDIRECT("'BD OCyG'!$"&amp;Z$10&amp;":$"&amp;Z$10),'BD OCyG'!$B:$B,X$9,'BD OCyG'!$AE:$AE,$H38,'BD OCyG'!$AD:$AD,$H$11,'BD OCyG'!$AF:$AF,"Si")</f>
        <v>0</v>
      </c>
      <c r="AA38" s="171">
        <f ca="1">SUMIFS(INDIRECT("'BD OCyG'!$"&amp;Z$10&amp;":$"&amp;Z$10),'BD OCyG'!$B:$B,X$9,'BD OCyG'!$AE:$AE,$H38,'BD OCyG'!$AD:$AD,$H$11,'BD OCyG'!$AF:$AF,"No")*Resumen!$F$8</f>
        <v>0</v>
      </c>
      <c r="AB38" s="171">
        <f ca="1">Z38+IF(Resumen!$F$8=0,0,AA38/Resumen!$F$8)</f>
        <v>0</v>
      </c>
      <c r="AC38" s="171">
        <f ca="1">Z38+IF(Resumen!$G$7=0,0,AA38/Resumen!$G$7)</f>
        <v>0</v>
      </c>
      <c r="AD38" s="173">
        <f ca="1">IF(AE$9&gt;Periodo,0,(SUMIFS(INDIRECT("'BD OCyG'!$"&amp;AE$10&amp;":"&amp;AE$10),'BD OCyG'!$B:$B,AD$9,'BD OCyG'!$AE:$AE,$H38,'BD OCyG'!$AD:$AD,$H$11)*AF$9-X38*X$10)/AD$10)</f>
        <v>0</v>
      </c>
      <c r="AE38" s="173">
        <f t="shared" ca="1" si="9"/>
        <v>0</v>
      </c>
      <c r="AF38" s="171">
        <f ca="1">IF(AE$9&gt;Periodo,0,IF(AE$9&gt;Periodo,0,SUMIFS(INDIRECT("'BD OCyG'!$"&amp;AF$10&amp;":$"&amp;AF$10),'BD OCyG'!$B:$B,AD$9,'BD OCyG'!$AE:$AE,$H38,'BD OCyG'!$AD:$AD,$H$11,'BD OCyG'!$AF:$AF,"Si")-Z38))</f>
        <v>0</v>
      </c>
      <c r="AG38" s="171">
        <f ca="1">IF(AE$9&gt;Periodo,0,IF(AE$9&gt;Periodo,0,SUMIFS(INDIRECT("'BD OCyG'!$"&amp;AF$10&amp;":$"&amp;AF$10),'BD OCyG'!$B:$B,AD$9,'BD OCyG'!$AE:$AE,$H38,'BD OCyG'!$AD:$AD,$H$11,'BD OCyG'!$AF:$AF,"No")*Resumen!$F$8-AA38))</f>
        <v>0</v>
      </c>
      <c r="AH38" s="171">
        <f ca="1">AF38+IF(Resumen!$F$8=0,0,AG38/Resumen!$F$8)</f>
        <v>0</v>
      </c>
      <c r="AI38" s="171">
        <f ca="1">AF38+IF(Resumen!$H$7=0,0,AG38/Resumen!$H$7)</f>
        <v>0</v>
      </c>
      <c r="AJ38" s="170">
        <f ca="1">IF(AK$9&gt;Periodo,0,IF(AK$9&gt;Periodo,0,(SUMIFS(INDIRECT("'BD OCyG'!$"&amp;AK$10&amp;":"&amp;AK$10),'BD OCyG'!$B:$B,AJ$9,'BD OCyG'!$AE:$AE,$H38,'BD OCyG'!$AD:$AD,$H$11)*AL$9-SUMIFS(INDIRECT("'BD OCyG'!$"&amp;AE$10&amp;":"&amp;AE$10),'BD OCyG'!$B:$B,AJ$9,'BD OCyG'!$AE:$AE,$H38,'BD OCyG'!$AD:$AD,$H$11)*AF$9)/AJ$10))</f>
        <v>0</v>
      </c>
      <c r="AK38" s="173">
        <f t="shared" ca="1" si="10"/>
        <v>0</v>
      </c>
      <c r="AL38" s="171">
        <f ca="1">IF(AK$9&gt;Periodo,0,SUMIFS(INDIRECT("'BD OCyG'!$"&amp;AL$10&amp;":$"&amp;AL$10),'BD OCyG'!$B:$B,AJ$9,'BD OCyG'!$AE:$AE,$H38,'BD OCyG'!$AD:$AD,$H$11,'BD OCyG'!$AF:$AF,"Si")-AF38-Z38)</f>
        <v>0</v>
      </c>
      <c r="AM38" s="171">
        <f ca="1">IF(AK$9&gt;Periodo,0,SUMIFS(INDIRECT("'BD OCyG'!$"&amp;AL$10&amp;":$"&amp;AL$10),'BD OCyG'!$B:$B,AJ$9,'BD OCyG'!$AE:$AE,$H38,'BD OCyG'!$AD:$AD,$H$11,'BD OCyG'!$AF:$AF,"No")*Resumen!$F$8-AG38-AA38)</f>
        <v>0</v>
      </c>
      <c r="AN38" s="171">
        <f ca="1">AL38+IF(Resumen!$F$8=0,0,AM38/Resumen!$F$8)</f>
        <v>0</v>
      </c>
      <c r="AO38" s="171">
        <f ca="1">AL38+IF(Resumen!$I$7=0,0,AM38/Resumen!$I$7)</f>
        <v>0</v>
      </c>
      <c r="AP38" s="170">
        <f ca="1">IF(AQ$9&gt;Periodo,0,IF(AQ$9&gt;Periodo,0,(SUMIFS(INDIRECT("'BD OCyG'!$"&amp;AQ$10&amp;":"&amp;AQ$10),'BD OCyG'!$B:$B,AP$9,'BD OCyG'!$AE:$AE,$H38,'BD OCyG'!$AD:$AD,$H$11)*AR$9-SUMIFS(INDIRECT("'BD OCyG'!$"&amp;AK$10&amp;":"&amp;AK$10),'BD OCyG'!$B:$B,AP$9,'BD OCyG'!$AE:$AE,$H38,'BD OCyG'!$AD:$AD,$H$11)*AL$9)/AP$10))</f>
        <v>0</v>
      </c>
      <c r="AQ38" s="173">
        <f t="shared" ca="1" si="11"/>
        <v>0</v>
      </c>
      <c r="AR38" s="171">
        <f ca="1">IF(AQ$9&gt;Periodo,0,SUMIFS(INDIRECT("'BD OCyG'!$"&amp;AR$10&amp;":$"&amp;AR$10),'BD OCyG'!$B:$B,AP$9,'BD OCyG'!$AE:$AE,$H38,'BD OCyG'!$AD:$AD,$H$11,'BD OCyG'!$AF:$AF,"Si")-AL38-AF38-Z38)</f>
        <v>0</v>
      </c>
      <c r="AS38" s="171">
        <f ca="1">IF(AQ$9&gt;Periodo,0,SUMIFS(INDIRECT("'BD OCyG'!$"&amp;AR$10&amp;":$"&amp;AR$10),'BD OCyG'!$B:$B,AP$9,'BD OCyG'!$AE:$AE,$H38,'BD OCyG'!$AD:$AD,$H$11,'BD OCyG'!$AF:$AF,"No")*Resumen!$F$8-AM38-AG38-AA38)</f>
        <v>0</v>
      </c>
      <c r="AT38" s="171">
        <f ca="1">AR38+IF(Resumen!$F$8=0,0,AS38/Resumen!$F$8)</f>
        <v>0</v>
      </c>
      <c r="AU38" s="171">
        <f ca="1">AR38+IF(Resumen!$J$7=0,0,AS38/Resumen!$J$7)</f>
        <v>0</v>
      </c>
      <c r="AV38" s="170">
        <f ca="1">IF(AW$9&gt;Periodo,0,IF(AW$9&gt;Periodo,0,(SUMIFS(INDIRECT("'BD OCyG'!$"&amp;AW$10&amp;":"&amp;AW$10),'BD OCyG'!$B:$B,AV$9,'BD OCyG'!$AE:$AE,$H38,'BD OCyG'!$AD:$AD,$H$11)*AX$9-SUMIFS(INDIRECT("'BD OCyG'!$"&amp;AQ$10&amp;":"&amp;AQ$10),'BD OCyG'!$B:$B,AV$9,'BD OCyG'!$AE:$AE,$H38,'BD OCyG'!$AD:$AD,$H$11)*AR$9)/AV$10))</f>
        <v>0</v>
      </c>
      <c r="AW38" s="173">
        <f t="shared" ca="1" si="12"/>
        <v>0</v>
      </c>
      <c r="AX38" s="171">
        <f ca="1">IF(AW$9&gt;Periodo,0,SUMIFS(INDIRECT("'BD OCyG'!$"&amp;AX$10&amp;":$"&amp;AX$10),'BD OCyG'!$B:$B,AV$9,'BD OCyG'!$AE:$AE,$H38,'BD OCyG'!$AD:$AD,$H$11,'BD OCyG'!$AF:$AF,"Si")-AR38-AL38-AF38-Z38)</f>
        <v>0</v>
      </c>
      <c r="AY38" s="171">
        <f ca="1">IF(AW$9&gt;Periodo,0,SUMIFS(INDIRECT("'BD OCyG'!$"&amp;AX$10&amp;":$"&amp;AX$10),'BD OCyG'!$B:$B,AV$9,'BD OCyG'!$AE:$AE,$H38,'BD OCyG'!$AD:$AD,$H$11,'BD OCyG'!$AF:$AF,"No")*Resumen!$F$8-AS38-AM38-AG38-AA38)</f>
        <v>0</v>
      </c>
      <c r="AZ38" s="171">
        <f ca="1">AX38+IF(Resumen!$F$8=0,0,AY38/Resumen!$F$8)</f>
        <v>0</v>
      </c>
      <c r="BA38" s="171">
        <f ca="1">AX38+IF(Resumen!$K$7=0,0,AY38/Resumen!$K$7)</f>
        <v>0</v>
      </c>
      <c r="BB38" s="170">
        <f ca="1">IF(BC$9&gt;Periodo,0,IF(BC$9&gt;Periodo,0,(SUMIFS(INDIRECT("'BD OCyG'!$"&amp;BC$10&amp;":"&amp;BC$10),'BD OCyG'!$B:$B,BB$9,'BD OCyG'!$AE:$AE,$H38,'BD OCyG'!$AD:$AD,$H$11)*BD$9-SUMIFS(INDIRECT("'BD OCyG'!$"&amp;AW$10&amp;":"&amp;AW$10),'BD OCyG'!$B:$B,BB$9,'BD OCyG'!$AE:$AE,$H38,'BD OCyG'!$AD:$AD,$H$11)*AX$9)/BB$10))</f>
        <v>0</v>
      </c>
      <c r="BC38" s="173">
        <f t="shared" ca="1" si="13"/>
        <v>0</v>
      </c>
      <c r="BD38" s="171">
        <f ca="1">IF(BC$9&gt;Periodo,0,SUMIFS(INDIRECT("'BD OCyG'!$"&amp;BD$10&amp;":$"&amp;BD$10),'BD OCyG'!$B:$B,BB$9,'BD OCyG'!$AE:$AE,$H38,'BD OCyG'!$AD:$AD,$H$11,'BD OCyG'!$AF:$AF,"Si")-AX38-AR38-AL38-AF38-Z38)</f>
        <v>0</v>
      </c>
      <c r="BE38" s="171">
        <f ca="1">IF(BC$9&gt;Periodo,0,SUMIFS(INDIRECT("'BD OCyG'!$"&amp;BD$10&amp;":$"&amp;BD$10),'BD OCyG'!$B:$B,BB$9,'BD OCyG'!$AE:$AE,$H38,'BD OCyG'!$AD:$AD,$H$11,'BD OCyG'!$AF:$AF,"No")*Resumen!$F$8-AY38-AS38-AM38-AG38-AA38)</f>
        <v>0</v>
      </c>
      <c r="BF38" s="171">
        <f ca="1">BD38+IF(Resumen!$F$8=0,0,BE38/Resumen!$F$8)</f>
        <v>0</v>
      </c>
      <c r="BG38" s="171">
        <f ca="1">BD38+IF(Resumen!$L$7=0,0,BE38/Resumen!$L$7)</f>
        <v>0</v>
      </c>
      <c r="BH38" s="170">
        <f ca="1">IF(BI$9&gt;Periodo,0,IF(BI$9&gt;Periodo,0,(SUMIFS(INDIRECT("'BD OCyG'!$"&amp;BI$10&amp;":"&amp;BI$10),'BD OCyG'!$B:$B,BH$9,'BD OCyG'!$AE:$AE,$H38,'BD OCyG'!$AD:$AD,$H$11)*BJ$9-SUMIFS(INDIRECT("'BD OCyG'!$"&amp;BC$10&amp;":"&amp;BC$10),'BD OCyG'!$B:$B,BH$9,'BD OCyG'!$AE:$AE,$H38,'BD OCyG'!$AD:$AD,$H$11)*BD$9)/BH$10))</f>
        <v>0</v>
      </c>
      <c r="BI38" s="173">
        <f t="shared" ca="1" si="14"/>
        <v>0</v>
      </c>
      <c r="BJ38" s="171">
        <f ca="1">IF(BI$9&gt;Periodo,0,SUMIFS(INDIRECT("'BD OCyG'!$"&amp;BJ$10&amp;":$"&amp;BJ$10),'BD OCyG'!$B:$B,BH$9,'BD OCyG'!$AE:$AE,$H38,'BD OCyG'!$AD:$AD,$H$11,'BD OCyG'!$AF:$AF,"Si")-BD38-AX38-AR38-AL38-AF38-Z38)</f>
        <v>0</v>
      </c>
      <c r="BK38" s="171">
        <f ca="1">IF(BI$9&gt;Periodo,0,SUMIFS(INDIRECT("'BD OCyG'!$"&amp;BJ$10&amp;":$"&amp;BJ$10),'BD OCyG'!$B:$B,BH$9,'BD OCyG'!$AE:$AE,$H38,'BD OCyG'!$AD:$AD,$H$11,'BD OCyG'!$AF:$AF,"No")*Resumen!$F$8-BE38-AY38-AS38-AM38-AG38-AA38)</f>
        <v>0</v>
      </c>
      <c r="BL38" s="171">
        <f ca="1">BJ38+IF(Resumen!$F$8=0,0,BK38/Resumen!$F$8)</f>
        <v>0</v>
      </c>
      <c r="BM38" s="171">
        <f ca="1">BJ38+IF(Resumen!$M$7=0,0,BK38/Resumen!$M$7)</f>
        <v>0</v>
      </c>
      <c r="BN38" s="170">
        <f ca="1">IF(BO$9&gt;Periodo,0,IF(BO$9&gt;Periodo,0,(SUMIFS(INDIRECT("'BD OCyG'!$"&amp;BO$10&amp;":"&amp;BO$10),'BD OCyG'!$B:$B,BN$9,'BD OCyG'!$AE:$AE,$H38,'BD OCyG'!$AD:$AD,$H$11)*BP$9-SUMIFS(INDIRECT("'BD OCyG'!$"&amp;BI$10&amp;":"&amp;BI$10),'BD OCyG'!$B:$B,BN$9,'BD OCyG'!$AE:$AE,$H38,'BD OCyG'!$AD:$AD,$H$11)*BJ$9)/BN$10))</f>
        <v>0</v>
      </c>
      <c r="BO38" s="173">
        <f t="shared" ca="1" si="15"/>
        <v>0</v>
      </c>
      <c r="BP38" s="171">
        <f ca="1">IF(BO$9&gt;Periodo,0,SUMIFS(INDIRECT("'BD OCyG'!$"&amp;BP$10&amp;":$"&amp;BP$10),'BD OCyG'!$B:$B,BN$9,'BD OCyG'!$AE:$AE,$H38,'BD OCyG'!$AD:$AD,$H$11,'BD OCyG'!$AF:$AF,"Si")-BJ38-BD38-AX38-AR38-AL38-AF38-Z38)</f>
        <v>0</v>
      </c>
      <c r="BQ38" s="171">
        <f ca="1">IF(BO$9&gt;Periodo,0,SUMIFS(INDIRECT("'BD OCyG'!$"&amp;BP$10&amp;":$"&amp;BP$10),'BD OCyG'!$B:$B,BN$9,'BD OCyG'!$AE:$AE,$H38,'BD OCyG'!$AD:$AD,$H$11,'BD OCyG'!$AF:$AF,"No")*Resumen!$F$9-BK38-BE38-AY38-AS38-AM38-AG38-AA38)</f>
        <v>0</v>
      </c>
      <c r="BR38" s="171">
        <f ca="1">BP38+IF(Resumen!$F$8=0,0,BQ38/Resumen!$F$8)</f>
        <v>0</v>
      </c>
      <c r="BS38" s="171">
        <f ca="1">BP38+IF(Resumen!$N$7=0,0,BQ38/Resumen!$N$7)</f>
        <v>0</v>
      </c>
      <c r="BT38" s="170">
        <f ca="1">IF(BU$9&gt;Periodo,0,IF(BU$9&gt;Periodo,0,(SUMIFS(INDIRECT("'BD OCyG'!$"&amp;BU$10&amp;":"&amp;BU$10),'BD OCyG'!$B:$B,BT$9,'BD OCyG'!$AE:$AE,$H38,'BD OCyG'!$AD:$AD,$H$11)*BV$9-SUMIFS(INDIRECT("'BD OCyG'!$"&amp;BO$10&amp;":"&amp;BO$10),'BD OCyG'!$B:$B,BT$9,'BD OCyG'!$AE:$AE,$H38,'BD OCyG'!$AD:$AD,$H$11)*BP$9)/BT$10))</f>
        <v>0</v>
      </c>
      <c r="BU38" s="173">
        <f t="shared" ca="1" si="16"/>
        <v>0</v>
      </c>
      <c r="BV38" s="171">
        <f ca="1">IF(BU$9&gt;Periodo,0,SUMIFS(INDIRECT("'BD OCyG'!$"&amp;BV$10&amp;":$"&amp;BV$10),'BD OCyG'!$B:$B,BT$9,'BD OCyG'!$AE:$AE,$H38,'BD OCyG'!$AD:$AD,$H$11,'BD OCyG'!$AF:$AF,"Si")-BP38-BJ38-BD38-AX38-AR38-AL38-AF38-Z38)</f>
        <v>0</v>
      </c>
      <c r="BW38" s="171">
        <f ca="1">IF(BU$9&gt;Periodo,0,SUMIFS(INDIRECT("'BD OCyG'!$"&amp;BV$10&amp;":$"&amp;BV$10),'BD OCyG'!$B:$B,BT$9,'BD OCyG'!$AE:$AE,$H38,'BD OCyG'!$AD:$AD,$H$11,'BD OCyG'!$AF:$AF,"No")*Resumen!$F$8-BQ38-BK38-BE38-AY38-AS38-AM38-AG38-AA38)</f>
        <v>0</v>
      </c>
      <c r="BX38" s="171">
        <f ca="1">BV38+IF(Resumen!$F$8=0,0,BW38/Resumen!$F$8)</f>
        <v>0</v>
      </c>
      <c r="BY38" s="171">
        <f ca="1">BV38+IF(Resumen!$O$7=0,0,BW38/Resumen!$O$7)</f>
        <v>0</v>
      </c>
      <c r="BZ38" s="170">
        <f ca="1">IF(CA$9&gt;Periodo,0,IF(CA$9&gt;Periodo,0,(SUMIFS(INDIRECT("'BD OCyG'!$"&amp;CA$10&amp;":"&amp;CA$10),'BD OCyG'!$B:$B,BZ$9,'BD OCyG'!$AE:$AE,$H38,'BD OCyG'!$AD:$AD,$H$11)*CB$9-SUMIFS(INDIRECT("'BD OCyG'!$"&amp;BU$10&amp;":"&amp;BU$10),'BD OCyG'!$B:$B,BZ$9,'BD OCyG'!$AE:$AE,$H38,'BD OCyG'!$AD:$AD,$H$11)*BV$9)/BZ$10))</f>
        <v>0</v>
      </c>
      <c r="CA38" s="173">
        <f t="shared" ca="1" si="17"/>
        <v>0</v>
      </c>
      <c r="CB38" s="171">
        <f ca="1">IF(CA$9&gt;Periodo,0,SUMIFS(INDIRECT("'BD OCyG'!$"&amp;CB$10&amp;":$"&amp;CB$10),'BD OCyG'!$B:$B,BZ$9,'BD OCyG'!$AE:$AE,$H38,'BD OCyG'!$AD:$AD,$H$11,'BD OCyG'!$AF:$AF,"Si")-BV38-BP38-BJ38-BD38-AX38-AR38-AL38-AF38-Z38)</f>
        <v>0</v>
      </c>
      <c r="CC38" s="171">
        <f ca="1">IF(CA$9&gt;Periodo,0,SUMIFS(INDIRECT("'BD OCyG'!$"&amp;CB$10&amp;":$"&amp;CB$10),'BD OCyG'!$B:$B,BZ$9,'BD OCyG'!$AE:$AE,$H38,'BD OCyG'!$AD:$AD,$H$11,'BD OCyG'!$AF:$AF,"No")*Resumen!$F$8-BW38-BQ38-BK38-BE38-AY38-AS38-AM38-AG38-AA38)</f>
        <v>0</v>
      </c>
      <c r="CD38" s="171">
        <f ca="1">CB38+IF(Resumen!$F$8=0,0,CC38/Resumen!$F$8)</f>
        <v>0</v>
      </c>
      <c r="CE38" s="171">
        <f ca="1">CB38+IF(Resumen!$P$7=0,0,CC38/Resumen!$P$7)</f>
        <v>0</v>
      </c>
      <c r="CF38" s="170">
        <f ca="1">IF(CG$9&gt;Periodo,0,IF(CG$9&gt;Periodo,0,(SUMIFS(INDIRECT("'BD OCyG'!$"&amp;CG$10&amp;":"&amp;CG$10),'BD OCyG'!$B:$B,CF$9,'BD OCyG'!$AE:$AE,$H38,'BD OCyG'!$AD:$AD,$H$11)*CH$9-SUMIFS(INDIRECT("'BD OCyG'!$"&amp;CA$10&amp;":"&amp;CA$10),'BD OCyG'!$B:$B,CF$9,'BD OCyG'!$AE:$AE,$H38,'BD OCyG'!$AD:$AD,$H$11)*CB$9)/CF$10))</f>
        <v>0</v>
      </c>
      <c r="CG38" s="173">
        <f t="shared" ca="1" si="18"/>
        <v>0</v>
      </c>
      <c r="CH38" s="171">
        <f ca="1">IF(CG$9&gt;Periodo,0,SUMIFS(INDIRECT("'BD OCyG'!$"&amp;CH$10&amp;":$"&amp;CH$10),'BD OCyG'!$B:$B,CF$9,'BD OCyG'!$AE:$AE,$H38,'BD OCyG'!$AD:$AD,$H$11,'BD OCyG'!$AF:$AF,"Si")-CB38-BV38-BP38-BJ38-BD38-AX38-AR38-AL38-AF38-Z38)</f>
        <v>0</v>
      </c>
      <c r="CI38" s="171">
        <f ca="1">IF(CG$9&gt;Periodo,0,SUMIFS(INDIRECT("'BD OCyG'!$"&amp;CH$10&amp;":$"&amp;CH$10),'BD OCyG'!$B:$B,CF$9,'BD OCyG'!$AE:$AE,$H38,'BD OCyG'!$AD:$AD,$H$11,'BD OCyG'!$AF:$AF,"No")*Resumen!$F$8-CC38-BW38-BQ38-BK38-BE38-AY38-AS38-AM38-AG38-AA38)</f>
        <v>0</v>
      </c>
      <c r="CJ38" s="171">
        <f ca="1">CH38+IF(Resumen!$F$8=0,0,CI38/Resumen!$F$8)</f>
        <v>0</v>
      </c>
      <c r="CK38" s="171">
        <f ca="1">CH38+IF(Resumen!$Q$7=0,0,CI38/Resumen!$Q$7)</f>
        <v>0</v>
      </c>
      <c r="CL38" s="170">
        <f ca="1">IF(CM$9&gt;Periodo,0,IF(CM$9&gt;Periodo,0,(SUMIFS(INDIRECT("'BD OCyG'!$"&amp;CM$10&amp;":"&amp;CM$10),'BD OCyG'!$B:$B,CL$9,'BD OCyG'!$AE:$AE,$H38,'BD OCyG'!$AD:$AD,$H$11)*CN$9-SUMIFS(INDIRECT("'BD OCyG'!$"&amp;CG$10&amp;":"&amp;CG$10),'BD OCyG'!$B:$B,CL$9,'BD OCyG'!$AE:$AE,$H38,'BD OCyG'!$AD:$AD,$H$11)*CH$9)/CL$10))</f>
        <v>0</v>
      </c>
      <c r="CM38" s="173">
        <f t="shared" ca="1" si="19"/>
        <v>0</v>
      </c>
      <c r="CN38" s="171">
        <f ca="1">IF(CM$9&gt;Periodo,0,SUMIFS(INDIRECT("'BD OCyG'!$"&amp;CN$10&amp;":$"&amp;CN$10),'BD OCyG'!$B:$B,CL$9,'BD OCyG'!$AE:$AE,$H38,'BD OCyG'!$AD:$AD,$H$11,'BD OCyG'!$AF:$AF,"Si")-CH38-CB38-BV38-BP38-BJ38-BD38-AX38-AR38-AL38-AF38-Z38)</f>
        <v>0</v>
      </c>
      <c r="CO38" s="171">
        <f ca="1">IF(CM$9&gt;Periodo,0,SUMIFS(INDIRECT("'BD OCyG'!$"&amp;CN$10&amp;":$"&amp;CN$10),'BD OCyG'!$B:$B,CL$9,'BD OCyG'!$AE:$AE,$H38,'BD OCyG'!$AD:$AD,$H$11,'BD OCyG'!$AF:$AF,"No")*Resumen!$F$8-CI38-CC38-BW38-BQ38-BK38-BE38-AY38-AS38-AM38-AG38-AA38)</f>
        <v>0</v>
      </c>
      <c r="CP38" s="171">
        <f ca="1">CN38+IF(Resumen!$F$8=0,0,CO38/Resumen!$F$8)</f>
        <v>0</v>
      </c>
      <c r="CQ38" s="171">
        <f ca="1">CN38+IF(Resumen!$R$7=0,0,CO38/Resumen!$R$7)</f>
        <v>0</v>
      </c>
      <c r="CR38" s="139">
        <f t="shared" ca="1" si="20"/>
        <v>0</v>
      </c>
      <c r="CS38" s="139">
        <f t="shared" ca="1" si="21"/>
        <v>0</v>
      </c>
      <c r="CT38" s="139">
        <f t="shared" ca="1" si="22"/>
        <v>0</v>
      </c>
      <c r="CU38" s="139">
        <f t="shared" ca="1" si="4"/>
        <v>0</v>
      </c>
      <c r="CV38" s="140">
        <f t="shared" ca="1" si="4"/>
        <v>0</v>
      </c>
      <c r="CW38" s="140">
        <f t="shared" ca="1" si="4"/>
        <v>0</v>
      </c>
      <c r="CX38" s="173">
        <f>SUMIFS('BD OCyG'!$AB:$AB,'BD OCyG'!$B:$B,CX$11,'BD OCyG'!$AE:$AE,$H38,'BD OCyG'!$AD:$AD,$H$11)</f>
        <v>0</v>
      </c>
      <c r="CY38" s="173">
        <f t="shared" si="5"/>
        <v>0</v>
      </c>
      <c r="CZ38" s="174">
        <f>SUMIFS('BD OCyG'!$AC:$AC,'BD OCyG'!$B:$B,CX$11,'BD OCyG'!$AE:$AE,$H38,'BD OCyG'!$AD:$AD,$H$11,'BD OCyG'!$AF:$AF,"Si")</f>
        <v>0</v>
      </c>
      <c r="DA38" s="174">
        <f>SUMIFS('BD OCyG'!$AC:$AC,'BD OCyG'!$B:$B,CX$11,'BD OCyG'!$AE:$AE,$H38,'BD OCyG'!$AD:$AD,$H$11,'BD OCyG'!$AF:$AF,"No")*Resumen!$F$8</f>
        <v>0</v>
      </c>
      <c r="DB38" s="174">
        <f>CZ38+IF(Resumen!$F$8=0,0,DA38/Resumen!$F$8)</f>
        <v>0</v>
      </c>
      <c r="DC38" s="174">
        <f>CZ38+IF(Resumen!$F$8=0,0,DA38/Resumen!$F$8)</f>
        <v>0</v>
      </c>
      <c r="DD38" s="173">
        <f>SUMIFS('BD OCyG'!$AB:$AB,'BD OCyG'!$B:$B,DD$11,'BD OCyG'!$AE:$AE,$H38,'BD OCyG'!$AD:$AD,$H$11)</f>
        <v>0</v>
      </c>
      <c r="DE38" s="173">
        <f t="shared" si="6"/>
        <v>0</v>
      </c>
      <c r="DF38" s="174">
        <f>SUMIFS('BD OCyG'!$AC:$AC,'BD OCyG'!$B:$B,DD$11,'BD OCyG'!$AE:$AE,$H38,'BD OCyG'!$AD:$AD,$H$11,'BD OCyG'!$AF:$AF,"Si")</f>
        <v>0</v>
      </c>
      <c r="DG38" s="174">
        <f>SUMIFS('BD OCyG'!$AC:$AC,'BD OCyG'!$B:$B,DD$11,'BD OCyG'!$AE:$AE,$H38,'BD OCyG'!$AD:$AD,$H$11,'BD OCyG'!$AF:$AF,"No")*Resumen!$F$8</f>
        <v>0</v>
      </c>
      <c r="DH38" s="174">
        <f>DF38+IF(Resumen!$F$8=0,0,DG38/Resumen!$F$8)</f>
        <v>0</v>
      </c>
      <c r="DI38" s="171">
        <f>DF38+IF(Resumen!$F$8=0,0,DG38/Resumen!$F$8)</f>
        <v>0</v>
      </c>
      <c r="DJ38" s="140">
        <f t="shared" ca="1" si="23"/>
        <v>0</v>
      </c>
      <c r="DK38" s="140">
        <f t="shared" ca="1" si="23"/>
        <v>0</v>
      </c>
      <c r="DL38" s="140">
        <f t="shared" ca="1" si="23"/>
        <v>0</v>
      </c>
    </row>
    <row r="39" spans="2:116" s="169" customFormat="1" ht="15" customHeight="1" thickBot="1" x14ac:dyDescent="0.25">
      <c r="B39" s="176">
        <f>SUMIFS('BD OCyG'!$AB:$AB,'BD OCyG'!$B:$B,B$11,'BD OCyG'!$AE:$AE,$H39,'BD OCyG'!$AD:$AD,$H$11)</f>
        <v>0</v>
      </c>
      <c r="C39" s="176">
        <f t="shared" si="0"/>
        <v>0</v>
      </c>
      <c r="D39" s="177">
        <f>SUMIFS('BD OCyG'!$AC:$AC,'BD OCyG'!$B:$B,B$11,'BD OCyG'!$AE:$AE,$H39,'BD OCyG'!$AD:$AD,$H$11,'BD OCyG'!$AF:$AF,"Si")</f>
        <v>0</v>
      </c>
      <c r="E39" s="177">
        <f>SUMIFS('BD OCyG'!$AC:$AC,'BD OCyG'!$B:$B,B$11,'BD OCyG'!$AE:$AE,$H39,'BD OCyG'!$AD:$AD,$H$11,'BD OCyG'!$AF:$AF,"No")*Resumen!$F$9</f>
        <v>0</v>
      </c>
      <c r="F39" s="177">
        <f>D39+IF(Resumen!$F$9=0,0,E39/Resumen!$F$9)</f>
        <v>0</v>
      </c>
      <c r="G39" s="177">
        <f>D39+IF(Resumen!$F$7=0,0,E39/Resumen!$F$7)</f>
        <v>0</v>
      </c>
      <c r="H39" s="178"/>
      <c r="I39" s="139">
        <f>SUMIFS('BD OCyG'!$AB:$AB,'BD OCyG'!$B:$B,I$11,'BD OCyG'!$AE:$AE,$H39,'BD OCyG'!$AD:$AD,$H$11)</f>
        <v>0</v>
      </c>
      <c r="J39" s="139">
        <f t="shared" si="1"/>
        <v>0</v>
      </c>
      <c r="K39" s="139">
        <f>SUMIFS('BD OCyG'!$AC:$AC,'BD OCyG'!$B:$B,I$11,'BD OCyG'!$AE:$AE,$H39,'BD OCyG'!$AD:$AD,$H$11,'BD OCyG'!$AF:$AF,"Si")</f>
        <v>0</v>
      </c>
      <c r="L39" s="139">
        <f>SUMIFS('BD OCyG'!$AC:$AC,'BD OCyG'!$B:$B,I$11,'BD OCyG'!$AE:$AE,$H39,'BD OCyG'!$AD:$AD,$H$11,'BD OCyG'!$AF:$AF,"No")*Resumen!$F$8</f>
        <v>0</v>
      </c>
      <c r="M39" s="177">
        <f>K39+IF(Resumen!$F$8=0,0,L39/Resumen!$F$8)</f>
        <v>0</v>
      </c>
      <c r="N39" s="139">
        <f>SUMIFS('BD OCyG'!$AB:$AB,'BD OCyG'!$B:$B,N$11,'BD OCyG'!$AE:$AE,$H39,'BD OCyG'!$AD:$AD,$H$11)</f>
        <v>0</v>
      </c>
      <c r="O39" s="139">
        <f t="shared" si="2"/>
        <v>0</v>
      </c>
      <c r="P39" s="139">
        <f>SUMIFS('BD OCyG'!$AC:$AC,'BD OCyG'!$B:$B,N$11,'BD OCyG'!$AE:$AE,$H39,'BD OCyG'!$AD:$AD,$H$11,'BD OCyG'!$AF:$AF,"Si")</f>
        <v>0</v>
      </c>
      <c r="Q39" s="139">
        <f>SUMIFS('BD OCyG'!$AC:$AC,'BD OCyG'!$B:$B,N$11,'BD OCyG'!$AE:$AE,$H39,'BD OCyG'!$AD:$AD,$H$11,'BD OCyG'!$AF:$AF,"No")*Resumen!$F$8</f>
        <v>0</v>
      </c>
      <c r="R39" s="177">
        <f>P39+IF(Resumen!$F$8=0,0,Q39/Resumen!$F$8)</f>
        <v>0</v>
      </c>
      <c r="S39" s="139">
        <f ca="1">IFERROR(SUMIFS(INDIRECT("'BD OCyG'!$"&amp;T$10&amp;":"&amp;T$10),'BD OCyG'!$B:$B,N$11,'BD OCyG'!$AE:$AE,$H39,'BD OCyG'!$AD:$AD,$H$11),)</f>
        <v>0</v>
      </c>
      <c r="T39" s="139">
        <f t="shared" ca="1" si="3"/>
        <v>0</v>
      </c>
      <c r="U39" s="139">
        <f ca="1">IFERROR(SUMIFS(INDIRECT("'BD OCyG'!$"&amp;U$10&amp;":$"&amp;U$10),'BD OCyG'!$B:$B,N$11,'BD OCyG'!$AE:$AE,$H39,'BD OCyG'!$AD:$AD,$H$11,'BD OCyG'!$AF:$AF,"Si"),)</f>
        <v>0</v>
      </c>
      <c r="V39" s="139">
        <f ca="1">IFERROR(SUMIFS(INDIRECT("'BD OCyG'!$"&amp;U$10&amp;":$"&amp;U$10),'BD OCyG'!$B:$B,N$11,'BD OCyG'!$AE:$AE,$H39,'BD OCyG'!$AD:$AD,$H$11,'BD OCyG'!$AF:$AF,"No")*Resumen!$F$8,)</f>
        <v>0</v>
      </c>
      <c r="W39" s="171">
        <f ca="1">U39+IF(Resumen!$F$8=0,0,V39/Resumen!$F$8)</f>
        <v>0</v>
      </c>
      <c r="X39" s="170">
        <f ca="1">SUMIFS(INDIRECT("'BD OCyG'!$"&amp;Y$10&amp;":"&amp;Y$10),'BD OCyG'!$B:$B,X$9,'BD OCyG'!$AE:$AE,$H39,'BD OCyG'!$AD:$AD,$H$11)</f>
        <v>0</v>
      </c>
      <c r="Y39" s="170">
        <f t="shared" ca="1" si="8"/>
        <v>0</v>
      </c>
      <c r="Z39" s="171">
        <f ca="1">SUMIFS(INDIRECT("'BD OCyG'!$"&amp;Z$10&amp;":$"&amp;Z$10),'BD OCyG'!$B:$B,X$9,'BD OCyG'!$AE:$AE,$H39,'BD OCyG'!$AD:$AD,$H$11,'BD OCyG'!$AF:$AF,"Si")</f>
        <v>0</v>
      </c>
      <c r="AA39" s="171">
        <f ca="1">SUMIFS(INDIRECT("'BD OCyG'!$"&amp;Z$10&amp;":$"&amp;Z$10),'BD OCyG'!$B:$B,X$9,'BD OCyG'!$AE:$AE,$H39,'BD OCyG'!$AD:$AD,$H$11,'BD OCyG'!$AF:$AF,"No")*Resumen!$F$8</f>
        <v>0</v>
      </c>
      <c r="AB39" s="171">
        <f ca="1">Z39+IF(Resumen!$F$8=0,0,AA39/Resumen!$F$8)</f>
        <v>0</v>
      </c>
      <c r="AC39" s="171">
        <f ca="1">Z39+IF(Resumen!$G$7=0,0,AA39/Resumen!$G$7)</f>
        <v>0</v>
      </c>
      <c r="AD39" s="176">
        <f ca="1">IF(AE$9&gt;Periodo,0,(SUMIFS(INDIRECT("'BD OCyG'!$"&amp;AE$10&amp;":"&amp;AE$10),'BD OCyG'!$B:$B,AD$9,'BD OCyG'!$AE:$AE,$H39,'BD OCyG'!$AD:$AD,$H$11)*AF$9-X39*X$10)/AD$10)</f>
        <v>0</v>
      </c>
      <c r="AE39" s="176">
        <f t="shared" ca="1" si="9"/>
        <v>0</v>
      </c>
      <c r="AF39" s="171">
        <f ca="1">IF(AE$9&gt;Periodo,0,IF(AE$9&gt;Periodo,0,SUMIFS(INDIRECT("'BD OCyG'!$"&amp;AF$10&amp;":$"&amp;AF$10),'BD OCyG'!$B:$B,AD$9,'BD OCyG'!$AE:$AE,$H39,'BD OCyG'!$AD:$AD,$H$11,'BD OCyG'!$AF:$AF,"Si")-Z39))</f>
        <v>0</v>
      </c>
      <c r="AG39" s="171">
        <f ca="1">IF(AE$9&gt;Periodo,0,IF(AE$9&gt;Periodo,0,SUMIFS(INDIRECT("'BD OCyG'!$"&amp;AF$10&amp;":$"&amp;AF$10),'BD OCyG'!$B:$B,AD$9,'BD OCyG'!$AE:$AE,$H39,'BD OCyG'!$AD:$AD,$H$11,'BD OCyG'!$AF:$AF,"No")*Resumen!$F$8-AA39))</f>
        <v>0</v>
      </c>
      <c r="AH39" s="171">
        <f ca="1">AF39+IF(Resumen!$F$8=0,0,AG39/Resumen!$F$8)</f>
        <v>0</v>
      </c>
      <c r="AI39" s="171">
        <f ca="1">AF39+IF(Resumen!$H$7=0,0,AG39/Resumen!$H$7)</f>
        <v>0</v>
      </c>
      <c r="AJ39" s="170">
        <f ca="1">IF(AK$9&gt;Periodo,0,IF(AK$9&gt;Periodo,0,(SUMIFS(INDIRECT("'BD OCyG'!$"&amp;AK$10&amp;":"&amp;AK$10),'BD OCyG'!$B:$B,AJ$9,'BD OCyG'!$AE:$AE,$H39,'BD OCyG'!$AD:$AD,$H$11)*AL$9-SUMIFS(INDIRECT("'BD OCyG'!$"&amp;AE$10&amp;":"&amp;AE$10),'BD OCyG'!$B:$B,AJ$9,'BD OCyG'!$AE:$AE,$H39,'BD OCyG'!$AD:$AD,$H$11)*AF$9)/AJ$10))</f>
        <v>0</v>
      </c>
      <c r="AK39" s="176">
        <f t="shared" ca="1" si="10"/>
        <v>0</v>
      </c>
      <c r="AL39" s="171">
        <f ca="1">IF(AK$9&gt;Periodo,0,SUMIFS(INDIRECT("'BD OCyG'!$"&amp;AL$10&amp;":$"&amp;AL$10),'BD OCyG'!$B:$B,AJ$9,'BD OCyG'!$AE:$AE,$H39,'BD OCyG'!$AD:$AD,$H$11,'BD OCyG'!$AF:$AF,"Si")-AF39-Z39)</f>
        <v>0</v>
      </c>
      <c r="AM39" s="171">
        <f ca="1">IF(AK$9&gt;Periodo,0,SUMIFS(INDIRECT("'BD OCyG'!$"&amp;AL$10&amp;":$"&amp;AL$10),'BD OCyG'!$B:$B,AJ$9,'BD OCyG'!$AE:$AE,$H39,'BD OCyG'!$AD:$AD,$H$11,'BD OCyG'!$AF:$AF,"No")*Resumen!$F$8-AG39-AA39)</f>
        <v>0</v>
      </c>
      <c r="AN39" s="171">
        <f ca="1">AL39+IF(Resumen!$F$8=0,0,AM39/Resumen!$F$8)</f>
        <v>0</v>
      </c>
      <c r="AO39" s="171">
        <f ca="1">AL39+IF(Resumen!$I$7=0,0,AM39/Resumen!$I$7)</f>
        <v>0</v>
      </c>
      <c r="AP39" s="170">
        <f ca="1">IF(AQ$9&gt;Periodo,0,IF(AQ$9&gt;Periodo,0,(SUMIFS(INDIRECT("'BD OCyG'!$"&amp;AQ$10&amp;":"&amp;AQ$10),'BD OCyG'!$B:$B,AP$9,'BD OCyG'!$AE:$AE,$H39,'BD OCyG'!$AD:$AD,$H$11)*AR$9-SUMIFS(INDIRECT("'BD OCyG'!$"&amp;AK$10&amp;":"&amp;AK$10),'BD OCyG'!$B:$B,AP$9,'BD OCyG'!$AE:$AE,$H39,'BD OCyG'!$AD:$AD,$H$11)*AL$9)/AP$10))</f>
        <v>0</v>
      </c>
      <c r="AQ39" s="176">
        <f t="shared" ca="1" si="11"/>
        <v>0</v>
      </c>
      <c r="AR39" s="171">
        <f ca="1">IF(AQ$9&gt;Periodo,0,SUMIFS(INDIRECT("'BD OCyG'!$"&amp;AR$10&amp;":$"&amp;AR$10),'BD OCyG'!$B:$B,AP$9,'BD OCyG'!$AE:$AE,$H39,'BD OCyG'!$AD:$AD,$H$11,'BD OCyG'!$AF:$AF,"Si")-AL39-AF39-Z39)</f>
        <v>0</v>
      </c>
      <c r="AS39" s="171">
        <f ca="1">IF(AQ$9&gt;Periodo,0,SUMIFS(INDIRECT("'BD OCyG'!$"&amp;AR$10&amp;":$"&amp;AR$10),'BD OCyG'!$B:$B,AP$9,'BD OCyG'!$AE:$AE,$H39,'BD OCyG'!$AD:$AD,$H$11,'BD OCyG'!$AF:$AF,"No")*Resumen!$F$8-AM39-AG39-AA39)</f>
        <v>0</v>
      </c>
      <c r="AT39" s="171">
        <f ca="1">AR39+IF(Resumen!$F$8=0,0,AS39/Resumen!$F$8)</f>
        <v>0</v>
      </c>
      <c r="AU39" s="171">
        <f ca="1">AR39+IF(Resumen!$J$7=0,0,AS39/Resumen!$J$7)</f>
        <v>0</v>
      </c>
      <c r="AV39" s="170">
        <f ca="1">IF(AW$9&gt;Periodo,0,IF(AW$9&gt;Periodo,0,(SUMIFS(INDIRECT("'BD OCyG'!$"&amp;AW$10&amp;":"&amp;AW$10),'BD OCyG'!$B:$B,AV$9,'BD OCyG'!$AE:$AE,$H39,'BD OCyG'!$AD:$AD,$H$11)*AX$9-SUMIFS(INDIRECT("'BD OCyG'!$"&amp;AQ$10&amp;":"&amp;AQ$10),'BD OCyG'!$B:$B,AV$9,'BD OCyG'!$AE:$AE,$H39,'BD OCyG'!$AD:$AD,$H$11)*AR$9)/AV$10))</f>
        <v>0</v>
      </c>
      <c r="AW39" s="176">
        <f t="shared" ca="1" si="12"/>
        <v>0</v>
      </c>
      <c r="AX39" s="171">
        <f ca="1">IF(AW$9&gt;Periodo,0,SUMIFS(INDIRECT("'BD OCyG'!$"&amp;AX$10&amp;":$"&amp;AX$10),'BD OCyG'!$B:$B,AV$9,'BD OCyG'!$AE:$AE,$H39,'BD OCyG'!$AD:$AD,$H$11,'BD OCyG'!$AF:$AF,"Si")-AR39-AL39-AF39-Z39)</f>
        <v>0</v>
      </c>
      <c r="AY39" s="171">
        <f ca="1">IF(AW$9&gt;Periodo,0,SUMIFS(INDIRECT("'BD OCyG'!$"&amp;AX$10&amp;":$"&amp;AX$10),'BD OCyG'!$B:$B,AV$9,'BD OCyG'!$AE:$AE,$H39,'BD OCyG'!$AD:$AD,$H$11,'BD OCyG'!$AF:$AF,"No")*Resumen!$F$8-AS39-AM39-AG39-AA39)</f>
        <v>0</v>
      </c>
      <c r="AZ39" s="171">
        <f ca="1">AX39+IF(Resumen!$F$8=0,0,AY39/Resumen!$F$8)</f>
        <v>0</v>
      </c>
      <c r="BA39" s="171">
        <f ca="1">AX39+IF(Resumen!$K$7=0,0,AY39/Resumen!$K$7)</f>
        <v>0</v>
      </c>
      <c r="BB39" s="170">
        <f ca="1">IF(BC$9&gt;Periodo,0,IF(BC$9&gt;Periodo,0,(SUMIFS(INDIRECT("'BD OCyG'!$"&amp;BC$10&amp;":"&amp;BC$10),'BD OCyG'!$B:$B,BB$9,'BD OCyG'!$AE:$AE,$H39,'BD OCyG'!$AD:$AD,$H$11)*BD$9-SUMIFS(INDIRECT("'BD OCyG'!$"&amp;AW$10&amp;":"&amp;AW$10),'BD OCyG'!$B:$B,BB$9,'BD OCyG'!$AE:$AE,$H39,'BD OCyG'!$AD:$AD,$H$11)*AX$9)/BB$10))</f>
        <v>0</v>
      </c>
      <c r="BC39" s="176">
        <f t="shared" ca="1" si="13"/>
        <v>0</v>
      </c>
      <c r="BD39" s="171">
        <f ca="1">IF(BC$9&gt;Periodo,0,SUMIFS(INDIRECT("'BD OCyG'!$"&amp;BD$10&amp;":$"&amp;BD$10),'BD OCyG'!$B:$B,BB$9,'BD OCyG'!$AE:$AE,$H39,'BD OCyG'!$AD:$AD,$H$11,'BD OCyG'!$AF:$AF,"Si")-AX39-AR39-AL39-AF39-Z39)</f>
        <v>0</v>
      </c>
      <c r="BE39" s="171">
        <f ca="1">IF(BC$9&gt;Periodo,0,SUMIFS(INDIRECT("'BD OCyG'!$"&amp;BD$10&amp;":$"&amp;BD$10),'BD OCyG'!$B:$B,BB$9,'BD OCyG'!$AE:$AE,$H39,'BD OCyG'!$AD:$AD,$H$11,'BD OCyG'!$AF:$AF,"No")*Resumen!$F$8-AY39-AS39-AM39-AG39-AA39)</f>
        <v>0</v>
      </c>
      <c r="BF39" s="171">
        <f ca="1">BD39+IF(Resumen!$F$8=0,0,BE39/Resumen!$F$8)</f>
        <v>0</v>
      </c>
      <c r="BG39" s="171">
        <f ca="1">BD39+IF(Resumen!$L$7=0,0,BE39/Resumen!$L$7)</f>
        <v>0</v>
      </c>
      <c r="BH39" s="170">
        <f ca="1">IF(BI$9&gt;Periodo,0,IF(BI$9&gt;Periodo,0,(SUMIFS(INDIRECT("'BD OCyG'!$"&amp;BI$10&amp;":"&amp;BI$10),'BD OCyG'!$B:$B,BH$9,'BD OCyG'!$AE:$AE,$H39,'BD OCyG'!$AD:$AD,$H$11)*BJ$9-SUMIFS(INDIRECT("'BD OCyG'!$"&amp;BC$10&amp;":"&amp;BC$10),'BD OCyG'!$B:$B,BH$9,'BD OCyG'!$AE:$AE,$H39,'BD OCyG'!$AD:$AD,$H$11)*BD$9)/BH$10))</f>
        <v>0</v>
      </c>
      <c r="BI39" s="176">
        <f t="shared" ca="1" si="14"/>
        <v>0</v>
      </c>
      <c r="BJ39" s="171">
        <f ca="1">IF(BI$9&gt;Periodo,0,SUMIFS(INDIRECT("'BD OCyG'!$"&amp;BJ$10&amp;":$"&amp;BJ$10),'BD OCyG'!$B:$B,BH$9,'BD OCyG'!$AE:$AE,$H39,'BD OCyG'!$AD:$AD,$H$11,'BD OCyG'!$AF:$AF,"Si")-BD39-AX39-AR39-AL39-AF39-Z39)</f>
        <v>0</v>
      </c>
      <c r="BK39" s="171">
        <f ca="1">IF(BI$9&gt;Periodo,0,SUMIFS(INDIRECT("'BD OCyG'!$"&amp;BJ$10&amp;":$"&amp;BJ$10),'BD OCyG'!$B:$B,BH$9,'BD OCyG'!$AE:$AE,$H39,'BD OCyG'!$AD:$AD,$H$11,'BD OCyG'!$AF:$AF,"No")*Resumen!$F$8-BE39-AY39-AS39-AM39-AG39-AA39)</f>
        <v>0</v>
      </c>
      <c r="BL39" s="171">
        <f ca="1">BJ39+IF(Resumen!$F$8=0,0,BK39/Resumen!$F$8)</f>
        <v>0</v>
      </c>
      <c r="BM39" s="171">
        <f ca="1">BJ39+IF(Resumen!$M$7=0,0,BK39/Resumen!$M$7)</f>
        <v>0</v>
      </c>
      <c r="BN39" s="170">
        <f ca="1">IF(BO$9&gt;Periodo,0,IF(BO$9&gt;Periodo,0,(SUMIFS(INDIRECT("'BD OCyG'!$"&amp;BO$10&amp;":"&amp;BO$10),'BD OCyG'!$B:$B,BN$9,'BD OCyG'!$AE:$AE,$H39,'BD OCyG'!$AD:$AD,$H$11)*BP$9-SUMIFS(INDIRECT("'BD OCyG'!$"&amp;BI$10&amp;":"&amp;BI$10),'BD OCyG'!$B:$B,BN$9,'BD OCyG'!$AE:$AE,$H39,'BD OCyG'!$AD:$AD,$H$11)*BJ$9)/BN$10))</f>
        <v>0</v>
      </c>
      <c r="BO39" s="176">
        <f t="shared" ca="1" si="15"/>
        <v>0</v>
      </c>
      <c r="BP39" s="171">
        <f ca="1">IF(BO$9&gt;Periodo,0,SUMIFS(INDIRECT("'BD OCyG'!$"&amp;BP$10&amp;":$"&amp;BP$10),'BD OCyG'!$B:$B,BN$9,'BD OCyG'!$AE:$AE,$H39,'BD OCyG'!$AD:$AD,$H$11,'BD OCyG'!$AF:$AF,"Si")-BJ39-BD39-AX39-AR39-AL39-AF39-Z39)</f>
        <v>0</v>
      </c>
      <c r="BQ39" s="171">
        <f ca="1">IF(BO$9&gt;Periodo,0,SUMIFS(INDIRECT("'BD OCyG'!$"&amp;BP$10&amp;":$"&amp;BP$10),'BD OCyG'!$B:$B,BN$9,'BD OCyG'!$AE:$AE,$H39,'BD OCyG'!$AD:$AD,$H$11,'BD OCyG'!$AF:$AF,"No")*Resumen!$F$9-BK39-BE39-AY39-AS39-AM39-AG39-AA39)</f>
        <v>0</v>
      </c>
      <c r="BR39" s="171">
        <f ca="1">BP39+IF(Resumen!$F$8=0,0,BQ39/Resumen!$F$8)</f>
        <v>0</v>
      </c>
      <c r="BS39" s="171">
        <f ca="1">BP39+IF(Resumen!$N$7=0,0,BQ39/Resumen!$N$7)</f>
        <v>0</v>
      </c>
      <c r="BT39" s="170">
        <f ca="1">IF(BU$9&gt;Periodo,0,IF(BU$9&gt;Periodo,0,(SUMIFS(INDIRECT("'BD OCyG'!$"&amp;BU$10&amp;":"&amp;BU$10),'BD OCyG'!$B:$B,BT$9,'BD OCyG'!$AE:$AE,$H39,'BD OCyG'!$AD:$AD,$H$11)*BV$9-SUMIFS(INDIRECT("'BD OCyG'!$"&amp;BO$10&amp;":"&amp;BO$10),'BD OCyG'!$B:$B,BT$9,'BD OCyG'!$AE:$AE,$H39,'BD OCyG'!$AD:$AD,$H$11)*BP$9)/BT$10))</f>
        <v>0</v>
      </c>
      <c r="BU39" s="176">
        <f t="shared" ca="1" si="16"/>
        <v>0</v>
      </c>
      <c r="BV39" s="171">
        <f ca="1">IF(BU$9&gt;Periodo,0,SUMIFS(INDIRECT("'BD OCyG'!$"&amp;BV$10&amp;":$"&amp;BV$10),'BD OCyG'!$B:$B,BT$9,'BD OCyG'!$AE:$AE,$H39,'BD OCyG'!$AD:$AD,$H$11,'BD OCyG'!$AF:$AF,"Si")-BP39-BJ39-BD39-AX39-AR39-AL39-AF39-Z39)</f>
        <v>0</v>
      </c>
      <c r="BW39" s="171">
        <f ca="1">IF(BU$9&gt;Periodo,0,SUMIFS(INDIRECT("'BD OCyG'!$"&amp;BV$10&amp;":$"&amp;BV$10),'BD OCyG'!$B:$B,BT$9,'BD OCyG'!$AE:$AE,$H39,'BD OCyG'!$AD:$AD,$H$11,'BD OCyG'!$AF:$AF,"No")*Resumen!$F$8-BQ39-BK39-BE39-AY39-AS39-AM39-AG39-AA39)</f>
        <v>0</v>
      </c>
      <c r="BX39" s="171">
        <f ca="1">BV39+IF(Resumen!$F$8=0,0,BW39/Resumen!$F$8)</f>
        <v>0</v>
      </c>
      <c r="BY39" s="171">
        <f ca="1">BV39+IF(Resumen!$O$7=0,0,BW39/Resumen!$O$7)</f>
        <v>0</v>
      </c>
      <c r="BZ39" s="170">
        <f ca="1">IF(CA$9&gt;Periodo,0,IF(CA$9&gt;Periodo,0,(SUMIFS(INDIRECT("'BD OCyG'!$"&amp;CA$10&amp;":"&amp;CA$10),'BD OCyG'!$B:$B,BZ$9,'BD OCyG'!$AE:$AE,$H39,'BD OCyG'!$AD:$AD,$H$11)*CB$9-SUMIFS(INDIRECT("'BD OCyG'!$"&amp;BU$10&amp;":"&amp;BU$10),'BD OCyG'!$B:$B,BZ$9,'BD OCyG'!$AE:$AE,$H39,'BD OCyG'!$AD:$AD,$H$11)*BV$9)/BZ$10))</f>
        <v>0</v>
      </c>
      <c r="CA39" s="176">
        <f t="shared" ca="1" si="17"/>
        <v>0</v>
      </c>
      <c r="CB39" s="171">
        <f ca="1">IF(CA$9&gt;Periodo,0,SUMIFS(INDIRECT("'BD OCyG'!$"&amp;CB$10&amp;":$"&amp;CB$10),'BD OCyG'!$B:$B,BZ$9,'BD OCyG'!$AE:$AE,$H39,'BD OCyG'!$AD:$AD,$H$11,'BD OCyG'!$AF:$AF,"Si")-BV39-BP39-BJ39-BD39-AX39-AR39-AL39-AF39-Z39)</f>
        <v>0</v>
      </c>
      <c r="CC39" s="171">
        <f ca="1">IF(CA$9&gt;Periodo,0,SUMIFS(INDIRECT("'BD OCyG'!$"&amp;CB$10&amp;":$"&amp;CB$10),'BD OCyG'!$B:$B,BZ$9,'BD OCyG'!$AE:$AE,$H39,'BD OCyG'!$AD:$AD,$H$11,'BD OCyG'!$AF:$AF,"No")*Resumen!$F$8-BW39-BQ39-BK39-BE39-AY39-AS39-AM39-AG39-AA39)</f>
        <v>0</v>
      </c>
      <c r="CD39" s="171">
        <f ca="1">CB39+IF(Resumen!$F$8=0,0,CC39/Resumen!$F$8)</f>
        <v>0</v>
      </c>
      <c r="CE39" s="171">
        <f ca="1">CB39+IF(Resumen!$P$7=0,0,CC39/Resumen!$P$7)</f>
        <v>0</v>
      </c>
      <c r="CF39" s="170">
        <f ca="1">IF(CG$9&gt;Periodo,0,IF(CG$9&gt;Periodo,0,(SUMIFS(INDIRECT("'BD OCyG'!$"&amp;CG$10&amp;":"&amp;CG$10),'BD OCyG'!$B:$B,CF$9,'BD OCyG'!$AE:$AE,$H39,'BD OCyG'!$AD:$AD,$H$11)*CH$9-SUMIFS(INDIRECT("'BD OCyG'!$"&amp;CA$10&amp;":"&amp;CA$10),'BD OCyG'!$B:$B,CF$9,'BD OCyG'!$AE:$AE,$H39,'BD OCyG'!$AD:$AD,$H$11)*CB$9)/CF$10))</f>
        <v>0</v>
      </c>
      <c r="CG39" s="176">
        <f t="shared" ca="1" si="18"/>
        <v>0</v>
      </c>
      <c r="CH39" s="171">
        <f ca="1">IF(CG$9&gt;Periodo,0,SUMIFS(INDIRECT("'BD OCyG'!$"&amp;CH$10&amp;":$"&amp;CH$10),'BD OCyG'!$B:$B,CF$9,'BD OCyG'!$AE:$AE,$H39,'BD OCyG'!$AD:$AD,$H$11,'BD OCyG'!$AF:$AF,"Si")-CB39-BV39-BP39-BJ39-BD39-AX39-AR39-AL39-AF39-Z39)</f>
        <v>0</v>
      </c>
      <c r="CI39" s="171">
        <f ca="1">IF(CG$9&gt;Periodo,0,SUMIFS(INDIRECT("'BD OCyG'!$"&amp;CH$10&amp;":$"&amp;CH$10),'BD OCyG'!$B:$B,CF$9,'BD OCyG'!$AE:$AE,$H39,'BD OCyG'!$AD:$AD,$H$11,'BD OCyG'!$AF:$AF,"No")*Resumen!$F$8-CC39-BW39-BQ39-BK39-BE39-AY39-AS39-AM39-AG39-AA39)</f>
        <v>0</v>
      </c>
      <c r="CJ39" s="171">
        <f ca="1">CH39+IF(Resumen!$F$8=0,0,CI39/Resumen!$F$8)</f>
        <v>0</v>
      </c>
      <c r="CK39" s="171">
        <f ca="1">CH39+IF(Resumen!$Q$7=0,0,CI39/Resumen!$Q$7)</f>
        <v>0</v>
      </c>
      <c r="CL39" s="170">
        <f ca="1">IF(CM$9&gt;Periodo,0,IF(CM$9&gt;Periodo,0,(SUMIFS(INDIRECT("'BD OCyG'!$"&amp;CM$10&amp;":"&amp;CM$10),'BD OCyG'!$B:$B,CL$9,'BD OCyG'!$AE:$AE,$H39,'BD OCyG'!$AD:$AD,$H$11)*CN$9-SUMIFS(INDIRECT("'BD OCyG'!$"&amp;CG$10&amp;":"&amp;CG$10),'BD OCyG'!$B:$B,CL$9,'BD OCyG'!$AE:$AE,$H39,'BD OCyG'!$AD:$AD,$H$11)*CH$9)/CL$10))</f>
        <v>0</v>
      </c>
      <c r="CM39" s="176">
        <f t="shared" ca="1" si="19"/>
        <v>0</v>
      </c>
      <c r="CN39" s="171">
        <f ca="1">IF(CM$9&gt;Periodo,0,SUMIFS(INDIRECT("'BD OCyG'!$"&amp;CN$10&amp;":$"&amp;CN$10),'BD OCyG'!$B:$B,CL$9,'BD OCyG'!$AE:$AE,$H39,'BD OCyG'!$AD:$AD,$H$11,'BD OCyG'!$AF:$AF,"Si")-CH39-CB39-BV39-BP39-BJ39-BD39-AX39-AR39-AL39-AF39-Z39)</f>
        <v>0</v>
      </c>
      <c r="CO39" s="171">
        <f ca="1">IF(CM$9&gt;Periodo,0,SUMIFS(INDIRECT("'BD OCyG'!$"&amp;CN$10&amp;":$"&amp;CN$10),'BD OCyG'!$B:$B,CL$9,'BD OCyG'!$AE:$AE,$H39,'BD OCyG'!$AD:$AD,$H$11,'BD OCyG'!$AF:$AF,"No")*Resumen!$F$8-CI39-CC39-BW39-BQ39-BK39-BE39-AY39-AS39-AM39-AG39-AA39)</f>
        <v>0</v>
      </c>
      <c r="CP39" s="171">
        <f ca="1">CN39+IF(Resumen!$F$8=0,0,CO39/Resumen!$F$8)</f>
        <v>0</v>
      </c>
      <c r="CQ39" s="171">
        <f ca="1">CN39+IF(Resumen!$R$7=0,0,CO39/Resumen!$R$7)</f>
        <v>0</v>
      </c>
      <c r="CR39" s="139">
        <f t="shared" ca="1" si="20"/>
        <v>0</v>
      </c>
      <c r="CS39" s="139">
        <f t="shared" ca="1" si="21"/>
        <v>0</v>
      </c>
      <c r="CT39" s="139">
        <f t="shared" ca="1" si="22"/>
        <v>0</v>
      </c>
      <c r="CU39" s="139">
        <f t="shared" ca="1" si="4"/>
        <v>0</v>
      </c>
      <c r="CV39" s="140">
        <f t="shared" ca="1" si="4"/>
        <v>0</v>
      </c>
      <c r="CW39" s="140">
        <f t="shared" ca="1" si="4"/>
        <v>0</v>
      </c>
      <c r="CX39" s="176">
        <f>SUMIFS('BD OCyG'!$AB:$AB,'BD OCyG'!$B:$B,CX$11,'BD OCyG'!$AE:$AE,$H39,'BD OCyG'!$AD:$AD,$H$11)</f>
        <v>0</v>
      </c>
      <c r="CY39" s="176">
        <f t="shared" si="5"/>
        <v>0</v>
      </c>
      <c r="CZ39" s="177">
        <f>SUMIFS('BD OCyG'!$AC:$AC,'BD OCyG'!$B:$B,CX$11,'BD OCyG'!$AE:$AE,$H39,'BD OCyG'!$AD:$AD,$H$11,'BD OCyG'!$AF:$AF,"Si")</f>
        <v>0</v>
      </c>
      <c r="DA39" s="177">
        <f>SUMIFS('BD OCyG'!$AC:$AC,'BD OCyG'!$B:$B,CX$11,'BD OCyG'!$AE:$AE,$H39,'BD OCyG'!$AD:$AD,$H$11,'BD OCyG'!$AF:$AF,"No")*Resumen!$F$8</f>
        <v>0</v>
      </c>
      <c r="DB39" s="177">
        <f>CZ39+IF(Resumen!$F$8=0,0,DA39/Resumen!$F$8)</f>
        <v>0</v>
      </c>
      <c r="DC39" s="177">
        <f>CZ39+IF(Resumen!$F$8=0,0,DA39/Resumen!$F$8)</f>
        <v>0</v>
      </c>
      <c r="DD39" s="176">
        <f>SUMIFS('BD OCyG'!$AB:$AB,'BD OCyG'!$B:$B,DD$11,'BD OCyG'!$AE:$AE,$H39,'BD OCyG'!$AD:$AD,$H$11)</f>
        <v>0</v>
      </c>
      <c r="DE39" s="176">
        <f t="shared" si="6"/>
        <v>0</v>
      </c>
      <c r="DF39" s="177">
        <f>SUMIFS('BD OCyG'!$AC:$AC,'BD OCyG'!$B:$B,DD$11,'BD OCyG'!$AE:$AE,$H39,'BD OCyG'!$AD:$AD,$H$11,'BD OCyG'!$AF:$AF,"Si")</f>
        <v>0</v>
      </c>
      <c r="DG39" s="177">
        <f>SUMIFS('BD OCyG'!$AC:$AC,'BD OCyG'!$B:$B,DD$11,'BD OCyG'!$AE:$AE,$H39,'BD OCyG'!$AD:$AD,$H$11,'BD OCyG'!$AF:$AF,"No")*Resumen!$F$8</f>
        <v>0</v>
      </c>
      <c r="DH39" s="177">
        <f>DF39+IF(Resumen!$F$8=0,0,DG39/Resumen!$F$8)</f>
        <v>0</v>
      </c>
      <c r="DI39" s="171">
        <f>DF39+IF(Resumen!$F$8=0,0,DG39/Resumen!$F$8)</f>
        <v>0</v>
      </c>
      <c r="DJ39" s="140">
        <f t="shared" ca="1" si="23"/>
        <v>0</v>
      </c>
      <c r="DK39" s="140">
        <f t="shared" ca="1" si="23"/>
        <v>0</v>
      </c>
      <c r="DL39" s="140">
        <f t="shared" ca="1" si="23"/>
        <v>0</v>
      </c>
    </row>
    <row r="40" spans="2:116" s="180" customFormat="1" ht="15" customHeight="1" thickTop="1" thickBot="1" x14ac:dyDescent="0.25">
      <c r="B40" s="179">
        <f>SUM(B13:B39)</f>
        <v>0</v>
      </c>
      <c r="C40" s="179">
        <f>IFERROR(1000*F40/(B40*B$10),)</f>
        <v>0</v>
      </c>
      <c r="D40" s="179">
        <f t="shared" ref="D40:G40" si="24">SUM(D13:D39)</f>
        <v>0</v>
      </c>
      <c r="E40" s="179">
        <f t="shared" si="24"/>
        <v>0</v>
      </c>
      <c r="F40" s="179">
        <f t="shared" si="24"/>
        <v>0</v>
      </c>
      <c r="G40" s="179">
        <f t="shared" si="24"/>
        <v>0</v>
      </c>
      <c r="H40" s="179" t="str">
        <f>"Total Compras "&amp;PROPER(H11)</f>
        <v>Total Compras Ultramar</v>
      </c>
      <c r="I40" s="179">
        <f>SUM(I13:I39)</f>
        <v>0</v>
      </c>
      <c r="J40" s="179">
        <f>IFERROR(1000*M40/(I40*I10),)</f>
        <v>0</v>
      </c>
      <c r="K40" s="179">
        <f t="shared" ref="K40" si="25">SUM(K13:K39)</f>
        <v>0</v>
      </c>
      <c r="L40" s="179">
        <f t="shared" ref="L40" si="26">SUM(L13:L39)</f>
        <v>0</v>
      </c>
      <c r="M40" s="179">
        <f t="shared" ref="M40" si="27">SUM(M13:M39)</f>
        <v>0</v>
      </c>
      <c r="N40" s="179">
        <f>SUM(N13:N39)</f>
        <v>0</v>
      </c>
      <c r="O40" s="179">
        <f>IFERROR(1000*R40/(N40*N10),)</f>
        <v>0</v>
      </c>
      <c r="P40" s="179">
        <f t="shared" ref="P40" si="28">SUM(P13:P39)</f>
        <v>0</v>
      </c>
      <c r="Q40" s="179">
        <f t="shared" ref="Q40:R40" si="29">SUM(Q13:Q39)</f>
        <v>0</v>
      </c>
      <c r="R40" s="179">
        <f t="shared" si="29"/>
        <v>0</v>
      </c>
      <c r="S40" s="179">
        <f t="shared" ref="S40:AO40" ca="1" si="30">SUM(S13:S39)</f>
        <v>0</v>
      </c>
      <c r="T40" s="179">
        <f t="shared" ref="T40" ca="1" si="31">IFERROR(1000*W40/(S40*S$10),)</f>
        <v>0</v>
      </c>
      <c r="U40" s="179">
        <f t="shared" ca="1" si="30"/>
        <v>0</v>
      </c>
      <c r="V40" s="179">
        <f t="shared" ca="1" si="30"/>
        <v>0</v>
      </c>
      <c r="W40" s="179">
        <f t="shared" ca="1" si="30"/>
        <v>0</v>
      </c>
      <c r="X40" s="179">
        <f t="shared" ca="1" si="30"/>
        <v>0</v>
      </c>
      <c r="Y40" s="179">
        <f t="shared" ref="Y40" ca="1" si="32">IFERROR(1000*AB40/(X40*X$10),)</f>
        <v>0</v>
      </c>
      <c r="Z40" s="179">
        <f t="shared" ca="1" si="30"/>
        <v>0</v>
      </c>
      <c r="AA40" s="179">
        <f t="shared" ca="1" si="30"/>
        <v>0</v>
      </c>
      <c r="AB40" s="179">
        <f t="shared" ca="1" si="30"/>
        <v>0</v>
      </c>
      <c r="AC40" s="179">
        <f t="shared" ca="1" si="30"/>
        <v>0</v>
      </c>
      <c r="AD40" s="179">
        <f t="shared" ca="1" si="30"/>
        <v>0</v>
      </c>
      <c r="AE40" s="179">
        <f t="shared" ref="AE40" ca="1" si="33">IFERROR(1000*AH40/(AD40*AD$10),)</f>
        <v>0</v>
      </c>
      <c r="AF40" s="179">
        <f t="shared" ca="1" si="30"/>
        <v>0</v>
      </c>
      <c r="AG40" s="179">
        <f t="shared" ca="1" si="30"/>
        <v>0</v>
      </c>
      <c r="AH40" s="179">
        <f t="shared" ca="1" si="30"/>
        <v>0</v>
      </c>
      <c r="AI40" s="179">
        <f t="shared" ca="1" si="30"/>
        <v>0</v>
      </c>
      <c r="AJ40" s="179">
        <f t="shared" ca="1" si="30"/>
        <v>0</v>
      </c>
      <c r="AK40" s="179">
        <f t="shared" ref="AK40" ca="1" si="34">IFERROR(1000*AN40/(AJ40*AJ$10),)</f>
        <v>0</v>
      </c>
      <c r="AL40" s="179">
        <f t="shared" ca="1" si="30"/>
        <v>0</v>
      </c>
      <c r="AM40" s="179">
        <f t="shared" ca="1" si="30"/>
        <v>0</v>
      </c>
      <c r="AN40" s="179">
        <f t="shared" ca="1" si="30"/>
        <v>0</v>
      </c>
      <c r="AO40" s="179">
        <f t="shared" ca="1" si="30"/>
        <v>0</v>
      </c>
      <c r="AP40" s="179">
        <f t="shared" ref="AP40" ca="1" si="35">SUM(AP13:AP39)</f>
        <v>0</v>
      </c>
      <c r="AQ40" s="179">
        <f t="shared" ref="AQ40" ca="1" si="36">IFERROR(1000*AT40/(AP40*AP$10),)</f>
        <v>0</v>
      </c>
      <c r="AR40" s="179">
        <f t="shared" ref="AR40" ca="1" si="37">SUM(AR13:AR39)</f>
        <v>0</v>
      </c>
      <c r="AS40" s="179">
        <f t="shared" ref="AS40" ca="1" si="38">SUM(AS13:AS39)</f>
        <v>0</v>
      </c>
      <c r="AT40" s="179">
        <f t="shared" ref="AT40" ca="1" si="39">SUM(AT13:AT39)</f>
        <v>0</v>
      </c>
      <c r="AU40" s="179">
        <f t="shared" ref="AU40" ca="1" si="40">SUM(AU13:AU39)</f>
        <v>0</v>
      </c>
      <c r="AV40" s="179">
        <f t="shared" ref="AV40" ca="1" si="41">SUM(AV13:AV39)</f>
        <v>0</v>
      </c>
      <c r="AW40" s="179">
        <f t="shared" ref="AW40" ca="1" si="42">IFERROR(1000*AZ40/(AV40*AV$10),)</f>
        <v>0</v>
      </c>
      <c r="AX40" s="179">
        <f t="shared" ref="AX40" ca="1" si="43">SUM(AX13:AX39)</f>
        <v>0</v>
      </c>
      <c r="AY40" s="179">
        <f t="shared" ref="AY40" ca="1" si="44">SUM(AY13:AY39)</f>
        <v>0</v>
      </c>
      <c r="AZ40" s="179">
        <f t="shared" ref="AZ40" ca="1" si="45">SUM(AZ13:AZ39)</f>
        <v>0</v>
      </c>
      <c r="BA40" s="179">
        <f t="shared" ref="BA40" ca="1" si="46">SUM(BA13:BA39)</f>
        <v>0</v>
      </c>
      <c r="BB40" s="179">
        <f t="shared" ref="BB40" ca="1" si="47">SUM(BB13:BB39)</f>
        <v>0</v>
      </c>
      <c r="BC40" s="179">
        <f t="shared" ref="BC40" ca="1" si="48">IFERROR(1000*BF40/(BB40*BB$10),)</f>
        <v>0</v>
      </c>
      <c r="BD40" s="179">
        <f t="shared" ref="BD40" ca="1" si="49">SUM(BD13:BD39)</f>
        <v>0</v>
      </c>
      <c r="BE40" s="179">
        <f t="shared" ref="BE40" ca="1" si="50">SUM(BE13:BE39)</f>
        <v>0</v>
      </c>
      <c r="BF40" s="179">
        <f t="shared" ref="BF40" ca="1" si="51">SUM(BF13:BF39)</f>
        <v>0</v>
      </c>
      <c r="BG40" s="179">
        <f t="shared" ref="BG40" ca="1" si="52">SUM(BG13:BG39)</f>
        <v>0</v>
      </c>
      <c r="BH40" s="179">
        <f t="shared" ref="BH40" ca="1" si="53">SUM(BH13:BH39)</f>
        <v>0</v>
      </c>
      <c r="BI40" s="179">
        <f t="shared" ref="BI40" ca="1" si="54">IFERROR(1000*BL40/(BH40*BH$10),)</f>
        <v>0</v>
      </c>
      <c r="BJ40" s="179">
        <f t="shared" ref="BJ40" ca="1" si="55">SUM(BJ13:BJ39)</f>
        <v>0</v>
      </c>
      <c r="BK40" s="179">
        <f t="shared" ref="BK40" ca="1" si="56">SUM(BK13:BK39)</f>
        <v>0</v>
      </c>
      <c r="BL40" s="179">
        <f t="shared" ref="BL40" ca="1" si="57">SUM(BL13:BL39)</f>
        <v>0</v>
      </c>
      <c r="BM40" s="179">
        <f t="shared" ref="BM40" ca="1" si="58">SUM(BM13:BM39)</f>
        <v>0</v>
      </c>
      <c r="BN40" s="179">
        <f t="shared" ref="BN40" ca="1" si="59">SUM(BN13:BN39)</f>
        <v>0</v>
      </c>
      <c r="BO40" s="179">
        <f t="shared" ref="BO40" ca="1" si="60">IFERROR(1000*BR40/(BN40*BN$10),)</f>
        <v>0</v>
      </c>
      <c r="BP40" s="179">
        <f t="shared" ref="BP40" ca="1" si="61">SUM(BP13:BP39)</f>
        <v>0</v>
      </c>
      <c r="BQ40" s="179">
        <f t="shared" ref="BQ40" ca="1" si="62">SUM(BQ13:BQ39)</f>
        <v>0</v>
      </c>
      <c r="BR40" s="179">
        <f t="shared" ref="BR40" ca="1" si="63">SUM(BR13:BR39)</f>
        <v>0</v>
      </c>
      <c r="BS40" s="179">
        <f t="shared" ref="BS40" ca="1" si="64">SUM(BS13:BS39)</f>
        <v>0</v>
      </c>
      <c r="BT40" s="179">
        <f t="shared" ref="BT40" ca="1" si="65">SUM(BT13:BT39)</f>
        <v>0</v>
      </c>
      <c r="BU40" s="179">
        <f t="shared" ref="BU40" ca="1" si="66">IFERROR(1000*BX40/(BT40*BT$10),)</f>
        <v>0</v>
      </c>
      <c r="BV40" s="179">
        <f t="shared" ref="BV40" ca="1" si="67">SUM(BV13:BV39)</f>
        <v>0</v>
      </c>
      <c r="BW40" s="179">
        <f t="shared" ref="BW40" ca="1" si="68">SUM(BW13:BW39)</f>
        <v>0</v>
      </c>
      <c r="BX40" s="179">
        <f t="shared" ref="BX40" ca="1" si="69">SUM(BX13:BX39)</f>
        <v>0</v>
      </c>
      <c r="BY40" s="179">
        <f t="shared" ref="BY40" ca="1" si="70">SUM(BY13:BY39)</f>
        <v>0</v>
      </c>
      <c r="BZ40" s="179">
        <f t="shared" ref="BZ40" ca="1" si="71">SUM(BZ13:BZ39)</f>
        <v>0</v>
      </c>
      <c r="CA40" s="179">
        <f t="shared" ref="CA40" ca="1" si="72">IFERROR(1000*CD40/(BZ40*BZ$10),)</f>
        <v>0</v>
      </c>
      <c r="CB40" s="179">
        <f t="shared" ref="CB40" ca="1" si="73">SUM(CB13:CB39)</f>
        <v>0</v>
      </c>
      <c r="CC40" s="179">
        <f t="shared" ref="CC40" ca="1" si="74">SUM(CC13:CC39)</f>
        <v>0</v>
      </c>
      <c r="CD40" s="179">
        <f t="shared" ref="CD40" ca="1" si="75">SUM(CD13:CD39)</f>
        <v>0</v>
      </c>
      <c r="CE40" s="179">
        <f t="shared" ref="CE40" ca="1" si="76">SUM(CE13:CE39)</f>
        <v>0</v>
      </c>
      <c r="CF40" s="179">
        <f t="shared" ref="CF40" ca="1" si="77">SUM(CF13:CF39)</f>
        <v>0</v>
      </c>
      <c r="CG40" s="179">
        <f t="shared" ref="CG40" ca="1" si="78">IFERROR(1000*CJ40/(CF40*CF$10),)</f>
        <v>0</v>
      </c>
      <c r="CH40" s="179">
        <f t="shared" ref="CH40" ca="1" si="79">SUM(CH13:CH39)</f>
        <v>0</v>
      </c>
      <c r="CI40" s="179">
        <f t="shared" ref="CI40" ca="1" si="80">SUM(CI13:CI39)</f>
        <v>0</v>
      </c>
      <c r="CJ40" s="179">
        <f t="shared" ref="CJ40" ca="1" si="81">SUM(CJ13:CJ39)</f>
        <v>0</v>
      </c>
      <c r="CK40" s="179">
        <f t="shared" ref="CK40" ca="1" si="82">SUM(CK13:CK39)</f>
        <v>0</v>
      </c>
      <c r="CL40" s="179">
        <f t="shared" ref="CL40" ca="1" si="83">SUM(CL13:CL39)</f>
        <v>0</v>
      </c>
      <c r="CM40" s="179">
        <f t="shared" ref="CM40" ca="1" si="84">IFERROR(1000*CP40/(CL40*CL$10),)</f>
        <v>0</v>
      </c>
      <c r="CN40" s="179">
        <f t="shared" ref="CN40" ca="1" si="85">SUM(CN13:CN39)</f>
        <v>0</v>
      </c>
      <c r="CO40" s="179">
        <f t="shared" ref="CO40" ca="1" si="86">SUM(CO13:CO39)</f>
        <v>0</v>
      </c>
      <c r="CP40" s="179">
        <f t="shared" ref="CP40" ca="1" si="87">SUM(CP13:CP39)</f>
        <v>0</v>
      </c>
      <c r="CQ40" s="179">
        <f t="shared" ref="CQ40" ca="1" si="88">SUM(CQ13:CQ39)</f>
        <v>0</v>
      </c>
      <c r="CR40" s="179">
        <f t="shared" ref="CR40:CW40" ca="1" si="89">SUM(CR13:CR39)</f>
        <v>0</v>
      </c>
      <c r="CS40" s="179">
        <f t="shared" ref="CS40" ca="1" si="90">IFERROR(1000*CV40/(CR40*CR$10),)</f>
        <v>0</v>
      </c>
      <c r="CT40" s="179">
        <f t="shared" ca="1" si="89"/>
        <v>0</v>
      </c>
      <c r="CU40" s="179">
        <f t="shared" ca="1" si="89"/>
        <v>0</v>
      </c>
      <c r="CV40" s="179">
        <f t="shared" ca="1" si="89"/>
        <v>0</v>
      </c>
      <c r="CW40" s="179">
        <f t="shared" ca="1" si="89"/>
        <v>0</v>
      </c>
      <c r="CX40" s="179">
        <f>SUM(CX13:CX39)</f>
        <v>0</v>
      </c>
      <c r="CY40" s="179">
        <f>IFERROR(1000*DB40/(CX40*CX$10),)</f>
        <v>0</v>
      </c>
      <c r="CZ40" s="179">
        <f t="shared" ref="CZ40:DC40" si="91">SUM(CZ13:CZ39)</f>
        <v>0</v>
      </c>
      <c r="DA40" s="179">
        <f t="shared" si="91"/>
        <v>0</v>
      </c>
      <c r="DB40" s="179">
        <f t="shared" si="91"/>
        <v>0</v>
      </c>
      <c r="DC40" s="179">
        <f t="shared" si="91"/>
        <v>0</v>
      </c>
      <c r="DD40" s="179">
        <f>SUM(DD13:DD39)</f>
        <v>0</v>
      </c>
      <c r="DE40" s="179">
        <f>IFERROR(1000*DH40/(DD40*DD$10),)</f>
        <v>0</v>
      </c>
      <c r="DF40" s="179">
        <f t="shared" ref="DF40:DL40" si="92">SUM(DF13:DF39)</f>
        <v>0</v>
      </c>
      <c r="DG40" s="179">
        <f t="shared" si="92"/>
        <v>0</v>
      </c>
      <c r="DH40" s="179">
        <f t="shared" si="92"/>
        <v>0</v>
      </c>
      <c r="DI40" s="179">
        <f t="shared" si="92"/>
        <v>0</v>
      </c>
      <c r="DJ40" s="179">
        <f t="shared" ca="1" si="92"/>
        <v>0</v>
      </c>
      <c r="DK40" s="179">
        <f t="shared" ca="1" si="92"/>
        <v>0</v>
      </c>
      <c r="DL40" s="179">
        <f t="shared" ca="1" si="92"/>
        <v>0</v>
      </c>
    </row>
    <row r="41" spans="2:116" ht="15" customHeight="1" thickTop="1" x14ac:dyDescent="0.2"/>
  </sheetData>
  <mergeCells count="21">
    <mergeCell ref="DJ11:DL11"/>
    <mergeCell ref="AV11:BA11"/>
    <mergeCell ref="D9:G9"/>
    <mergeCell ref="B11:G11"/>
    <mergeCell ref="I11:M11"/>
    <mergeCell ref="N11:R11"/>
    <mergeCell ref="S11:W11"/>
    <mergeCell ref="X11:AC11"/>
    <mergeCell ref="AD11:AI11"/>
    <mergeCell ref="AJ11:AO11"/>
    <mergeCell ref="AP11:AU11"/>
    <mergeCell ref="CL11:CQ11"/>
    <mergeCell ref="CR11:CW11"/>
    <mergeCell ref="BB11:BG11"/>
    <mergeCell ref="BH11:BM11"/>
    <mergeCell ref="BN11:BS11"/>
    <mergeCell ref="BT11:BY11"/>
    <mergeCell ref="BZ11:CE11"/>
    <mergeCell ref="CF11:CK11"/>
    <mergeCell ref="CX11:DC11"/>
    <mergeCell ref="DD11:DI11"/>
  </mergeCells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>
    <tabColor theme="3" tint="0.59999389629810485"/>
  </sheetPr>
  <dimension ref="A1:BZ44"/>
  <sheetViews>
    <sheetView showGridLines="0" tabSelected="1" workbookViewId="0">
      <selection activeCell="A13" sqref="A13"/>
    </sheetView>
  </sheetViews>
  <sheetFormatPr baseColWidth="10" defaultRowHeight="15" customHeight="1" outlineLevelCol="1" x14ac:dyDescent="0.2"/>
  <cols>
    <col min="1" max="1" width="4.140625" style="1" customWidth="1"/>
    <col min="2" max="5" width="13.7109375" style="1" customWidth="1"/>
    <col min="6" max="6" width="30.7109375" style="1" customWidth="1"/>
    <col min="7" max="8" width="13.7109375" style="1" customWidth="1" outlineLevel="1"/>
    <col min="9" max="75" width="13.7109375" style="1" customWidth="1"/>
    <col min="76" max="78" width="13.7109375" style="100" customWidth="1"/>
    <col min="79" max="16384" width="11.42578125" style="100"/>
  </cols>
  <sheetData>
    <row r="1" spans="1:61" s="11" customFormat="1" ht="15" customHeight="1" x14ac:dyDescent="0.2">
      <c r="A1" s="10"/>
    </row>
    <row r="2" spans="1:61" s="11" customFormat="1" ht="15" customHeight="1" x14ac:dyDescent="0.2">
      <c r="A2" s="10"/>
      <c r="C2" s="206" t="s">
        <v>123</v>
      </c>
      <c r="D2" s="206"/>
      <c r="E2" s="206"/>
      <c r="F2" s="206"/>
      <c r="G2" s="206"/>
    </row>
    <row r="3" spans="1:61" s="11" customFormat="1" ht="15" customHeight="1" x14ac:dyDescent="0.2">
      <c r="A3" s="10"/>
      <c r="C3" s="206"/>
      <c r="D3" s="206"/>
      <c r="E3" s="206"/>
      <c r="F3" s="206"/>
      <c r="G3" s="206"/>
    </row>
    <row r="4" spans="1:61" s="11" customFormat="1" ht="15" customHeight="1" x14ac:dyDescent="0.2">
      <c r="A4" s="12" t="s">
        <v>121</v>
      </c>
    </row>
    <row r="5" spans="1:61" s="11" customFormat="1" ht="15" customHeight="1" x14ac:dyDescent="0.2">
      <c r="A5" s="12" t="s">
        <v>16</v>
      </c>
    </row>
    <row r="6" spans="1:61" s="11" customFormat="1" ht="15" customHeight="1" x14ac:dyDescent="0.2">
      <c r="A6" s="12" t="s">
        <v>17</v>
      </c>
    </row>
    <row r="7" spans="1:61" s="11" customFormat="1" ht="15" customHeight="1" x14ac:dyDescent="0.2">
      <c r="A7" s="12" t="s">
        <v>18</v>
      </c>
    </row>
    <row r="8" spans="1:61" s="11" customFormat="1" ht="15" customHeight="1" x14ac:dyDescent="0.2">
      <c r="A8" s="12" t="s">
        <v>122</v>
      </c>
      <c r="B8" s="16"/>
      <c r="C8" s="16"/>
      <c r="D8" s="16"/>
      <c r="E8" s="16"/>
    </row>
    <row r="9" spans="1:61" s="11" customFormat="1" ht="15" customHeight="1" x14ac:dyDescent="0.2">
      <c r="A9" s="17" t="s">
        <v>141</v>
      </c>
      <c r="B9" s="16"/>
      <c r="C9" s="16"/>
      <c r="D9" s="16"/>
      <c r="E9" s="16"/>
    </row>
    <row r="10" spans="1:61" s="11" customFormat="1" ht="15" customHeight="1" thickBot="1" x14ac:dyDescent="0.25">
      <c r="A10" s="16"/>
      <c r="B10" s="90"/>
      <c r="C10" s="90"/>
      <c r="D10" s="90"/>
      <c r="E10" s="16"/>
    </row>
    <row r="11" spans="1:61" s="11" customFormat="1" ht="15" customHeight="1" thickBot="1" x14ac:dyDescent="0.25">
      <c r="A11" s="203" t="s">
        <v>20</v>
      </c>
      <c r="B11" s="204"/>
      <c r="C11" s="204"/>
      <c r="D11" s="204"/>
      <c r="E11" s="205"/>
      <c r="F11" s="121" t="str">
        <f>Resumen!$D$11</f>
        <v>COMERCIO Y SUMINISTRO CARACAS</v>
      </c>
    </row>
    <row r="12" spans="1:61" s="11" customFormat="1" ht="15" customHeight="1" x14ac:dyDescent="0.2">
      <c r="A12" s="55"/>
      <c r="B12" s="91"/>
      <c r="C12" s="46"/>
      <c r="D12" s="91"/>
      <c r="E12" s="55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</row>
    <row r="13" spans="1:61" s="11" customFormat="1" ht="15" customHeight="1" x14ac:dyDescent="0.2">
      <c r="A13" s="55"/>
      <c r="B13" s="91"/>
      <c r="C13" s="46"/>
      <c r="D13" s="91"/>
      <c r="E13" s="55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</row>
    <row r="14" spans="1:61" s="11" customFormat="1" ht="15" customHeight="1" x14ac:dyDescent="0.2">
      <c r="A14" s="55"/>
      <c r="B14" s="91"/>
      <c r="C14" s="46"/>
      <c r="D14" s="91"/>
      <c r="E14" s="55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</row>
    <row r="15" spans="1:61" s="11" customFormat="1" ht="15" customHeight="1" x14ac:dyDescent="0.2">
      <c r="A15" s="55"/>
      <c r="B15" s="91"/>
      <c r="C15" s="46"/>
      <c r="D15" s="91"/>
      <c r="E15" s="55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</row>
    <row r="16" spans="1:61" s="133" customFormat="1" ht="15" customHeight="1" x14ac:dyDescent="0.2">
      <c r="A16" s="130"/>
      <c r="B16" s="131"/>
      <c r="C16" s="131"/>
      <c r="D16" s="131"/>
      <c r="E16" s="132"/>
      <c r="P16" s="89">
        <f>'BD Eventos'!B11</f>
        <v>0</v>
      </c>
      <c r="Q16" s="89">
        <v>1</v>
      </c>
      <c r="T16" s="89">
        <f>$P$16</f>
        <v>0</v>
      </c>
      <c r="U16" s="89">
        <f>1+Q16</f>
        <v>2</v>
      </c>
      <c r="X16" s="89">
        <f>$P$16</f>
        <v>0</v>
      </c>
      <c r="Y16" s="89">
        <f>1+U16</f>
        <v>3</v>
      </c>
      <c r="AB16" s="89">
        <f>$P$16</f>
        <v>0</v>
      </c>
      <c r="AC16" s="89">
        <f>1+Y16</f>
        <v>4</v>
      </c>
      <c r="AF16" s="89">
        <f>$P$16</f>
        <v>0</v>
      </c>
      <c r="AG16" s="89">
        <f>1+AC16</f>
        <v>5</v>
      </c>
      <c r="AJ16" s="89">
        <f>$P$16</f>
        <v>0</v>
      </c>
      <c r="AK16" s="89">
        <f>1+AG16</f>
        <v>6</v>
      </c>
      <c r="AN16" s="89">
        <f>$P$16</f>
        <v>0</v>
      </c>
      <c r="AO16" s="89">
        <f>1+AK16</f>
        <v>7</v>
      </c>
      <c r="AR16" s="89">
        <f>$P$16</f>
        <v>0</v>
      </c>
      <c r="AS16" s="89">
        <f>1+AO16</f>
        <v>8</v>
      </c>
      <c r="AV16" s="89">
        <f>$P$16</f>
        <v>0</v>
      </c>
      <c r="AW16" s="89">
        <f>1+AS16</f>
        <v>9</v>
      </c>
      <c r="AZ16" s="89">
        <f>$P$16</f>
        <v>0</v>
      </c>
      <c r="BA16" s="89">
        <f>1+AW16</f>
        <v>10</v>
      </c>
      <c r="BD16" s="89">
        <f>$P$16</f>
        <v>0</v>
      </c>
      <c r="BE16" s="89">
        <f>1+BA16</f>
        <v>11</v>
      </c>
      <c r="BH16" s="89">
        <f>$P$16</f>
        <v>0</v>
      </c>
      <c r="BI16" s="89">
        <f>1+BE16</f>
        <v>12</v>
      </c>
    </row>
    <row r="17" spans="1:78" s="1" customFormat="1" ht="24.95" customHeight="1" x14ac:dyDescent="0.2">
      <c r="B17" s="207" t="str">
        <f>UPPER('BD Eventos'!B8)</f>
        <v/>
      </c>
      <c r="C17" s="208"/>
      <c r="D17" s="208"/>
      <c r="E17" s="209"/>
      <c r="G17" s="192" t="str">
        <f>Resumen!E16</f>
        <v/>
      </c>
      <c r="H17" s="193" t="s">
        <v>35</v>
      </c>
      <c r="I17" s="193"/>
      <c r="J17" s="192" t="str">
        <f>Resumen!H16</f>
        <v/>
      </c>
      <c r="K17" s="193" t="s">
        <v>35</v>
      </c>
      <c r="L17" s="193"/>
      <c r="M17" s="192" t="str">
        <f>Resumen!K16</f>
        <v>-</v>
      </c>
      <c r="N17" s="193" t="s">
        <v>35</v>
      </c>
      <c r="O17" s="193"/>
      <c r="P17" s="192" t="str">
        <f>Resumen!N16</f>
        <v xml:space="preserve"> (ENERO)</v>
      </c>
      <c r="Q17" s="192"/>
      <c r="R17" s="192"/>
      <c r="S17" s="192"/>
      <c r="T17" s="192" t="str">
        <f>Resumen!R16</f>
        <v xml:space="preserve"> (FEBRERO)</v>
      </c>
      <c r="U17" s="192"/>
      <c r="V17" s="192"/>
      <c r="W17" s="192"/>
      <c r="X17" s="192" t="str">
        <f>Resumen!V16</f>
        <v xml:space="preserve"> (MARZO)</v>
      </c>
      <c r="Y17" s="192"/>
      <c r="Z17" s="192"/>
      <c r="AA17" s="192"/>
      <c r="AB17" s="192" t="str">
        <f>Resumen!Z16</f>
        <v xml:space="preserve"> (ABRIL)</v>
      </c>
      <c r="AC17" s="192"/>
      <c r="AD17" s="192"/>
      <c r="AE17" s="192"/>
      <c r="AF17" s="192" t="str">
        <f>Resumen!AD16</f>
        <v xml:space="preserve"> (MAYO)</v>
      </c>
      <c r="AG17" s="192"/>
      <c r="AH17" s="192"/>
      <c r="AI17" s="192"/>
      <c r="AJ17" s="192" t="str">
        <f>Resumen!AH16</f>
        <v xml:space="preserve"> (JUNIO)</v>
      </c>
      <c r="AK17" s="192"/>
      <c r="AL17" s="192"/>
      <c r="AM17" s="192"/>
      <c r="AN17" s="192" t="str">
        <f>Resumen!AL16</f>
        <v xml:space="preserve"> (JULIO)</v>
      </c>
      <c r="AO17" s="192"/>
      <c r="AP17" s="192"/>
      <c r="AQ17" s="192"/>
      <c r="AR17" s="192" t="str">
        <f>Resumen!AP16</f>
        <v xml:space="preserve"> (AGOSTO)</v>
      </c>
      <c r="AS17" s="192"/>
      <c r="AT17" s="192"/>
      <c r="AU17" s="192"/>
      <c r="AV17" s="192" t="str">
        <f>Resumen!AT16</f>
        <v xml:space="preserve"> (SEPTIEMBRE)</v>
      </c>
      <c r="AW17" s="192"/>
      <c r="AX17" s="192"/>
      <c r="AY17" s="192"/>
      <c r="AZ17" s="192" t="str">
        <f>Resumen!AX16</f>
        <v xml:space="preserve"> (OCTUBRE)</v>
      </c>
      <c r="BA17" s="192"/>
      <c r="BB17" s="192"/>
      <c r="BC17" s="192"/>
      <c r="BD17" s="192" t="str">
        <f>Resumen!BB16</f>
        <v xml:space="preserve"> (NOVIEMBRE)</v>
      </c>
      <c r="BE17" s="192"/>
      <c r="BF17" s="192"/>
      <c r="BG17" s="192"/>
      <c r="BH17" s="192" t="str">
        <f>Resumen!BF16</f>
        <v xml:space="preserve"> (DICIEMBRE)</v>
      </c>
      <c r="BI17" s="192"/>
      <c r="BJ17" s="192"/>
      <c r="BK17" s="192"/>
      <c r="BL17" s="193" t="str">
        <f>Resumen!BJ16</f>
        <v>-</v>
      </c>
      <c r="BM17" s="193" t="s">
        <v>35</v>
      </c>
      <c r="BN17" s="193"/>
      <c r="BO17" s="193"/>
      <c r="BP17" s="193" t="str">
        <f>Resumen!BN16</f>
        <v/>
      </c>
      <c r="BQ17" s="193"/>
      <c r="BR17" s="193"/>
      <c r="BS17" s="193"/>
      <c r="BT17" s="193" t="str">
        <f>Resumen!BR16</f>
        <v/>
      </c>
      <c r="BU17" s="193"/>
      <c r="BV17" s="193"/>
      <c r="BW17" s="193"/>
      <c r="BX17" s="192" t="str">
        <f>"VARIACION PLAN-REAL "&amp;'BD Eventos'!B1</f>
        <v xml:space="preserve">VARIACION PLAN-REAL </v>
      </c>
      <c r="BY17" s="193"/>
      <c r="BZ17" s="193"/>
    </row>
    <row r="18" spans="1:78" s="1" customFormat="1" ht="24.95" customHeight="1" x14ac:dyDescent="0.2">
      <c r="A18" s="26" t="s">
        <v>124</v>
      </c>
      <c r="B18" s="26" t="s">
        <v>89</v>
      </c>
      <c r="C18" s="26" t="s">
        <v>90</v>
      </c>
      <c r="D18" s="25" t="s">
        <v>91</v>
      </c>
      <c r="E18" s="27" t="s">
        <v>92</v>
      </c>
      <c r="F18" s="142" t="s">
        <v>125</v>
      </c>
      <c r="G18" s="136" t="s">
        <v>89</v>
      </c>
      <c r="H18" s="136" t="s">
        <v>90</v>
      </c>
      <c r="I18" s="135" t="s">
        <v>91</v>
      </c>
      <c r="J18" s="136" t="s">
        <v>89</v>
      </c>
      <c r="K18" s="136" t="s">
        <v>90</v>
      </c>
      <c r="L18" s="135" t="s">
        <v>91</v>
      </c>
      <c r="M18" s="136" t="s">
        <v>89</v>
      </c>
      <c r="N18" s="136" t="s">
        <v>90</v>
      </c>
      <c r="O18" s="135" t="s">
        <v>91</v>
      </c>
      <c r="P18" s="136" t="s">
        <v>89</v>
      </c>
      <c r="Q18" s="136" t="s">
        <v>90</v>
      </c>
      <c r="R18" s="135" t="s">
        <v>91</v>
      </c>
      <c r="S18" s="137" t="s">
        <v>92</v>
      </c>
      <c r="T18" s="136" t="s">
        <v>89</v>
      </c>
      <c r="U18" s="136" t="s">
        <v>90</v>
      </c>
      <c r="V18" s="135" t="s">
        <v>91</v>
      </c>
      <c r="W18" s="137" t="s">
        <v>92</v>
      </c>
      <c r="X18" s="136" t="s">
        <v>89</v>
      </c>
      <c r="Y18" s="136" t="s">
        <v>90</v>
      </c>
      <c r="Z18" s="135" t="s">
        <v>91</v>
      </c>
      <c r="AA18" s="137" t="s">
        <v>92</v>
      </c>
      <c r="AB18" s="136" t="s">
        <v>89</v>
      </c>
      <c r="AC18" s="136" t="s">
        <v>90</v>
      </c>
      <c r="AD18" s="135" t="s">
        <v>91</v>
      </c>
      <c r="AE18" s="137" t="s">
        <v>92</v>
      </c>
      <c r="AF18" s="136" t="s">
        <v>89</v>
      </c>
      <c r="AG18" s="136" t="s">
        <v>90</v>
      </c>
      <c r="AH18" s="135" t="s">
        <v>91</v>
      </c>
      <c r="AI18" s="137" t="s">
        <v>92</v>
      </c>
      <c r="AJ18" s="136" t="s">
        <v>89</v>
      </c>
      <c r="AK18" s="136" t="s">
        <v>90</v>
      </c>
      <c r="AL18" s="135" t="s">
        <v>91</v>
      </c>
      <c r="AM18" s="137" t="s">
        <v>92</v>
      </c>
      <c r="AN18" s="136" t="s">
        <v>89</v>
      </c>
      <c r="AO18" s="136" t="s">
        <v>90</v>
      </c>
      <c r="AP18" s="135" t="s">
        <v>91</v>
      </c>
      <c r="AQ18" s="137" t="s">
        <v>92</v>
      </c>
      <c r="AR18" s="136" t="s">
        <v>89</v>
      </c>
      <c r="AS18" s="136" t="s">
        <v>90</v>
      </c>
      <c r="AT18" s="135" t="s">
        <v>91</v>
      </c>
      <c r="AU18" s="137" t="s">
        <v>92</v>
      </c>
      <c r="AV18" s="136" t="s">
        <v>89</v>
      </c>
      <c r="AW18" s="136" t="s">
        <v>90</v>
      </c>
      <c r="AX18" s="135" t="s">
        <v>91</v>
      </c>
      <c r="AY18" s="137" t="s">
        <v>92</v>
      </c>
      <c r="AZ18" s="136" t="s">
        <v>89</v>
      </c>
      <c r="BA18" s="136" t="s">
        <v>90</v>
      </c>
      <c r="BB18" s="135" t="s">
        <v>91</v>
      </c>
      <c r="BC18" s="137" t="s">
        <v>92</v>
      </c>
      <c r="BD18" s="136" t="s">
        <v>89</v>
      </c>
      <c r="BE18" s="136" t="s">
        <v>90</v>
      </c>
      <c r="BF18" s="135" t="s">
        <v>91</v>
      </c>
      <c r="BG18" s="137" t="s">
        <v>92</v>
      </c>
      <c r="BH18" s="136" t="s">
        <v>89</v>
      </c>
      <c r="BI18" s="136" t="s">
        <v>90</v>
      </c>
      <c r="BJ18" s="135" t="s">
        <v>91</v>
      </c>
      <c r="BK18" s="137" t="s">
        <v>92</v>
      </c>
      <c r="BL18" s="136" t="s">
        <v>89</v>
      </c>
      <c r="BM18" s="136" t="s">
        <v>90</v>
      </c>
      <c r="BN18" s="135" t="s">
        <v>91</v>
      </c>
      <c r="BO18" s="137" t="s">
        <v>92</v>
      </c>
      <c r="BP18" s="136" t="s">
        <v>89</v>
      </c>
      <c r="BQ18" s="136" t="s">
        <v>90</v>
      </c>
      <c r="BR18" s="135" t="s">
        <v>91</v>
      </c>
      <c r="BS18" s="137" t="s">
        <v>190</v>
      </c>
      <c r="BT18" s="136" t="s">
        <v>89</v>
      </c>
      <c r="BU18" s="136" t="s">
        <v>90</v>
      </c>
      <c r="BV18" s="135" t="s">
        <v>91</v>
      </c>
      <c r="BW18" s="137" t="s">
        <v>190</v>
      </c>
      <c r="BX18" s="136" t="s">
        <v>89</v>
      </c>
      <c r="BY18" s="136" t="s">
        <v>90</v>
      </c>
      <c r="BZ18" s="138" t="s">
        <v>91</v>
      </c>
    </row>
    <row r="19" spans="1:78" s="14" customFormat="1" ht="15" customHeight="1" x14ac:dyDescent="0.25">
      <c r="A19" s="93"/>
      <c r="B19" s="109">
        <f>SUMIFS('BD Op'!$H:$H,'BD Op'!$A:$A,B$17,'BD Op'!$J:$J,$F19,'BD Op'!$K:$K,"Si")/1000000</f>
        <v>0</v>
      </c>
      <c r="C19" s="109">
        <f>SUMIFS('BD Op'!$G:$G,'BD Op'!$A:$A,B$17,'BD Op'!$J:$J,$F19,'BD Op'!$K:$K,"No")/1000000</f>
        <v>0</v>
      </c>
      <c r="D19" s="110">
        <f>SUMIFS('BD Op'!$H:$H,'BD Op'!$A:$A,B$17,'BD Op'!$J:$J,$F19)/1000000</f>
        <v>0</v>
      </c>
      <c r="E19" s="120">
        <f>B19+IF(Resumen!$F$7=0,0,C19/Resumen!$F$7)</f>
        <v>0</v>
      </c>
      <c r="F19" s="143" t="s">
        <v>126</v>
      </c>
      <c r="G19" s="191">
        <f>SUMIFS('BD Op'!$H:$H,'BD Op'!$A:$A,G$17,'BD Op'!$J:$J,$F19,'BD Op'!$K:$K,"Si")/1000000</f>
        <v>0</v>
      </c>
      <c r="H19" s="191">
        <f>SUMIFS('BD Op'!$G:$G,'BD Op'!$A:$A,G$17,'BD Op'!$J:$J,$F19,'BD Op'!$K:$K,"No")/1000000</f>
        <v>0</v>
      </c>
      <c r="I19" s="171">
        <f>SUMIFS('BD Op'!$H:$H,'BD Op'!$A:$A,G$17,'BD Op'!$J:$J,$F19)/1000000</f>
        <v>0</v>
      </c>
      <c r="J19" s="191">
        <f>SUMIFS('BD Op'!$H:$H,'BD Op'!$A:$A,J$17,'BD Op'!$J:$J,$F19,'BD Op'!$K:$K,"Si")/1000000</f>
        <v>0</v>
      </c>
      <c r="K19" s="191">
        <f>SUMIFS('BD Op'!$G:$G,'BD Op'!$A:$A,J$17,'BD Op'!$J:$J,$F19,'BD Op'!$K:$K,"No")/1000000</f>
        <v>0</v>
      </c>
      <c r="L19" s="171">
        <f>SUMIFS('BD Op'!$H:$H,'BD Op'!$A:$A,J$17,'BD Op'!$J:$J,$F19)/1000000</f>
        <v>0</v>
      </c>
      <c r="M19" s="191">
        <f>SUMIFS('BD Op'!$H:$H,'BD Op'!$A:$A,J$17,'BD Op'!$J:$J,$F19,'BD Op'!$K:$K,"Si",'BD Op'!$E:$E,"&lt;="&amp;Periodo)/1000000</f>
        <v>0</v>
      </c>
      <c r="N19" s="191">
        <f>SUMIFS('BD Op'!$G:$G,'BD Op'!$A:$A,J$17,'BD Op'!$J:$J,$F19,'BD Op'!$K:$K,"No",'BD Op'!$E:$E,"&lt;="&amp;Periodo)/1000000</f>
        <v>0</v>
      </c>
      <c r="O19" s="171">
        <f>SUMIFS('BD Op'!$H:$H,'BD Op'!$A:$A,J$17,'BD Op'!$J:$J,$F19,'BD Op'!$E:$E,"&lt;="&amp;Periodo)/1000000</f>
        <v>0</v>
      </c>
      <c r="P19" s="171">
        <f>IF(Q$16&gt;Periodo,0,SUMIFS('BD Op'!$H:$H,'BD Op'!$A:$A,P$16,'BD Op'!$J:$J,$F19,'BD Op'!$K:$K,"Si",'BD Op'!$E:$E,"="&amp;Q$16)/1000000)</f>
        <v>0</v>
      </c>
      <c r="Q19" s="171">
        <f>IF(Q$16&gt;Periodo,0,SUMIFS('BD Op'!$G:$G,'BD Op'!$A:$A,P$16,'BD Op'!$J:$J,$F19,'BD Op'!$K:$K,"No",'BD Op'!$E:$E,"="&amp;Q$16)/1000000)</f>
        <v>0</v>
      </c>
      <c r="R19" s="171">
        <f>IF(Q$16&gt;Periodo,0,SUMIFS('BD Op'!$H:$H,'BD Op'!$A:$A,P$16,'BD Op'!$J:$J,$F19,'BD Op'!$E:$E,"="&amp;Q$16)/1000000)</f>
        <v>0</v>
      </c>
      <c r="S19" s="171">
        <f>P19+IF(Resumen!$G$7=0,0,Q19/Resumen!$G$7)</f>
        <v>0</v>
      </c>
      <c r="T19" s="171">
        <f>IF(U$16&gt;Periodo,0,SUMIFS('BD Op'!$H:$H,'BD Op'!$A:$A,T$16,'BD Op'!$J:$J,$F19,'BD Op'!$K:$K,"Si",'BD Op'!$E:$E,"="&amp;U$16)/1000000)</f>
        <v>0</v>
      </c>
      <c r="U19" s="171">
        <f>IF(U$16&gt;Periodo,0,SUMIFS('BD Op'!$G:$G,'BD Op'!$A:$A,T$16,'BD Op'!$J:$J,$F19,'BD Op'!$K:$K,"No",'BD Op'!$E:$E,"="&amp;U$16)/1000000)</f>
        <v>0</v>
      </c>
      <c r="V19" s="171">
        <f>IF(U$16&gt;Periodo,0,SUMIFS('BD Op'!$H:$H,'BD Op'!$A:$A,T$16,'BD Op'!$J:$J,$F19,'BD Op'!$E:$E,"="&amp;U$16)/1000000)</f>
        <v>0</v>
      </c>
      <c r="W19" s="171">
        <f>T19+IF(Resumen!$G$7=0,0,U19/Resumen!$G$7)</f>
        <v>0</v>
      </c>
      <c r="X19" s="171">
        <f>IF(Y$16&gt;Periodo,0,SUMIFS('BD Op'!$H:$H,'BD Op'!$A:$A,X$16,'BD Op'!$J:$J,$F19,'BD Op'!$K:$K,"Si",'BD Op'!$E:$E,"="&amp;Y$16)/1000000)</f>
        <v>0</v>
      </c>
      <c r="Y19" s="171">
        <f>IF(Y$16&gt;Periodo,0,SUMIFS('BD Op'!$G:$G,'BD Op'!$A:$A,X$16,'BD Op'!$J:$J,$F19,'BD Op'!$K:$K,"No",'BD Op'!$E:$E,"="&amp;Y$16)/1000000)</f>
        <v>0</v>
      </c>
      <c r="Z19" s="171">
        <f>IF(Y$16&gt;Periodo,0,SUMIFS('BD Op'!$H:$H,'BD Op'!$A:$A,X$16,'BD Op'!$J:$J,$F19,'BD Op'!$E:$E,"="&amp;Y$16)/1000000)</f>
        <v>0</v>
      </c>
      <c r="AA19" s="171">
        <f>X19+IF(Resumen!$G$7=0,0,Y19/Resumen!$G$7)</f>
        <v>0</v>
      </c>
      <c r="AB19" s="171">
        <f>IF(AC$16&gt;Periodo,0,SUMIFS('BD Op'!$H:$H,'BD Op'!$A:$A,AB$16,'BD Op'!$J:$J,$F19,'BD Op'!$K:$K,"Si",'BD Op'!$E:$E,"="&amp;AC$16)/1000000)</f>
        <v>0</v>
      </c>
      <c r="AC19" s="171">
        <f>IF(AC$16&gt;Periodo,0,SUMIFS('BD Op'!$G:$G,'BD Op'!$A:$A,AB$16,'BD Op'!$J:$J,$F19,'BD Op'!$K:$K,"No",'BD Op'!$E:$E,"="&amp;AC$16)/1000000)</f>
        <v>0</v>
      </c>
      <c r="AD19" s="171">
        <f>IF(AC$16&gt;Periodo,0,SUMIFS('BD Op'!$H:$H,'BD Op'!$A:$A,AB$16,'BD Op'!$J:$J,$F19,'BD Op'!$E:$E,"="&amp;AC$16)/1000000)</f>
        <v>0</v>
      </c>
      <c r="AE19" s="171">
        <f>AB19+IF(Resumen!$G$7=0,0,AC19/Resumen!$G$7)</f>
        <v>0</v>
      </c>
      <c r="AF19" s="171">
        <f>IF(AG$16&gt;Periodo,0,SUMIFS('BD Op'!$H:$H,'BD Op'!$A:$A,AF$16,'BD Op'!$J:$J,$F19,'BD Op'!$K:$K,"Si",'BD Op'!$E:$E,"="&amp;AG$16)/1000000)</f>
        <v>0</v>
      </c>
      <c r="AG19" s="171">
        <f>IF(AG$16&gt;Periodo,0,SUMIFS('BD Op'!$G:$G,'BD Op'!$A:$A,AF$16,'BD Op'!$J:$J,$F19,'BD Op'!$K:$K,"No",'BD Op'!$E:$E,"="&amp;AG$16)/1000000)</f>
        <v>0</v>
      </c>
      <c r="AH19" s="171">
        <f>IF(AG$16&gt;Periodo,0,SUMIFS('BD Op'!$H:$H,'BD Op'!$A:$A,AF$16,'BD Op'!$J:$J,$F19,'BD Op'!$E:$E,"="&amp;AG$16)/1000000)</f>
        <v>0</v>
      </c>
      <c r="AI19" s="171">
        <f>AF19+IF(Resumen!$G$7=0,0,AG19/Resumen!$G$7)</f>
        <v>0</v>
      </c>
      <c r="AJ19" s="171">
        <f>IF(AK$16&gt;Periodo,0,SUMIFS('BD Op'!$H:$H,'BD Op'!$A:$A,AJ$16,'BD Op'!$J:$J,$F19,'BD Op'!$K:$K,"Si",'BD Op'!$E:$E,"="&amp;AK$16)/1000000)</f>
        <v>0</v>
      </c>
      <c r="AK19" s="171">
        <f>IF(AK$16&gt;Periodo,0,SUMIFS('BD Op'!$G:$G,'BD Op'!$A:$A,AJ$16,'BD Op'!$J:$J,$F19,'BD Op'!$K:$K,"No",'BD Op'!$E:$E,"="&amp;AK$16)/1000000)</f>
        <v>0</v>
      </c>
      <c r="AL19" s="171">
        <f>IF(AK$16&gt;Periodo,0,SUMIFS('BD Op'!$H:$H,'BD Op'!$A:$A,AJ$16,'BD Op'!$J:$J,$F19,'BD Op'!$E:$E,"="&amp;AK$16)/1000000)</f>
        <v>0</v>
      </c>
      <c r="AM19" s="171">
        <f>AJ19+IF(Resumen!$G$7=0,0,AK19/Resumen!$G$7)</f>
        <v>0</v>
      </c>
      <c r="AN19" s="171">
        <f>IF(AO$16&gt;Periodo,0,SUMIFS('BD Op'!$H:$H,'BD Op'!$A:$A,AN$16,'BD Op'!$J:$J,$F19,'BD Op'!$K:$K,"Si",'BD Op'!$E:$E,"="&amp;AO$16)/1000000)</f>
        <v>0</v>
      </c>
      <c r="AO19" s="171">
        <f>IF(AO$16&gt;Periodo,0,SUMIFS('BD Op'!$G:$G,'BD Op'!$A:$A,AN$16,'BD Op'!$J:$J,$F19,'BD Op'!$K:$K,"No",'BD Op'!$E:$E,"="&amp;AO$16)/1000000)</f>
        <v>0</v>
      </c>
      <c r="AP19" s="171">
        <f>IF(AO$16&gt;Periodo,0,SUMIFS('BD Op'!$H:$H,'BD Op'!$A:$A,AN$16,'BD Op'!$J:$J,$F19,'BD Op'!$E:$E,"="&amp;AO$16)/1000000)</f>
        <v>0</v>
      </c>
      <c r="AQ19" s="171">
        <f>AN19+IF(Resumen!$G$7=0,0,AO19/Resumen!$G$7)</f>
        <v>0</v>
      </c>
      <c r="AR19" s="171">
        <f>IF(AS$16&gt;Periodo,0,SUMIFS('BD Op'!$H:$H,'BD Op'!$A:$A,AR$16,'BD Op'!$J:$J,$F19,'BD Op'!$K:$K,"Si",'BD Op'!$E:$E,"="&amp;AS$16)/1000000)</f>
        <v>0</v>
      </c>
      <c r="AS19" s="171">
        <f>IF(AS$16&gt;Periodo,0,SUMIFS('BD Op'!$G:$G,'BD Op'!$A:$A,AR$16,'BD Op'!$J:$J,$F19,'BD Op'!$K:$K,"No",'BD Op'!$E:$E,"="&amp;AS$16)/1000000)</f>
        <v>0</v>
      </c>
      <c r="AT19" s="171">
        <f>IF(AS$16&gt;Periodo,0,SUMIFS('BD Op'!$H:$H,'BD Op'!$A:$A,AR$16,'BD Op'!$J:$J,$F19,'BD Op'!$E:$E,"="&amp;AS$16)/1000000)</f>
        <v>0</v>
      </c>
      <c r="AU19" s="171">
        <f>AR19+IF(Resumen!$G$7=0,0,AS19/Resumen!$G$7)</f>
        <v>0</v>
      </c>
      <c r="AV19" s="171">
        <f>IF(AW$16&gt;Periodo,0,SUMIFS('BD Op'!$H:$H,'BD Op'!$A:$A,AV$16,'BD Op'!$J:$J,$F19,'BD Op'!$K:$K,"Si",'BD Op'!$E:$E,"="&amp;AW$16)/1000000)</f>
        <v>0</v>
      </c>
      <c r="AW19" s="171">
        <f>IF(AW$16&gt;Periodo,0,SUMIFS('BD Op'!$G:$G,'BD Op'!$A:$A,AV$16,'BD Op'!$J:$J,$F19,'BD Op'!$K:$K,"No",'BD Op'!$E:$E,"="&amp;AW$16)/1000000)</f>
        <v>0</v>
      </c>
      <c r="AX19" s="171">
        <f>IF(AW$16&gt;Periodo,0,SUMIFS('BD Op'!$H:$H,'BD Op'!$A:$A,AV$16,'BD Op'!$J:$J,$F19,'BD Op'!$E:$E,"="&amp;AW$16)/1000000)</f>
        <v>0</v>
      </c>
      <c r="AY19" s="171">
        <f>AV19+IF(Resumen!$G$7=0,0,AW19/Resumen!$G$7)</f>
        <v>0</v>
      </c>
      <c r="AZ19" s="171">
        <f>IF(BA$16&gt;Periodo,0,SUMIFS('BD Op'!$H:$H,'BD Op'!$A:$A,AZ$16,'BD Op'!$J:$J,$F19,'BD Op'!$K:$K,"Si",'BD Op'!$E:$E,"="&amp;BA$16)/1000000)</f>
        <v>0</v>
      </c>
      <c r="BA19" s="171">
        <f>IF(BA$16&gt;Periodo,0,SUMIFS('BD Op'!$G:$G,'BD Op'!$A:$A,AZ$16,'BD Op'!$J:$J,$F19,'BD Op'!$K:$K,"No",'BD Op'!$E:$E,"="&amp;BA$16)/1000000)</f>
        <v>0</v>
      </c>
      <c r="BB19" s="171">
        <f>IF(BA$16&gt;Periodo,0,SUMIFS('BD Op'!$H:$H,'BD Op'!$A:$A,AZ$16,'BD Op'!$J:$J,$F19,'BD Op'!$E:$E,"="&amp;BA$16)/1000000)</f>
        <v>0</v>
      </c>
      <c r="BC19" s="171">
        <f>AZ19+IF(Resumen!$G$7=0,0,BA19/Resumen!$G$7)</f>
        <v>0</v>
      </c>
      <c r="BD19" s="171">
        <f>IF(BE$16&gt;Periodo,0,SUMIFS('BD Op'!$H:$H,'BD Op'!$A:$A,BD$16,'BD Op'!$J:$J,$F19,'BD Op'!$K:$K,"Si",'BD Op'!$E:$E,"="&amp;BE$16)/1000000)</f>
        <v>0</v>
      </c>
      <c r="BE19" s="171">
        <f>IF(BE$16&gt;Periodo,0,SUMIFS('BD Op'!$G:$G,'BD Op'!$A:$A,BD$16,'BD Op'!$J:$J,$F19,'BD Op'!$K:$K,"No",'BD Op'!$E:$E,"="&amp;BE$16)/1000000)</f>
        <v>0</v>
      </c>
      <c r="BF19" s="171">
        <f>IF(BE$16&gt;Periodo,0,SUMIFS('BD Op'!$H:$H,'BD Op'!$A:$A,BD$16,'BD Op'!$J:$J,$F19,'BD Op'!$E:$E,"="&amp;BE$16)/1000000)</f>
        <v>0</v>
      </c>
      <c r="BG19" s="171">
        <f>BD19+IF(Resumen!$G$7=0,0,BE19/Resumen!$G$7)</f>
        <v>0</v>
      </c>
      <c r="BH19" s="171">
        <f>IF(BI$16&gt;Periodo,0,SUMIFS('BD Op'!$H:$H,'BD Op'!$A:$A,BH$16,'BD Op'!$J:$J,$F19,'BD Op'!$K:$K,"Si",'BD Op'!$E:$E,"="&amp;BI$16)/1000000)</f>
        <v>0</v>
      </c>
      <c r="BI19" s="171">
        <f>IF(BI$16&gt;Periodo,0,SUMIFS('BD Op'!$G:$G,'BD Op'!$A:$A,BH$16,'BD Op'!$J:$J,$F19,'BD Op'!$K:$K,"No",'BD Op'!$E:$E,"="&amp;BI$16)/1000000)</f>
        <v>0</v>
      </c>
      <c r="BJ19" s="171">
        <f>IF(BI$16&gt;Periodo,0,SUMIFS('BD Op'!$H:$H,'BD Op'!$A:$A,BH$16,'BD Op'!$J:$J,$F19,'BD Op'!$E:$E,"="&amp;BI$16)/1000000)</f>
        <v>0</v>
      </c>
      <c r="BK19" s="171">
        <f>BH19+IF(Resumen!$G$7=0,0,BI19/Resumen!$G$7)</f>
        <v>0</v>
      </c>
      <c r="BL19" s="191">
        <f>P19+T19+X19+AB19+AF19+AJ19+AN19+AR19+AV19+AZ19+BD19+BH19</f>
        <v>0</v>
      </c>
      <c r="BM19" s="191">
        <f t="shared" ref="BM19:BM24" si="0">Q19+U19+Y19+AC19+AG19+AK19+AO19+AS19+AW19+BA19+BE19+BI19</f>
        <v>0</v>
      </c>
      <c r="BN19" s="191">
        <f t="shared" ref="BN19:BO24" si="1">R19+V19+Z19+AD19+AH19+AL19+AP19+AT19+AX19+BB19+BF19+BJ19</f>
        <v>0</v>
      </c>
      <c r="BO19" s="191">
        <f t="shared" si="1"/>
        <v>0</v>
      </c>
      <c r="BP19" s="171">
        <f>SUMIFS('BD Op'!$H:$H,'BD Op'!$A:$A,BP$17,'BD Op'!$J:$J,$F19,'BD Op'!$K:$K,"Si")/1000000</f>
        <v>0</v>
      </c>
      <c r="BQ19" s="171">
        <f>SUMIFS('BD Op'!$G:$G,'BD Op'!$A:$A,BP$17,'BD Op'!$J:$J,$F19,'BD Op'!$K:$K,"No")/1000000</f>
        <v>0</v>
      </c>
      <c r="BR19" s="171">
        <f>SUMIFS('BD Op'!$H:$H,'BD Op'!$A:$A,BP$17,'BD Op'!$J:$J,$F19)/1000000</f>
        <v>0</v>
      </c>
      <c r="BS19" s="171">
        <f>BP19+IF(Resumen!$F$8=0,0,BQ19/Resumen!$F$8)</f>
        <v>0</v>
      </c>
      <c r="BT19" s="171">
        <f>SUMIFS('BD Op'!$H:$H,'BD Op'!$A:$A,BT$17,'BD Op'!$J:$J,$F19,'BD Op'!$K:$K,"Si")/1000000</f>
        <v>0</v>
      </c>
      <c r="BU19" s="171">
        <f>SUMIFS('BD Op'!$G:$G,'BD Op'!$A:$A,BT$17,'BD Op'!$J:$J,$F19,'BD Op'!$K:$K,"No")/1000000</f>
        <v>0</v>
      </c>
      <c r="BV19" s="171">
        <f>SUMIFS('BD Op'!$H:$H,'BD Op'!$A:$A,BT$17,'BD Op'!$J:$J,$F19)/1000000</f>
        <v>0</v>
      </c>
      <c r="BW19" s="171">
        <f>BT19+IF(Resumen!$F$8=0,0,BU19/Resumen!$F$8)</f>
        <v>0</v>
      </c>
      <c r="BX19" s="171">
        <f>+BL19-M19</f>
        <v>0</v>
      </c>
      <c r="BY19" s="171">
        <f t="shared" ref="BY19:BY24" si="2">+BN19-O19</f>
        <v>0</v>
      </c>
      <c r="BZ19" s="171">
        <f t="shared" ref="BZ19:BZ24" si="3">+BN19-O19</f>
        <v>0</v>
      </c>
    </row>
    <row r="20" spans="1:78" s="14" customFormat="1" ht="15" customHeight="1" x14ac:dyDescent="0.25">
      <c r="A20" s="93"/>
      <c r="B20" s="109">
        <f>SUMIFS('BD Op'!$H:$H,'BD Op'!$A:$A,B$17,'BD Op'!$J:$J,$F20,'BD Op'!$K:$K,"Si")/1000000</f>
        <v>0</v>
      </c>
      <c r="C20" s="109">
        <f>SUMIFS('BD Op'!$G:$G,'BD Op'!$A:$A,B$17,'BD Op'!$J:$J,$F20,'BD Op'!$K:$K,"No")/1000000</f>
        <v>0</v>
      </c>
      <c r="D20" s="110">
        <f>SUMIFS('BD Op'!$H:$H,'BD Op'!$A:$A,B$17,'BD Op'!$J:$J,$F20)/1000000</f>
        <v>0</v>
      </c>
      <c r="E20" s="109">
        <f>B20+IF(Resumen!$F$7=0,0,C20/Resumen!$F$7)</f>
        <v>0</v>
      </c>
      <c r="F20" s="143" t="s">
        <v>127</v>
      </c>
      <c r="G20" s="191">
        <f>SUMIFS('BD Op'!$H:$H,'BD Op'!$A:$A,G$17,'BD Op'!$J:$J,$F20,'BD Op'!$K:$K,"Si")/1000000</f>
        <v>0</v>
      </c>
      <c r="H20" s="191">
        <f>SUMIFS('BD Op'!$G:$G,'BD Op'!$A:$A,G$17,'BD Op'!$J:$J,$F20,'BD Op'!$K:$K,"No")/1000000</f>
        <v>0</v>
      </c>
      <c r="I20" s="171">
        <f>SUMIFS('BD Op'!$H:$H,'BD Op'!$A:$A,G$17,'BD Op'!$J:$J,$F20)/1000000</f>
        <v>0</v>
      </c>
      <c r="J20" s="191">
        <f>SUMIFS('BD Op'!$H:$H,'BD Op'!$A:$A,J$17,'BD Op'!$J:$J,$F20,'BD Op'!$K:$K,"Si")/1000000</f>
        <v>0</v>
      </c>
      <c r="K20" s="191">
        <f>SUMIFS('BD Op'!$G:$G,'BD Op'!$A:$A,J$17,'BD Op'!$J:$J,$F20,'BD Op'!$K:$K,"No")/1000000</f>
        <v>0</v>
      </c>
      <c r="L20" s="171">
        <f>SUMIFS('BD Op'!$H:$H,'BD Op'!$A:$A,J$17,'BD Op'!$J:$J,$F20)/1000000</f>
        <v>0</v>
      </c>
      <c r="M20" s="191">
        <f>SUMIFS('BD Op'!$H:$H,'BD Op'!$A:$A,J$17,'BD Op'!$J:$J,$F20,'BD Op'!$K:$K,"Si",'BD Op'!$E:$E,"&lt;="&amp;Periodo)/1000000</f>
        <v>0</v>
      </c>
      <c r="N20" s="191">
        <f>SUMIFS('BD Op'!$G:$G,'BD Op'!$A:$A,J$17,'BD Op'!$J:$J,$F20,'BD Op'!$K:$K,"No",'BD Op'!$E:$E,"&lt;="&amp;Periodo)/1000000</f>
        <v>0</v>
      </c>
      <c r="O20" s="171">
        <f>SUMIFS('BD Op'!$H:$H,'BD Op'!$A:$A,J$17,'BD Op'!$J:$J,$F20,'BD Op'!$E:$E,"&lt;="&amp;Periodo)/1000000</f>
        <v>0</v>
      </c>
      <c r="P20" s="171">
        <f>IF(Q$16&gt;Periodo,0,SUMIFS('BD Op'!$H:$H,'BD Op'!$A:$A,P$16,'BD Op'!$J:$J,$F20,'BD Op'!$K:$K,"Si",'BD Op'!$E:$E,"="&amp;Q$16)/1000000)</f>
        <v>0</v>
      </c>
      <c r="Q20" s="171">
        <f>IF(Q$16&gt;Periodo,0,SUMIFS('BD Op'!$G:$G,'BD Op'!$A:$A,P$16,'BD Op'!$J:$J,$F20,'BD Op'!$K:$K,"No",'BD Op'!$E:$E,"="&amp;Q$16)/1000000)</f>
        <v>0</v>
      </c>
      <c r="R20" s="171">
        <f>IF(Q$16&gt;Periodo,0,SUMIFS('BD Op'!$H:$H,'BD Op'!$A:$A,P$16,'BD Op'!$J:$J,$F20,'BD Op'!$E:$E,"="&amp;Q$16)/1000000)</f>
        <v>0</v>
      </c>
      <c r="S20" s="171">
        <f>P20+IF(Resumen!$G$7=0,0,Q20/Resumen!$G$7)</f>
        <v>0</v>
      </c>
      <c r="T20" s="171">
        <f>IF(U$16&gt;Periodo,0,SUMIFS('BD Op'!$H:$H,'BD Op'!$A:$A,T$16,'BD Op'!$J:$J,$F20,'BD Op'!$K:$K,"Si",'BD Op'!$E:$E,"="&amp;U$16)/1000000)</f>
        <v>0</v>
      </c>
      <c r="U20" s="171">
        <f>IF(U$16&gt;Periodo,0,SUMIFS('BD Op'!$G:$G,'BD Op'!$A:$A,T$16,'BD Op'!$J:$J,$F20,'BD Op'!$K:$K,"No",'BD Op'!$E:$E,"="&amp;U$16)/1000000)</f>
        <v>0</v>
      </c>
      <c r="V20" s="171">
        <f>IF(U$16&gt;Periodo,0,SUMIFS('BD Op'!$H:$H,'BD Op'!$A:$A,T$16,'BD Op'!$J:$J,$F20,'BD Op'!$E:$E,"="&amp;U$16)/1000000)</f>
        <v>0</v>
      </c>
      <c r="W20" s="171">
        <f>T20+IF(Resumen!$G$7=0,0,U20/Resumen!$G$7)</f>
        <v>0</v>
      </c>
      <c r="X20" s="171">
        <f>IF(Y$16&gt;Periodo,0,SUMIFS('BD Op'!$H:$H,'BD Op'!$A:$A,X$16,'BD Op'!$J:$J,$F20,'BD Op'!$K:$K,"Si",'BD Op'!$E:$E,"="&amp;Y$16)/1000000)</f>
        <v>0</v>
      </c>
      <c r="Y20" s="171">
        <f>IF(Y$16&gt;Periodo,0,SUMIFS('BD Op'!$G:$G,'BD Op'!$A:$A,X$16,'BD Op'!$J:$J,$F20,'BD Op'!$K:$K,"No",'BD Op'!$E:$E,"="&amp;Y$16)/1000000)</f>
        <v>0</v>
      </c>
      <c r="Z20" s="171">
        <f>IF(Y$16&gt;Periodo,0,SUMIFS('BD Op'!$H:$H,'BD Op'!$A:$A,X$16,'BD Op'!$J:$J,$F20,'BD Op'!$E:$E,"="&amp;Y$16)/1000000)</f>
        <v>0</v>
      </c>
      <c r="AA20" s="171">
        <f>X20+IF(Resumen!$G$7=0,0,Y20/Resumen!$G$7)</f>
        <v>0</v>
      </c>
      <c r="AB20" s="171">
        <f>IF(AC$16&gt;Periodo,0,SUMIFS('BD Op'!$H:$H,'BD Op'!$A:$A,AB$16,'BD Op'!$J:$J,$F20,'BD Op'!$K:$K,"Si",'BD Op'!$E:$E,"="&amp;AC$16)/1000000)</f>
        <v>0</v>
      </c>
      <c r="AC20" s="171">
        <f>IF(AC$16&gt;Periodo,0,SUMIFS('BD Op'!$G:$G,'BD Op'!$A:$A,AB$16,'BD Op'!$J:$J,$F20,'BD Op'!$K:$K,"No",'BD Op'!$E:$E,"="&amp;AC$16)/1000000)</f>
        <v>0</v>
      </c>
      <c r="AD20" s="171">
        <f>IF(AC$16&gt;Periodo,0,SUMIFS('BD Op'!$H:$H,'BD Op'!$A:$A,AB$16,'BD Op'!$J:$J,$F20,'BD Op'!$E:$E,"="&amp;AC$16)/1000000)</f>
        <v>0</v>
      </c>
      <c r="AE20" s="171">
        <f>AB20+IF(Resumen!$G$7=0,0,AC20/Resumen!$G$7)</f>
        <v>0</v>
      </c>
      <c r="AF20" s="171">
        <f>IF(AG$16&gt;Periodo,0,SUMIFS('BD Op'!$H:$H,'BD Op'!$A:$A,AF$16,'BD Op'!$J:$J,$F20,'BD Op'!$K:$K,"Si",'BD Op'!$E:$E,"="&amp;AG$16)/1000000)</f>
        <v>0</v>
      </c>
      <c r="AG20" s="171">
        <f>IF(AG$16&gt;Periodo,0,SUMIFS('BD Op'!$G:$G,'BD Op'!$A:$A,AF$16,'BD Op'!$J:$J,$F20,'BD Op'!$K:$K,"No",'BD Op'!$E:$E,"="&amp;AG$16)/1000000)</f>
        <v>0</v>
      </c>
      <c r="AH20" s="171">
        <f>IF(AG$16&gt;Periodo,0,SUMIFS('BD Op'!$H:$H,'BD Op'!$A:$A,AF$16,'BD Op'!$J:$J,$F20,'BD Op'!$E:$E,"="&amp;AG$16)/1000000)</f>
        <v>0</v>
      </c>
      <c r="AI20" s="171">
        <f>AF20+IF(Resumen!$G$7=0,0,AG20/Resumen!$G$7)</f>
        <v>0</v>
      </c>
      <c r="AJ20" s="171">
        <f>IF(AK$16&gt;Periodo,0,SUMIFS('BD Op'!$H:$H,'BD Op'!$A:$A,AJ$16,'BD Op'!$J:$J,$F20,'BD Op'!$K:$K,"Si",'BD Op'!$E:$E,"="&amp;AK$16)/1000000)</f>
        <v>0</v>
      </c>
      <c r="AK20" s="171">
        <f>IF(AK$16&gt;Periodo,0,SUMIFS('BD Op'!$G:$G,'BD Op'!$A:$A,AJ$16,'BD Op'!$J:$J,$F20,'BD Op'!$K:$K,"No",'BD Op'!$E:$E,"="&amp;AK$16)/1000000)</f>
        <v>0</v>
      </c>
      <c r="AL20" s="171">
        <f>IF(AK$16&gt;Periodo,0,SUMIFS('BD Op'!$H:$H,'BD Op'!$A:$A,AJ$16,'BD Op'!$J:$J,$F20,'BD Op'!$E:$E,"="&amp;AK$16)/1000000)</f>
        <v>0</v>
      </c>
      <c r="AM20" s="171">
        <f>AJ20+IF(Resumen!$G$7=0,0,AK20/Resumen!$G$7)</f>
        <v>0</v>
      </c>
      <c r="AN20" s="171">
        <f>IF(AO$16&gt;Periodo,0,SUMIFS('BD Op'!$H:$H,'BD Op'!$A:$A,AN$16,'BD Op'!$J:$J,$F20,'BD Op'!$K:$K,"Si",'BD Op'!$E:$E,"="&amp;AO$16)/1000000)</f>
        <v>0</v>
      </c>
      <c r="AO20" s="171">
        <f>IF(AO$16&gt;Periodo,0,SUMIFS('BD Op'!$G:$G,'BD Op'!$A:$A,AN$16,'BD Op'!$J:$J,$F20,'BD Op'!$K:$K,"No",'BD Op'!$E:$E,"="&amp;AO$16)/1000000)</f>
        <v>0</v>
      </c>
      <c r="AP20" s="171">
        <f>IF(AO$16&gt;Periodo,0,SUMIFS('BD Op'!$H:$H,'BD Op'!$A:$A,AN$16,'BD Op'!$J:$J,$F20,'BD Op'!$E:$E,"="&amp;AO$16)/1000000)</f>
        <v>0</v>
      </c>
      <c r="AQ20" s="171">
        <f>AN20+IF(Resumen!$G$7=0,0,AO20/Resumen!$G$7)</f>
        <v>0</v>
      </c>
      <c r="AR20" s="171">
        <f>IF(AS$16&gt;Periodo,0,SUMIFS('BD Op'!$H:$H,'BD Op'!$A:$A,AR$16,'BD Op'!$J:$J,$F20,'BD Op'!$K:$K,"Si",'BD Op'!$E:$E,"="&amp;AS$16)/1000000)</f>
        <v>0</v>
      </c>
      <c r="AS20" s="171">
        <f>IF(AS$16&gt;Periodo,0,SUMIFS('BD Op'!$G:$G,'BD Op'!$A:$A,AR$16,'BD Op'!$J:$J,$F20,'BD Op'!$K:$K,"No",'BD Op'!$E:$E,"="&amp;AS$16)/1000000)</f>
        <v>0</v>
      </c>
      <c r="AT20" s="171">
        <f>IF(AS$16&gt;Periodo,0,SUMIFS('BD Op'!$H:$H,'BD Op'!$A:$A,AR$16,'BD Op'!$J:$J,$F20,'BD Op'!$E:$E,"="&amp;AS$16)/1000000)</f>
        <v>0</v>
      </c>
      <c r="AU20" s="171">
        <f>AR20+IF(Resumen!$G$7=0,0,AS20/Resumen!$G$7)</f>
        <v>0</v>
      </c>
      <c r="AV20" s="171">
        <f>IF(AW$16&gt;Periodo,0,SUMIFS('BD Op'!$H:$H,'BD Op'!$A:$A,AV$16,'BD Op'!$J:$J,$F20,'BD Op'!$K:$K,"Si",'BD Op'!$E:$E,"="&amp;AW$16)/1000000)</f>
        <v>0</v>
      </c>
      <c r="AW20" s="171">
        <f>IF(AW$16&gt;Periodo,0,SUMIFS('BD Op'!$G:$G,'BD Op'!$A:$A,AV$16,'BD Op'!$J:$J,$F20,'BD Op'!$K:$K,"No",'BD Op'!$E:$E,"="&amp;AW$16)/1000000)</f>
        <v>0</v>
      </c>
      <c r="AX20" s="171">
        <f>IF(AW$16&gt;Periodo,0,SUMIFS('BD Op'!$H:$H,'BD Op'!$A:$A,AV$16,'BD Op'!$J:$J,$F20,'BD Op'!$E:$E,"="&amp;AW$16)/1000000)</f>
        <v>0</v>
      </c>
      <c r="AY20" s="171">
        <f>AV20+IF(Resumen!$G$7=0,0,AW20/Resumen!$G$7)</f>
        <v>0</v>
      </c>
      <c r="AZ20" s="171">
        <f>IF(BA$16&gt;Periodo,0,SUMIFS('BD Op'!$H:$H,'BD Op'!$A:$A,AZ$16,'BD Op'!$J:$J,$F20,'BD Op'!$K:$K,"Si",'BD Op'!$E:$E,"="&amp;BA$16)/1000000)</f>
        <v>0</v>
      </c>
      <c r="BA20" s="171">
        <f>IF(BA$16&gt;Periodo,0,SUMIFS('BD Op'!$G:$G,'BD Op'!$A:$A,AZ$16,'BD Op'!$J:$J,$F20,'BD Op'!$K:$K,"No",'BD Op'!$E:$E,"="&amp;BA$16)/1000000)</f>
        <v>0</v>
      </c>
      <c r="BB20" s="171">
        <f>IF(BA$16&gt;Periodo,0,SUMIFS('BD Op'!$H:$H,'BD Op'!$A:$A,AZ$16,'BD Op'!$J:$J,$F20,'BD Op'!$E:$E,"="&amp;BA$16)/1000000)</f>
        <v>0</v>
      </c>
      <c r="BC20" s="171">
        <f>AZ20+IF(Resumen!$G$7=0,0,BA20/Resumen!$G$7)</f>
        <v>0</v>
      </c>
      <c r="BD20" s="171">
        <f>IF(BE$16&gt;Periodo,0,SUMIFS('BD Op'!$H:$H,'BD Op'!$A:$A,BD$16,'BD Op'!$J:$J,$F20,'BD Op'!$K:$K,"Si",'BD Op'!$E:$E,"="&amp;BE$16)/1000000)</f>
        <v>0</v>
      </c>
      <c r="BE20" s="171">
        <f>IF(BE$16&gt;Periodo,0,SUMIFS('BD Op'!$G:$G,'BD Op'!$A:$A,BD$16,'BD Op'!$J:$J,$F20,'BD Op'!$K:$K,"No",'BD Op'!$E:$E,"="&amp;BE$16)/1000000)</f>
        <v>0</v>
      </c>
      <c r="BF20" s="171">
        <f>IF(BE$16&gt;Periodo,0,SUMIFS('BD Op'!$H:$H,'BD Op'!$A:$A,BD$16,'BD Op'!$J:$J,$F20,'BD Op'!$E:$E,"="&amp;BE$16)/1000000)</f>
        <v>0</v>
      </c>
      <c r="BG20" s="171">
        <f>BD20+IF(Resumen!$G$7=0,0,BE20/Resumen!$G$7)</f>
        <v>0</v>
      </c>
      <c r="BH20" s="171">
        <f>IF(BI$16&gt;Periodo,0,SUMIFS('BD Op'!$H:$H,'BD Op'!$A:$A,BH$16,'BD Op'!$J:$J,$F20,'BD Op'!$K:$K,"Si",'BD Op'!$E:$E,"="&amp;BI$16)/1000000)</f>
        <v>0</v>
      </c>
      <c r="BI20" s="171">
        <f>IF(BI$16&gt;Periodo,0,SUMIFS('BD Op'!$G:$G,'BD Op'!$A:$A,BH$16,'BD Op'!$J:$J,$F20,'BD Op'!$K:$K,"No",'BD Op'!$E:$E,"="&amp;BI$16)/1000000)</f>
        <v>0</v>
      </c>
      <c r="BJ20" s="171">
        <f>IF(BI$16&gt;Periodo,0,SUMIFS('BD Op'!$H:$H,'BD Op'!$A:$A,BH$16,'BD Op'!$J:$J,$F20,'BD Op'!$E:$E,"="&amp;BI$16)/1000000)</f>
        <v>0</v>
      </c>
      <c r="BK20" s="171">
        <f>BH20+IF(Resumen!$G$7=0,0,BI20/Resumen!$G$7)</f>
        <v>0</v>
      </c>
      <c r="BL20" s="191">
        <f t="shared" ref="BL20:BL24" si="4">P20+T20+X20+AB20+AF20+AJ20+AN20+AR20+AV20+AZ20+BD20+BH20</f>
        <v>0</v>
      </c>
      <c r="BM20" s="191">
        <f t="shared" si="0"/>
        <v>0</v>
      </c>
      <c r="BN20" s="191">
        <f t="shared" si="1"/>
        <v>0</v>
      </c>
      <c r="BO20" s="191">
        <f t="shared" si="1"/>
        <v>0</v>
      </c>
      <c r="BP20" s="171">
        <f>SUMIFS('BD Op'!$H:$H,'BD Op'!$A:$A,BP$17,'BD Op'!$J:$J,$F20,'BD Op'!$K:$K,"Si")/1000000</f>
        <v>0</v>
      </c>
      <c r="BQ20" s="171">
        <f>SUMIFS('BD Op'!$G:$G,'BD Op'!$A:$A,BP$17,'BD Op'!$J:$J,$F20,'BD Op'!$K:$K,"No")/1000000</f>
        <v>0</v>
      </c>
      <c r="BR20" s="171">
        <f>SUMIFS('BD Op'!$H:$H,'BD Op'!$A:$A,BP$17,'BD Op'!$J:$J,$F20)/1000000</f>
        <v>0</v>
      </c>
      <c r="BS20" s="171">
        <f>BP20+IF(Resumen!$F$8=0,0,BQ20/Resumen!$F$8)</f>
        <v>0</v>
      </c>
      <c r="BT20" s="171">
        <f>SUMIFS('BD Op'!$H:$H,'BD Op'!$A:$A,BT$17,'BD Op'!$J:$J,$F20,'BD Op'!$K:$K,"Si")/1000000</f>
        <v>0</v>
      </c>
      <c r="BU20" s="171">
        <f>SUMIFS('BD Op'!$G:$G,'BD Op'!$A:$A,BT$17,'BD Op'!$J:$J,$F20,'BD Op'!$K:$K,"No")/1000000</f>
        <v>0</v>
      </c>
      <c r="BV20" s="171">
        <f>SUMIFS('BD Op'!$H:$H,'BD Op'!$A:$A,BT$17,'BD Op'!$J:$J,$F20)/1000000</f>
        <v>0</v>
      </c>
      <c r="BW20" s="171">
        <f>BT20+IF(Resumen!$F$8=0,0,BU20/Resumen!$F$8)</f>
        <v>0</v>
      </c>
      <c r="BX20" s="171">
        <f t="shared" ref="BX20:BX24" si="5">+BL20-M20</f>
        <v>0</v>
      </c>
      <c r="BY20" s="171">
        <f t="shared" si="2"/>
        <v>0</v>
      </c>
      <c r="BZ20" s="171">
        <f t="shared" si="3"/>
        <v>0</v>
      </c>
    </row>
    <row r="21" spans="1:78" s="14" customFormat="1" ht="15" customHeight="1" x14ac:dyDescent="0.25">
      <c r="A21" s="93"/>
      <c r="B21" s="109">
        <f>SUMIFS('BD Op'!$H:$H,'BD Op'!$A:$A,B$17,'BD Op'!$J:$J,$F21,'BD Op'!$K:$K,"Si")/1000000</f>
        <v>0</v>
      </c>
      <c r="C21" s="109">
        <f>SUMIFS('BD Op'!$G:$G,'BD Op'!$A:$A,B$17,'BD Op'!$J:$J,$F21,'BD Op'!$K:$K,"No")/1000000</f>
        <v>0</v>
      </c>
      <c r="D21" s="110">
        <f>SUMIFS('BD Op'!$H:$H,'BD Op'!$A:$A,B$17,'BD Op'!$J:$J,$F21)/1000000</f>
        <v>0</v>
      </c>
      <c r="E21" s="109">
        <f>B21+IF(Resumen!$F$7=0,0,C21/Resumen!$F$7)</f>
        <v>0</v>
      </c>
      <c r="F21" s="143" t="s">
        <v>128</v>
      </c>
      <c r="G21" s="191">
        <f>SUMIFS('BD Op'!$H:$H,'BD Op'!$A:$A,G$17,'BD Op'!$J:$J,$F21,'BD Op'!$K:$K,"Si")/1000000</f>
        <v>0</v>
      </c>
      <c r="H21" s="191">
        <f>SUMIFS('BD Op'!$G:$G,'BD Op'!$A:$A,G$17,'BD Op'!$J:$J,$F21,'BD Op'!$K:$K,"No")/1000000</f>
        <v>0</v>
      </c>
      <c r="I21" s="171">
        <f>SUMIFS('BD Op'!$H:$H,'BD Op'!$A:$A,G$17,'BD Op'!$J:$J,$F21)/1000000</f>
        <v>0</v>
      </c>
      <c r="J21" s="191">
        <f>SUMIFS('BD Op'!$H:$H,'BD Op'!$A:$A,J$17,'BD Op'!$J:$J,$F21,'BD Op'!$K:$K,"Si")/1000000</f>
        <v>0</v>
      </c>
      <c r="K21" s="191">
        <f>SUMIFS('BD Op'!$G:$G,'BD Op'!$A:$A,J$17,'BD Op'!$J:$J,$F21,'BD Op'!$K:$K,"No")/1000000</f>
        <v>0</v>
      </c>
      <c r="L21" s="171">
        <f>SUMIFS('BD Op'!$H:$H,'BD Op'!$A:$A,J$17,'BD Op'!$J:$J,$F21)/1000000</f>
        <v>0</v>
      </c>
      <c r="M21" s="191">
        <f>SUMIFS('BD Op'!$H:$H,'BD Op'!$A:$A,J$17,'BD Op'!$J:$J,$F21,'BD Op'!$K:$K,"Si",'BD Op'!$E:$E,"&lt;="&amp;Periodo)/1000000</f>
        <v>0</v>
      </c>
      <c r="N21" s="191">
        <f>SUMIFS('BD Op'!$G:$G,'BD Op'!$A:$A,J$17,'BD Op'!$J:$J,$F21,'BD Op'!$K:$K,"No",'BD Op'!$E:$E,"&lt;="&amp;Periodo)/1000000</f>
        <v>0</v>
      </c>
      <c r="O21" s="171">
        <f>SUMIFS('BD Op'!$H:$H,'BD Op'!$A:$A,J$17,'BD Op'!$J:$J,$F21,'BD Op'!$E:$E,"&lt;="&amp;Periodo)/1000000</f>
        <v>0</v>
      </c>
      <c r="P21" s="171">
        <f>IF(Q$16&gt;Periodo,0,SUMIFS('BD Op'!$H:$H,'BD Op'!$A:$A,P$16,'BD Op'!$J:$J,$F21,'BD Op'!$K:$K,"Si",'BD Op'!$E:$E,"="&amp;Q$16)/1000000)</f>
        <v>0</v>
      </c>
      <c r="Q21" s="171">
        <f>IF(Q$16&gt;Periodo,0,SUMIFS('BD Op'!$G:$G,'BD Op'!$A:$A,P$16,'BD Op'!$J:$J,$F21,'BD Op'!$K:$K,"No",'BD Op'!$E:$E,"="&amp;Q$16)/1000000)</f>
        <v>0</v>
      </c>
      <c r="R21" s="171">
        <f>IF(Q$16&gt;Periodo,0,SUMIFS('BD Op'!$H:$H,'BD Op'!$A:$A,P$16,'BD Op'!$J:$J,$F21,'BD Op'!$E:$E,"="&amp;Q$16)/1000000)</f>
        <v>0</v>
      </c>
      <c r="S21" s="171">
        <f>P21+IF(Resumen!$G$7=0,0,Q21/Resumen!$G$7)</f>
        <v>0</v>
      </c>
      <c r="T21" s="171">
        <f>IF(U$16&gt;Periodo,0,SUMIFS('BD Op'!$H:$H,'BD Op'!$A:$A,T$16,'BD Op'!$J:$J,$F21,'BD Op'!$K:$K,"Si",'BD Op'!$E:$E,"="&amp;U$16)/1000000)</f>
        <v>0</v>
      </c>
      <c r="U21" s="171">
        <f>IF(U$16&gt;Periodo,0,SUMIFS('BD Op'!$G:$G,'BD Op'!$A:$A,T$16,'BD Op'!$J:$J,$F21,'BD Op'!$K:$K,"No",'BD Op'!$E:$E,"="&amp;U$16)/1000000)</f>
        <v>0</v>
      </c>
      <c r="V21" s="171">
        <f>IF(U$16&gt;Periodo,0,SUMIFS('BD Op'!$H:$H,'BD Op'!$A:$A,T$16,'BD Op'!$J:$J,$F21,'BD Op'!$E:$E,"="&amp;U$16)/1000000)</f>
        <v>0</v>
      </c>
      <c r="W21" s="171">
        <f>T21+IF(Resumen!$G$7=0,0,U21/Resumen!$G$7)</f>
        <v>0</v>
      </c>
      <c r="X21" s="171">
        <f>IF(Y$16&gt;Periodo,0,SUMIFS('BD Op'!$H:$H,'BD Op'!$A:$A,X$16,'BD Op'!$J:$J,$F21,'BD Op'!$K:$K,"Si",'BD Op'!$E:$E,"="&amp;Y$16)/1000000)</f>
        <v>0</v>
      </c>
      <c r="Y21" s="171">
        <f>IF(Y$16&gt;Periodo,0,SUMIFS('BD Op'!$G:$G,'BD Op'!$A:$A,X$16,'BD Op'!$J:$J,$F21,'BD Op'!$K:$K,"No",'BD Op'!$E:$E,"="&amp;Y$16)/1000000)</f>
        <v>0</v>
      </c>
      <c r="Z21" s="171">
        <f>IF(Y$16&gt;Periodo,0,SUMIFS('BD Op'!$H:$H,'BD Op'!$A:$A,X$16,'BD Op'!$J:$J,$F21,'BD Op'!$E:$E,"="&amp;Y$16)/1000000)</f>
        <v>0</v>
      </c>
      <c r="AA21" s="171">
        <f>X21+IF(Resumen!$G$7=0,0,Y21/Resumen!$G$7)</f>
        <v>0</v>
      </c>
      <c r="AB21" s="171">
        <f>IF(AC$16&gt;Periodo,0,SUMIFS('BD Op'!$H:$H,'BD Op'!$A:$A,AB$16,'BD Op'!$J:$J,$F21,'BD Op'!$K:$K,"Si",'BD Op'!$E:$E,"="&amp;AC$16)/1000000)</f>
        <v>0</v>
      </c>
      <c r="AC21" s="171">
        <f>IF(AC$16&gt;Periodo,0,SUMIFS('BD Op'!$G:$G,'BD Op'!$A:$A,AB$16,'BD Op'!$J:$J,$F21,'BD Op'!$K:$K,"No",'BD Op'!$E:$E,"="&amp;AC$16)/1000000)</f>
        <v>0</v>
      </c>
      <c r="AD21" s="171">
        <f>IF(AC$16&gt;Periodo,0,SUMIFS('BD Op'!$H:$H,'BD Op'!$A:$A,AB$16,'BD Op'!$J:$J,$F21,'BD Op'!$E:$E,"="&amp;AC$16)/1000000)</f>
        <v>0</v>
      </c>
      <c r="AE21" s="171">
        <f>AB21+IF(Resumen!$G$7=0,0,AC21/Resumen!$G$7)</f>
        <v>0</v>
      </c>
      <c r="AF21" s="171">
        <f>IF(AG$16&gt;Periodo,0,SUMIFS('BD Op'!$H:$H,'BD Op'!$A:$A,AF$16,'BD Op'!$J:$J,$F21,'BD Op'!$K:$K,"Si",'BD Op'!$E:$E,"="&amp;AG$16)/1000000)</f>
        <v>0</v>
      </c>
      <c r="AG21" s="171">
        <f>IF(AG$16&gt;Periodo,0,SUMIFS('BD Op'!$G:$G,'BD Op'!$A:$A,AF$16,'BD Op'!$J:$J,$F21,'BD Op'!$K:$K,"No",'BD Op'!$E:$E,"="&amp;AG$16)/1000000)</f>
        <v>0</v>
      </c>
      <c r="AH21" s="171">
        <f>IF(AG$16&gt;Periodo,0,SUMIFS('BD Op'!$H:$H,'BD Op'!$A:$A,AF$16,'BD Op'!$J:$J,$F21,'BD Op'!$E:$E,"="&amp;AG$16)/1000000)</f>
        <v>0</v>
      </c>
      <c r="AI21" s="171">
        <f>AF21+IF(Resumen!$G$7=0,0,AG21/Resumen!$G$7)</f>
        <v>0</v>
      </c>
      <c r="AJ21" s="171">
        <f>IF(AK$16&gt;Periodo,0,SUMIFS('BD Op'!$H:$H,'BD Op'!$A:$A,AJ$16,'BD Op'!$J:$J,$F21,'BD Op'!$K:$K,"Si",'BD Op'!$E:$E,"="&amp;AK$16)/1000000)</f>
        <v>0</v>
      </c>
      <c r="AK21" s="171">
        <f>IF(AK$16&gt;Periodo,0,SUMIFS('BD Op'!$G:$G,'BD Op'!$A:$A,AJ$16,'BD Op'!$J:$J,$F21,'BD Op'!$K:$K,"No",'BD Op'!$E:$E,"="&amp;AK$16)/1000000)</f>
        <v>0</v>
      </c>
      <c r="AL21" s="171">
        <f>IF(AK$16&gt;Periodo,0,SUMIFS('BD Op'!$H:$H,'BD Op'!$A:$A,AJ$16,'BD Op'!$J:$J,$F21,'BD Op'!$E:$E,"="&amp;AK$16)/1000000)</f>
        <v>0</v>
      </c>
      <c r="AM21" s="171">
        <f>AJ21+IF(Resumen!$G$7=0,0,AK21/Resumen!$G$7)</f>
        <v>0</v>
      </c>
      <c r="AN21" s="171">
        <f>IF(AO$16&gt;Periodo,0,SUMIFS('BD Op'!$H:$H,'BD Op'!$A:$A,AN$16,'BD Op'!$J:$J,$F21,'BD Op'!$K:$K,"Si",'BD Op'!$E:$E,"="&amp;AO$16)/1000000)</f>
        <v>0</v>
      </c>
      <c r="AO21" s="171">
        <f>IF(AO$16&gt;Periodo,0,SUMIFS('BD Op'!$G:$G,'BD Op'!$A:$A,AN$16,'BD Op'!$J:$J,$F21,'BD Op'!$K:$K,"No",'BD Op'!$E:$E,"="&amp;AO$16)/1000000)</f>
        <v>0</v>
      </c>
      <c r="AP21" s="171">
        <f>IF(AO$16&gt;Periodo,0,SUMIFS('BD Op'!$H:$H,'BD Op'!$A:$A,AN$16,'BD Op'!$J:$J,$F21,'BD Op'!$E:$E,"="&amp;AO$16)/1000000)</f>
        <v>0</v>
      </c>
      <c r="AQ21" s="171">
        <f>AN21+IF(Resumen!$G$7=0,0,AO21/Resumen!$G$7)</f>
        <v>0</v>
      </c>
      <c r="AR21" s="171">
        <f>IF(AS$16&gt;Periodo,0,SUMIFS('BD Op'!$H:$H,'BD Op'!$A:$A,AR$16,'BD Op'!$J:$J,$F21,'BD Op'!$K:$K,"Si",'BD Op'!$E:$E,"="&amp;AS$16)/1000000)</f>
        <v>0</v>
      </c>
      <c r="AS21" s="171">
        <f>IF(AS$16&gt;Periodo,0,SUMIFS('BD Op'!$G:$G,'BD Op'!$A:$A,AR$16,'BD Op'!$J:$J,$F21,'BD Op'!$K:$K,"No",'BD Op'!$E:$E,"="&amp;AS$16)/1000000)</f>
        <v>0</v>
      </c>
      <c r="AT21" s="171">
        <f>IF(AS$16&gt;Periodo,0,SUMIFS('BD Op'!$H:$H,'BD Op'!$A:$A,AR$16,'BD Op'!$J:$J,$F21,'BD Op'!$E:$E,"="&amp;AS$16)/1000000)</f>
        <v>0</v>
      </c>
      <c r="AU21" s="171">
        <f>AR21+IF(Resumen!$G$7=0,0,AS21/Resumen!$G$7)</f>
        <v>0</v>
      </c>
      <c r="AV21" s="171">
        <f>IF(AW$16&gt;Periodo,0,SUMIFS('BD Op'!$H:$H,'BD Op'!$A:$A,AV$16,'BD Op'!$J:$J,$F21,'BD Op'!$K:$K,"Si",'BD Op'!$E:$E,"="&amp;AW$16)/1000000)</f>
        <v>0</v>
      </c>
      <c r="AW21" s="171">
        <f>IF(AW$16&gt;Periodo,0,SUMIFS('BD Op'!$G:$G,'BD Op'!$A:$A,AV$16,'BD Op'!$J:$J,$F21,'BD Op'!$K:$K,"No",'BD Op'!$E:$E,"="&amp;AW$16)/1000000)</f>
        <v>0</v>
      </c>
      <c r="AX21" s="171">
        <f>IF(AW$16&gt;Periodo,0,SUMIFS('BD Op'!$H:$H,'BD Op'!$A:$A,AV$16,'BD Op'!$J:$J,$F21,'BD Op'!$E:$E,"="&amp;AW$16)/1000000)</f>
        <v>0</v>
      </c>
      <c r="AY21" s="171">
        <f>AV21+IF(Resumen!$G$7=0,0,AW21/Resumen!$G$7)</f>
        <v>0</v>
      </c>
      <c r="AZ21" s="171">
        <f>IF(BA$16&gt;Periodo,0,SUMIFS('BD Op'!$H:$H,'BD Op'!$A:$A,AZ$16,'BD Op'!$J:$J,$F21,'BD Op'!$K:$K,"Si",'BD Op'!$E:$E,"="&amp;BA$16)/1000000)</f>
        <v>0</v>
      </c>
      <c r="BA21" s="171">
        <f>IF(BA$16&gt;Periodo,0,SUMIFS('BD Op'!$G:$G,'BD Op'!$A:$A,AZ$16,'BD Op'!$J:$J,$F21,'BD Op'!$K:$K,"No",'BD Op'!$E:$E,"="&amp;BA$16)/1000000)</f>
        <v>0</v>
      </c>
      <c r="BB21" s="171">
        <f>IF(BA$16&gt;Periodo,0,SUMIFS('BD Op'!$H:$H,'BD Op'!$A:$A,AZ$16,'BD Op'!$J:$J,$F21,'BD Op'!$E:$E,"="&amp;BA$16)/1000000)</f>
        <v>0</v>
      </c>
      <c r="BC21" s="171">
        <f>AZ21+IF(Resumen!$G$7=0,0,BA21/Resumen!$G$7)</f>
        <v>0</v>
      </c>
      <c r="BD21" s="171">
        <f>IF(BE$16&gt;Periodo,0,SUMIFS('BD Op'!$H:$H,'BD Op'!$A:$A,BD$16,'BD Op'!$J:$J,$F21,'BD Op'!$K:$K,"Si",'BD Op'!$E:$E,"="&amp;BE$16)/1000000)</f>
        <v>0</v>
      </c>
      <c r="BE21" s="171">
        <f>IF(BE$16&gt;Periodo,0,SUMIFS('BD Op'!$G:$G,'BD Op'!$A:$A,BD$16,'BD Op'!$J:$J,$F21,'BD Op'!$K:$K,"No",'BD Op'!$E:$E,"="&amp;BE$16)/1000000)</f>
        <v>0</v>
      </c>
      <c r="BF21" s="171">
        <f>IF(BE$16&gt;Periodo,0,SUMIFS('BD Op'!$H:$H,'BD Op'!$A:$A,BD$16,'BD Op'!$J:$J,$F21,'BD Op'!$E:$E,"="&amp;BE$16)/1000000)</f>
        <v>0</v>
      </c>
      <c r="BG21" s="171">
        <f>BD21+IF(Resumen!$G$7=0,0,BE21/Resumen!$G$7)</f>
        <v>0</v>
      </c>
      <c r="BH21" s="171">
        <f>IF(BI$16&gt;Periodo,0,SUMIFS('BD Op'!$H:$H,'BD Op'!$A:$A,BH$16,'BD Op'!$J:$J,$F21,'BD Op'!$K:$K,"Si",'BD Op'!$E:$E,"="&amp;BI$16)/1000000)</f>
        <v>0</v>
      </c>
      <c r="BI21" s="171">
        <f>IF(BI$16&gt;Periodo,0,SUMIFS('BD Op'!$G:$G,'BD Op'!$A:$A,BH$16,'BD Op'!$J:$J,$F21,'BD Op'!$K:$K,"No",'BD Op'!$E:$E,"="&amp;BI$16)/1000000)</f>
        <v>0</v>
      </c>
      <c r="BJ21" s="171">
        <f>IF(BI$16&gt;Periodo,0,SUMIFS('BD Op'!$H:$H,'BD Op'!$A:$A,BH$16,'BD Op'!$J:$J,$F21,'BD Op'!$E:$E,"="&amp;BI$16)/1000000)</f>
        <v>0</v>
      </c>
      <c r="BK21" s="171">
        <f>BH21+IF(Resumen!$G$7=0,0,BI21/Resumen!$G$7)</f>
        <v>0</v>
      </c>
      <c r="BL21" s="191">
        <f t="shared" si="4"/>
        <v>0</v>
      </c>
      <c r="BM21" s="191">
        <f t="shared" si="0"/>
        <v>0</v>
      </c>
      <c r="BN21" s="191">
        <f t="shared" si="1"/>
        <v>0</v>
      </c>
      <c r="BO21" s="191">
        <f t="shared" si="1"/>
        <v>0</v>
      </c>
      <c r="BP21" s="171">
        <f>SUMIFS('BD Op'!$H:$H,'BD Op'!$A:$A,BP$17,'BD Op'!$J:$J,$F21,'BD Op'!$K:$K,"Si")/1000000</f>
        <v>0</v>
      </c>
      <c r="BQ21" s="171">
        <f>SUMIFS('BD Op'!$G:$G,'BD Op'!$A:$A,BP$17,'BD Op'!$J:$J,$F21,'BD Op'!$K:$K,"No")/1000000</f>
        <v>0</v>
      </c>
      <c r="BR21" s="171">
        <f>SUMIFS('BD Op'!$H:$H,'BD Op'!$A:$A,BP$17,'BD Op'!$J:$J,$F21)/1000000</f>
        <v>0</v>
      </c>
      <c r="BS21" s="171">
        <f>BP21+IF(Resumen!$F$8=0,0,BQ21/Resumen!$F$8)</f>
        <v>0</v>
      </c>
      <c r="BT21" s="171">
        <f>SUMIFS('BD Op'!$H:$H,'BD Op'!$A:$A,BT$17,'BD Op'!$J:$J,$F21,'BD Op'!$K:$K,"Si")/1000000</f>
        <v>0</v>
      </c>
      <c r="BU21" s="171">
        <f>SUMIFS('BD Op'!$G:$G,'BD Op'!$A:$A,BT$17,'BD Op'!$J:$J,$F21,'BD Op'!$K:$K,"No")/1000000</f>
        <v>0</v>
      </c>
      <c r="BV21" s="171">
        <f>SUMIFS('BD Op'!$H:$H,'BD Op'!$A:$A,BT$17,'BD Op'!$J:$J,$F21)/1000000</f>
        <v>0</v>
      </c>
      <c r="BW21" s="171">
        <f>BT21+IF(Resumen!$F$8=0,0,BU21/Resumen!$F$8)</f>
        <v>0</v>
      </c>
      <c r="BX21" s="171">
        <f t="shared" si="5"/>
        <v>0</v>
      </c>
      <c r="BY21" s="171">
        <f t="shared" si="2"/>
        <v>0</v>
      </c>
      <c r="BZ21" s="171">
        <f t="shared" si="3"/>
        <v>0</v>
      </c>
    </row>
    <row r="22" spans="1:78" s="14" customFormat="1" ht="15" customHeight="1" x14ac:dyDescent="0.25">
      <c r="A22" s="93"/>
      <c r="B22" s="109">
        <f>SUMIFS('BD Op'!$H:$H,'BD Op'!$A:$A,B$17,'BD Op'!$J:$J,$F22,'BD Op'!$K:$K,"Si")/1000000</f>
        <v>0</v>
      </c>
      <c r="C22" s="109">
        <f>SUMIFS('BD Op'!$G:$G,'BD Op'!$A:$A,B$17,'BD Op'!$J:$J,$F22,'BD Op'!$K:$K,"No")/1000000</f>
        <v>0</v>
      </c>
      <c r="D22" s="110">
        <f>SUMIFS('BD Op'!$H:$H,'BD Op'!$A:$A,B$17,'BD Op'!$J:$J,$F22)/1000000</f>
        <v>0</v>
      </c>
      <c r="E22" s="109">
        <f>B22+IF(Resumen!$F$7=0,0,C22/Resumen!$F$7)</f>
        <v>0</v>
      </c>
      <c r="F22" s="143" t="s">
        <v>129</v>
      </c>
      <c r="G22" s="191">
        <f>SUMIFS('BD Op'!$H:$H,'BD Op'!$A:$A,G$17,'BD Op'!$J:$J,$F22,'BD Op'!$K:$K,"Si")/1000000</f>
        <v>0</v>
      </c>
      <c r="H22" s="191">
        <f>SUMIFS('BD Op'!$G:$G,'BD Op'!$A:$A,G$17,'BD Op'!$J:$J,$F22,'BD Op'!$K:$K,"No")/1000000</f>
        <v>0</v>
      </c>
      <c r="I22" s="171">
        <f>SUMIFS('BD Op'!$H:$H,'BD Op'!$A:$A,G$17,'BD Op'!$J:$J,$F22)/1000000</f>
        <v>0</v>
      </c>
      <c r="J22" s="191">
        <f>SUMIFS('BD Op'!$H:$H,'BD Op'!$A:$A,J$17,'BD Op'!$J:$J,$F22,'BD Op'!$K:$K,"Si")/1000000</f>
        <v>0</v>
      </c>
      <c r="K22" s="191">
        <f>SUMIFS('BD Op'!$G:$G,'BD Op'!$A:$A,J$17,'BD Op'!$J:$J,$F22,'BD Op'!$K:$K,"No")/1000000</f>
        <v>0</v>
      </c>
      <c r="L22" s="171">
        <f>SUMIFS('BD Op'!$H:$H,'BD Op'!$A:$A,J$17,'BD Op'!$J:$J,$F22)/1000000</f>
        <v>0</v>
      </c>
      <c r="M22" s="191">
        <f>SUMIFS('BD Op'!$H:$H,'BD Op'!$A:$A,J$17,'BD Op'!$J:$J,$F22,'BD Op'!$K:$K,"Si",'BD Op'!$E:$E,"&lt;="&amp;Periodo)/1000000</f>
        <v>0</v>
      </c>
      <c r="N22" s="191">
        <f>SUMIFS('BD Op'!$G:$G,'BD Op'!$A:$A,J$17,'BD Op'!$J:$J,$F22,'BD Op'!$K:$K,"No",'BD Op'!$E:$E,"&lt;="&amp;Periodo)/1000000</f>
        <v>0</v>
      </c>
      <c r="O22" s="171">
        <f>SUMIFS('BD Op'!$H:$H,'BD Op'!$A:$A,J$17,'BD Op'!$J:$J,$F22,'BD Op'!$E:$E,"&lt;="&amp;Periodo)/1000000</f>
        <v>0</v>
      </c>
      <c r="P22" s="171">
        <f>IF(Q$16&gt;Periodo,0,SUMIFS('BD Op'!$H:$H,'BD Op'!$A:$A,P$16,'BD Op'!$J:$J,$F22,'BD Op'!$K:$K,"Si",'BD Op'!$E:$E,"="&amp;Q$16)/1000000)</f>
        <v>0</v>
      </c>
      <c r="Q22" s="171">
        <f>IF(Q$16&gt;Periodo,0,SUMIFS('BD Op'!$G:$G,'BD Op'!$A:$A,P$16,'BD Op'!$J:$J,$F22,'BD Op'!$K:$K,"No",'BD Op'!$E:$E,"="&amp;Q$16)/1000000)</f>
        <v>0</v>
      </c>
      <c r="R22" s="171">
        <f>IF(Q$16&gt;Periodo,0,SUMIFS('BD Op'!$H:$H,'BD Op'!$A:$A,P$16,'BD Op'!$J:$J,$F22,'BD Op'!$E:$E,"="&amp;Q$16)/1000000)</f>
        <v>0</v>
      </c>
      <c r="S22" s="171">
        <f>P22+IF(Resumen!$G$7=0,0,Q22/Resumen!$G$7)</f>
        <v>0</v>
      </c>
      <c r="T22" s="171">
        <f>IF(U$16&gt;Periodo,0,SUMIFS('BD Op'!$H:$H,'BD Op'!$A:$A,T$16,'BD Op'!$J:$J,$F22,'BD Op'!$K:$K,"Si",'BD Op'!$E:$E,"="&amp;U$16)/1000000)</f>
        <v>0</v>
      </c>
      <c r="U22" s="171">
        <f>IF(U$16&gt;Periodo,0,SUMIFS('BD Op'!$G:$G,'BD Op'!$A:$A,T$16,'BD Op'!$J:$J,$F22,'BD Op'!$K:$K,"No",'BD Op'!$E:$E,"="&amp;U$16)/1000000)</f>
        <v>0</v>
      </c>
      <c r="V22" s="171">
        <f>IF(U$16&gt;Periodo,0,SUMIFS('BD Op'!$H:$H,'BD Op'!$A:$A,T$16,'BD Op'!$J:$J,$F22,'BD Op'!$E:$E,"="&amp;U$16)/1000000)</f>
        <v>0</v>
      </c>
      <c r="W22" s="171">
        <f>T22+IF(Resumen!$G$7=0,0,U22/Resumen!$G$7)</f>
        <v>0</v>
      </c>
      <c r="X22" s="171">
        <f>IF(Y$16&gt;Periodo,0,SUMIFS('BD Op'!$H:$H,'BD Op'!$A:$A,X$16,'BD Op'!$J:$J,$F22,'BD Op'!$K:$K,"Si",'BD Op'!$E:$E,"="&amp;Y$16)/1000000)</f>
        <v>0</v>
      </c>
      <c r="Y22" s="171">
        <f>IF(Y$16&gt;Periodo,0,SUMIFS('BD Op'!$G:$G,'BD Op'!$A:$A,X$16,'BD Op'!$J:$J,$F22,'BD Op'!$K:$K,"No",'BD Op'!$E:$E,"="&amp;Y$16)/1000000)</f>
        <v>0</v>
      </c>
      <c r="Z22" s="171">
        <f>IF(Y$16&gt;Periodo,0,SUMIFS('BD Op'!$H:$H,'BD Op'!$A:$A,X$16,'BD Op'!$J:$J,$F22,'BD Op'!$E:$E,"="&amp;Y$16)/1000000)</f>
        <v>0</v>
      </c>
      <c r="AA22" s="171">
        <f>X22+IF(Resumen!$G$7=0,0,Y22/Resumen!$G$7)</f>
        <v>0</v>
      </c>
      <c r="AB22" s="171">
        <f>IF(AC$16&gt;Periodo,0,SUMIFS('BD Op'!$H:$H,'BD Op'!$A:$A,AB$16,'BD Op'!$J:$J,$F22,'BD Op'!$K:$K,"Si",'BD Op'!$E:$E,"="&amp;AC$16)/1000000)</f>
        <v>0</v>
      </c>
      <c r="AC22" s="171">
        <f>IF(AC$16&gt;Periodo,0,SUMIFS('BD Op'!$G:$G,'BD Op'!$A:$A,AB$16,'BD Op'!$J:$J,$F22,'BD Op'!$K:$K,"No",'BD Op'!$E:$E,"="&amp;AC$16)/1000000)</f>
        <v>0</v>
      </c>
      <c r="AD22" s="171">
        <f>IF(AC$16&gt;Periodo,0,SUMIFS('BD Op'!$H:$H,'BD Op'!$A:$A,AB$16,'BD Op'!$J:$J,$F22,'BD Op'!$E:$E,"="&amp;AC$16)/1000000)</f>
        <v>0</v>
      </c>
      <c r="AE22" s="171">
        <f>AB22+IF(Resumen!$G$7=0,0,AC22/Resumen!$G$7)</f>
        <v>0</v>
      </c>
      <c r="AF22" s="171">
        <f>IF(AG$16&gt;Periodo,0,SUMIFS('BD Op'!$H:$H,'BD Op'!$A:$A,AF$16,'BD Op'!$J:$J,$F22,'BD Op'!$K:$K,"Si",'BD Op'!$E:$E,"="&amp;AG$16)/1000000)</f>
        <v>0</v>
      </c>
      <c r="AG22" s="171">
        <f>IF(AG$16&gt;Periodo,0,SUMIFS('BD Op'!$G:$G,'BD Op'!$A:$A,AF$16,'BD Op'!$J:$J,$F22,'BD Op'!$K:$K,"No",'BD Op'!$E:$E,"="&amp;AG$16)/1000000)</f>
        <v>0</v>
      </c>
      <c r="AH22" s="171">
        <f>IF(AG$16&gt;Periodo,0,SUMIFS('BD Op'!$H:$H,'BD Op'!$A:$A,AF$16,'BD Op'!$J:$J,$F22,'BD Op'!$E:$E,"="&amp;AG$16)/1000000)</f>
        <v>0</v>
      </c>
      <c r="AI22" s="171">
        <f>AF22+IF(Resumen!$G$7=0,0,AG22/Resumen!$G$7)</f>
        <v>0</v>
      </c>
      <c r="AJ22" s="171">
        <f>IF(AK$16&gt;Periodo,0,SUMIFS('BD Op'!$H:$H,'BD Op'!$A:$A,AJ$16,'BD Op'!$J:$J,$F22,'BD Op'!$K:$K,"Si",'BD Op'!$E:$E,"="&amp;AK$16)/1000000)</f>
        <v>0</v>
      </c>
      <c r="AK22" s="171">
        <f>IF(AK$16&gt;Periodo,0,SUMIFS('BD Op'!$G:$G,'BD Op'!$A:$A,AJ$16,'BD Op'!$J:$J,$F22,'BD Op'!$K:$K,"No",'BD Op'!$E:$E,"="&amp;AK$16)/1000000)</f>
        <v>0</v>
      </c>
      <c r="AL22" s="171">
        <f>IF(AK$16&gt;Periodo,0,SUMIFS('BD Op'!$H:$H,'BD Op'!$A:$A,AJ$16,'BD Op'!$J:$J,$F22,'BD Op'!$E:$E,"="&amp;AK$16)/1000000)</f>
        <v>0</v>
      </c>
      <c r="AM22" s="171">
        <f>AJ22+IF(Resumen!$G$7=0,0,AK22/Resumen!$G$7)</f>
        <v>0</v>
      </c>
      <c r="AN22" s="171">
        <f>IF(AO$16&gt;Periodo,0,SUMIFS('BD Op'!$H:$H,'BD Op'!$A:$A,AN$16,'BD Op'!$J:$J,$F22,'BD Op'!$K:$K,"Si",'BD Op'!$E:$E,"="&amp;AO$16)/1000000)</f>
        <v>0</v>
      </c>
      <c r="AO22" s="171">
        <f>IF(AO$16&gt;Periodo,0,SUMIFS('BD Op'!$G:$G,'BD Op'!$A:$A,AN$16,'BD Op'!$J:$J,$F22,'BD Op'!$K:$K,"No",'BD Op'!$E:$E,"="&amp;AO$16)/1000000)</f>
        <v>0</v>
      </c>
      <c r="AP22" s="171">
        <f>IF(AO$16&gt;Periodo,0,SUMIFS('BD Op'!$H:$H,'BD Op'!$A:$A,AN$16,'BD Op'!$J:$J,$F22,'BD Op'!$E:$E,"="&amp;AO$16)/1000000)</f>
        <v>0</v>
      </c>
      <c r="AQ22" s="171">
        <f>AN22+IF(Resumen!$G$7=0,0,AO22/Resumen!$G$7)</f>
        <v>0</v>
      </c>
      <c r="AR22" s="171">
        <f>IF(AS$16&gt;Periodo,0,SUMIFS('BD Op'!$H:$H,'BD Op'!$A:$A,AR$16,'BD Op'!$J:$J,$F22,'BD Op'!$K:$K,"Si",'BD Op'!$E:$E,"="&amp;AS$16)/1000000)</f>
        <v>0</v>
      </c>
      <c r="AS22" s="171">
        <f>IF(AS$16&gt;Periodo,0,SUMIFS('BD Op'!$G:$G,'BD Op'!$A:$A,AR$16,'BD Op'!$J:$J,$F22,'BD Op'!$K:$K,"No",'BD Op'!$E:$E,"="&amp;AS$16)/1000000)</f>
        <v>0</v>
      </c>
      <c r="AT22" s="171">
        <f>IF(AS$16&gt;Periodo,0,SUMIFS('BD Op'!$H:$H,'BD Op'!$A:$A,AR$16,'BD Op'!$J:$J,$F22,'BD Op'!$E:$E,"="&amp;AS$16)/1000000)</f>
        <v>0</v>
      </c>
      <c r="AU22" s="171">
        <f>AR22+IF(Resumen!$G$7=0,0,AS22/Resumen!$G$7)</f>
        <v>0</v>
      </c>
      <c r="AV22" s="171">
        <f>IF(AW$16&gt;Periodo,0,SUMIFS('BD Op'!$H:$H,'BD Op'!$A:$A,AV$16,'BD Op'!$J:$J,$F22,'BD Op'!$K:$K,"Si",'BD Op'!$E:$E,"="&amp;AW$16)/1000000)</f>
        <v>0</v>
      </c>
      <c r="AW22" s="171">
        <f>IF(AW$16&gt;Periodo,0,SUMIFS('BD Op'!$G:$G,'BD Op'!$A:$A,AV$16,'BD Op'!$J:$J,$F22,'BD Op'!$K:$K,"No",'BD Op'!$E:$E,"="&amp;AW$16)/1000000)</f>
        <v>0</v>
      </c>
      <c r="AX22" s="171">
        <f>IF(AW$16&gt;Periodo,0,SUMIFS('BD Op'!$H:$H,'BD Op'!$A:$A,AV$16,'BD Op'!$J:$J,$F22,'BD Op'!$E:$E,"="&amp;AW$16)/1000000)</f>
        <v>0</v>
      </c>
      <c r="AY22" s="171">
        <f>AV22+IF(Resumen!$G$7=0,0,AW22/Resumen!$G$7)</f>
        <v>0</v>
      </c>
      <c r="AZ22" s="171">
        <f>IF(BA$16&gt;Periodo,0,SUMIFS('BD Op'!$H:$H,'BD Op'!$A:$A,AZ$16,'BD Op'!$J:$J,$F22,'BD Op'!$K:$K,"Si",'BD Op'!$E:$E,"="&amp;BA$16)/1000000)</f>
        <v>0</v>
      </c>
      <c r="BA22" s="171">
        <f>IF(BA$16&gt;Periodo,0,SUMIFS('BD Op'!$G:$G,'BD Op'!$A:$A,AZ$16,'BD Op'!$J:$J,$F22,'BD Op'!$K:$K,"No",'BD Op'!$E:$E,"="&amp;BA$16)/1000000)</f>
        <v>0</v>
      </c>
      <c r="BB22" s="171">
        <f>IF(BA$16&gt;Periodo,0,SUMIFS('BD Op'!$H:$H,'BD Op'!$A:$A,AZ$16,'BD Op'!$J:$J,$F22,'BD Op'!$E:$E,"="&amp;BA$16)/1000000)</f>
        <v>0</v>
      </c>
      <c r="BC22" s="171">
        <f>AZ22+IF(Resumen!$G$7=0,0,BA22/Resumen!$G$7)</f>
        <v>0</v>
      </c>
      <c r="BD22" s="171">
        <f>IF(BE$16&gt;Periodo,0,SUMIFS('BD Op'!$H:$H,'BD Op'!$A:$A,BD$16,'BD Op'!$J:$J,$F22,'BD Op'!$K:$K,"Si",'BD Op'!$E:$E,"="&amp;BE$16)/1000000)</f>
        <v>0</v>
      </c>
      <c r="BE22" s="171">
        <f>IF(BE$16&gt;Periodo,0,SUMIFS('BD Op'!$G:$G,'BD Op'!$A:$A,BD$16,'BD Op'!$J:$J,$F22,'BD Op'!$K:$K,"No",'BD Op'!$E:$E,"="&amp;BE$16)/1000000)</f>
        <v>0</v>
      </c>
      <c r="BF22" s="171">
        <f>IF(BE$16&gt;Periodo,0,SUMIFS('BD Op'!$H:$H,'BD Op'!$A:$A,BD$16,'BD Op'!$J:$J,$F22,'BD Op'!$E:$E,"="&amp;BE$16)/1000000)</f>
        <v>0</v>
      </c>
      <c r="BG22" s="171">
        <f>BD22+IF(Resumen!$G$7=0,0,BE22/Resumen!$G$7)</f>
        <v>0</v>
      </c>
      <c r="BH22" s="171">
        <f>IF(BI$16&gt;Periodo,0,SUMIFS('BD Op'!$H:$H,'BD Op'!$A:$A,BH$16,'BD Op'!$J:$J,$F22,'BD Op'!$K:$K,"Si",'BD Op'!$E:$E,"="&amp;BI$16)/1000000)</f>
        <v>0</v>
      </c>
      <c r="BI22" s="171">
        <f>IF(BI$16&gt;Periodo,0,SUMIFS('BD Op'!$G:$G,'BD Op'!$A:$A,BH$16,'BD Op'!$J:$J,$F22,'BD Op'!$K:$K,"No",'BD Op'!$E:$E,"="&amp;BI$16)/1000000)</f>
        <v>0</v>
      </c>
      <c r="BJ22" s="171">
        <f>IF(BI$16&gt;Periodo,0,SUMIFS('BD Op'!$H:$H,'BD Op'!$A:$A,BH$16,'BD Op'!$J:$J,$F22,'BD Op'!$E:$E,"="&amp;BI$16)/1000000)</f>
        <v>0</v>
      </c>
      <c r="BK22" s="171">
        <f>BH22+IF(Resumen!$G$7=0,0,BI22/Resumen!$G$7)</f>
        <v>0</v>
      </c>
      <c r="BL22" s="191">
        <f t="shared" si="4"/>
        <v>0</v>
      </c>
      <c r="BM22" s="191">
        <f t="shared" si="0"/>
        <v>0</v>
      </c>
      <c r="BN22" s="191">
        <f t="shared" si="1"/>
        <v>0</v>
      </c>
      <c r="BO22" s="191">
        <f t="shared" si="1"/>
        <v>0</v>
      </c>
      <c r="BP22" s="171">
        <f>SUMIFS('BD Op'!$H:$H,'BD Op'!$A:$A,BP$17,'BD Op'!$J:$J,$F22,'BD Op'!$K:$K,"Si")/1000000</f>
        <v>0</v>
      </c>
      <c r="BQ22" s="171">
        <f>SUMIFS('BD Op'!$G:$G,'BD Op'!$A:$A,BP$17,'BD Op'!$J:$J,$F22,'BD Op'!$K:$K,"No")/1000000</f>
        <v>0</v>
      </c>
      <c r="BR22" s="171">
        <f>SUMIFS('BD Op'!$H:$H,'BD Op'!$A:$A,BP$17,'BD Op'!$J:$J,$F22)/1000000</f>
        <v>0</v>
      </c>
      <c r="BS22" s="171">
        <f>BP22+IF(Resumen!$F$8=0,0,BQ22/Resumen!$F$8)</f>
        <v>0</v>
      </c>
      <c r="BT22" s="171">
        <f>SUMIFS('BD Op'!$H:$H,'BD Op'!$A:$A,BT$17,'BD Op'!$J:$J,$F22,'BD Op'!$K:$K,"Si")/1000000</f>
        <v>0</v>
      </c>
      <c r="BU22" s="171">
        <f>SUMIFS('BD Op'!$G:$G,'BD Op'!$A:$A,BT$17,'BD Op'!$J:$J,$F22,'BD Op'!$K:$K,"No")/1000000</f>
        <v>0</v>
      </c>
      <c r="BV22" s="171">
        <f>SUMIFS('BD Op'!$H:$H,'BD Op'!$A:$A,BT$17,'BD Op'!$J:$J,$F22)/1000000</f>
        <v>0</v>
      </c>
      <c r="BW22" s="171">
        <f>BT22+IF(Resumen!$F$8=0,0,BU22/Resumen!$F$8)</f>
        <v>0</v>
      </c>
      <c r="BX22" s="171">
        <f t="shared" si="5"/>
        <v>0</v>
      </c>
      <c r="BY22" s="171">
        <f t="shared" si="2"/>
        <v>0</v>
      </c>
      <c r="BZ22" s="171">
        <f t="shared" si="3"/>
        <v>0</v>
      </c>
    </row>
    <row r="23" spans="1:78" s="14" customFormat="1" ht="15" customHeight="1" x14ac:dyDescent="0.25">
      <c r="A23" s="93"/>
      <c r="B23" s="109">
        <f>SUMIFS('BD Op'!$H:$H,'BD Op'!$A:$A,B$17,'BD Op'!$J:$J,$F23,'BD Op'!$K:$K,"Si")/1000000</f>
        <v>0</v>
      </c>
      <c r="C23" s="109">
        <f>SUMIFS('BD Op'!$G:$G,'BD Op'!$A:$A,B$17,'BD Op'!$J:$J,$F23,'BD Op'!$K:$K,"No")/1000000</f>
        <v>0</v>
      </c>
      <c r="D23" s="110">
        <f>SUMIFS('BD Op'!$H:$H,'BD Op'!$A:$A,B$17,'BD Op'!$J:$J,$F23)/1000000</f>
        <v>0</v>
      </c>
      <c r="E23" s="109">
        <f>B23+IF(Resumen!$F$7=0,0,C23/Resumen!$F$7)</f>
        <v>0</v>
      </c>
      <c r="F23" s="143" t="s">
        <v>130</v>
      </c>
      <c r="G23" s="191">
        <f>SUMIFS('BD Op'!$H:$H,'BD Op'!$A:$A,G$17,'BD Op'!$J:$J,$F23,'BD Op'!$K:$K,"Si")/1000000</f>
        <v>0</v>
      </c>
      <c r="H23" s="191">
        <f>SUMIFS('BD Op'!$G:$G,'BD Op'!$A:$A,G$17,'BD Op'!$J:$J,$F23,'BD Op'!$K:$K,"No")/1000000</f>
        <v>0</v>
      </c>
      <c r="I23" s="171">
        <f>SUMIFS('BD Op'!$H:$H,'BD Op'!$A:$A,G$17,'BD Op'!$J:$J,$F23)/1000000</f>
        <v>0</v>
      </c>
      <c r="J23" s="191">
        <f>SUMIFS('BD Op'!$H:$H,'BD Op'!$A:$A,J$17,'BD Op'!$J:$J,$F23,'BD Op'!$K:$K,"Si")/1000000</f>
        <v>0</v>
      </c>
      <c r="K23" s="191">
        <f>SUMIFS('BD Op'!$G:$G,'BD Op'!$A:$A,J$17,'BD Op'!$J:$J,$F23,'BD Op'!$K:$K,"No")/1000000</f>
        <v>0</v>
      </c>
      <c r="L23" s="171">
        <f>SUMIFS('BD Op'!$H:$H,'BD Op'!$A:$A,J$17,'BD Op'!$J:$J,$F23)/1000000</f>
        <v>0</v>
      </c>
      <c r="M23" s="191">
        <f>SUMIFS('BD Op'!$H:$H,'BD Op'!$A:$A,J$17,'BD Op'!$J:$J,$F23,'BD Op'!$K:$K,"Si",'BD Op'!$E:$E,"&lt;="&amp;Periodo)/1000000</f>
        <v>0</v>
      </c>
      <c r="N23" s="191">
        <f>SUMIFS('BD Op'!$G:$G,'BD Op'!$A:$A,J$17,'BD Op'!$J:$J,$F23,'BD Op'!$K:$K,"No",'BD Op'!$E:$E,"&lt;="&amp;Periodo)/1000000</f>
        <v>0</v>
      </c>
      <c r="O23" s="171">
        <f>SUMIFS('BD Op'!$H:$H,'BD Op'!$A:$A,J$17,'BD Op'!$J:$J,$F23,'BD Op'!$E:$E,"&lt;="&amp;Periodo)/1000000</f>
        <v>0</v>
      </c>
      <c r="P23" s="171">
        <f>IF(Q$16&gt;Periodo,0,SUMIFS('BD Op'!$H:$H,'BD Op'!$A:$A,P$16,'BD Op'!$J:$J,$F23,'BD Op'!$K:$K,"Si",'BD Op'!$E:$E,"="&amp;Q$16)/1000000)</f>
        <v>0</v>
      </c>
      <c r="Q23" s="171">
        <f>IF(Q$16&gt;Periodo,0,SUMIFS('BD Op'!$G:$G,'BD Op'!$A:$A,P$16,'BD Op'!$J:$J,$F23,'BD Op'!$K:$K,"No",'BD Op'!$E:$E,"="&amp;Q$16)/1000000)</f>
        <v>0</v>
      </c>
      <c r="R23" s="171">
        <f>IF(Q$16&gt;Periodo,0,SUMIFS('BD Op'!$H:$H,'BD Op'!$A:$A,P$16,'BD Op'!$J:$J,$F23,'BD Op'!$E:$E,"="&amp;Q$16)/1000000)</f>
        <v>0</v>
      </c>
      <c r="S23" s="171">
        <f>P23+IF(Resumen!$G$7=0,0,Q23/Resumen!$G$7)</f>
        <v>0</v>
      </c>
      <c r="T23" s="171">
        <f>IF(U$16&gt;Periodo,0,SUMIFS('BD Op'!$H:$H,'BD Op'!$A:$A,T$16,'BD Op'!$J:$J,$F23,'BD Op'!$K:$K,"Si",'BD Op'!$E:$E,"="&amp;U$16)/1000000)</f>
        <v>0</v>
      </c>
      <c r="U23" s="171">
        <f>IF(U$16&gt;Periodo,0,SUMIFS('BD Op'!$G:$G,'BD Op'!$A:$A,T$16,'BD Op'!$J:$J,$F23,'BD Op'!$K:$K,"No",'BD Op'!$E:$E,"="&amp;U$16)/1000000)</f>
        <v>0</v>
      </c>
      <c r="V23" s="171">
        <f>IF(U$16&gt;Periodo,0,SUMIFS('BD Op'!$H:$H,'BD Op'!$A:$A,T$16,'BD Op'!$J:$J,$F23,'BD Op'!$E:$E,"="&amp;U$16)/1000000)</f>
        <v>0</v>
      </c>
      <c r="W23" s="171">
        <f>T23+IF(Resumen!$G$7=0,0,U23/Resumen!$G$7)</f>
        <v>0</v>
      </c>
      <c r="X23" s="171">
        <f>IF(Y$16&gt;Periodo,0,SUMIFS('BD Op'!$H:$H,'BD Op'!$A:$A,X$16,'BD Op'!$J:$J,$F23,'BD Op'!$K:$K,"Si",'BD Op'!$E:$E,"="&amp;Y$16)/1000000)</f>
        <v>0</v>
      </c>
      <c r="Y23" s="171">
        <f>IF(Y$16&gt;Periodo,0,SUMIFS('BD Op'!$G:$G,'BD Op'!$A:$A,X$16,'BD Op'!$J:$J,$F23,'BD Op'!$K:$K,"No",'BD Op'!$E:$E,"="&amp;Y$16)/1000000)</f>
        <v>0</v>
      </c>
      <c r="Z23" s="171">
        <f>IF(Y$16&gt;Periodo,0,SUMIFS('BD Op'!$H:$H,'BD Op'!$A:$A,X$16,'BD Op'!$J:$J,$F23,'BD Op'!$E:$E,"="&amp;Y$16)/1000000)</f>
        <v>0</v>
      </c>
      <c r="AA23" s="171">
        <f>X23+IF(Resumen!$G$7=0,0,Y23/Resumen!$G$7)</f>
        <v>0</v>
      </c>
      <c r="AB23" s="171">
        <f>IF(AC$16&gt;Periodo,0,SUMIFS('BD Op'!$H:$H,'BD Op'!$A:$A,AB$16,'BD Op'!$J:$J,$F23,'BD Op'!$K:$K,"Si",'BD Op'!$E:$E,"="&amp;AC$16)/1000000)</f>
        <v>0</v>
      </c>
      <c r="AC23" s="171">
        <f>IF(AC$16&gt;Periodo,0,SUMIFS('BD Op'!$G:$G,'BD Op'!$A:$A,AB$16,'BD Op'!$J:$J,$F23,'BD Op'!$K:$K,"No",'BD Op'!$E:$E,"="&amp;AC$16)/1000000)</f>
        <v>0</v>
      </c>
      <c r="AD23" s="171">
        <f>IF(AC$16&gt;Periodo,0,SUMIFS('BD Op'!$H:$H,'BD Op'!$A:$A,AB$16,'BD Op'!$J:$J,$F23,'BD Op'!$E:$E,"="&amp;AC$16)/1000000)</f>
        <v>0</v>
      </c>
      <c r="AE23" s="171">
        <f>AB23+IF(Resumen!$G$7=0,0,AC23/Resumen!$G$7)</f>
        <v>0</v>
      </c>
      <c r="AF23" s="171">
        <f>IF(AG$16&gt;Periodo,0,SUMIFS('BD Op'!$H:$H,'BD Op'!$A:$A,AF$16,'BD Op'!$J:$J,$F23,'BD Op'!$K:$K,"Si",'BD Op'!$E:$E,"="&amp;AG$16)/1000000)</f>
        <v>0</v>
      </c>
      <c r="AG23" s="171">
        <f>IF(AG$16&gt;Periodo,0,SUMIFS('BD Op'!$G:$G,'BD Op'!$A:$A,AF$16,'BD Op'!$J:$J,$F23,'BD Op'!$K:$K,"No",'BD Op'!$E:$E,"="&amp;AG$16)/1000000)</f>
        <v>0</v>
      </c>
      <c r="AH23" s="171">
        <f>IF(AG$16&gt;Periodo,0,SUMIFS('BD Op'!$H:$H,'BD Op'!$A:$A,AF$16,'BD Op'!$J:$J,$F23,'BD Op'!$E:$E,"="&amp;AG$16)/1000000)</f>
        <v>0</v>
      </c>
      <c r="AI23" s="171">
        <f>AF23+IF(Resumen!$G$7=0,0,AG23/Resumen!$G$7)</f>
        <v>0</v>
      </c>
      <c r="AJ23" s="171">
        <f>IF(AK$16&gt;Periodo,0,SUMIFS('BD Op'!$H:$H,'BD Op'!$A:$A,AJ$16,'BD Op'!$J:$J,$F23,'BD Op'!$K:$K,"Si",'BD Op'!$E:$E,"="&amp;AK$16)/1000000)</f>
        <v>0</v>
      </c>
      <c r="AK23" s="171">
        <f>IF(AK$16&gt;Periodo,0,SUMIFS('BD Op'!$G:$G,'BD Op'!$A:$A,AJ$16,'BD Op'!$J:$J,$F23,'BD Op'!$K:$K,"No",'BD Op'!$E:$E,"="&amp;AK$16)/1000000)</f>
        <v>0</v>
      </c>
      <c r="AL23" s="171">
        <f>IF(AK$16&gt;Periodo,0,SUMIFS('BD Op'!$H:$H,'BD Op'!$A:$A,AJ$16,'BD Op'!$J:$J,$F23,'BD Op'!$E:$E,"="&amp;AK$16)/1000000)</f>
        <v>0</v>
      </c>
      <c r="AM23" s="171">
        <f>AJ23+IF(Resumen!$G$7=0,0,AK23/Resumen!$G$7)</f>
        <v>0</v>
      </c>
      <c r="AN23" s="171">
        <f>IF(AO$16&gt;Periodo,0,SUMIFS('BD Op'!$H:$H,'BD Op'!$A:$A,AN$16,'BD Op'!$J:$J,$F23,'BD Op'!$K:$K,"Si",'BD Op'!$E:$E,"="&amp;AO$16)/1000000)</f>
        <v>0</v>
      </c>
      <c r="AO23" s="171">
        <f>IF(AO$16&gt;Periodo,0,SUMIFS('BD Op'!$G:$G,'BD Op'!$A:$A,AN$16,'BD Op'!$J:$J,$F23,'BD Op'!$K:$K,"No",'BD Op'!$E:$E,"="&amp;AO$16)/1000000)</f>
        <v>0</v>
      </c>
      <c r="AP23" s="171">
        <f>IF(AO$16&gt;Periodo,0,SUMIFS('BD Op'!$H:$H,'BD Op'!$A:$A,AN$16,'BD Op'!$J:$J,$F23,'BD Op'!$E:$E,"="&amp;AO$16)/1000000)</f>
        <v>0</v>
      </c>
      <c r="AQ23" s="171">
        <f>AN23+IF(Resumen!$G$7=0,0,AO23/Resumen!$G$7)</f>
        <v>0</v>
      </c>
      <c r="AR23" s="171">
        <f>IF(AS$16&gt;Periodo,0,SUMIFS('BD Op'!$H:$H,'BD Op'!$A:$A,AR$16,'BD Op'!$J:$J,$F23,'BD Op'!$K:$K,"Si",'BD Op'!$E:$E,"="&amp;AS$16)/1000000)</f>
        <v>0</v>
      </c>
      <c r="AS23" s="171">
        <f>IF(AS$16&gt;Periodo,0,SUMIFS('BD Op'!$G:$G,'BD Op'!$A:$A,AR$16,'BD Op'!$J:$J,$F23,'BD Op'!$K:$K,"No",'BD Op'!$E:$E,"="&amp;AS$16)/1000000)</f>
        <v>0</v>
      </c>
      <c r="AT23" s="171">
        <f>IF(AS$16&gt;Periodo,0,SUMIFS('BD Op'!$H:$H,'BD Op'!$A:$A,AR$16,'BD Op'!$J:$J,$F23,'BD Op'!$E:$E,"="&amp;AS$16)/1000000)</f>
        <v>0</v>
      </c>
      <c r="AU23" s="171">
        <f>AR23+IF(Resumen!$G$7=0,0,AS23/Resumen!$G$7)</f>
        <v>0</v>
      </c>
      <c r="AV23" s="171">
        <f>IF(AW$16&gt;Periodo,0,SUMIFS('BD Op'!$H:$H,'BD Op'!$A:$A,AV$16,'BD Op'!$J:$J,$F23,'BD Op'!$K:$K,"Si",'BD Op'!$E:$E,"="&amp;AW$16)/1000000)</f>
        <v>0</v>
      </c>
      <c r="AW23" s="171">
        <f>IF(AW$16&gt;Periodo,0,SUMIFS('BD Op'!$G:$G,'BD Op'!$A:$A,AV$16,'BD Op'!$J:$J,$F23,'BD Op'!$K:$K,"No",'BD Op'!$E:$E,"="&amp;AW$16)/1000000)</f>
        <v>0</v>
      </c>
      <c r="AX23" s="171">
        <f>IF(AW$16&gt;Periodo,0,SUMIFS('BD Op'!$H:$H,'BD Op'!$A:$A,AV$16,'BD Op'!$J:$J,$F23,'BD Op'!$E:$E,"="&amp;AW$16)/1000000)</f>
        <v>0</v>
      </c>
      <c r="AY23" s="171">
        <f>AV23+IF(Resumen!$G$7=0,0,AW23/Resumen!$G$7)</f>
        <v>0</v>
      </c>
      <c r="AZ23" s="171">
        <f>IF(BA$16&gt;Periodo,0,SUMIFS('BD Op'!$H:$H,'BD Op'!$A:$A,AZ$16,'BD Op'!$J:$J,$F23,'BD Op'!$K:$K,"Si",'BD Op'!$E:$E,"="&amp;BA$16)/1000000)</f>
        <v>0</v>
      </c>
      <c r="BA23" s="171">
        <f>IF(BA$16&gt;Periodo,0,SUMIFS('BD Op'!$G:$G,'BD Op'!$A:$A,AZ$16,'BD Op'!$J:$J,$F23,'BD Op'!$K:$K,"No",'BD Op'!$E:$E,"="&amp;BA$16)/1000000)</f>
        <v>0</v>
      </c>
      <c r="BB23" s="171">
        <f>IF(BA$16&gt;Periodo,0,SUMIFS('BD Op'!$H:$H,'BD Op'!$A:$A,AZ$16,'BD Op'!$J:$J,$F23,'BD Op'!$E:$E,"="&amp;BA$16)/1000000)</f>
        <v>0</v>
      </c>
      <c r="BC23" s="171">
        <f>AZ23+IF(Resumen!$G$7=0,0,BA23/Resumen!$G$7)</f>
        <v>0</v>
      </c>
      <c r="BD23" s="171">
        <f>IF(BE$16&gt;Periodo,0,SUMIFS('BD Op'!$H:$H,'BD Op'!$A:$A,BD$16,'BD Op'!$J:$J,$F23,'BD Op'!$K:$K,"Si",'BD Op'!$E:$E,"="&amp;BE$16)/1000000)</f>
        <v>0</v>
      </c>
      <c r="BE23" s="171">
        <f>IF(BE$16&gt;Periodo,0,SUMIFS('BD Op'!$G:$G,'BD Op'!$A:$A,BD$16,'BD Op'!$J:$J,$F23,'BD Op'!$K:$K,"No",'BD Op'!$E:$E,"="&amp;BE$16)/1000000)</f>
        <v>0</v>
      </c>
      <c r="BF23" s="171">
        <f>IF(BE$16&gt;Periodo,0,SUMIFS('BD Op'!$H:$H,'BD Op'!$A:$A,BD$16,'BD Op'!$J:$J,$F23,'BD Op'!$E:$E,"="&amp;BE$16)/1000000)</f>
        <v>0</v>
      </c>
      <c r="BG23" s="171">
        <f>BD23+IF(Resumen!$G$7=0,0,BE23/Resumen!$G$7)</f>
        <v>0</v>
      </c>
      <c r="BH23" s="171">
        <f>IF(BI$16&gt;Periodo,0,SUMIFS('BD Op'!$H:$H,'BD Op'!$A:$A,BH$16,'BD Op'!$J:$J,$F23,'BD Op'!$K:$K,"Si",'BD Op'!$E:$E,"="&amp;BI$16)/1000000)</f>
        <v>0</v>
      </c>
      <c r="BI23" s="171">
        <f>IF(BI$16&gt;Periodo,0,SUMIFS('BD Op'!$G:$G,'BD Op'!$A:$A,BH$16,'BD Op'!$J:$J,$F23,'BD Op'!$K:$K,"No",'BD Op'!$E:$E,"="&amp;BI$16)/1000000)</f>
        <v>0</v>
      </c>
      <c r="BJ23" s="171">
        <f>IF(BI$16&gt;Periodo,0,SUMIFS('BD Op'!$H:$H,'BD Op'!$A:$A,BH$16,'BD Op'!$J:$J,$F23,'BD Op'!$E:$E,"="&amp;BI$16)/1000000)</f>
        <v>0</v>
      </c>
      <c r="BK23" s="171">
        <f>BH23+IF(Resumen!$G$7=0,0,BI23/Resumen!$G$7)</f>
        <v>0</v>
      </c>
      <c r="BL23" s="191">
        <f t="shared" si="4"/>
        <v>0</v>
      </c>
      <c r="BM23" s="191">
        <f t="shared" si="0"/>
        <v>0</v>
      </c>
      <c r="BN23" s="191">
        <f t="shared" si="1"/>
        <v>0</v>
      </c>
      <c r="BO23" s="191">
        <f t="shared" si="1"/>
        <v>0</v>
      </c>
      <c r="BP23" s="171">
        <f>SUMIFS('BD Op'!$H:$H,'BD Op'!$A:$A,BP$17,'BD Op'!$J:$J,$F23,'BD Op'!$K:$K,"Si")/1000000</f>
        <v>0</v>
      </c>
      <c r="BQ23" s="171">
        <f>SUMIFS('BD Op'!$G:$G,'BD Op'!$A:$A,BP$17,'BD Op'!$J:$J,$F23,'BD Op'!$K:$K,"No")/1000000</f>
        <v>0</v>
      </c>
      <c r="BR23" s="171">
        <f>SUMIFS('BD Op'!$H:$H,'BD Op'!$A:$A,BP$17,'BD Op'!$J:$J,$F23)/1000000</f>
        <v>0</v>
      </c>
      <c r="BS23" s="171">
        <f>BP23+IF(Resumen!$F$8=0,0,BQ23/Resumen!$F$8)</f>
        <v>0</v>
      </c>
      <c r="BT23" s="171">
        <f>SUMIFS('BD Op'!$H:$H,'BD Op'!$A:$A,BT$17,'BD Op'!$J:$J,$F23,'BD Op'!$K:$K,"Si")/1000000</f>
        <v>0</v>
      </c>
      <c r="BU23" s="171">
        <f>SUMIFS('BD Op'!$G:$G,'BD Op'!$A:$A,BT$17,'BD Op'!$J:$J,$F23,'BD Op'!$K:$K,"No")/1000000</f>
        <v>0</v>
      </c>
      <c r="BV23" s="171">
        <f>SUMIFS('BD Op'!$H:$H,'BD Op'!$A:$A,BT$17,'BD Op'!$J:$J,$F23)/1000000</f>
        <v>0</v>
      </c>
      <c r="BW23" s="171">
        <f>BT23+IF(Resumen!$F$8=0,0,BU23/Resumen!$F$8)</f>
        <v>0</v>
      </c>
      <c r="BX23" s="171">
        <f t="shared" si="5"/>
        <v>0</v>
      </c>
      <c r="BY23" s="171">
        <f t="shared" si="2"/>
        <v>0</v>
      </c>
      <c r="BZ23" s="171">
        <f t="shared" si="3"/>
        <v>0</v>
      </c>
    </row>
    <row r="24" spans="1:78" s="14" customFormat="1" ht="15" customHeight="1" x14ac:dyDescent="0.25">
      <c r="A24" s="93"/>
      <c r="B24" s="109">
        <f>SUMIFS('BD Op'!$H:$H,'BD Op'!$A:$A,B$17,'BD Op'!$J:$J,$F24,'BD Op'!$K:$K,"Si")/1000000</f>
        <v>0</v>
      </c>
      <c r="C24" s="109">
        <f>SUMIFS('BD Op'!$G:$G,'BD Op'!$A:$A,B$17,'BD Op'!$J:$J,$F24,'BD Op'!$K:$K,"No")/1000000</f>
        <v>0</v>
      </c>
      <c r="D24" s="110">
        <f>SUMIFS('BD Op'!$H:$H,'BD Op'!$A:$A,B$17,'BD Op'!$J:$J,$F24)/1000000</f>
        <v>0</v>
      </c>
      <c r="E24" s="109">
        <f>B24+IF(Resumen!$F$7=0,0,C24/Resumen!$F$7)</f>
        <v>0</v>
      </c>
      <c r="F24" s="143" t="s">
        <v>131</v>
      </c>
      <c r="G24" s="191">
        <f>SUMIFS('BD Op'!$H:$H,'BD Op'!$A:$A,G$17,'BD Op'!$J:$J,$F24,'BD Op'!$K:$K,"Si")/1000000</f>
        <v>0</v>
      </c>
      <c r="H24" s="191">
        <f>SUMIFS('BD Op'!$G:$G,'BD Op'!$A:$A,G$17,'BD Op'!$J:$J,$F24,'BD Op'!$K:$K,"No")/1000000</f>
        <v>0</v>
      </c>
      <c r="I24" s="171">
        <f>SUMIFS('BD Op'!$H:$H,'BD Op'!$A:$A,G$17,'BD Op'!$J:$J,$F24)/1000000</f>
        <v>0</v>
      </c>
      <c r="J24" s="191">
        <f>SUMIFS('BD Op'!$H:$H,'BD Op'!$A:$A,J$17,'BD Op'!$J:$J,$F24,'BD Op'!$K:$K,"Si")/1000000</f>
        <v>0</v>
      </c>
      <c r="K24" s="191">
        <f>SUMIFS('BD Op'!$G:$G,'BD Op'!$A:$A,J$17,'BD Op'!$J:$J,$F24,'BD Op'!$K:$K,"No")/1000000</f>
        <v>0</v>
      </c>
      <c r="L24" s="171">
        <f>SUMIFS('BD Op'!$H:$H,'BD Op'!$A:$A,J$17,'BD Op'!$J:$J,$F24)/1000000</f>
        <v>0</v>
      </c>
      <c r="M24" s="191">
        <f>SUMIFS('BD Op'!$H:$H,'BD Op'!$A:$A,J$17,'BD Op'!$J:$J,$F24,'BD Op'!$K:$K,"Si",'BD Op'!$E:$E,"&lt;="&amp;Periodo)/1000000</f>
        <v>0</v>
      </c>
      <c r="N24" s="191">
        <f>SUMIFS('BD Op'!$G:$G,'BD Op'!$A:$A,J$17,'BD Op'!$J:$J,$F24,'BD Op'!$K:$K,"No",'BD Op'!$E:$E,"&lt;="&amp;Periodo)/1000000</f>
        <v>0</v>
      </c>
      <c r="O24" s="171">
        <f>SUMIFS('BD Op'!$H:$H,'BD Op'!$A:$A,J$17,'BD Op'!$J:$J,$F24,'BD Op'!$E:$E,"&lt;="&amp;Periodo)/1000000</f>
        <v>0</v>
      </c>
      <c r="P24" s="171">
        <f>IF(Q$16&gt;Periodo,0,SUMIFS('BD Op'!$H:$H,'BD Op'!$A:$A,P$16,'BD Op'!$J:$J,$F24,'BD Op'!$K:$K,"Si",'BD Op'!$E:$E,"="&amp;Q$16)/1000000)</f>
        <v>0</v>
      </c>
      <c r="Q24" s="171">
        <f>IF(Q$16&gt;Periodo,0,SUMIFS('BD Op'!$G:$G,'BD Op'!$A:$A,P$16,'BD Op'!$J:$J,$F24,'BD Op'!$K:$K,"No",'BD Op'!$E:$E,"="&amp;Q$16)/1000000)</f>
        <v>0</v>
      </c>
      <c r="R24" s="171">
        <f>IF(Q$16&gt;Periodo,0,SUMIFS('BD Op'!$H:$H,'BD Op'!$A:$A,P$16,'BD Op'!$J:$J,$F24,'BD Op'!$E:$E,"="&amp;Q$16)/1000000)</f>
        <v>0</v>
      </c>
      <c r="S24" s="171">
        <f>P24+IF(Resumen!$G$7=0,0,Q24/Resumen!$G$7)</f>
        <v>0</v>
      </c>
      <c r="T24" s="171">
        <f>IF(U$16&gt;Periodo,0,SUMIFS('BD Op'!$H:$H,'BD Op'!$A:$A,T$16,'BD Op'!$J:$J,$F24,'BD Op'!$K:$K,"Si",'BD Op'!$E:$E,"="&amp;U$16)/1000000)</f>
        <v>0</v>
      </c>
      <c r="U24" s="171">
        <f>IF(U$16&gt;Periodo,0,SUMIFS('BD Op'!$G:$G,'BD Op'!$A:$A,T$16,'BD Op'!$J:$J,$F24,'BD Op'!$K:$K,"No",'BD Op'!$E:$E,"="&amp;U$16)/1000000)</f>
        <v>0</v>
      </c>
      <c r="V24" s="171">
        <f>IF(U$16&gt;Periodo,0,SUMIFS('BD Op'!$H:$H,'BD Op'!$A:$A,T$16,'BD Op'!$J:$J,$F24,'BD Op'!$E:$E,"="&amp;U$16)/1000000)</f>
        <v>0</v>
      </c>
      <c r="W24" s="171">
        <f>T24+IF(Resumen!$G$7=0,0,U24/Resumen!$G$7)</f>
        <v>0</v>
      </c>
      <c r="X24" s="171">
        <f>IF(Y$16&gt;Periodo,0,SUMIFS('BD Op'!$H:$H,'BD Op'!$A:$A,X$16,'BD Op'!$J:$J,$F24,'BD Op'!$K:$K,"Si",'BD Op'!$E:$E,"="&amp;Y$16)/1000000)</f>
        <v>0</v>
      </c>
      <c r="Y24" s="171">
        <f>IF(Y$16&gt;Periodo,0,SUMIFS('BD Op'!$G:$G,'BD Op'!$A:$A,X$16,'BD Op'!$J:$J,$F24,'BD Op'!$K:$K,"No",'BD Op'!$E:$E,"="&amp;Y$16)/1000000)</f>
        <v>0</v>
      </c>
      <c r="Z24" s="171">
        <f>IF(Y$16&gt;Periodo,0,SUMIFS('BD Op'!$H:$H,'BD Op'!$A:$A,X$16,'BD Op'!$J:$J,$F24,'BD Op'!$E:$E,"="&amp;Y$16)/1000000)</f>
        <v>0</v>
      </c>
      <c r="AA24" s="171">
        <f>X24+IF(Resumen!$G$7=0,0,Y24/Resumen!$G$7)</f>
        <v>0</v>
      </c>
      <c r="AB24" s="171">
        <f>IF(AC$16&gt;Periodo,0,SUMIFS('BD Op'!$H:$H,'BD Op'!$A:$A,AB$16,'BD Op'!$J:$J,$F24,'BD Op'!$K:$K,"Si",'BD Op'!$E:$E,"="&amp;AC$16)/1000000)</f>
        <v>0</v>
      </c>
      <c r="AC24" s="171">
        <f>IF(AC$16&gt;Periodo,0,SUMIFS('BD Op'!$G:$G,'BD Op'!$A:$A,AB$16,'BD Op'!$J:$J,$F24,'BD Op'!$K:$K,"No",'BD Op'!$E:$E,"="&amp;AC$16)/1000000)</f>
        <v>0</v>
      </c>
      <c r="AD24" s="171">
        <f>IF(AC$16&gt;Periodo,0,SUMIFS('BD Op'!$H:$H,'BD Op'!$A:$A,AB$16,'BD Op'!$J:$J,$F24,'BD Op'!$E:$E,"="&amp;AC$16)/1000000)</f>
        <v>0</v>
      </c>
      <c r="AE24" s="171">
        <f>AB24+IF(Resumen!$G$7=0,0,AC24/Resumen!$G$7)</f>
        <v>0</v>
      </c>
      <c r="AF24" s="171">
        <f>IF(AG$16&gt;Periodo,0,SUMIFS('BD Op'!$H:$H,'BD Op'!$A:$A,AF$16,'BD Op'!$J:$J,$F24,'BD Op'!$K:$K,"Si",'BD Op'!$E:$E,"="&amp;AG$16)/1000000)</f>
        <v>0</v>
      </c>
      <c r="AG24" s="171">
        <f>IF(AG$16&gt;Periodo,0,SUMIFS('BD Op'!$G:$G,'BD Op'!$A:$A,AF$16,'BD Op'!$J:$J,$F24,'BD Op'!$K:$K,"No",'BD Op'!$E:$E,"="&amp;AG$16)/1000000)</f>
        <v>0</v>
      </c>
      <c r="AH24" s="171">
        <f>IF(AG$16&gt;Periodo,0,SUMIFS('BD Op'!$H:$H,'BD Op'!$A:$A,AF$16,'BD Op'!$J:$J,$F24,'BD Op'!$E:$E,"="&amp;AG$16)/1000000)</f>
        <v>0</v>
      </c>
      <c r="AI24" s="171">
        <f>AF24+IF(Resumen!$G$7=0,0,AG24/Resumen!$G$7)</f>
        <v>0</v>
      </c>
      <c r="AJ24" s="171">
        <f>IF(AK$16&gt;Periodo,0,SUMIFS('BD Op'!$H:$H,'BD Op'!$A:$A,AJ$16,'BD Op'!$J:$J,$F24,'BD Op'!$K:$K,"Si",'BD Op'!$E:$E,"="&amp;AK$16)/1000000)</f>
        <v>0</v>
      </c>
      <c r="AK24" s="171">
        <f>IF(AK$16&gt;Periodo,0,SUMIFS('BD Op'!$G:$G,'BD Op'!$A:$A,AJ$16,'BD Op'!$J:$J,$F24,'BD Op'!$K:$K,"No",'BD Op'!$E:$E,"="&amp;AK$16)/1000000)</f>
        <v>0</v>
      </c>
      <c r="AL24" s="171">
        <f>IF(AK$16&gt;Periodo,0,SUMIFS('BD Op'!$H:$H,'BD Op'!$A:$A,AJ$16,'BD Op'!$J:$J,$F24,'BD Op'!$E:$E,"="&amp;AK$16)/1000000)</f>
        <v>0</v>
      </c>
      <c r="AM24" s="171">
        <f>AJ24+IF(Resumen!$G$7=0,0,AK24/Resumen!$G$7)</f>
        <v>0</v>
      </c>
      <c r="AN24" s="171">
        <f>IF(AO$16&gt;Periodo,0,SUMIFS('BD Op'!$H:$H,'BD Op'!$A:$A,AN$16,'BD Op'!$J:$J,$F24,'BD Op'!$K:$K,"Si",'BD Op'!$E:$E,"="&amp;AO$16)/1000000)</f>
        <v>0</v>
      </c>
      <c r="AO24" s="171">
        <f>IF(AO$16&gt;Periodo,0,SUMIFS('BD Op'!$G:$G,'BD Op'!$A:$A,AN$16,'BD Op'!$J:$J,$F24,'BD Op'!$K:$K,"No",'BD Op'!$E:$E,"="&amp;AO$16)/1000000)</f>
        <v>0</v>
      </c>
      <c r="AP24" s="171">
        <f>IF(AO$16&gt;Periodo,0,SUMIFS('BD Op'!$H:$H,'BD Op'!$A:$A,AN$16,'BD Op'!$J:$J,$F24,'BD Op'!$E:$E,"="&amp;AO$16)/1000000)</f>
        <v>0</v>
      </c>
      <c r="AQ24" s="171">
        <f>AN24+IF(Resumen!$G$7=0,0,AO24/Resumen!$G$7)</f>
        <v>0</v>
      </c>
      <c r="AR24" s="171">
        <f>IF(AS$16&gt;Periodo,0,SUMIFS('BD Op'!$H:$H,'BD Op'!$A:$A,AR$16,'BD Op'!$J:$J,$F24,'BD Op'!$K:$K,"Si",'BD Op'!$E:$E,"="&amp;AS$16)/1000000)</f>
        <v>0</v>
      </c>
      <c r="AS24" s="171">
        <f>IF(AS$16&gt;Periodo,0,SUMIFS('BD Op'!$G:$G,'BD Op'!$A:$A,AR$16,'BD Op'!$J:$J,$F24,'BD Op'!$K:$K,"No",'BD Op'!$E:$E,"="&amp;AS$16)/1000000)</f>
        <v>0</v>
      </c>
      <c r="AT24" s="171">
        <f>IF(AS$16&gt;Periodo,0,SUMIFS('BD Op'!$H:$H,'BD Op'!$A:$A,AR$16,'BD Op'!$J:$J,$F24,'BD Op'!$E:$E,"="&amp;AS$16)/1000000)</f>
        <v>0</v>
      </c>
      <c r="AU24" s="171">
        <f>AR24+IF(Resumen!$G$7=0,0,AS24/Resumen!$G$7)</f>
        <v>0</v>
      </c>
      <c r="AV24" s="171">
        <f>IF(AW$16&gt;Periodo,0,SUMIFS('BD Op'!$H:$H,'BD Op'!$A:$A,AV$16,'BD Op'!$J:$J,$F24,'BD Op'!$K:$K,"Si",'BD Op'!$E:$E,"="&amp;AW$16)/1000000)</f>
        <v>0</v>
      </c>
      <c r="AW24" s="171">
        <f>IF(AW$16&gt;Periodo,0,SUMIFS('BD Op'!$G:$G,'BD Op'!$A:$A,AV$16,'BD Op'!$J:$J,$F24,'BD Op'!$K:$K,"No",'BD Op'!$E:$E,"="&amp;AW$16)/1000000)</f>
        <v>0</v>
      </c>
      <c r="AX24" s="171">
        <f>IF(AW$16&gt;Periodo,0,SUMIFS('BD Op'!$H:$H,'BD Op'!$A:$A,AV$16,'BD Op'!$J:$J,$F24,'BD Op'!$E:$E,"="&amp;AW$16)/1000000)</f>
        <v>0</v>
      </c>
      <c r="AY24" s="171">
        <f>AV24+IF(Resumen!$G$7=0,0,AW24/Resumen!$G$7)</f>
        <v>0</v>
      </c>
      <c r="AZ24" s="171">
        <f>IF(BA$16&gt;Periodo,0,SUMIFS('BD Op'!$H:$H,'BD Op'!$A:$A,AZ$16,'BD Op'!$J:$J,$F24,'BD Op'!$K:$K,"Si",'BD Op'!$E:$E,"="&amp;BA$16)/1000000)</f>
        <v>0</v>
      </c>
      <c r="BA24" s="171">
        <f>IF(BA$16&gt;Periodo,0,SUMIFS('BD Op'!$G:$G,'BD Op'!$A:$A,AZ$16,'BD Op'!$J:$J,$F24,'BD Op'!$K:$K,"No",'BD Op'!$E:$E,"="&amp;BA$16)/1000000)</f>
        <v>0</v>
      </c>
      <c r="BB24" s="171">
        <f>IF(BA$16&gt;Periodo,0,SUMIFS('BD Op'!$H:$H,'BD Op'!$A:$A,AZ$16,'BD Op'!$J:$J,$F24,'BD Op'!$E:$E,"="&amp;BA$16)/1000000)</f>
        <v>0</v>
      </c>
      <c r="BC24" s="171">
        <f>AZ24+IF(Resumen!$G$7=0,0,BA24/Resumen!$G$7)</f>
        <v>0</v>
      </c>
      <c r="BD24" s="171">
        <f>IF(BE$16&gt;Periodo,0,SUMIFS('BD Op'!$H:$H,'BD Op'!$A:$A,BD$16,'BD Op'!$J:$J,$F24,'BD Op'!$K:$K,"Si",'BD Op'!$E:$E,"="&amp;BE$16)/1000000)</f>
        <v>0</v>
      </c>
      <c r="BE24" s="171">
        <f>IF(BE$16&gt;Periodo,0,SUMIFS('BD Op'!$G:$G,'BD Op'!$A:$A,BD$16,'BD Op'!$J:$J,$F24,'BD Op'!$K:$K,"No",'BD Op'!$E:$E,"="&amp;BE$16)/1000000)</f>
        <v>0</v>
      </c>
      <c r="BF24" s="171">
        <f>IF(BE$16&gt;Periodo,0,SUMIFS('BD Op'!$H:$H,'BD Op'!$A:$A,BD$16,'BD Op'!$J:$J,$F24,'BD Op'!$E:$E,"="&amp;BE$16)/1000000)</f>
        <v>0</v>
      </c>
      <c r="BG24" s="171">
        <f>BD24+IF(Resumen!$G$7=0,0,BE24/Resumen!$G$7)</f>
        <v>0</v>
      </c>
      <c r="BH24" s="171">
        <f>IF(BI$16&gt;Periodo,0,SUMIFS('BD Op'!$H:$H,'BD Op'!$A:$A,BH$16,'BD Op'!$J:$J,$F24,'BD Op'!$K:$K,"Si",'BD Op'!$E:$E,"="&amp;BI$16)/1000000)</f>
        <v>0</v>
      </c>
      <c r="BI24" s="171">
        <f>IF(BI$16&gt;Periodo,0,SUMIFS('BD Op'!$G:$G,'BD Op'!$A:$A,BH$16,'BD Op'!$J:$J,$F24,'BD Op'!$K:$K,"No",'BD Op'!$E:$E,"="&amp;BI$16)/1000000)</f>
        <v>0</v>
      </c>
      <c r="BJ24" s="171">
        <f>IF(BI$16&gt;Periodo,0,SUMIFS('BD Op'!$H:$H,'BD Op'!$A:$A,BH$16,'BD Op'!$J:$J,$F24,'BD Op'!$E:$E,"="&amp;BI$16)/1000000)</f>
        <v>0</v>
      </c>
      <c r="BK24" s="171">
        <f>BH24+IF(Resumen!$G$7=0,0,BI24/Resumen!$G$7)</f>
        <v>0</v>
      </c>
      <c r="BL24" s="191">
        <f t="shared" si="4"/>
        <v>0</v>
      </c>
      <c r="BM24" s="191">
        <f t="shared" si="0"/>
        <v>0</v>
      </c>
      <c r="BN24" s="191">
        <f t="shared" si="1"/>
        <v>0</v>
      </c>
      <c r="BO24" s="191">
        <f t="shared" si="1"/>
        <v>0</v>
      </c>
      <c r="BP24" s="171">
        <f>SUMIFS('BD Op'!$H:$H,'BD Op'!$A:$A,BP$17,'BD Op'!$J:$J,$F24,'BD Op'!$K:$K,"Si")/1000000</f>
        <v>0</v>
      </c>
      <c r="BQ24" s="171">
        <f>SUMIFS('BD Op'!$G:$G,'BD Op'!$A:$A,BP$17,'BD Op'!$J:$J,$F24,'BD Op'!$K:$K,"No")/1000000</f>
        <v>0</v>
      </c>
      <c r="BR24" s="171">
        <f>SUMIFS('BD Op'!$H:$H,'BD Op'!$A:$A,BP$17,'BD Op'!$J:$J,$F24)/1000000</f>
        <v>0</v>
      </c>
      <c r="BS24" s="171">
        <f>BP24+IF(Resumen!$F$8=0,0,BQ24/Resumen!$F$8)</f>
        <v>0</v>
      </c>
      <c r="BT24" s="171">
        <f>SUMIFS('BD Op'!$H:$H,'BD Op'!$A:$A,BT$17,'BD Op'!$J:$J,$F24,'BD Op'!$K:$K,"Si")/1000000</f>
        <v>0</v>
      </c>
      <c r="BU24" s="171">
        <f>SUMIFS('BD Op'!$G:$G,'BD Op'!$A:$A,BT$17,'BD Op'!$J:$J,$F24,'BD Op'!$K:$K,"No")/1000000</f>
        <v>0</v>
      </c>
      <c r="BV24" s="171">
        <f>SUMIFS('BD Op'!$H:$H,'BD Op'!$A:$A,BT$17,'BD Op'!$J:$J,$F24)/1000000</f>
        <v>0</v>
      </c>
      <c r="BW24" s="171">
        <f>BT24+IF(Resumen!$F$8=0,0,BU24/Resumen!$F$8)</f>
        <v>0</v>
      </c>
      <c r="BX24" s="171">
        <f t="shared" si="5"/>
        <v>0</v>
      </c>
      <c r="BY24" s="171">
        <f t="shared" si="2"/>
        <v>0</v>
      </c>
      <c r="BZ24" s="171">
        <f t="shared" si="3"/>
        <v>0</v>
      </c>
    </row>
    <row r="25" spans="1:78" s="14" customFormat="1" ht="15" customHeight="1" thickBot="1" x14ac:dyDescent="0.3">
      <c r="A25" s="94"/>
      <c r="B25" s="111">
        <f>SUBTOTAL(109,B19:B24)</f>
        <v>0</v>
      </c>
      <c r="C25" s="111">
        <f t="shared" ref="C25:E25" si="6">SUBTOTAL(109,C19:C24)</f>
        <v>0</v>
      </c>
      <c r="D25" s="111">
        <f t="shared" si="6"/>
        <v>0</v>
      </c>
      <c r="E25" s="111">
        <f t="shared" si="6"/>
        <v>0</v>
      </c>
      <c r="F25" s="144" t="s">
        <v>132</v>
      </c>
      <c r="G25" s="141">
        <f>SUBTOTAL(109,G19:G24)</f>
        <v>0</v>
      </c>
      <c r="H25" s="141">
        <f t="shared" ref="H25:BS25" si="7">SUBTOTAL(109,H19:H24)</f>
        <v>0</v>
      </c>
      <c r="I25" s="141">
        <f t="shared" si="7"/>
        <v>0</v>
      </c>
      <c r="J25" s="141">
        <f t="shared" si="7"/>
        <v>0</v>
      </c>
      <c r="K25" s="141">
        <f t="shared" si="7"/>
        <v>0</v>
      </c>
      <c r="L25" s="141">
        <f t="shared" si="7"/>
        <v>0</v>
      </c>
      <c r="M25" s="141">
        <f t="shared" si="7"/>
        <v>0</v>
      </c>
      <c r="N25" s="141">
        <f t="shared" si="7"/>
        <v>0</v>
      </c>
      <c r="O25" s="141">
        <f t="shared" si="7"/>
        <v>0</v>
      </c>
      <c r="P25" s="141">
        <f t="shared" si="7"/>
        <v>0</v>
      </c>
      <c r="Q25" s="141">
        <f t="shared" si="7"/>
        <v>0</v>
      </c>
      <c r="R25" s="141">
        <f t="shared" si="7"/>
        <v>0</v>
      </c>
      <c r="S25" s="141">
        <f t="shared" si="7"/>
        <v>0</v>
      </c>
      <c r="T25" s="141">
        <f t="shared" si="7"/>
        <v>0</v>
      </c>
      <c r="U25" s="141">
        <f t="shared" si="7"/>
        <v>0</v>
      </c>
      <c r="V25" s="141">
        <f t="shared" si="7"/>
        <v>0</v>
      </c>
      <c r="W25" s="141">
        <f t="shared" si="7"/>
        <v>0</v>
      </c>
      <c r="X25" s="141">
        <f t="shared" ref="X25" si="8">SUBTOTAL(109,X19:X24)</f>
        <v>0</v>
      </c>
      <c r="Y25" s="141">
        <f t="shared" ref="Y25" si="9">SUBTOTAL(109,Y19:Y24)</f>
        <v>0</v>
      </c>
      <c r="Z25" s="141">
        <f t="shared" ref="Z25" si="10">SUBTOTAL(109,Z19:Z24)</f>
        <v>0</v>
      </c>
      <c r="AA25" s="141">
        <f t="shared" ref="AA25" si="11">SUBTOTAL(109,AA19:AA24)</f>
        <v>0</v>
      </c>
      <c r="AB25" s="141">
        <f t="shared" ref="AB25" si="12">SUBTOTAL(109,AB19:AB24)</f>
        <v>0</v>
      </c>
      <c r="AC25" s="141">
        <f t="shared" ref="AC25" si="13">SUBTOTAL(109,AC19:AC24)</f>
        <v>0</v>
      </c>
      <c r="AD25" s="141">
        <f t="shared" ref="AD25" si="14">SUBTOTAL(109,AD19:AD24)</f>
        <v>0</v>
      </c>
      <c r="AE25" s="141">
        <f t="shared" ref="AE25" si="15">SUBTOTAL(109,AE19:AE24)</f>
        <v>0</v>
      </c>
      <c r="AF25" s="141">
        <f t="shared" ref="AF25" si="16">SUBTOTAL(109,AF19:AF24)</f>
        <v>0</v>
      </c>
      <c r="AG25" s="141">
        <f t="shared" ref="AG25" si="17">SUBTOTAL(109,AG19:AG24)</f>
        <v>0</v>
      </c>
      <c r="AH25" s="141">
        <f t="shared" ref="AH25" si="18">SUBTOTAL(109,AH19:AH24)</f>
        <v>0</v>
      </c>
      <c r="AI25" s="141">
        <f t="shared" ref="AI25" si="19">SUBTOTAL(109,AI19:AI24)</f>
        <v>0</v>
      </c>
      <c r="AJ25" s="141">
        <f t="shared" ref="AJ25" si="20">SUBTOTAL(109,AJ19:AJ24)</f>
        <v>0</v>
      </c>
      <c r="AK25" s="141">
        <f t="shared" ref="AK25" si="21">SUBTOTAL(109,AK19:AK24)</f>
        <v>0</v>
      </c>
      <c r="AL25" s="141">
        <f t="shared" ref="AL25" si="22">SUBTOTAL(109,AL19:AL24)</f>
        <v>0</v>
      </c>
      <c r="AM25" s="141">
        <f t="shared" ref="AM25" si="23">SUBTOTAL(109,AM19:AM24)</f>
        <v>0</v>
      </c>
      <c r="AN25" s="141">
        <f t="shared" ref="AN25" si="24">SUBTOTAL(109,AN19:AN24)</f>
        <v>0</v>
      </c>
      <c r="AO25" s="141">
        <f t="shared" ref="AO25" si="25">SUBTOTAL(109,AO19:AO24)</f>
        <v>0</v>
      </c>
      <c r="AP25" s="141">
        <f t="shared" ref="AP25" si="26">SUBTOTAL(109,AP19:AP24)</f>
        <v>0</v>
      </c>
      <c r="AQ25" s="141">
        <f t="shared" ref="AQ25" si="27">SUBTOTAL(109,AQ19:AQ24)</f>
        <v>0</v>
      </c>
      <c r="AR25" s="141">
        <f t="shared" ref="AR25" si="28">SUBTOTAL(109,AR19:AR24)</f>
        <v>0</v>
      </c>
      <c r="AS25" s="141">
        <f t="shared" ref="AS25" si="29">SUBTOTAL(109,AS19:AS24)</f>
        <v>0</v>
      </c>
      <c r="AT25" s="141">
        <f t="shared" ref="AT25" si="30">SUBTOTAL(109,AT19:AT24)</f>
        <v>0</v>
      </c>
      <c r="AU25" s="141">
        <f t="shared" ref="AU25" si="31">SUBTOTAL(109,AU19:AU24)</f>
        <v>0</v>
      </c>
      <c r="AV25" s="141">
        <f t="shared" ref="AV25" si="32">SUBTOTAL(109,AV19:AV24)</f>
        <v>0</v>
      </c>
      <c r="AW25" s="141">
        <f t="shared" ref="AW25" si="33">SUBTOTAL(109,AW19:AW24)</f>
        <v>0</v>
      </c>
      <c r="AX25" s="141">
        <f t="shared" ref="AX25" si="34">SUBTOTAL(109,AX19:AX24)</f>
        <v>0</v>
      </c>
      <c r="AY25" s="141">
        <f t="shared" ref="AY25" si="35">SUBTOTAL(109,AY19:AY24)</f>
        <v>0</v>
      </c>
      <c r="AZ25" s="141">
        <f t="shared" ref="AZ25" si="36">SUBTOTAL(109,AZ19:AZ24)</f>
        <v>0</v>
      </c>
      <c r="BA25" s="141">
        <f t="shared" ref="BA25" si="37">SUBTOTAL(109,BA19:BA24)</f>
        <v>0</v>
      </c>
      <c r="BB25" s="141">
        <f t="shared" ref="BB25" si="38">SUBTOTAL(109,BB19:BB24)</f>
        <v>0</v>
      </c>
      <c r="BC25" s="141">
        <f t="shared" ref="BC25" si="39">SUBTOTAL(109,BC19:BC24)</f>
        <v>0</v>
      </c>
      <c r="BD25" s="141">
        <f t="shared" ref="BD25" si="40">SUBTOTAL(109,BD19:BD24)</f>
        <v>0</v>
      </c>
      <c r="BE25" s="141">
        <f t="shared" ref="BE25" si="41">SUBTOTAL(109,BE19:BE24)</f>
        <v>0</v>
      </c>
      <c r="BF25" s="141">
        <f t="shared" ref="BF25" si="42">SUBTOTAL(109,BF19:BF24)</f>
        <v>0</v>
      </c>
      <c r="BG25" s="141">
        <f t="shared" ref="BG25" si="43">SUBTOTAL(109,BG19:BG24)</f>
        <v>0</v>
      </c>
      <c r="BH25" s="141">
        <f t="shared" ref="BH25" si="44">SUBTOTAL(109,BH19:BH24)</f>
        <v>0</v>
      </c>
      <c r="BI25" s="141">
        <f t="shared" ref="BI25" si="45">SUBTOTAL(109,BI19:BI24)</f>
        <v>0</v>
      </c>
      <c r="BJ25" s="141">
        <f t="shared" ref="BJ25" si="46">SUBTOTAL(109,BJ19:BJ24)</f>
        <v>0</v>
      </c>
      <c r="BK25" s="141">
        <f t="shared" ref="BK25" si="47">SUBTOTAL(109,BK19:BK24)</f>
        <v>0</v>
      </c>
      <c r="BL25" s="141">
        <f t="shared" si="7"/>
        <v>0</v>
      </c>
      <c r="BM25" s="141">
        <f t="shared" si="7"/>
        <v>0</v>
      </c>
      <c r="BN25" s="141">
        <f t="shared" si="7"/>
        <v>0</v>
      </c>
      <c r="BO25" s="141">
        <f t="shared" si="7"/>
        <v>0</v>
      </c>
      <c r="BP25" s="141">
        <f t="shared" si="7"/>
        <v>0</v>
      </c>
      <c r="BQ25" s="141">
        <f t="shared" si="7"/>
        <v>0</v>
      </c>
      <c r="BR25" s="141">
        <f t="shared" si="7"/>
        <v>0</v>
      </c>
      <c r="BS25" s="141">
        <f t="shared" si="7"/>
        <v>0</v>
      </c>
      <c r="BT25" s="141">
        <f t="shared" ref="BT25:BZ25" si="48">SUBTOTAL(109,BT19:BT24)</f>
        <v>0</v>
      </c>
      <c r="BU25" s="141">
        <f t="shared" si="48"/>
        <v>0</v>
      </c>
      <c r="BV25" s="141">
        <f t="shared" si="48"/>
        <v>0</v>
      </c>
      <c r="BW25" s="141">
        <f t="shared" si="48"/>
        <v>0</v>
      </c>
      <c r="BX25" s="141">
        <f t="shared" si="48"/>
        <v>0</v>
      </c>
      <c r="BY25" s="141">
        <f t="shared" si="48"/>
        <v>0</v>
      </c>
      <c r="BZ25" s="141">
        <f t="shared" si="48"/>
        <v>0</v>
      </c>
    </row>
    <row r="26" spans="1:78" s="1" customFormat="1" ht="15" customHeight="1" thickTop="1" x14ac:dyDescent="0.2">
      <c r="M26" s="95"/>
    </row>
    <row r="27" spans="1:78" s="96" customFormat="1" ht="1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95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</row>
    <row r="28" spans="1:78" s="96" customFormat="1" ht="1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95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</row>
    <row r="29" spans="1:78" s="96" customFormat="1" ht="1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95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</row>
    <row r="30" spans="1:78" s="96" customFormat="1" ht="15" customHeight="1" x14ac:dyDescent="0.2">
      <c r="A30" s="97" t="s">
        <v>133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95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</row>
    <row r="31" spans="1:78" s="96" customFormat="1" ht="15" customHeight="1" x14ac:dyDescent="0.2">
      <c r="A31" s="97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95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</row>
    <row r="32" spans="1:78" s="96" customFormat="1" ht="15" customHeight="1" x14ac:dyDescent="0.2">
      <c r="A32" s="98" t="s">
        <v>134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</row>
    <row r="33" spans="1:75" s="96" customFormat="1" ht="35.1" customHeight="1" x14ac:dyDescent="0.2">
      <c r="A33" s="210"/>
      <c r="B33" s="211"/>
      <c r="C33" s="211"/>
      <c r="D33" s="211"/>
      <c r="E33" s="211"/>
      <c r="F33" s="211"/>
      <c r="G33" s="211"/>
      <c r="H33" s="211"/>
      <c r="I33" s="211"/>
      <c r="J33" s="211"/>
      <c r="K33" s="211"/>
      <c r="L33" s="211"/>
      <c r="M33" s="211"/>
      <c r="N33" s="211"/>
      <c r="O33" s="211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  <c r="AI33" s="99"/>
      <c r="AJ33" s="99"/>
      <c r="AK33" s="99"/>
      <c r="AL33" s="99"/>
      <c r="AM33" s="99"/>
      <c r="AN33" s="99"/>
      <c r="AO33" s="99"/>
      <c r="AP33" s="99"/>
      <c r="AQ33" s="99"/>
      <c r="AR33" s="99"/>
      <c r="AS33" s="99"/>
      <c r="AT33" s="99"/>
      <c r="AU33" s="99"/>
      <c r="AV33" s="99"/>
      <c r="AW33" s="99"/>
      <c r="AX33" s="99"/>
      <c r="AY33" s="99"/>
      <c r="AZ33" s="99"/>
      <c r="BA33" s="99"/>
      <c r="BB33" s="99"/>
      <c r="BC33" s="99"/>
      <c r="BD33" s="99"/>
      <c r="BE33" s="99"/>
      <c r="BF33" s="99"/>
      <c r="BG33" s="99"/>
      <c r="BH33" s="99"/>
      <c r="BI33" s="99"/>
      <c r="BJ33" s="99"/>
      <c r="BK33" s="99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</row>
    <row r="34" spans="1:75" s="96" customFormat="1" ht="15" customHeight="1" x14ac:dyDescent="0.2">
      <c r="A34" s="98" t="s">
        <v>135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</row>
    <row r="35" spans="1:75" s="96" customFormat="1" ht="35.1" customHeight="1" x14ac:dyDescent="0.2">
      <c r="A35" s="210"/>
      <c r="B35" s="211"/>
      <c r="C35" s="211"/>
      <c r="D35" s="211"/>
      <c r="E35" s="211"/>
      <c r="F35" s="211"/>
      <c r="G35" s="211"/>
      <c r="H35" s="211"/>
      <c r="I35" s="211"/>
      <c r="J35" s="211"/>
      <c r="K35" s="211"/>
      <c r="L35" s="211"/>
      <c r="M35" s="211"/>
      <c r="N35" s="211"/>
      <c r="O35" s="211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99"/>
      <c r="AM35" s="99"/>
      <c r="AN35" s="99"/>
      <c r="AO35" s="99"/>
      <c r="AP35" s="99"/>
      <c r="AQ35" s="99"/>
      <c r="AR35" s="99"/>
      <c r="AS35" s="99"/>
      <c r="AT35" s="99"/>
      <c r="AU35" s="99"/>
      <c r="AV35" s="99"/>
      <c r="AW35" s="99"/>
      <c r="AX35" s="99"/>
      <c r="AY35" s="99"/>
      <c r="AZ35" s="99"/>
      <c r="BA35" s="99"/>
      <c r="BB35" s="99"/>
      <c r="BC35" s="99"/>
      <c r="BD35" s="99"/>
      <c r="BE35" s="99"/>
      <c r="BF35" s="99"/>
      <c r="BG35" s="99"/>
      <c r="BH35" s="99"/>
      <c r="BI35" s="99"/>
      <c r="BJ35" s="99"/>
      <c r="BK35" s="99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</row>
    <row r="36" spans="1:75" s="96" customFormat="1" ht="15" customHeight="1" x14ac:dyDescent="0.2">
      <c r="A36" s="98" t="s">
        <v>136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</row>
    <row r="37" spans="1:75" s="96" customFormat="1" ht="35.1" customHeight="1" x14ac:dyDescent="0.2">
      <c r="A37" s="210"/>
      <c r="B37" s="211"/>
      <c r="C37" s="211"/>
      <c r="D37" s="211"/>
      <c r="E37" s="211"/>
      <c r="F37" s="211"/>
      <c r="G37" s="211"/>
      <c r="H37" s="211"/>
      <c r="I37" s="211"/>
      <c r="J37" s="211"/>
      <c r="K37" s="211"/>
      <c r="L37" s="211"/>
      <c r="M37" s="211"/>
      <c r="N37" s="211"/>
      <c r="O37" s="211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99"/>
      <c r="AN37" s="99"/>
      <c r="AO37" s="99"/>
      <c r="AP37" s="99"/>
      <c r="AQ37" s="99"/>
      <c r="AR37" s="99"/>
      <c r="AS37" s="99"/>
      <c r="AT37" s="99"/>
      <c r="AU37" s="99"/>
      <c r="AV37" s="99"/>
      <c r="AW37" s="99"/>
      <c r="AX37" s="99"/>
      <c r="AY37" s="99"/>
      <c r="AZ37" s="99"/>
      <c r="BA37" s="99"/>
      <c r="BB37" s="99"/>
      <c r="BC37" s="99"/>
      <c r="BD37" s="99"/>
      <c r="BE37" s="99"/>
      <c r="BF37" s="99"/>
      <c r="BG37" s="99"/>
      <c r="BH37" s="99"/>
      <c r="BI37" s="99"/>
      <c r="BJ37" s="99"/>
      <c r="BK37" s="99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</row>
    <row r="38" spans="1:75" ht="15" customHeight="1" x14ac:dyDescent="0.2">
      <c r="A38" s="98" t="s">
        <v>137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</row>
    <row r="39" spans="1:75" s="96" customFormat="1" ht="35.1" customHeight="1" x14ac:dyDescent="0.2">
      <c r="A39" s="210"/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99"/>
      <c r="AB39" s="99"/>
      <c r="AC39" s="99"/>
      <c r="AD39" s="99"/>
      <c r="AE39" s="99"/>
      <c r="AF39" s="99"/>
      <c r="AG39" s="99"/>
      <c r="AH39" s="99"/>
      <c r="AI39" s="99"/>
      <c r="AJ39" s="99"/>
      <c r="AK39" s="99"/>
      <c r="AL39" s="99"/>
      <c r="AM39" s="99"/>
      <c r="AN39" s="99"/>
      <c r="AO39" s="99"/>
      <c r="AP39" s="99"/>
      <c r="AQ39" s="99"/>
      <c r="AR39" s="99"/>
      <c r="AS39" s="99"/>
      <c r="AT39" s="99"/>
      <c r="AU39" s="99"/>
      <c r="AV39" s="99"/>
      <c r="AW39" s="99"/>
      <c r="AX39" s="99"/>
      <c r="AY39" s="99"/>
      <c r="AZ39" s="99"/>
      <c r="BA39" s="99"/>
      <c r="BB39" s="99"/>
      <c r="BC39" s="99"/>
      <c r="BD39" s="99"/>
      <c r="BE39" s="99"/>
      <c r="BF39" s="99"/>
      <c r="BG39" s="99"/>
      <c r="BH39" s="99"/>
      <c r="BI39" s="99"/>
      <c r="BJ39" s="99"/>
      <c r="BK39" s="99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</row>
    <row r="40" spans="1:75" ht="15" customHeight="1" x14ac:dyDescent="0.2">
      <c r="A40" s="98" t="s">
        <v>138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</row>
    <row r="41" spans="1:75" ht="15" customHeight="1" x14ac:dyDescent="0.2">
      <c r="A41" s="96" t="s">
        <v>139</v>
      </c>
    </row>
    <row r="42" spans="1:75" s="96" customFormat="1" ht="35.1" customHeight="1" x14ac:dyDescent="0.2">
      <c r="A42" s="210"/>
      <c r="B42" s="211"/>
      <c r="C42" s="211"/>
      <c r="D42" s="211"/>
      <c r="E42" s="211"/>
      <c r="F42" s="211"/>
      <c r="G42" s="211"/>
      <c r="H42" s="211"/>
      <c r="I42" s="211"/>
      <c r="J42" s="211"/>
      <c r="K42" s="211"/>
      <c r="L42" s="211"/>
      <c r="M42" s="211"/>
      <c r="N42" s="211"/>
      <c r="O42" s="211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  <c r="AA42" s="99"/>
      <c r="AB42" s="99"/>
      <c r="AC42" s="99"/>
      <c r="AD42" s="99"/>
      <c r="AE42" s="99"/>
      <c r="AF42" s="99"/>
      <c r="AG42" s="99"/>
      <c r="AH42" s="99"/>
      <c r="AI42" s="99"/>
      <c r="AJ42" s="99"/>
      <c r="AK42" s="99"/>
      <c r="AL42" s="99"/>
      <c r="AM42" s="99"/>
      <c r="AN42" s="99"/>
      <c r="AO42" s="99"/>
      <c r="AP42" s="99"/>
      <c r="AQ42" s="99"/>
      <c r="AR42" s="99"/>
      <c r="AS42" s="99"/>
      <c r="AT42" s="99"/>
      <c r="AU42" s="99"/>
      <c r="AV42" s="99"/>
      <c r="AW42" s="99"/>
      <c r="AX42" s="99"/>
      <c r="AY42" s="99"/>
      <c r="AZ42" s="99"/>
      <c r="BA42" s="99"/>
      <c r="BB42" s="99"/>
      <c r="BC42" s="99"/>
      <c r="BD42" s="99"/>
      <c r="BE42" s="99"/>
      <c r="BF42" s="99"/>
      <c r="BG42" s="99"/>
      <c r="BH42" s="99"/>
      <c r="BI42" s="99"/>
      <c r="BJ42" s="99"/>
      <c r="BK42" s="99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</row>
    <row r="43" spans="1:75" ht="15" customHeight="1" x14ac:dyDescent="0.2">
      <c r="A43" s="96" t="s">
        <v>140</v>
      </c>
    </row>
    <row r="44" spans="1:75" s="96" customFormat="1" ht="35.1" customHeight="1" x14ac:dyDescent="0.2">
      <c r="A44" s="210"/>
      <c r="B44" s="211"/>
      <c r="C44" s="211"/>
      <c r="D44" s="211"/>
      <c r="E44" s="211"/>
      <c r="F44" s="211"/>
      <c r="G44" s="211"/>
      <c r="H44" s="211"/>
      <c r="I44" s="211"/>
      <c r="J44" s="211"/>
      <c r="K44" s="211"/>
      <c r="L44" s="211"/>
      <c r="M44" s="211"/>
      <c r="N44" s="211"/>
      <c r="O44" s="211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99"/>
      <c r="AI44" s="99"/>
      <c r="AJ44" s="99"/>
      <c r="AK44" s="99"/>
      <c r="AL44" s="99"/>
      <c r="AM44" s="99"/>
      <c r="AN44" s="99"/>
      <c r="AO44" s="99"/>
      <c r="AP44" s="99"/>
      <c r="AQ44" s="99"/>
      <c r="AR44" s="99"/>
      <c r="AS44" s="99"/>
      <c r="AT44" s="99"/>
      <c r="AU44" s="99"/>
      <c r="AV44" s="99"/>
      <c r="AW44" s="99"/>
      <c r="AX44" s="99"/>
      <c r="AY44" s="99"/>
      <c r="AZ44" s="99"/>
      <c r="BA44" s="99"/>
      <c r="BB44" s="99"/>
      <c r="BC44" s="99"/>
      <c r="BD44" s="99"/>
      <c r="BE44" s="99"/>
      <c r="BF44" s="99"/>
      <c r="BG44" s="99"/>
      <c r="BH44" s="99"/>
      <c r="BI44" s="99"/>
      <c r="BJ44" s="99"/>
      <c r="BK44" s="99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</row>
  </sheetData>
  <mergeCells count="28">
    <mergeCell ref="A42:O42"/>
    <mergeCell ref="A44:O44"/>
    <mergeCell ref="BT17:BW17"/>
    <mergeCell ref="BX17:BZ17"/>
    <mergeCell ref="A33:O33"/>
    <mergeCell ref="A35:O35"/>
    <mergeCell ref="A37:O37"/>
    <mergeCell ref="A39:O39"/>
    <mergeCell ref="AV17:AY17"/>
    <mergeCell ref="AZ17:BC17"/>
    <mergeCell ref="BD17:BG17"/>
    <mergeCell ref="BH17:BK17"/>
    <mergeCell ref="BL17:BO17"/>
    <mergeCell ref="BP17:BS17"/>
    <mergeCell ref="X17:AA17"/>
    <mergeCell ref="AB17:AE17"/>
    <mergeCell ref="AF17:AI17"/>
    <mergeCell ref="AJ17:AM17"/>
    <mergeCell ref="AN17:AQ17"/>
    <mergeCell ref="AR17:AU17"/>
    <mergeCell ref="T17:W17"/>
    <mergeCell ref="M17:O17"/>
    <mergeCell ref="P17:S17"/>
    <mergeCell ref="A11:E11"/>
    <mergeCell ref="C2:G3"/>
    <mergeCell ref="B17:E17"/>
    <mergeCell ref="G17:I17"/>
    <mergeCell ref="J17:L17"/>
  </mergeCells>
  <pageMargins left="0.7" right="0.7" top="0.75" bottom="0.75" header="0.3" footer="0.3"/>
  <pageSetup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0" tint="-0.499984740745262"/>
  </sheetPr>
  <dimension ref="B1:L35"/>
  <sheetViews>
    <sheetView showGridLines="0" workbookViewId="0">
      <selection activeCell="G23" sqref="G23"/>
    </sheetView>
  </sheetViews>
  <sheetFormatPr baseColWidth="10" defaultRowHeight="15" customHeight="1" x14ac:dyDescent="0.2"/>
  <cols>
    <col min="1" max="1" width="2.42578125" style="4" customWidth="1"/>
    <col min="2" max="2" width="15.7109375" style="4" customWidth="1"/>
    <col min="3" max="3" width="30.7109375" style="4" customWidth="1"/>
    <col min="4" max="9" width="17.7109375" style="4" customWidth="1"/>
    <col min="10" max="11" width="9.28515625" style="4" customWidth="1"/>
    <col min="12" max="256" width="11.42578125" style="4"/>
    <col min="257" max="257" width="2.42578125" style="4" customWidth="1"/>
    <col min="258" max="258" width="15.7109375" style="4" customWidth="1"/>
    <col min="259" max="259" width="30.7109375" style="4" customWidth="1"/>
    <col min="260" max="261" width="17.7109375" style="4" customWidth="1"/>
    <col min="262" max="262" width="21.7109375" style="4" customWidth="1"/>
    <col min="263" max="263" width="24.28515625" style="4" customWidth="1"/>
    <col min="264" max="264" width="15.7109375" style="4" customWidth="1"/>
    <col min="265" max="265" width="11.42578125" style="4" customWidth="1"/>
    <col min="266" max="266" width="15.7109375" style="4" customWidth="1"/>
    <col min="267" max="267" width="9.28515625" style="4" customWidth="1"/>
    <col min="268" max="512" width="11.42578125" style="4"/>
    <col min="513" max="513" width="2.42578125" style="4" customWidth="1"/>
    <col min="514" max="514" width="15.7109375" style="4" customWidth="1"/>
    <col min="515" max="515" width="30.7109375" style="4" customWidth="1"/>
    <col min="516" max="517" width="17.7109375" style="4" customWidth="1"/>
    <col min="518" max="518" width="21.7109375" style="4" customWidth="1"/>
    <col min="519" max="519" width="24.28515625" style="4" customWidth="1"/>
    <col min="520" max="520" width="15.7109375" style="4" customWidth="1"/>
    <col min="521" max="521" width="11.42578125" style="4" customWidth="1"/>
    <col min="522" max="522" width="15.7109375" style="4" customWidth="1"/>
    <col min="523" max="523" width="9.28515625" style="4" customWidth="1"/>
    <col min="524" max="768" width="11.42578125" style="4"/>
    <col min="769" max="769" width="2.42578125" style="4" customWidth="1"/>
    <col min="770" max="770" width="15.7109375" style="4" customWidth="1"/>
    <col min="771" max="771" width="30.7109375" style="4" customWidth="1"/>
    <col min="772" max="773" width="17.7109375" style="4" customWidth="1"/>
    <col min="774" max="774" width="21.7109375" style="4" customWidth="1"/>
    <col min="775" max="775" width="24.28515625" style="4" customWidth="1"/>
    <col min="776" max="776" width="15.7109375" style="4" customWidth="1"/>
    <col min="777" max="777" width="11.42578125" style="4" customWidth="1"/>
    <col min="778" max="778" width="15.7109375" style="4" customWidth="1"/>
    <col min="779" max="779" width="9.28515625" style="4" customWidth="1"/>
    <col min="780" max="1024" width="11.42578125" style="4"/>
    <col min="1025" max="1025" width="2.42578125" style="4" customWidth="1"/>
    <col min="1026" max="1026" width="15.7109375" style="4" customWidth="1"/>
    <col min="1027" max="1027" width="30.7109375" style="4" customWidth="1"/>
    <col min="1028" max="1029" width="17.7109375" style="4" customWidth="1"/>
    <col min="1030" max="1030" width="21.7109375" style="4" customWidth="1"/>
    <col min="1031" max="1031" width="24.28515625" style="4" customWidth="1"/>
    <col min="1032" max="1032" width="15.7109375" style="4" customWidth="1"/>
    <col min="1033" max="1033" width="11.42578125" style="4" customWidth="1"/>
    <col min="1034" max="1034" width="15.7109375" style="4" customWidth="1"/>
    <col min="1035" max="1035" width="9.28515625" style="4" customWidth="1"/>
    <col min="1036" max="1280" width="11.42578125" style="4"/>
    <col min="1281" max="1281" width="2.42578125" style="4" customWidth="1"/>
    <col min="1282" max="1282" width="15.7109375" style="4" customWidth="1"/>
    <col min="1283" max="1283" width="30.7109375" style="4" customWidth="1"/>
    <col min="1284" max="1285" width="17.7109375" style="4" customWidth="1"/>
    <col min="1286" max="1286" width="21.7109375" style="4" customWidth="1"/>
    <col min="1287" max="1287" width="24.28515625" style="4" customWidth="1"/>
    <col min="1288" max="1288" width="15.7109375" style="4" customWidth="1"/>
    <col min="1289" max="1289" width="11.42578125" style="4" customWidth="1"/>
    <col min="1290" max="1290" width="15.7109375" style="4" customWidth="1"/>
    <col min="1291" max="1291" width="9.28515625" style="4" customWidth="1"/>
    <col min="1292" max="1536" width="11.42578125" style="4"/>
    <col min="1537" max="1537" width="2.42578125" style="4" customWidth="1"/>
    <col min="1538" max="1538" width="15.7109375" style="4" customWidth="1"/>
    <col min="1539" max="1539" width="30.7109375" style="4" customWidth="1"/>
    <col min="1540" max="1541" width="17.7109375" style="4" customWidth="1"/>
    <col min="1542" max="1542" width="21.7109375" style="4" customWidth="1"/>
    <col min="1543" max="1543" width="24.28515625" style="4" customWidth="1"/>
    <col min="1544" max="1544" width="15.7109375" style="4" customWidth="1"/>
    <col min="1545" max="1545" width="11.42578125" style="4" customWidth="1"/>
    <col min="1546" max="1546" width="15.7109375" style="4" customWidth="1"/>
    <col min="1547" max="1547" width="9.28515625" style="4" customWidth="1"/>
    <col min="1548" max="1792" width="11.42578125" style="4"/>
    <col min="1793" max="1793" width="2.42578125" style="4" customWidth="1"/>
    <col min="1794" max="1794" width="15.7109375" style="4" customWidth="1"/>
    <col min="1795" max="1795" width="30.7109375" style="4" customWidth="1"/>
    <col min="1796" max="1797" width="17.7109375" style="4" customWidth="1"/>
    <col min="1798" max="1798" width="21.7109375" style="4" customWidth="1"/>
    <col min="1799" max="1799" width="24.28515625" style="4" customWidth="1"/>
    <col min="1800" max="1800" width="15.7109375" style="4" customWidth="1"/>
    <col min="1801" max="1801" width="11.42578125" style="4" customWidth="1"/>
    <col min="1802" max="1802" width="15.7109375" style="4" customWidth="1"/>
    <col min="1803" max="1803" width="9.28515625" style="4" customWidth="1"/>
    <col min="1804" max="2048" width="11.42578125" style="4"/>
    <col min="2049" max="2049" width="2.42578125" style="4" customWidth="1"/>
    <col min="2050" max="2050" width="15.7109375" style="4" customWidth="1"/>
    <col min="2051" max="2051" width="30.7109375" style="4" customWidth="1"/>
    <col min="2052" max="2053" width="17.7109375" style="4" customWidth="1"/>
    <col min="2054" max="2054" width="21.7109375" style="4" customWidth="1"/>
    <col min="2055" max="2055" width="24.28515625" style="4" customWidth="1"/>
    <col min="2056" max="2056" width="15.7109375" style="4" customWidth="1"/>
    <col min="2057" max="2057" width="11.42578125" style="4" customWidth="1"/>
    <col min="2058" max="2058" width="15.7109375" style="4" customWidth="1"/>
    <col min="2059" max="2059" width="9.28515625" style="4" customWidth="1"/>
    <col min="2060" max="2304" width="11.42578125" style="4"/>
    <col min="2305" max="2305" width="2.42578125" style="4" customWidth="1"/>
    <col min="2306" max="2306" width="15.7109375" style="4" customWidth="1"/>
    <col min="2307" max="2307" width="30.7109375" style="4" customWidth="1"/>
    <col min="2308" max="2309" width="17.7109375" style="4" customWidth="1"/>
    <col min="2310" max="2310" width="21.7109375" style="4" customWidth="1"/>
    <col min="2311" max="2311" width="24.28515625" style="4" customWidth="1"/>
    <col min="2312" max="2312" width="15.7109375" style="4" customWidth="1"/>
    <col min="2313" max="2313" width="11.42578125" style="4" customWidth="1"/>
    <col min="2314" max="2314" width="15.7109375" style="4" customWidth="1"/>
    <col min="2315" max="2315" width="9.28515625" style="4" customWidth="1"/>
    <col min="2316" max="2560" width="11.42578125" style="4"/>
    <col min="2561" max="2561" width="2.42578125" style="4" customWidth="1"/>
    <col min="2562" max="2562" width="15.7109375" style="4" customWidth="1"/>
    <col min="2563" max="2563" width="30.7109375" style="4" customWidth="1"/>
    <col min="2564" max="2565" width="17.7109375" style="4" customWidth="1"/>
    <col min="2566" max="2566" width="21.7109375" style="4" customWidth="1"/>
    <col min="2567" max="2567" width="24.28515625" style="4" customWidth="1"/>
    <col min="2568" max="2568" width="15.7109375" style="4" customWidth="1"/>
    <col min="2569" max="2569" width="11.42578125" style="4" customWidth="1"/>
    <col min="2570" max="2570" width="15.7109375" style="4" customWidth="1"/>
    <col min="2571" max="2571" width="9.28515625" style="4" customWidth="1"/>
    <col min="2572" max="2816" width="11.42578125" style="4"/>
    <col min="2817" max="2817" width="2.42578125" style="4" customWidth="1"/>
    <col min="2818" max="2818" width="15.7109375" style="4" customWidth="1"/>
    <col min="2819" max="2819" width="30.7109375" style="4" customWidth="1"/>
    <col min="2820" max="2821" width="17.7109375" style="4" customWidth="1"/>
    <col min="2822" max="2822" width="21.7109375" style="4" customWidth="1"/>
    <col min="2823" max="2823" width="24.28515625" style="4" customWidth="1"/>
    <col min="2824" max="2824" width="15.7109375" style="4" customWidth="1"/>
    <col min="2825" max="2825" width="11.42578125" style="4" customWidth="1"/>
    <col min="2826" max="2826" width="15.7109375" style="4" customWidth="1"/>
    <col min="2827" max="2827" width="9.28515625" style="4" customWidth="1"/>
    <col min="2828" max="3072" width="11.42578125" style="4"/>
    <col min="3073" max="3073" width="2.42578125" style="4" customWidth="1"/>
    <col min="3074" max="3074" width="15.7109375" style="4" customWidth="1"/>
    <col min="3075" max="3075" width="30.7109375" style="4" customWidth="1"/>
    <col min="3076" max="3077" width="17.7109375" style="4" customWidth="1"/>
    <col min="3078" max="3078" width="21.7109375" style="4" customWidth="1"/>
    <col min="3079" max="3079" width="24.28515625" style="4" customWidth="1"/>
    <col min="3080" max="3080" width="15.7109375" style="4" customWidth="1"/>
    <col min="3081" max="3081" width="11.42578125" style="4" customWidth="1"/>
    <col min="3082" max="3082" width="15.7109375" style="4" customWidth="1"/>
    <col min="3083" max="3083" width="9.28515625" style="4" customWidth="1"/>
    <col min="3084" max="3328" width="11.42578125" style="4"/>
    <col min="3329" max="3329" width="2.42578125" style="4" customWidth="1"/>
    <col min="3330" max="3330" width="15.7109375" style="4" customWidth="1"/>
    <col min="3331" max="3331" width="30.7109375" style="4" customWidth="1"/>
    <col min="3332" max="3333" width="17.7109375" style="4" customWidth="1"/>
    <col min="3334" max="3334" width="21.7109375" style="4" customWidth="1"/>
    <col min="3335" max="3335" width="24.28515625" style="4" customWidth="1"/>
    <col min="3336" max="3336" width="15.7109375" style="4" customWidth="1"/>
    <col min="3337" max="3337" width="11.42578125" style="4" customWidth="1"/>
    <col min="3338" max="3338" width="15.7109375" style="4" customWidth="1"/>
    <col min="3339" max="3339" width="9.28515625" style="4" customWidth="1"/>
    <col min="3340" max="3584" width="11.42578125" style="4"/>
    <col min="3585" max="3585" width="2.42578125" style="4" customWidth="1"/>
    <col min="3586" max="3586" width="15.7109375" style="4" customWidth="1"/>
    <col min="3587" max="3587" width="30.7109375" style="4" customWidth="1"/>
    <col min="3588" max="3589" width="17.7109375" style="4" customWidth="1"/>
    <col min="3590" max="3590" width="21.7109375" style="4" customWidth="1"/>
    <col min="3591" max="3591" width="24.28515625" style="4" customWidth="1"/>
    <col min="3592" max="3592" width="15.7109375" style="4" customWidth="1"/>
    <col min="3593" max="3593" width="11.42578125" style="4" customWidth="1"/>
    <col min="3594" max="3594" width="15.7109375" style="4" customWidth="1"/>
    <col min="3595" max="3595" width="9.28515625" style="4" customWidth="1"/>
    <col min="3596" max="3840" width="11.42578125" style="4"/>
    <col min="3841" max="3841" width="2.42578125" style="4" customWidth="1"/>
    <col min="3842" max="3842" width="15.7109375" style="4" customWidth="1"/>
    <col min="3843" max="3843" width="30.7109375" style="4" customWidth="1"/>
    <col min="3844" max="3845" width="17.7109375" style="4" customWidth="1"/>
    <col min="3846" max="3846" width="21.7109375" style="4" customWidth="1"/>
    <col min="3847" max="3847" width="24.28515625" style="4" customWidth="1"/>
    <col min="3848" max="3848" width="15.7109375" style="4" customWidth="1"/>
    <col min="3849" max="3849" width="11.42578125" style="4" customWidth="1"/>
    <col min="3850" max="3850" width="15.7109375" style="4" customWidth="1"/>
    <col min="3851" max="3851" width="9.28515625" style="4" customWidth="1"/>
    <col min="3852" max="4096" width="11.42578125" style="4"/>
    <col min="4097" max="4097" width="2.42578125" style="4" customWidth="1"/>
    <col min="4098" max="4098" width="15.7109375" style="4" customWidth="1"/>
    <col min="4099" max="4099" width="30.7109375" style="4" customWidth="1"/>
    <col min="4100" max="4101" width="17.7109375" style="4" customWidth="1"/>
    <col min="4102" max="4102" width="21.7109375" style="4" customWidth="1"/>
    <col min="4103" max="4103" width="24.28515625" style="4" customWidth="1"/>
    <col min="4104" max="4104" width="15.7109375" style="4" customWidth="1"/>
    <col min="4105" max="4105" width="11.42578125" style="4" customWidth="1"/>
    <col min="4106" max="4106" width="15.7109375" style="4" customWidth="1"/>
    <col min="4107" max="4107" width="9.28515625" style="4" customWidth="1"/>
    <col min="4108" max="4352" width="11.42578125" style="4"/>
    <col min="4353" max="4353" width="2.42578125" style="4" customWidth="1"/>
    <col min="4354" max="4354" width="15.7109375" style="4" customWidth="1"/>
    <col min="4355" max="4355" width="30.7109375" style="4" customWidth="1"/>
    <col min="4356" max="4357" width="17.7109375" style="4" customWidth="1"/>
    <col min="4358" max="4358" width="21.7109375" style="4" customWidth="1"/>
    <col min="4359" max="4359" width="24.28515625" style="4" customWidth="1"/>
    <col min="4360" max="4360" width="15.7109375" style="4" customWidth="1"/>
    <col min="4361" max="4361" width="11.42578125" style="4" customWidth="1"/>
    <col min="4362" max="4362" width="15.7109375" style="4" customWidth="1"/>
    <col min="4363" max="4363" width="9.28515625" style="4" customWidth="1"/>
    <col min="4364" max="4608" width="11.42578125" style="4"/>
    <col min="4609" max="4609" width="2.42578125" style="4" customWidth="1"/>
    <col min="4610" max="4610" width="15.7109375" style="4" customWidth="1"/>
    <col min="4611" max="4611" width="30.7109375" style="4" customWidth="1"/>
    <col min="4612" max="4613" width="17.7109375" style="4" customWidth="1"/>
    <col min="4614" max="4614" width="21.7109375" style="4" customWidth="1"/>
    <col min="4615" max="4615" width="24.28515625" style="4" customWidth="1"/>
    <col min="4616" max="4616" width="15.7109375" style="4" customWidth="1"/>
    <col min="4617" max="4617" width="11.42578125" style="4" customWidth="1"/>
    <col min="4618" max="4618" width="15.7109375" style="4" customWidth="1"/>
    <col min="4619" max="4619" width="9.28515625" style="4" customWidth="1"/>
    <col min="4620" max="4864" width="11.42578125" style="4"/>
    <col min="4865" max="4865" width="2.42578125" style="4" customWidth="1"/>
    <col min="4866" max="4866" width="15.7109375" style="4" customWidth="1"/>
    <col min="4867" max="4867" width="30.7109375" style="4" customWidth="1"/>
    <col min="4868" max="4869" width="17.7109375" style="4" customWidth="1"/>
    <col min="4870" max="4870" width="21.7109375" style="4" customWidth="1"/>
    <col min="4871" max="4871" width="24.28515625" style="4" customWidth="1"/>
    <col min="4872" max="4872" width="15.7109375" style="4" customWidth="1"/>
    <col min="4873" max="4873" width="11.42578125" style="4" customWidth="1"/>
    <col min="4874" max="4874" width="15.7109375" style="4" customWidth="1"/>
    <col min="4875" max="4875" width="9.28515625" style="4" customWidth="1"/>
    <col min="4876" max="5120" width="11.42578125" style="4"/>
    <col min="5121" max="5121" width="2.42578125" style="4" customWidth="1"/>
    <col min="5122" max="5122" width="15.7109375" style="4" customWidth="1"/>
    <col min="5123" max="5123" width="30.7109375" style="4" customWidth="1"/>
    <col min="5124" max="5125" width="17.7109375" style="4" customWidth="1"/>
    <col min="5126" max="5126" width="21.7109375" style="4" customWidth="1"/>
    <col min="5127" max="5127" width="24.28515625" style="4" customWidth="1"/>
    <col min="5128" max="5128" width="15.7109375" style="4" customWidth="1"/>
    <col min="5129" max="5129" width="11.42578125" style="4" customWidth="1"/>
    <col min="5130" max="5130" width="15.7109375" style="4" customWidth="1"/>
    <col min="5131" max="5131" width="9.28515625" style="4" customWidth="1"/>
    <col min="5132" max="5376" width="11.42578125" style="4"/>
    <col min="5377" max="5377" width="2.42578125" style="4" customWidth="1"/>
    <col min="5378" max="5378" width="15.7109375" style="4" customWidth="1"/>
    <col min="5379" max="5379" width="30.7109375" style="4" customWidth="1"/>
    <col min="5380" max="5381" width="17.7109375" style="4" customWidth="1"/>
    <col min="5382" max="5382" width="21.7109375" style="4" customWidth="1"/>
    <col min="5383" max="5383" width="24.28515625" style="4" customWidth="1"/>
    <col min="5384" max="5384" width="15.7109375" style="4" customWidth="1"/>
    <col min="5385" max="5385" width="11.42578125" style="4" customWidth="1"/>
    <col min="5386" max="5386" width="15.7109375" style="4" customWidth="1"/>
    <col min="5387" max="5387" width="9.28515625" style="4" customWidth="1"/>
    <col min="5388" max="5632" width="11.42578125" style="4"/>
    <col min="5633" max="5633" width="2.42578125" style="4" customWidth="1"/>
    <col min="5634" max="5634" width="15.7109375" style="4" customWidth="1"/>
    <col min="5635" max="5635" width="30.7109375" style="4" customWidth="1"/>
    <col min="5636" max="5637" width="17.7109375" style="4" customWidth="1"/>
    <col min="5638" max="5638" width="21.7109375" style="4" customWidth="1"/>
    <col min="5639" max="5639" width="24.28515625" style="4" customWidth="1"/>
    <col min="5640" max="5640" width="15.7109375" style="4" customWidth="1"/>
    <col min="5641" max="5641" width="11.42578125" style="4" customWidth="1"/>
    <col min="5642" max="5642" width="15.7109375" style="4" customWidth="1"/>
    <col min="5643" max="5643" width="9.28515625" style="4" customWidth="1"/>
    <col min="5644" max="5888" width="11.42578125" style="4"/>
    <col min="5889" max="5889" width="2.42578125" style="4" customWidth="1"/>
    <col min="5890" max="5890" width="15.7109375" style="4" customWidth="1"/>
    <col min="5891" max="5891" width="30.7109375" style="4" customWidth="1"/>
    <col min="5892" max="5893" width="17.7109375" style="4" customWidth="1"/>
    <col min="5894" max="5894" width="21.7109375" style="4" customWidth="1"/>
    <col min="5895" max="5895" width="24.28515625" style="4" customWidth="1"/>
    <col min="5896" max="5896" width="15.7109375" style="4" customWidth="1"/>
    <col min="5897" max="5897" width="11.42578125" style="4" customWidth="1"/>
    <col min="5898" max="5898" width="15.7109375" style="4" customWidth="1"/>
    <col min="5899" max="5899" width="9.28515625" style="4" customWidth="1"/>
    <col min="5900" max="6144" width="11.42578125" style="4"/>
    <col min="6145" max="6145" width="2.42578125" style="4" customWidth="1"/>
    <col min="6146" max="6146" width="15.7109375" style="4" customWidth="1"/>
    <col min="6147" max="6147" width="30.7109375" style="4" customWidth="1"/>
    <col min="6148" max="6149" width="17.7109375" style="4" customWidth="1"/>
    <col min="6150" max="6150" width="21.7109375" style="4" customWidth="1"/>
    <col min="6151" max="6151" width="24.28515625" style="4" customWidth="1"/>
    <col min="6152" max="6152" width="15.7109375" style="4" customWidth="1"/>
    <col min="6153" max="6153" width="11.42578125" style="4" customWidth="1"/>
    <col min="6154" max="6154" width="15.7109375" style="4" customWidth="1"/>
    <col min="6155" max="6155" width="9.28515625" style="4" customWidth="1"/>
    <col min="6156" max="6400" width="11.42578125" style="4"/>
    <col min="6401" max="6401" width="2.42578125" style="4" customWidth="1"/>
    <col min="6402" max="6402" width="15.7109375" style="4" customWidth="1"/>
    <col min="6403" max="6403" width="30.7109375" style="4" customWidth="1"/>
    <col min="6404" max="6405" width="17.7109375" style="4" customWidth="1"/>
    <col min="6406" max="6406" width="21.7109375" style="4" customWidth="1"/>
    <col min="6407" max="6407" width="24.28515625" style="4" customWidth="1"/>
    <col min="6408" max="6408" width="15.7109375" style="4" customWidth="1"/>
    <col min="6409" max="6409" width="11.42578125" style="4" customWidth="1"/>
    <col min="6410" max="6410" width="15.7109375" style="4" customWidth="1"/>
    <col min="6411" max="6411" width="9.28515625" style="4" customWidth="1"/>
    <col min="6412" max="6656" width="11.42578125" style="4"/>
    <col min="6657" max="6657" width="2.42578125" style="4" customWidth="1"/>
    <col min="6658" max="6658" width="15.7109375" style="4" customWidth="1"/>
    <col min="6659" max="6659" width="30.7109375" style="4" customWidth="1"/>
    <col min="6660" max="6661" width="17.7109375" style="4" customWidth="1"/>
    <col min="6662" max="6662" width="21.7109375" style="4" customWidth="1"/>
    <col min="6663" max="6663" width="24.28515625" style="4" customWidth="1"/>
    <col min="6664" max="6664" width="15.7109375" style="4" customWidth="1"/>
    <col min="6665" max="6665" width="11.42578125" style="4" customWidth="1"/>
    <col min="6666" max="6666" width="15.7109375" style="4" customWidth="1"/>
    <col min="6667" max="6667" width="9.28515625" style="4" customWidth="1"/>
    <col min="6668" max="6912" width="11.42578125" style="4"/>
    <col min="6913" max="6913" width="2.42578125" style="4" customWidth="1"/>
    <col min="6914" max="6914" width="15.7109375" style="4" customWidth="1"/>
    <col min="6915" max="6915" width="30.7109375" style="4" customWidth="1"/>
    <col min="6916" max="6917" width="17.7109375" style="4" customWidth="1"/>
    <col min="6918" max="6918" width="21.7109375" style="4" customWidth="1"/>
    <col min="6919" max="6919" width="24.28515625" style="4" customWidth="1"/>
    <col min="6920" max="6920" width="15.7109375" style="4" customWidth="1"/>
    <col min="6921" max="6921" width="11.42578125" style="4" customWidth="1"/>
    <col min="6922" max="6922" width="15.7109375" style="4" customWidth="1"/>
    <col min="6923" max="6923" width="9.28515625" style="4" customWidth="1"/>
    <col min="6924" max="7168" width="11.42578125" style="4"/>
    <col min="7169" max="7169" width="2.42578125" style="4" customWidth="1"/>
    <col min="7170" max="7170" width="15.7109375" style="4" customWidth="1"/>
    <col min="7171" max="7171" width="30.7109375" style="4" customWidth="1"/>
    <col min="7172" max="7173" width="17.7109375" style="4" customWidth="1"/>
    <col min="7174" max="7174" width="21.7109375" style="4" customWidth="1"/>
    <col min="7175" max="7175" width="24.28515625" style="4" customWidth="1"/>
    <col min="7176" max="7176" width="15.7109375" style="4" customWidth="1"/>
    <col min="7177" max="7177" width="11.42578125" style="4" customWidth="1"/>
    <col min="7178" max="7178" width="15.7109375" style="4" customWidth="1"/>
    <col min="7179" max="7179" width="9.28515625" style="4" customWidth="1"/>
    <col min="7180" max="7424" width="11.42578125" style="4"/>
    <col min="7425" max="7425" width="2.42578125" style="4" customWidth="1"/>
    <col min="7426" max="7426" width="15.7109375" style="4" customWidth="1"/>
    <col min="7427" max="7427" width="30.7109375" style="4" customWidth="1"/>
    <col min="7428" max="7429" width="17.7109375" style="4" customWidth="1"/>
    <col min="7430" max="7430" width="21.7109375" style="4" customWidth="1"/>
    <col min="7431" max="7431" width="24.28515625" style="4" customWidth="1"/>
    <col min="7432" max="7432" width="15.7109375" style="4" customWidth="1"/>
    <col min="7433" max="7433" width="11.42578125" style="4" customWidth="1"/>
    <col min="7434" max="7434" width="15.7109375" style="4" customWidth="1"/>
    <col min="7435" max="7435" width="9.28515625" style="4" customWidth="1"/>
    <col min="7436" max="7680" width="11.42578125" style="4"/>
    <col min="7681" max="7681" width="2.42578125" style="4" customWidth="1"/>
    <col min="7682" max="7682" width="15.7109375" style="4" customWidth="1"/>
    <col min="7683" max="7683" width="30.7109375" style="4" customWidth="1"/>
    <col min="7684" max="7685" width="17.7109375" style="4" customWidth="1"/>
    <col min="7686" max="7686" width="21.7109375" style="4" customWidth="1"/>
    <col min="7687" max="7687" width="24.28515625" style="4" customWidth="1"/>
    <col min="7688" max="7688" width="15.7109375" style="4" customWidth="1"/>
    <col min="7689" max="7689" width="11.42578125" style="4" customWidth="1"/>
    <col min="7690" max="7690" width="15.7109375" style="4" customWidth="1"/>
    <col min="7691" max="7691" width="9.28515625" style="4" customWidth="1"/>
    <col min="7692" max="7936" width="11.42578125" style="4"/>
    <col min="7937" max="7937" width="2.42578125" style="4" customWidth="1"/>
    <col min="7938" max="7938" width="15.7109375" style="4" customWidth="1"/>
    <col min="7939" max="7939" width="30.7109375" style="4" customWidth="1"/>
    <col min="7940" max="7941" width="17.7109375" style="4" customWidth="1"/>
    <col min="7942" max="7942" width="21.7109375" style="4" customWidth="1"/>
    <col min="7943" max="7943" width="24.28515625" style="4" customWidth="1"/>
    <col min="7944" max="7944" width="15.7109375" style="4" customWidth="1"/>
    <col min="7945" max="7945" width="11.42578125" style="4" customWidth="1"/>
    <col min="7946" max="7946" width="15.7109375" style="4" customWidth="1"/>
    <col min="7947" max="7947" width="9.28515625" style="4" customWidth="1"/>
    <col min="7948" max="8192" width="11.42578125" style="4"/>
    <col min="8193" max="8193" width="2.42578125" style="4" customWidth="1"/>
    <col min="8194" max="8194" width="15.7109375" style="4" customWidth="1"/>
    <col min="8195" max="8195" width="30.7109375" style="4" customWidth="1"/>
    <col min="8196" max="8197" width="17.7109375" style="4" customWidth="1"/>
    <col min="8198" max="8198" width="21.7109375" style="4" customWidth="1"/>
    <col min="8199" max="8199" width="24.28515625" style="4" customWidth="1"/>
    <col min="8200" max="8200" width="15.7109375" style="4" customWidth="1"/>
    <col min="8201" max="8201" width="11.42578125" style="4" customWidth="1"/>
    <col min="8202" max="8202" width="15.7109375" style="4" customWidth="1"/>
    <col min="8203" max="8203" width="9.28515625" style="4" customWidth="1"/>
    <col min="8204" max="8448" width="11.42578125" style="4"/>
    <col min="8449" max="8449" width="2.42578125" style="4" customWidth="1"/>
    <col min="8450" max="8450" width="15.7109375" style="4" customWidth="1"/>
    <col min="8451" max="8451" width="30.7109375" style="4" customWidth="1"/>
    <col min="8452" max="8453" width="17.7109375" style="4" customWidth="1"/>
    <col min="8454" max="8454" width="21.7109375" style="4" customWidth="1"/>
    <col min="8455" max="8455" width="24.28515625" style="4" customWidth="1"/>
    <col min="8456" max="8456" width="15.7109375" style="4" customWidth="1"/>
    <col min="8457" max="8457" width="11.42578125" style="4" customWidth="1"/>
    <col min="8458" max="8458" width="15.7109375" style="4" customWidth="1"/>
    <col min="8459" max="8459" width="9.28515625" style="4" customWidth="1"/>
    <col min="8460" max="8704" width="11.42578125" style="4"/>
    <col min="8705" max="8705" width="2.42578125" style="4" customWidth="1"/>
    <col min="8706" max="8706" width="15.7109375" style="4" customWidth="1"/>
    <col min="8707" max="8707" width="30.7109375" style="4" customWidth="1"/>
    <col min="8708" max="8709" width="17.7109375" style="4" customWidth="1"/>
    <col min="8710" max="8710" width="21.7109375" style="4" customWidth="1"/>
    <col min="8711" max="8711" width="24.28515625" style="4" customWidth="1"/>
    <col min="8712" max="8712" width="15.7109375" style="4" customWidth="1"/>
    <col min="8713" max="8713" width="11.42578125" style="4" customWidth="1"/>
    <col min="8714" max="8714" width="15.7109375" style="4" customWidth="1"/>
    <col min="8715" max="8715" width="9.28515625" style="4" customWidth="1"/>
    <col min="8716" max="8960" width="11.42578125" style="4"/>
    <col min="8961" max="8961" width="2.42578125" style="4" customWidth="1"/>
    <col min="8962" max="8962" width="15.7109375" style="4" customWidth="1"/>
    <col min="8963" max="8963" width="30.7109375" style="4" customWidth="1"/>
    <col min="8964" max="8965" width="17.7109375" style="4" customWidth="1"/>
    <col min="8966" max="8966" width="21.7109375" style="4" customWidth="1"/>
    <col min="8967" max="8967" width="24.28515625" style="4" customWidth="1"/>
    <col min="8968" max="8968" width="15.7109375" style="4" customWidth="1"/>
    <col min="8969" max="8969" width="11.42578125" style="4" customWidth="1"/>
    <col min="8970" max="8970" width="15.7109375" style="4" customWidth="1"/>
    <col min="8971" max="8971" width="9.28515625" style="4" customWidth="1"/>
    <col min="8972" max="9216" width="11.42578125" style="4"/>
    <col min="9217" max="9217" width="2.42578125" style="4" customWidth="1"/>
    <col min="9218" max="9218" width="15.7109375" style="4" customWidth="1"/>
    <col min="9219" max="9219" width="30.7109375" style="4" customWidth="1"/>
    <col min="9220" max="9221" width="17.7109375" style="4" customWidth="1"/>
    <col min="9222" max="9222" width="21.7109375" style="4" customWidth="1"/>
    <col min="9223" max="9223" width="24.28515625" style="4" customWidth="1"/>
    <col min="9224" max="9224" width="15.7109375" style="4" customWidth="1"/>
    <col min="9225" max="9225" width="11.42578125" style="4" customWidth="1"/>
    <col min="9226" max="9226" width="15.7109375" style="4" customWidth="1"/>
    <col min="9227" max="9227" width="9.28515625" style="4" customWidth="1"/>
    <col min="9228" max="9472" width="11.42578125" style="4"/>
    <col min="9473" max="9473" width="2.42578125" style="4" customWidth="1"/>
    <col min="9474" max="9474" width="15.7109375" style="4" customWidth="1"/>
    <col min="9475" max="9475" width="30.7109375" style="4" customWidth="1"/>
    <col min="9476" max="9477" width="17.7109375" style="4" customWidth="1"/>
    <col min="9478" max="9478" width="21.7109375" style="4" customWidth="1"/>
    <col min="9479" max="9479" width="24.28515625" style="4" customWidth="1"/>
    <col min="9480" max="9480" width="15.7109375" style="4" customWidth="1"/>
    <col min="9481" max="9481" width="11.42578125" style="4" customWidth="1"/>
    <col min="9482" max="9482" width="15.7109375" style="4" customWidth="1"/>
    <col min="9483" max="9483" width="9.28515625" style="4" customWidth="1"/>
    <col min="9484" max="9728" width="11.42578125" style="4"/>
    <col min="9729" max="9729" width="2.42578125" style="4" customWidth="1"/>
    <col min="9730" max="9730" width="15.7109375" style="4" customWidth="1"/>
    <col min="9731" max="9731" width="30.7109375" style="4" customWidth="1"/>
    <col min="9732" max="9733" width="17.7109375" style="4" customWidth="1"/>
    <col min="9734" max="9734" width="21.7109375" style="4" customWidth="1"/>
    <col min="9735" max="9735" width="24.28515625" style="4" customWidth="1"/>
    <col min="9736" max="9736" width="15.7109375" style="4" customWidth="1"/>
    <col min="9737" max="9737" width="11.42578125" style="4" customWidth="1"/>
    <col min="9738" max="9738" width="15.7109375" style="4" customWidth="1"/>
    <col min="9739" max="9739" width="9.28515625" style="4" customWidth="1"/>
    <col min="9740" max="9984" width="11.42578125" style="4"/>
    <col min="9985" max="9985" width="2.42578125" style="4" customWidth="1"/>
    <col min="9986" max="9986" width="15.7109375" style="4" customWidth="1"/>
    <col min="9987" max="9987" width="30.7109375" style="4" customWidth="1"/>
    <col min="9988" max="9989" width="17.7109375" style="4" customWidth="1"/>
    <col min="9990" max="9990" width="21.7109375" style="4" customWidth="1"/>
    <col min="9991" max="9991" width="24.28515625" style="4" customWidth="1"/>
    <col min="9992" max="9992" width="15.7109375" style="4" customWidth="1"/>
    <col min="9993" max="9993" width="11.42578125" style="4" customWidth="1"/>
    <col min="9994" max="9994" width="15.7109375" style="4" customWidth="1"/>
    <col min="9995" max="9995" width="9.28515625" style="4" customWidth="1"/>
    <col min="9996" max="10240" width="11.42578125" style="4"/>
    <col min="10241" max="10241" width="2.42578125" style="4" customWidth="1"/>
    <col min="10242" max="10242" width="15.7109375" style="4" customWidth="1"/>
    <col min="10243" max="10243" width="30.7109375" style="4" customWidth="1"/>
    <col min="10244" max="10245" width="17.7109375" style="4" customWidth="1"/>
    <col min="10246" max="10246" width="21.7109375" style="4" customWidth="1"/>
    <col min="10247" max="10247" width="24.28515625" style="4" customWidth="1"/>
    <col min="10248" max="10248" width="15.7109375" style="4" customWidth="1"/>
    <col min="10249" max="10249" width="11.42578125" style="4" customWidth="1"/>
    <col min="10250" max="10250" width="15.7109375" style="4" customWidth="1"/>
    <col min="10251" max="10251" width="9.28515625" style="4" customWidth="1"/>
    <col min="10252" max="10496" width="11.42578125" style="4"/>
    <col min="10497" max="10497" width="2.42578125" style="4" customWidth="1"/>
    <col min="10498" max="10498" width="15.7109375" style="4" customWidth="1"/>
    <col min="10499" max="10499" width="30.7109375" style="4" customWidth="1"/>
    <col min="10500" max="10501" width="17.7109375" style="4" customWidth="1"/>
    <col min="10502" max="10502" width="21.7109375" style="4" customWidth="1"/>
    <col min="10503" max="10503" width="24.28515625" style="4" customWidth="1"/>
    <col min="10504" max="10504" width="15.7109375" style="4" customWidth="1"/>
    <col min="10505" max="10505" width="11.42578125" style="4" customWidth="1"/>
    <col min="10506" max="10506" width="15.7109375" style="4" customWidth="1"/>
    <col min="10507" max="10507" width="9.28515625" style="4" customWidth="1"/>
    <col min="10508" max="10752" width="11.42578125" style="4"/>
    <col min="10753" max="10753" width="2.42578125" style="4" customWidth="1"/>
    <col min="10754" max="10754" width="15.7109375" style="4" customWidth="1"/>
    <col min="10755" max="10755" width="30.7109375" style="4" customWidth="1"/>
    <col min="10756" max="10757" width="17.7109375" style="4" customWidth="1"/>
    <col min="10758" max="10758" width="21.7109375" style="4" customWidth="1"/>
    <col min="10759" max="10759" width="24.28515625" style="4" customWidth="1"/>
    <col min="10760" max="10760" width="15.7109375" style="4" customWidth="1"/>
    <col min="10761" max="10761" width="11.42578125" style="4" customWidth="1"/>
    <col min="10762" max="10762" width="15.7109375" style="4" customWidth="1"/>
    <col min="10763" max="10763" width="9.28515625" style="4" customWidth="1"/>
    <col min="10764" max="11008" width="11.42578125" style="4"/>
    <col min="11009" max="11009" width="2.42578125" style="4" customWidth="1"/>
    <col min="11010" max="11010" width="15.7109375" style="4" customWidth="1"/>
    <col min="11011" max="11011" width="30.7109375" style="4" customWidth="1"/>
    <col min="11012" max="11013" width="17.7109375" style="4" customWidth="1"/>
    <col min="11014" max="11014" width="21.7109375" style="4" customWidth="1"/>
    <col min="11015" max="11015" width="24.28515625" style="4" customWidth="1"/>
    <col min="11016" max="11016" width="15.7109375" style="4" customWidth="1"/>
    <col min="11017" max="11017" width="11.42578125" style="4" customWidth="1"/>
    <col min="11018" max="11018" width="15.7109375" style="4" customWidth="1"/>
    <col min="11019" max="11019" width="9.28515625" style="4" customWidth="1"/>
    <col min="11020" max="11264" width="11.42578125" style="4"/>
    <col min="11265" max="11265" width="2.42578125" style="4" customWidth="1"/>
    <col min="11266" max="11266" width="15.7109375" style="4" customWidth="1"/>
    <col min="11267" max="11267" width="30.7109375" style="4" customWidth="1"/>
    <col min="11268" max="11269" width="17.7109375" style="4" customWidth="1"/>
    <col min="11270" max="11270" width="21.7109375" style="4" customWidth="1"/>
    <col min="11271" max="11271" width="24.28515625" style="4" customWidth="1"/>
    <col min="11272" max="11272" width="15.7109375" style="4" customWidth="1"/>
    <col min="11273" max="11273" width="11.42578125" style="4" customWidth="1"/>
    <col min="11274" max="11274" width="15.7109375" style="4" customWidth="1"/>
    <col min="11275" max="11275" width="9.28515625" style="4" customWidth="1"/>
    <col min="11276" max="11520" width="11.42578125" style="4"/>
    <col min="11521" max="11521" width="2.42578125" style="4" customWidth="1"/>
    <col min="11522" max="11522" width="15.7109375" style="4" customWidth="1"/>
    <col min="11523" max="11523" width="30.7109375" style="4" customWidth="1"/>
    <col min="11524" max="11525" width="17.7109375" style="4" customWidth="1"/>
    <col min="11526" max="11526" width="21.7109375" style="4" customWidth="1"/>
    <col min="11527" max="11527" width="24.28515625" style="4" customWidth="1"/>
    <col min="11528" max="11528" width="15.7109375" style="4" customWidth="1"/>
    <col min="11529" max="11529" width="11.42578125" style="4" customWidth="1"/>
    <col min="11530" max="11530" width="15.7109375" style="4" customWidth="1"/>
    <col min="11531" max="11531" width="9.28515625" style="4" customWidth="1"/>
    <col min="11532" max="11776" width="11.42578125" style="4"/>
    <col min="11777" max="11777" width="2.42578125" style="4" customWidth="1"/>
    <col min="11778" max="11778" width="15.7109375" style="4" customWidth="1"/>
    <col min="11779" max="11779" width="30.7109375" style="4" customWidth="1"/>
    <col min="11780" max="11781" width="17.7109375" style="4" customWidth="1"/>
    <col min="11782" max="11782" width="21.7109375" style="4" customWidth="1"/>
    <col min="11783" max="11783" width="24.28515625" style="4" customWidth="1"/>
    <col min="11784" max="11784" width="15.7109375" style="4" customWidth="1"/>
    <col min="11785" max="11785" width="11.42578125" style="4" customWidth="1"/>
    <col min="11786" max="11786" width="15.7109375" style="4" customWidth="1"/>
    <col min="11787" max="11787" width="9.28515625" style="4" customWidth="1"/>
    <col min="11788" max="12032" width="11.42578125" style="4"/>
    <col min="12033" max="12033" width="2.42578125" style="4" customWidth="1"/>
    <col min="12034" max="12034" width="15.7109375" style="4" customWidth="1"/>
    <col min="12035" max="12035" width="30.7109375" style="4" customWidth="1"/>
    <col min="12036" max="12037" width="17.7109375" style="4" customWidth="1"/>
    <col min="12038" max="12038" width="21.7109375" style="4" customWidth="1"/>
    <col min="12039" max="12039" width="24.28515625" style="4" customWidth="1"/>
    <col min="12040" max="12040" width="15.7109375" style="4" customWidth="1"/>
    <col min="12041" max="12041" width="11.42578125" style="4" customWidth="1"/>
    <col min="12042" max="12042" width="15.7109375" style="4" customWidth="1"/>
    <col min="12043" max="12043" width="9.28515625" style="4" customWidth="1"/>
    <col min="12044" max="12288" width="11.42578125" style="4"/>
    <col min="12289" max="12289" width="2.42578125" style="4" customWidth="1"/>
    <col min="12290" max="12290" width="15.7109375" style="4" customWidth="1"/>
    <col min="12291" max="12291" width="30.7109375" style="4" customWidth="1"/>
    <col min="12292" max="12293" width="17.7109375" style="4" customWidth="1"/>
    <col min="12294" max="12294" width="21.7109375" style="4" customWidth="1"/>
    <col min="12295" max="12295" width="24.28515625" style="4" customWidth="1"/>
    <col min="12296" max="12296" width="15.7109375" style="4" customWidth="1"/>
    <col min="12297" max="12297" width="11.42578125" style="4" customWidth="1"/>
    <col min="12298" max="12298" width="15.7109375" style="4" customWidth="1"/>
    <col min="12299" max="12299" width="9.28515625" style="4" customWidth="1"/>
    <col min="12300" max="12544" width="11.42578125" style="4"/>
    <col min="12545" max="12545" width="2.42578125" style="4" customWidth="1"/>
    <col min="12546" max="12546" width="15.7109375" style="4" customWidth="1"/>
    <col min="12547" max="12547" width="30.7109375" style="4" customWidth="1"/>
    <col min="12548" max="12549" width="17.7109375" style="4" customWidth="1"/>
    <col min="12550" max="12550" width="21.7109375" style="4" customWidth="1"/>
    <col min="12551" max="12551" width="24.28515625" style="4" customWidth="1"/>
    <col min="12552" max="12552" width="15.7109375" style="4" customWidth="1"/>
    <col min="12553" max="12553" width="11.42578125" style="4" customWidth="1"/>
    <col min="12554" max="12554" width="15.7109375" style="4" customWidth="1"/>
    <col min="12555" max="12555" width="9.28515625" style="4" customWidth="1"/>
    <col min="12556" max="12800" width="11.42578125" style="4"/>
    <col min="12801" max="12801" width="2.42578125" style="4" customWidth="1"/>
    <col min="12802" max="12802" width="15.7109375" style="4" customWidth="1"/>
    <col min="12803" max="12803" width="30.7109375" style="4" customWidth="1"/>
    <col min="12804" max="12805" width="17.7109375" style="4" customWidth="1"/>
    <col min="12806" max="12806" width="21.7109375" style="4" customWidth="1"/>
    <col min="12807" max="12807" width="24.28515625" style="4" customWidth="1"/>
    <col min="12808" max="12808" width="15.7109375" style="4" customWidth="1"/>
    <col min="12809" max="12809" width="11.42578125" style="4" customWidth="1"/>
    <col min="12810" max="12810" width="15.7109375" style="4" customWidth="1"/>
    <col min="12811" max="12811" width="9.28515625" style="4" customWidth="1"/>
    <col min="12812" max="13056" width="11.42578125" style="4"/>
    <col min="13057" max="13057" width="2.42578125" style="4" customWidth="1"/>
    <col min="13058" max="13058" width="15.7109375" style="4" customWidth="1"/>
    <col min="13059" max="13059" width="30.7109375" style="4" customWidth="1"/>
    <col min="13060" max="13061" width="17.7109375" style="4" customWidth="1"/>
    <col min="13062" max="13062" width="21.7109375" style="4" customWidth="1"/>
    <col min="13063" max="13063" width="24.28515625" style="4" customWidth="1"/>
    <col min="13064" max="13064" width="15.7109375" style="4" customWidth="1"/>
    <col min="13065" max="13065" width="11.42578125" style="4" customWidth="1"/>
    <col min="13066" max="13066" width="15.7109375" style="4" customWidth="1"/>
    <col min="13067" max="13067" width="9.28515625" style="4" customWidth="1"/>
    <col min="13068" max="13312" width="11.42578125" style="4"/>
    <col min="13313" max="13313" width="2.42578125" style="4" customWidth="1"/>
    <col min="13314" max="13314" width="15.7109375" style="4" customWidth="1"/>
    <col min="13315" max="13315" width="30.7109375" style="4" customWidth="1"/>
    <col min="13316" max="13317" width="17.7109375" style="4" customWidth="1"/>
    <col min="13318" max="13318" width="21.7109375" style="4" customWidth="1"/>
    <col min="13319" max="13319" width="24.28515625" style="4" customWidth="1"/>
    <col min="13320" max="13320" width="15.7109375" style="4" customWidth="1"/>
    <col min="13321" max="13321" width="11.42578125" style="4" customWidth="1"/>
    <col min="13322" max="13322" width="15.7109375" style="4" customWidth="1"/>
    <col min="13323" max="13323" width="9.28515625" style="4" customWidth="1"/>
    <col min="13324" max="13568" width="11.42578125" style="4"/>
    <col min="13569" max="13569" width="2.42578125" style="4" customWidth="1"/>
    <col min="13570" max="13570" width="15.7109375" style="4" customWidth="1"/>
    <col min="13571" max="13571" width="30.7109375" style="4" customWidth="1"/>
    <col min="13572" max="13573" width="17.7109375" style="4" customWidth="1"/>
    <col min="13574" max="13574" width="21.7109375" style="4" customWidth="1"/>
    <col min="13575" max="13575" width="24.28515625" style="4" customWidth="1"/>
    <col min="13576" max="13576" width="15.7109375" style="4" customWidth="1"/>
    <col min="13577" max="13577" width="11.42578125" style="4" customWidth="1"/>
    <col min="13578" max="13578" width="15.7109375" style="4" customWidth="1"/>
    <col min="13579" max="13579" width="9.28515625" style="4" customWidth="1"/>
    <col min="13580" max="13824" width="11.42578125" style="4"/>
    <col min="13825" max="13825" width="2.42578125" style="4" customWidth="1"/>
    <col min="13826" max="13826" width="15.7109375" style="4" customWidth="1"/>
    <col min="13827" max="13827" width="30.7109375" style="4" customWidth="1"/>
    <col min="13828" max="13829" width="17.7109375" style="4" customWidth="1"/>
    <col min="13830" max="13830" width="21.7109375" style="4" customWidth="1"/>
    <col min="13831" max="13831" width="24.28515625" style="4" customWidth="1"/>
    <col min="13832" max="13832" width="15.7109375" style="4" customWidth="1"/>
    <col min="13833" max="13833" width="11.42578125" style="4" customWidth="1"/>
    <col min="13834" max="13834" width="15.7109375" style="4" customWidth="1"/>
    <col min="13835" max="13835" width="9.28515625" style="4" customWidth="1"/>
    <col min="13836" max="14080" width="11.42578125" style="4"/>
    <col min="14081" max="14081" width="2.42578125" style="4" customWidth="1"/>
    <col min="14082" max="14082" width="15.7109375" style="4" customWidth="1"/>
    <col min="14083" max="14083" width="30.7109375" style="4" customWidth="1"/>
    <col min="14084" max="14085" width="17.7109375" style="4" customWidth="1"/>
    <col min="14086" max="14086" width="21.7109375" style="4" customWidth="1"/>
    <col min="14087" max="14087" width="24.28515625" style="4" customWidth="1"/>
    <col min="14088" max="14088" width="15.7109375" style="4" customWidth="1"/>
    <col min="14089" max="14089" width="11.42578125" style="4" customWidth="1"/>
    <col min="14090" max="14090" width="15.7109375" style="4" customWidth="1"/>
    <col min="14091" max="14091" width="9.28515625" style="4" customWidth="1"/>
    <col min="14092" max="14336" width="11.42578125" style="4"/>
    <col min="14337" max="14337" width="2.42578125" style="4" customWidth="1"/>
    <col min="14338" max="14338" width="15.7109375" style="4" customWidth="1"/>
    <col min="14339" max="14339" width="30.7109375" style="4" customWidth="1"/>
    <col min="14340" max="14341" width="17.7109375" style="4" customWidth="1"/>
    <col min="14342" max="14342" width="21.7109375" style="4" customWidth="1"/>
    <col min="14343" max="14343" width="24.28515625" style="4" customWidth="1"/>
    <col min="14344" max="14344" width="15.7109375" style="4" customWidth="1"/>
    <col min="14345" max="14345" width="11.42578125" style="4" customWidth="1"/>
    <col min="14346" max="14346" width="15.7109375" style="4" customWidth="1"/>
    <col min="14347" max="14347" width="9.28515625" style="4" customWidth="1"/>
    <col min="14348" max="14592" width="11.42578125" style="4"/>
    <col min="14593" max="14593" width="2.42578125" style="4" customWidth="1"/>
    <col min="14594" max="14594" width="15.7109375" style="4" customWidth="1"/>
    <col min="14595" max="14595" width="30.7109375" style="4" customWidth="1"/>
    <col min="14596" max="14597" width="17.7109375" style="4" customWidth="1"/>
    <col min="14598" max="14598" width="21.7109375" style="4" customWidth="1"/>
    <col min="14599" max="14599" width="24.28515625" style="4" customWidth="1"/>
    <col min="14600" max="14600" width="15.7109375" style="4" customWidth="1"/>
    <col min="14601" max="14601" width="11.42578125" style="4" customWidth="1"/>
    <col min="14602" max="14602" width="15.7109375" style="4" customWidth="1"/>
    <col min="14603" max="14603" width="9.28515625" style="4" customWidth="1"/>
    <col min="14604" max="14848" width="11.42578125" style="4"/>
    <col min="14849" max="14849" width="2.42578125" style="4" customWidth="1"/>
    <col min="14850" max="14850" width="15.7109375" style="4" customWidth="1"/>
    <col min="14851" max="14851" width="30.7109375" style="4" customWidth="1"/>
    <col min="14852" max="14853" width="17.7109375" style="4" customWidth="1"/>
    <col min="14854" max="14854" width="21.7109375" style="4" customWidth="1"/>
    <col min="14855" max="14855" width="24.28515625" style="4" customWidth="1"/>
    <col min="14856" max="14856" width="15.7109375" style="4" customWidth="1"/>
    <col min="14857" max="14857" width="11.42578125" style="4" customWidth="1"/>
    <col min="14858" max="14858" width="15.7109375" style="4" customWidth="1"/>
    <col min="14859" max="14859" width="9.28515625" style="4" customWidth="1"/>
    <col min="14860" max="15104" width="11.42578125" style="4"/>
    <col min="15105" max="15105" width="2.42578125" style="4" customWidth="1"/>
    <col min="15106" max="15106" width="15.7109375" style="4" customWidth="1"/>
    <col min="15107" max="15107" width="30.7109375" style="4" customWidth="1"/>
    <col min="15108" max="15109" width="17.7109375" style="4" customWidth="1"/>
    <col min="15110" max="15110" width="21.7109375" style="4" customWidth="1"/>
    <col min="15111" max="15111" width="24.28515625" style="4" customWidth="1"/>
    <col min="15112" max="15112" width="15.7109375" style="4" customWidth="1"/>
    <col min="15113" max="15113" width="11.42578125" style="4" customWidth="1"/>
    <col min="15114" max="15114" width="15.7109375" style="4" customWidth="1"/>
    <col min="15115" max="15115" width="9.28515625" style="4" customWidth="1"/>
    <col min="15116" max="15360" width="11.42578125" style="4"/>
    <col min="15361" max="15361" width="2.42578125" style="4" customWidth="1"/>
    <col min="15362" max="15362" width="15.7109375" style="4" customWidth="1"/>
    <col min="15363" max="15363" width="30.7109375" style="4" customWidth="1"/>
    <col min="15364" max="15365" width="17.7109375" style="4" customWidth="1"/>
    <col min="15366" max="15366" width="21.7109375" style="4" customWidth="1"/>
    <col min="15367" max="15367" width="24.28515625" style="4" customWidth="1"/>
    <col min="15368" max="15368" width="15.7109375" style="4" customWidth="1"/>
    <col min="15369" max="15369" width="11.42578125" style="4" customWidth="1"/>
    <col min="15370" max="15370" width="15.7109375" style="4" customWidth="1"/>
    <col min="15371" max="15371" width="9.28515625" style="4" customWidth="1"/>
    <col min="15372" max="15616" width="11.42578125" style="4"/>
    <col min="15617" max="15617" width="2.42578125" style="4" customWidth="1"/>
    <col min="15618" max="15618" width="15.7109375" style="4" customWidth="1"/>
    <col min="15619" max="15619" width="30.7109375" style="4" customWidth="1"/>
    <col min="15620" max="15621" width="17.7109375" style="4" customWidth="1"/>
    <col min="15622" max="15622" width="21.7109375" style="4" customWidth="1"/>
    <col min="15623" max="15623" width="24.28515625" style="4" customWidth="1"/>
    <col min="15624" max="15624" width="15.7109375" style="4" customWidth="1"/>
    <col min="15625" max="15625" width="11.42578125" style="4" customWidth="1"/>
    <col min="15626" max="15626" width="15.7109375" style="4" customWidth="1"/>
    <col min="15627" max="15627" width="9.28515625" style="4" customWidth="1"/>
    <col min="15628" max="15872" width="11.42578125" style="4"/>
    <col min="15873" max="15873" width="2.42578125" style="4" customWidth="1"/>
    <col min="15874" max="15874" width="15.7109375" style="4" customWidth="1"/>
    <col min="15875" max="15875" width="30.7109375" style="4" customWidth="1"/>
    <col min="15876" max="15877" width="17.7109375" style="4" customWidth="1"/>
    <col min="15878" max="15878" width="21.7109375" style="4" customWidth="1"/>
    <col min="15879" max="15879" width="24.28515625" style="4" customWidth="1"/>
    <col min="15880" max="15880" width="15.7109375" style="4" customWidth="1"/>
    <col min="15881" max="15881" width="11.42578125" style="4" customWidth="1"/>
    <col min="15882" max="15882" width="15.7109375" style="4" customWidth="1"/>
    <col min="15883" max="15883" width="9.28515625" style="4" customWidth="1"/>
    <col min="15884" max="16128" width="11.42578125" style="4"/>
    <col min="16129" max="16129" width="2.42578125" style="4" customWidth="1"/>
    <col min="16130" max="16130" width="15.7109375" style="4" customWidth="1"/>
    <col min="16131" max="16131" width="30.7109375" style="4" customWidth="1"/>
    <col min="16132" max="16133" width="17.7109375" style="4" customWidth="1"/>
    <col min="16134" max="16134" width="21.7109375" style="4" customWidth="1"/>
    <col min="16135" max="16135" width="24.28515625" style="4" customWidth="1"/>
    <col min="16136" max="16136" width="15.7109375" style="4" customWidth="1"/>
    <col min="16137" max="16137" width="11.42578125" style="4" customWidth="1"/>
    <col min="16138" max="16138" width="15.7109375" style="4" customWidth="1"/>
    <col min="16139" max="16139" width="9.28515625" style="4" customWidth="1"/>
    <col min="16140" max="16384" width="11.42578125" style="4"/>
  </cols>
  <sheetData>
    <row r="1" spans="2:12" s="11" customFormat="1" ht="15" customHeight="1" x14ac:dyDescent="0.2">
      <c r="B1" s="10"/>
      <c r="C1" s="10"/>
      <c r="F1" s="89" t="e">
        <f>VLOOKUP(Periodo,'BD General'!$F$2:$G$13,2,0)</f>
        <v>#N/A</v>
      </c>
      <c r="G1" s="89">
        <f>'BD Eventos'!B11</f>
        <v>0</v>
      </c>
    </row>
    <row r="2" spans="2:12" s="11" customFormat="1" ht="15" customHeight="1" x14ac:dyDescent="0.2">
      <c r="B2" s="10"/>
      <c r="C2" s="10"/>
    </row>
    <row r="3" spans="2:12" s="11" customFormat="1" ht="15" customHeight="1" x14ac:dyDescent="0.2">
      <c r="B3" s="12" t="s">
        <v>15</v>
      </c>
      <c r="C3" s="10"/>
    </row>
    <row r="4" spans="2:12" s="11" customFormat="1" ht="15" customHeight="1" x14ac:dyDescent="0.2">
      <c r="B4" s="12" t="str">
        <f>Resumen!B5</f>
        <v>VICEPRESIDENCIA FINANZAS</v>
      </c>
      <c r="C4" s="12"/>
    </row>
    <row r="5" spans="2:12" s="11" customFormat="1" ht="15" customHeight="1" x14ac:dyDescent="0.2">
      <c r="B5" s="12" t="str">
        <f>Resumen!B6</f>
        <v>GERENCIA CORP. DE PRESUPUESTO Y CONTROL</v>
      </c>
      <c r="C5" s="12"/>
    </row>
    <row r="6" spans="2:12" s="11" customFormat="1" ht="15" customHeight="1" x14ac:dyDescent="0.2">
      <c r="B6" s="12" t="str">
        <f>Resumen!B7</f>
        <v>GERENCIA DE PRESUPUESTO CASA MATRIZ</v>
      </c>
      <c r="C6" s="12"/>
    </row>
    <row r="7" spans="2:12" s="11" customFormat="1" ht="15" customHeight="1" x14ac:dyDescent="0.2">
      <c r="B7" s="12" t="s">
        <v>19</v>
      </c>
      <c r="C7" s="12"/>
    </row>
    <row r="8" spans="2:12" s="11" customFormat="1" ht="15" customHeight="1" x14ac:dyDescent="0.2">
      <c r="B8" s="17" t="str">
        <f>Resumen!B9</f>
        <v>-</v>
      </c>
      <c r="C8" s="17"/>
    </row>
    <row r="9" spans="2:12" s="11" customFormat="1" ht="15" customHeight="1" thickBot="1" x14ac:dyDescent="0.25">
      <c r="B9" s="17"/>
      <c r="C9" s="17"/>
    </row>
    <row r="10" spans="2:12" s="11" customFormat="1" ht="15" customHeight="1" thickBot="1" x14ac:dyDescent="0.25">
      <c r="C10" s="55"/>
      <c r="D10" s="203" t="s">
        <v>20</v>
      </c>
      <c r="E10" s="204"/>
      <c r="F10" s="205"/>
      <c r="G10" s="212" t="str">
        <f>Resumen!$D$11</f>
        <v>COMERCIO Y SUMINISTRO CARACAS</v>
      </c>
      <c r="H10" s="213"/>
      <c r="I10" s="213"/>
      <c r="J10" s="213"/>
      <c r="K10" s="214"/>
    </row>
    <row r="11" spans="2:12" s="11" customFormat="1" ht="15" customHeight="1" x14ac:dyDescent="0.2">
      <c r="B11" s="55"/>
      <c r="C11" s="55"/>
      <c r="D11" s="55"/>
      <c r="E11" s="55"/>
      <c r="F11" s="55"/>
      <c r="G11" s="56"/>
      <c r="H11" s="56"/>
      <c r="I11" s="56"/>
      <c r="J11" s="56"/>
      <c r="K11" s="56"/>
      <c r="L11" s="41"/>
    </row>
    <row r="12" spans="2:12" ht="35.1" customHeight="1" x14ac:dyDescent="0.2">
      <c r="B12" s="5" t="str">
        <f>UPPER('BD Eventos'!B8)</f>
        <v/>
      </c>
      <c r="C12" s="6" t="s">
        <v>21</v>
      </c>
      <c r="D12" s="5" t="str">
        <f>Resumen!E16</f>
        <v/>
      </c>
      <c r="E12" s="5" t="str">
        <f>Resumen!H16</f>
        <v/>
      </c>
      <c r="F12" s="5" t="str">
        <f>Resumen!K16</f>
        <v>-</v>
      </c>
      <c r="G12" s="5" t="str">
        <f>Resumen!BJ16</f>
        <v>-</v>
      </c>
      <c r="H12" s="5" t="str">
        <f>Resumen!BN16</f>
        <v/>
      </c>
      <c r="I12" s="5" t="str">
        <f>Resumen!BR16</f>
        <v/>
      </c>
      <c r="J12" s="215" t="s">
        <v>22</v>
      </c>
      <c r="K12" s="216"/>
    </row>
    <row r="13" spans="2:12" ht="15" customHeight="1" x14ac:dyDescent="0.2">
      <c r="B13" s="7">
        <v>2017</v>
      </c>
      <c r="C13" s="8"/>
      <c r="D13" s="217">
        <v>2018</v>
      </c>
      <c r="E13" s="217"/>
      <c r="F13" s="217"/>
      <c r="G13" s="217"/>
      <c r="H13" s="7"/>
      <c r="I13" s="7"/>
      <c r="J13" s="9" t="s">
        <v>23</v>
      </c>
      <c r="K13" s="9" t="s">
        <v>24</v>
      </c>
    </row>
    <row r="14" spans="2:12" s="60" customFormat="1" ht="15" customHeight="1" x14ac:dyDescent="0.2">
      <c r="B14" s="57"/>
      <c r="C14" s="58"/>
      <c r="D14" s="59"/>
      <c r="E14" s="59"/>
      <c r="F14" s="59"/>
      <c r="G14" s="59"/>
      <c r="H14" s="59"/>
      <c r="I14" s="59"/>
      <c r="J14" s="59"/>
      <c r="K14" s="59"/>
    </row>
    <row r="15" spans="2:12" s="65" customFormat="1" ht="15" customHeight="1" x14ac:dyDescent="0.2">
      <c r="B15" s="61"/>
      <c r="C15" s="62" t="s">
        <v>25</v>
      </c>
      <c r="D15" s="63"/>
      <c r="E15" s="63"/>
      <c r="F15" s="63"/>
      <c r="G15" s="63"/>
      <c r="H15" s="63"/>
      <c r="I15" s="63"/>
      <c r="J15" s="63"/>
      <c r="K15" s="64"/>
    </row>
    <row r="16" spans="2:12" s="65" customFormat="1" ht="15" customHeight="1" x14ac:dyDescent="0.2">
      <c r="B16" s="82">
        <f>SUMIFS('BD FL'!$P:$P,'BD FL'!$A:$A,B$12,'BD FL'!$B:$B,"Propia",'BD FL'!$C:$C,$C16)</f>
        <v>0</v>
      </c>
      <c r="C16" s="66" t="s">
        <v>26</v>
      </c>
      <c r="D16" s="82">
        <f>SUMIFS('BD FL'!$P:$P,'BD FL'!$A:$A,D$12,'BD FL'!$B:$B,"Propia",'BD FL'!$C:$C,$C16)</f>
        <v>0</v>
      </c>
      <c r="E16" s="82">
        <f>SUMIFS('BD FL'!$P:$P,'BD FL'!$A:$A,E$12,'BD FL'!$B:$B,"Propia",'BD FL'!$C:$C,$C16)</f>
        <v>0</v>
      </c>
      <c r="F16" s="82">
        <f ca="1">IFERROR(SUMIFS(INDIRECT("'BD FL'!$"&amp;$F$1&amp;":$"&amp;$F$1),'BD FL'!$A:$A,E$12,'BD FL'!$B:$B,"Propia",'BD FL'!$C:$C,$C16),)</f>
        <v>0</v>
      </c>
      <c r="G16" s="82">
        <f ca="1">IFERROR(SUMIFS(INDIRECT("'BD FL'!$"&amp;$F$1&amp;":$"&amp;$F$1),'BD FL'!$A:$A,G$1,'BD FL'!$B:$B,"Propia",'BD FL'!$C:$C,$C16),)</f>
        <v>0</v>
      </c>
      <c r="H16" s="82">
        <f>SUMIFS('BD FL'!$P:$P,'BD FL'!$A:$A,H$12,'BD FL'!$B:$B,"Propia",'BD FL'!$C:$C,$C16)</f>
        <v>0</v>
      </c>
      <c r="I16" s="82">
        <f>SUMIFS('BD FL'!$P:$P,'BD FL'!$A:$A,I$12,'BD FL'!$B:$B,"Propia",'BD FL'!$C:$C,$C16)</f>
        <v>0</v>
      </c>
      <c r="J16" s="67">
        <f ca="1">G16-F16</f>
        <v>0</v>
      </c>
      <c r="K16" s="68">
        <f ca="1">IF(F16=0,,J16/F16)</f>
        <v>0</v>
      </c>
    </row>
    <row r="17" spans="2:11" s="65" customFormat="1" ht="15" customHeight="1" x14ac:dyDescent="0.2">
      <c r="B17" s="83">
        <f>SUMIFS('BD FL'!$P:$P,'BD FL'!$A:$A,B$12,'BD FL'!$B:$B,"Propia",'BD FL'!$C:$C,$C17)</f>
        <v>0</v>
      </c>
      <c r="C17" s="70" t="s">
        <v>27</v>
      </c>
      <c r="D17" s="83">
        <f>SUMIFS('BD FL'!$P:$P,'BD FL'!$A:$A,D$12,'BD FL'!$B:$B,"Propia",'BD FL'!$C:$C,$C17)</f>
        <v>0</v>
      </c>
      <c r="E17" s="83">
        <f>SUMIFS('BD FL'!$P:$P,'BD FL'!$A:$A,E$12,'BD FL'!$B:$B,"Propia",'BD FL'!$C:$C,$C17)</f>
        <v>0</v>
      </c>
      <c r="F17" s="83">
        <f ca="1">IFERROR(SUMIFS(INDIRECT("'BD FL'!$"&amp;$F$1&amp;":$"&amp;$F$1),'BD FL'!$A:$A,E$12,'BD FL'!$B:$B,"Propia",'BD FL'!$C:$C,$C17),)</f>
        <v>0</v>
      </c>
      <c r="G17" s="83">
        <f ca="1">IFERROR(SUMIFS(INDIRECT("'BD FL'!$"&amp;$F$1&amp;":$"&amp;$F$1),'BD FL'!$A:$A,G$1,'BD FL'!$B:$B,"Propia",'BD FL'!$C:$C,$C17),)</f>
        <v>0</v>
      </c>
      <c r="H17" s="83">
        <f>SUMIFS('BD FL'!$P:$P,'BD FL'!$A:$A,H$12,'BD FL'!$B:$B,"Propia",'BD FL'!$C:$C,$C17)</f>
        <v>0</v>
      </c>
      <c r="I17" s="83">
        <f>SUMIFS('BD FL'!$P:$P,'BD FL'!$A:$A,I$12,'BD FL'!$B:$B,"Propia",'BD FL'!$C:$C,$C17)</f>
        <v>0</v>
      </c>
      <c r="J17" s="69">
        <f ca="1">G17-F17</f>
        <v>0</v>
      </c>
      <c r="K17" s="71">
        <f ca="1">IF(F17=0,,J17/F17)</f>
        <v>0</v>
      </c>
    </row>
    <row r="18" spans="2:11" s="65" customFormat="1" ht="15" customHeight="1" x14ac:dyDescent="0.2">
      <c r="B18" s="84">
        <f>SUM(B16:B17)</f>
        <v>0</v>
      </c>
      <c r="C18" s="85" t="s">
        <v>28</v>
      </c>
      <c r="D18" s="84">
        <f t="shared" ref="D18:I18" si="0">SUM(D16:D17)</f>
        <v>0</v>
      </c>
      <c r="E18" s="84">
        <f t="shared" si="0"/>
        <v>0</v>
      </c>
      <c r="F18" s="84">
        <f t="shared" ca="1" si="0"/>
        <v>0</v>
      </c>
      <c r="G18" s="84">
        <f t="shared" ca="1" si="0"/>
        <v>0</v>
      </c>
      <c r="H18" s="84">
        <f t="shared" si="0"/>
        <v>0</v>
      </c>
      <c r="I18" s="84">
        <f t="shared" si="0"/>
        <v>0</v>
      </c>
      <c r="J18" s="86">
        <f ca="1">G18-F18</f>
        <v>0</v>
      </c>
      <c r="K18" s="87">
        <f ca="1">IF(F18=0,,J18/F18)</f>
        <v>0</v>
      </c>
    </row>
    <row r="19" spans="2:11" s="60" customFormat="1" ht="15" customHeight="1" x14ac:dyDescent="0.2">
      <c r="B19" s="57"/>
      <c r="C19" s="58"/>
      <c r="D19" s="59"/>
      <c r="E19" s="59"/>
      <c r="F19" s="59"/>
      <c r="G19" s="59"/>
      <c r="H19" s="59"/>
      <c r="I19" s="59"/>
      <c r="J19" s="59"/>
      <c r="K19" s="59"/>
    </row>
    <row r="20" spans="2:11" s="65" customFormat="1" ht="15" customHeight="1" x14ac:dyDescent="0.2">
      <c r="B20" s="72"/>
      <c r="C20" s="73" t="s">
        <v>29</v>
      </c>
      <c r="D20" s="74"/>
      <c r="E20" s="74"/>
      <c r="F20" s="74"/>
      <c r="G20" s="72"/>
      <c r="H20" s="72"/>
      <c r="I20" s="72"/>
      <c r="J20" s="75"/>
      <c r="K20" s="76"/>
    </row>
    <row r="21" spans="2:11" ht="15" customHeight="1" x14ac:dyDescent="0.2">
      <c r="B21" s="82">
        <f>SUMIFS('BD FL'!$P:$P,'BD FL'!$A:$A,B$12,'BD FL'!$B:$B,"Contratada",'BD FL'!$C:$C,$C21)</f>
        <v>0</v>
      </c>
      <c r="C21" s="66" t="s">
        <v>26</v>
      </c>
      <c r="D21" s="82">
        <f>SUMIFS('BD FL'!$P:$P,'BD FL'!$A:$A,D$12,'BD FL'!$B:$B,"Contratada",'BD FL'!$C:$C,$C21)</f>
        <v>0</v>
      </c>
      <c r="E21" s="82">
        <f>SUMIFS('BD FL'!$P:$P,'BD FL'!$A:$A,E$12,'BD FL'!$B:$B,"Contratada",'BD FL'!$C:$C,$C21)</f>
        <v>0</v>
      </c>
      <c r="F21" s="82">
        <f ca="1">IFERROR(SUMIFS(INDIRECT("'BD FL'!$"&amp;$F$1&amp;":$"&amp;$F$1),'BD FL'!$A:$A,E$12,'BD FL'!$B:$B,"Contratada",'BD FL'!$C:$C,$C21),)</f>
        <v>0</v>
      </c>
      <c r="G21" s="82">
        <f ca="1">IFERROR(SUMIFS(INDIRECT("'BD FL'!$"&amp;$F$1&amp;":$"&amp;$F$1),'BD FL'!$A:$A,G$1,'BD FL'!$B:$B,"Contratada",'BD FL'!$C:$C,$C21),)</f>
        <v>0</v>
      </c>
      <c r="H21" s="82">
        <f>SUMIFS('BD FL'!$P:$P,'BD FL'!$A:$A,H$12,'BD FL'!$B:$B,"Contratada",'BD FL'!$C:$C,$C21)</f>
        <v>0</v>
      </c>
      <c r="I21" s="82">
        <f>SUMIFS('BD FL'!$P:$P,'BD FL'!$A:$A,I$12,'BD FL'!$B:$B,"Contratada",'BD FL'!$C:$C,$C21)</f>
        <v>0</v>
      </c>
      <c r="J21" s="67">
        <f ca="1">G21-F21</f>
        <v>0</v>
      </c>
      <c r="K21" s="68">
        <f ca="1">IF(F21=0,,J21/F21)</f>
        <v>0</v>
      </c>
    </row>
    <row r="22" spans="2:11" ht="15" customHeight="1" x14ac:dyDescent="0.2">
      <c r="B22" s="83">
        <f>SUMIFS('BD FL'!$P:$P,'BD FL'!$A:$A,B$12,'BD FL'!$B:$B,"Contratada",'BD FL'!$C:$C,$C22)</f>
        <v>0</v>
      </c>
      <c r="C22" s="70" t="s">
        <v>27</v>
      </c>
      <c r="D22" s="83">
        <f>SUMIFS('BD FL'!$P:$P,'BD FL'!$A:$A,D$12,'BD FL'!$B:$B,"Contratada",'BD FL'!$C:$C,$C22)</f>
        <v>0</v>
      </c>
      <c r="E22" s="83">
        <f>SUMIFS('BD FL'!$P:$P,'BD FL'!$A:$A,E$12,'BD FL'!$B:$B,"Contratada",'BD FL'!$C:$C,$C22)</f>
        <v>0</v>
      </c>
      <c r="F22" s="83">
        <f ca="1">IFERROR(SUMIFS(INDIRECT("'BD FL'!$"&amp;$F$1&amp;":$"&amp;$F$1),'BD FL'!$A:$A,E$12,'BD FL'!$B:$B,"Contratada",'BD FL'!$C:$C,$C22),)</f>
        <v>0</v>
      </c>
      <c r="G22" s="83">
        <f ca="1">IFERROR(SUMIFS(INDIRECT("'BD FL'!$"&amp;$F$1&amp;":$"&amp;$F$1),'BD FL'!$A:$A,G$1,'BD FL'!$B:$B,"Contratada",'BD FL'!$C:$C,$C22),)</f>
        <v>0</v>
      </c>
      <c r="H22" s="83">
        <f>SUMIFS('BD FL'!$P:$P,'BD FL'!$A:$A,H$12,'BD FL'!$B:$B,"Contratada",'BD FL'!$C:$C,$C22)</f>
        <v>0</v>
      </c>
      <c r="I22" s="83">
        <f>SUMIFS('BD FL'!$P:$P,'BD FL'!$A:$A,I$12,'BD FL'!$B:$B,"Contratada",'BD FL'!$C:$C,$C22)</f>
        <v>0</v>
      </c>
      <c r="J22" s="69">
        <f ca="1">G22-F22</f>
        <v>0</v>
      </c>
      <c r="K22" s="71">
        <f ca="1">IF(F22=0,,J22/F22)</f>
        <v>0</v>
      </c>
    </row>
    <row r="23" spans="2:11" ht="15" customHeight="1" x14ac:dyDescent="0.2">
      <c r="B23" s="84">
        <f>SUM(B21:B22)</f>
        <v>0</v>
      </c>
      <c r="C23" s="85" t="s">
        <v>30</v>
      </c>
      <c r="D23" s="84">
        <f t="shared" ref="D23:E23" si="1">SUM(D21:D22)</f>
        <v>0</v>
      </c>
      <c r="E23" s="84">
        <f t="shared" si="1"/>
        <v>0</v>
      </c>
      <c r="F23" s="84">
        <f ca="1">+F21+F22</f>
        <v>0</v>
      </c>
      <c r="G23" s="84">
        <f ca="1">+G21+G22</f>
        <v>0</v>
      </c>
      <c r="H23" s="84">
        <f t="shared" ref="H23:I23" si="2">SUM(H21:H22)</f>
        <v>0</v>
      </c>
      <c r="I23" s="84">
        <f t="shared" si="2"/>
        <v>0</v>
      </c>
      <c r="J23" s="86">
        <f ca="1">G23-F23</f>
        <v>0</v>
      </c>
      <c r="K23" s="87">
        <f ca="1">IF(F23=0,,J23/F23)</f>
        <v>0</v>
      </c>
    </row>
    <row r="26" spans="2:11" ht="15" customHeight="1" x14ac:dyDescent="0.2">
      <c r="C26" s="65" t="s">
        <v>31</v>
      </c>
    </row>
    <row r="32" spans="2:11" ht="15" customHeight="1" x14ac:dyDescent="0.2">
      <c r="F32" s="77"/>
      <c r="G32" s="77"/>
    </row>
    <row r="34" spans="6:7" ht="15" customHeight="1" x14ac:dyDescent="0.2">
      <c r="F34" s="77"/>
      <c r="G34" s="77"/>
    </row>
    <row r="35" spans="6:7" ht="15" customHeight="1" x14ac:dyDescent="0.2">
      <c r="F35" s="77"/>
      <c r="G35" s="77"/>
    </row>
  </sheetData>
  <mergeCells count="4">
    <mergeCell ref="G10:K10"/>
    <mergeCell ref="J12:K12"/>
    <mergeCell ref="D13:G13"/>
    <mergeCell ref="D10:F10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5">
    <tabColor theme="2" tint="-0.249977111117893"/>
  </sheetPr>
  <dimension ref="A1:H13"/>
  <sheetViews>
    <sheetView workbookViewId="0">
      <pane xSplit="2" ySplit="7" topLeftCell="C8" activePane="bottomRight" state="frozen"/>
      <selection pane="topRight" activeCell="B1" sqref="B1"/>
      <selection pane="bottomLeft" activeCell="A2" sqref="A2"/>
      <selection pane="bottomRight" activeCell="E12" sqref="E12"/>
    </sheetView>
  </sheetViews>
  <sheetFormatPr baseColWidth="10" defaultRowHeight="11.25" x14ac:dyDescent="0.2"/>
  <cols>
    <col min="1" max="1" width="14" style="2" bestFit="1" customWidth="1"/>
    <col min="2" max="2" width="24.5703125" style="1" customWidth="1"/>
    <col min="3" max="7" width="11.42578125" style="1"/>
    <col min="8" max="8" width="27.5703125" style="1" customWidth="1"/>
    <col min="9" max="16384" width="11.42578125" style="1"/>
  </cols>
  <sheetData>
    <row r="1" spans="1:8" x14ac:dyDescent="0.2">
      <c r="A1" s="2" t="s">
        <v>13</v>
      </c>
      <c r="B1" s="78"/>
    </row>
    <row r="2" spans="1:8" x14ac:dyDescent="0.2">
      <c r="A2" s="2" t="s">
        <v>14</v>
      </c>
      <c r="B2" s="78"/>
    </row>
    <row r="3" spans="1:8" x14ac:dyDescent="0.2">
      <c r="A3" s="2" t="s">
        <v>93</v>
      </c>
      <c r="B3" s="190">
        <f>Resumen!F8</f>
        <v>0</v>
      </c>
    </row>
    <row r="4" spans="1:8" x14ac:dyDescent="0.2">
      <c r="A4" s="2" t="s">
        <v>73</v>
      </c>
      <c r="B4" s="1" t="s">
        <v>76</v>
      </c>
    </row>
    <row r="5" spans="1:8" x14ac:dyDescent="0.2">
      <c r="A5" s="2" t="s">
        <v>189</v>
      </c>
      <c r="B5" s="1" t="s">
        <v>227</v>
      </c>
    </row>
    <row r="7" spans="1:8" s="2" customFormat="1" x14ac:dyDescent="0.2">
      <c r="A7" s="2" t="s">
        <v>1</v>
      </c>
      <c r="B7" s="2" t="s">
        <v>0</v>
      </c>
      <c r="C7" s="2" t="s">
        <v>2</v>
      </c>
      <c r="D7" s="2" t="s">
        <v>3</v>
      </c>
      <c r="E7" s="2" t="s">
        <v>4</v>
      </c>
      <c r="F7" s="3" t="s">
        <v>5</v>
      </c>
      <c r="G7" s="3" t="s">
        <v>1</v>
      </c>
      <c r="H7" s="2" t="s">
        <v>6</v>
      </c>
    </row>
    <row r="8" spans="1:8" x14ac:dyDescent="0.2">
      <c r="A8" s="2" t="s">
        <v>7</v>
      </c>
    </row>
    <row r="9" spans="1:8" x14ac:dyDescent="0.2">
      <c r="A9" s="2" t="s">
        <v>9</v>
      </c>
      <c r="B9" s="88"/>
    </row>
    <row r="10" spans="1:8" x14ac:dyDescent="0.2">
      <c r="A10" s="2" t="s">
        <v>10</v>
      </c>
    </row>
    <row r="11" spans="1:8" x14ac:dyDescent="0.2">
      <c r="A11" s="2" t="s">
        <v>8</v>
      </c>
    </row>
    <row r="12" spans="1:8" x14ac:dyDescent="0.2">
      <c r="A12" s="2" t="s">
        <v>11</v>
      </c>
    </row>
    <row r="13" spans="1:8" x14ac:dyDescent="0.2">
      <c r="A13" s="2" t="s">
        <v>12</v>
      </c>
    </row>
  </sheetData>
  <dataValidations count="3">
    <dataValidation type="list" allowBlank="1" showInputMessage="1" showErrorMessage="1" sqref="B2">
      <formula1>"1,2,3,4,5,6,7,8,9,10,11,12"</formula1>
    </dataValidation>
    <dataValidation type="list" allowBlank="1" showInputMessage="1" showErrorMessage="1" sqref="B4">
      <formula1>Negocios</formula1>
    </dataValidation>
    <dataValidation type="list" allowBlank="1" showInputMessage="1" showErrorMessage="1" sqref="B5">
      <formula1>"VEF/USD,VES/USD"</formula1>
    </dataValidation>
  </dataValidations>
  <pageMargins left="0.7" right="0.7" top="0.75" bottom="0.75" header="0.3" footer="0.3"/>
  <pageSetup orientation="portrait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'BD General'!$D$2:$D$6</xm:f>
          </x14:formula1>
          <xm:sqref>B1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tabColor theme="2" tint="-0.249977111117893"/>
  </sheetPr>
  <dimension ref="A1:K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1.25" x14ac:dyDescent="0.2"/>
  <cols>
    <col min="1" max="1" width="22.42578125" style="1" bestFit="1" customWidth="1"/>
    <col min="2" max="2" width="12.140625" style="1" bestFit="1" customWidth="1"/>
    <col min="3" max="3" width="8.7109375" style="1" bestFit="1" customWidth="1"/>
    <col min="4" max="4" width="9.85546875" style="1" customWidth="1"/>
    <col min="5" max="5" width="8.5703125" style="102" bestFit="1" customWidth="1"/>
    <col min="6" max="6" width="8.85546875" style="1" bestFit="1" customWidth="1"/>
    <col min="7" max="7" width="16.7109375" style="103" bestFit="1" customWidth="1"/>
    <col min="8" max="8" width="15.7109375" style="103" bestFit="1" customWidth="1"/>
    <col min="9" max="9" width="17.140625" style="103" bestFit="1" customWidth="1"/>
    <col min="10" max="11" width="11.42578125" style="119"/>
    <col min="12" max="16384" width="11.42578125" style="1"/>
  </cols>
  <sheetData>
    <row r="1" spans="1:11" s="2" customFormat="1" x14ac:dyDescent="0.2">
      <c r="A1" s="2" t="s">
        <v>0</v>
      </c>
      <c r="B1" s="2" t="s">
        <v>75</v>
      </c>
      <c r="C1" s="2" t="s">
        <v>142</v>
      </c>
      <c r="D1" s="2" t="s">
        <v>143</v>
      </c>
      <c r="E1" s="101" t="s">
        <v>14</v>
      </c>
      <c r="F1" s="2" t="s">
        <v>144</v>
      </c>
      <c r="G1" s="3" t="s">
        <v>145</v>
      </c>
      <c r="H1" s="3" t="s">
        <v>146</v>
      </c>
      <c r="I1" s="3" t="s">
        <v>147</v>
      </c>
      <c r="J1" s="118" t="s">
        <v>180</v>
      </c>
      <c r="K1" s="118" t="s">
        <v>183</v>
      </c>
    </row>
    <row r="2" spans="1:11" x14ac:dyDescent="0.2">
      <c r="J2" s="119">
        <f>IFERROR(VLOOKUP(D2,'BD ClaCo'!$1:$1048576,COLUMN('BD ClaCo'!F:F),0),)</f>
        <v>0</v>
      </c>
      <c r="K2" s="119" t="str">
        <f>IF(OR(F2="USD",F2="EUR",F2="GBP"),"Si","No")</f>
        <v>No</v>
      </c>
    </row>
  </sheetData>
  <autoFilter ref="A1:K2"/>
  <dataValidations count="3">
    <dataValidation type="list" allowBlank="1" showInputMessage="1" showErrorMessage="1" sqref="B2:B1048576">
      <formula1>OrgNegFilAbr</formula1>
    </dataValidation>
    <dataValidation type="list" allowBlank="1" showInputMessage="1" showErrorMessage="1" sqref="E2:E1048576">
      <formula1>"1,2,3,4,5,6,7,8,9,10,11,12"</formula1>
    </dataValidation>
    <dataValidation type="list" allowBlank="1" showInputMessage="1" showErrorMessage="1" sqref="A2:A1048576">
      <formula1>Evento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3</vt:i4>
      </vt:variant>
    </vt:vector>
  </HeadingPairs>
  <TitlesOfParts>
    <vt:vector size="18" baseType="lpstr">
      <vt:lpstr>Resumen</vt:lpstr>
      <vt:lpstr>OCYG-3</vt:lpstr>
      <vt:lpstr>OCYG-4</vt:lpstr>
      <vt:lpstr>OCYG-5</vt:lpstr>
      <vt:lpstr>OCYG-6</vt:lpstr>
      <vt:lpstr>OP-1</vt:lpstr>
      <vt:lpstr>OP-DETALLE LABOR</vt:lpstr>
      <vt:lpstr>BD Eventos</vt:lpstr>
      <vt:lpstr>BD Op</vt:lpstr>
      <vt:lpstr>BD ClaCo</vt:lpstr>
      <vt:lpstr>BD OCyG</vt:lpstr>
      <vt:lpstr>BD Productos</vt:lpstr>
      <vt:lpstr>BD FL</vt:lpstr>
      <vt:lpstr>BD Tasas</vt:lpstr>
      <vt:lpstr>BD General</vt:lpstr>
      <vt:lpstr>Anho</vt:lpstr>
      <vt:lpstr>Negocios</vt:lpstr>
      <vt:lpstr>Periodo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2019-07-17T13:34:31Z</dcterms:modified>
</cp:coreProperties>
</file>