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5480" windowHeight="7935"/>
  </bookViews>
  <sheets>
    <sheet name="RESUMEN PPTO" sheetId="7" r:id="rId1"/>
    <sheet name="COSTO OPERACIONES " sheetId="8" r:id="rId2"/>
    <sheet name="OCyG " sheetId="9" r:id="rId3"/>
    <sheet name="INVERSIONES POR CATEGORÍA" sheetId="10" state="hidden" r:id="rId4"/>
    <sheet name="DETALLE LABOR" sheetId="11" r:id="rId5"/>
    <sheet name="RESUMEN INVERSIONES 2019" sheetId="18" state="hidden" r:id="rId6"/>
    <sheet name="BD Eventos" sheetId="19" r:id="rId7"/>
    <sheet name="BD General" sheetId="20" r:id="rId8"/>
    <sheet name="BD Op" sheetId="21" r:id="rId9"/>
    <sheet name="BD ClaCo" sheetId="22" r:id="rId10"/>
    <sheet name="BD OCyG" sheetId="23" r:id="rId11"/>
    <sheet name="BD Productos" sheetId="24" r:id="rId12"/>
    <sheet name="BD FL" sheetId="25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0" localSheetId="3">'[1]Reporte de bombeo'!#REF!</definedName>
    <definedName name="\A" localSheetId="3">#REF!</definedName>
    <definedName name="\b" localSheetId="3">'[1]Reporte de bombeo'!#REF!</definedName>
    <definedName name="\c" localSheetId="3">'[1]Reporte de bombeo'!#REF!</definedName>
    <definedName name="\d" localSheetId="3">'[1]Reporte de bombeo'!#REF!</definedName>
    <definedName name="\e" localSheetId="3">'[1]Reporte de bombeo'!#REF!</definedName>
    <definedName name="\f" localSheetId="3">'[1]Reporte de bombeo'!#REF!</definedName>
    <definedName name="\g" localSheetId="3">'[1]Reporte de bombeo'!#REF!</definedName>
    <definedName name="\h" localSheetId="3">'[1]Reporte de bombeo'!#REF!</definedName>
    <definedName name="\i" localSheetId="3">'[1]Reporte de bombeo'!#REF!</definedName>
    <definedName name="\j" localSheetId="3">'[1]Reporte de bombeo'!#REF!</definedName>
    <definedName name="\k" localSheetId="3">'[1]Reporte de bombeo'!#REF!</definedName>
    <definedName name="\l" localSheetId="3">'[1]Reporte de bombeo'!#REF!</definedName>
    <definedName name="\m" localSheetId="3">'[1]Reporte de bombeo'!#REF!</definedName>
    <definedName name="\o" localSheetId="3">'[1]Reporte de bombeo'!#REF!</definedName>
    <definedName name="\p" localSheetId="3">#REF!</definedName>
    <definedName name="\q" localSheetId="3">'[1]Reporte de bombeo'!#REF!</definedName>
    <definedName name="\s" localSheetId="3">'[1]Reporte de bombeo'!#REF!</definedName>
    <definedName name="\u" localSheetId="3">'[1]Reporte de bombeo'!#REF!</definedName>
    <definedName name="\w" localSheetId="3">'[1]Reporte de bombeo'!#REF!</definedName>
    <definedName name="\x" localSheetId="3">'[1]Reporte de bombeo'!#REF!</definedName>
    <definedName name="\y" localSheetId="3">'[1]Reporte de bombeo'!#REF!</definedName>
    <definedName name="\z" localSheetId="3">'[1]Reporte de bombeo'!#REF!</definedName>
    <definedName name="________DAT1" localSheetId="3">'[2]Data Noviembre 14-12-2005'!#REF!</definedName>
    <definedName name="________DAT10" localSheetId="3">'[2]Data Noviembre 14-12-2005'!#REF!</definedName>
    <definedName name="________DAT11" localSheetId="3">'[2]Data Noviembre 14-12-2005'!#REF!</definedName>
    <definedName name="________DAT12" localSheetId="3">'[2]Data Noviembre 14-12-2005'!#REF!</definedName>
    <definedName name="________DAT2" localSheetId="3">'[2]Data Noviembre 14-12-2005'!#REF!</definedName>
    <definedName name="________DAT3" localSheetId="3">'[2]Data Noviembre 14-12-2005'!#REF!</definedName>
    <definedName name="________DAT4" localSheetId="3">'[2]Data Noviembre 14-12-2005'!#REF!</definedName>
    <definedName name="________DAT5" localSheetId="3">'[2]Data Noviembre 14-12-2005'!#REF!</definedName>
    <definedName name="________DAT6" localSheetId="3">'[2]Data Noviembre 14-12-2005'!#REF!</definedName>
    <definedName name="________DAT7" localSheetId="3">'[2]Data Noviembre 14-12-2005'!#REF!</definedName>
    <definedName name="________DAT8" localSheetId="3">'[2]Data Noviembre 14-12-2005'!#REF!</definedName>
    <definedName name="________DAT9" localSheetId="3">'[2]Data Noviembre 14-12-2005'!#REF!</definedName>
    <definedName name="_______DAT1" localSheetId="3">'[2]Data Noviembre 14-12-2005'!#REF!</definedName>
    <definedName name="_______DAT10" localSheetId="3">'[2]Data Noviembre 14-12-2005'!#REF!</definedName>
    <definedName name="_______DAT11" localSheetId="3">'[2]Data Noviembre 14-12-2005'!#REF!</definedName>
    <definedName name="_______DAT12" localSheetId="3">'[2]Data Noviembre 14-12-2005'!#REF!</definedName>
    <definedName name="_______DAT2" localSheetId="3">'[2]Data Noviembre 14-12-2005'!#REF!</definedName>
    <definedName name="_______DAT3" localSheetId="3">'[2]Data Noviembre 14-12-2005'!#REF!</definedName>
    <definedName name="_______DAT4" localSheetId="3">'[2]Data Noviembre 14-12-2005'!#REF!</definedName>
    <definedName name="_______DAT5" localSheetId="3">'[2]Data Noviembre 14-12-2005'!#REF!</definedName>
    <definedName name="_______DAT6" localSheetId="3">'[2]Data Noviembre 14-12-2005'!#REF!</definedName>
    <definedName name="_______DAT7" localSheetId="3">'[2]Data Noviembre 14-12-2005'!#REF!</definedName>
    <definedName name="_______DAT8" localSheetId="3">'[2]Data Noviembre 14-12-2005'!#REF!</definedName>
    <definedName name="_______DAT9" localSheetId="3">'[2]Data Noviembre 14-12-2005'!#REF!</definedName>
    <definedName name="______DAT1" localSheetId="3">'[2]Data Noviembre 14-12-2005'!#REF!</definedName>
    <definedName name="______DAT10" localSheetId="3">'[2]Data Noviembre 14-12-2005'!#REF!</definedName>
    <definedName name="______DAT11" localSheetId="3">'[2]Data Noviembre 14-12-2005'!#REF!</definedName>
    <definedName name="______DAT12" localSheetId="3">'[2]Data Noviembre 14-12-2005'!#REF!</definedName>
    <definedName name="______DAT2" localSheetId="3">'[2]Data Noviembre 14-12-2005'!#REF!</definedName>
    <definedName name="______DAT3" localSheetId="3">'[2]Data Noviembre 14-12-2005'!#REF!</definedName>
    <definedName name="______DAT4" localSheetId="3">'[2]Data Noviembre 14-12-2005'!#REF!</definedName>
    <definedName name="______DAT5" localSheetId="3">'[2]Data Noviembre 14-12-2005'!#REF!</definedName>
    <definedName name="______DAT6" localSheetId="3">'[2]Data Noviembre 14-12-2005'!#REF!</definedName>
    <definedName name="______DAT7" localSheetId="3">'[2]Data Noviembre 14-12-2005'!#REF!</definedName>
    <definedName name="______DAT8" localSheetId="3">'[2]Data Noviembre 14-12-2005'!#REF!</definedName>
    <definedName name="______DAT9" localSheetId="3">'[2]Data Noviembre 14-12-2005'!#REF!</definedName>
    <definedName name="_____DAT1" localSheetId="3">'[2]Data Noviembre 14-12-2005'!#REF!</definedName>
    <definedName name="_____DAT10" localSheetId="3">'[2]Data Noviembre 14-12-2005'!#REF!</definedName>
    <definedName name="_____DAT11" localSheetId="3">'[2]Data Noviembre 14-12-2005'!#REF!</definedName>
    <definedName name="_____DAT12" localSheetId="3">'[2]Data Noviembre 14-12-2005'!#REF!</definedName>
    <definedName name="_____DAT2" localSheetId="3">'[2]Data Noviembre 14-12-2005'!#REF!</definedName>
    <definedName name="_____DAT3" localSheetId="3">'[2]Data Noviembre 14-12-2005'!#REF!</definedName>
    <definedName name="_____DAT4" localSheetId="3">'[2]Data Noviembre 14-12-2005'!#REF!</definedName>
    <definedName name="_____DAT5" localSheetId="3">'[2]Data Noviembre 14-12-2005'!#REF!</definedName>
    <definedName name="_____DAT6" localSheetId="3">'[2]Data Noviembre 14-12-2005'!#REF!</definedName>
    <definedName name="_____DAT7" localSheetId="3">'[2]Data Noviembre 14-12-2005'!#REF!</definedName>
    <definedName name="_____DAT8" localSheetId="3">'[2]Data Noviembre 14-12-2005'!#REF!</definedName>
    <definedName name="_____DAT9" localSheetId="3">'[2]Data Noviembre 14-12-2005'!#REF!</definedName>
    <definedName name="____DAT1" localSheetId="3">'[2]Data Noviembre 14-12-2005'!#REF!</definedName>
    <definedName name="____DAT10" localSheetId="3">'[2]Data Noviembre 14-12-2005'!#REF!</definedName>
    <definedName name="____DAT11" localSheetId="3">'[2]Data Noviembre 14-12-2005'!#REF!</definedName>
    <definedName name="____DAT12" localSheetId="3">'[2]Data Noviembre 14-12-2005'!#REF!</definedName>
    <definedName name="____DAT2" localSheetId="3">'[2]Data Noviembre 14-12-2005'!#REF!</definedName>
    <definedName name="____DAT3" localSheetId="3">'[2]Data Noviembre 14-12-2005'!#REF!</definedName>
    <definedName name="____DAT4" localSheetId="3">'[2]Data Noviembre 14-12-2005'!#REF!</definedName>
    <definedName name="____DAT5" localSheetId="3">'[2]Data Noviembre 14-12-2005'!#REF!</definedName>
    <definedName name="____DAT6" localSheetId="3">'[2]Data Noviembre 14-12-2005'!#REF!</definedName>
    <definedName name="____DAT7" localSheetId="3">'[2]Data Noviembre 14-12-2005'!#REF!</definedName>
    <definedName name="____DAT8" localSheetId="3">'[2]Data Noviembre 14-12-2005'!#REF!</definedName>
    <definedName name="____DAT9" localSheetId="3">'[2]Data Noviembre 14-12-2005'!#REF!</definedName>
    <definedName name="___DAT1" localSheetId="3">'[2]Data Noviembre 14-12-2005'!#REF!</definedName>
    <definedName name="___DAT10" localSheetId="3">'[2]Data Noviembre 14-12-2005'!#REF!</definedName>
    <definedName name="___DAT11" localSheetId="3">'[2]Data Noviembre 14-12-2005'!#REF!</definedName>
    <definedName name="___DAT12" localSheetId="3">'[2]Data Noviembre 14-12-2005'!#REF!</definedName>
    <definedName name="___DAT2" localSheetId="3">'[2]Data Noviembre 14-12-2005'!#REF!</definedName>
    <definedName name="___DAT3" localSheetId="3">'[2]Data Noviembre 14-12-2005'!#REF!</definedName>
    <definedName name="___DAT4" localSheetId="3">'[2]Data Noviembre 14-12-2005'!#REF!</definedName>
    <definedName name="___DAT5" localSheetId="3">'[2]Data Noviembre 14-12-2005'!#REF!</definedName>
    <definedName name="___DAT6" localSheetId="3">'[2]Data Noviembre 14-12-2005'!#REF!</definedName>
    <definedName name="___DAT7" localSheetId="3">'[2]Data Noviembre 14-12-2005'!#REF!</definedName>
    <definedName name="___DAT8" localSheetId="3">'[2]Data Noviembre 14-12-2005'!#REF!</definedName>
    <definedName name="___DAT9" localSheetId="3">'[2]Data Noviembre 14-12-2005'!#REF!</definedName>
    <definedName name="__123Graph_A" localSheetId="1" hidden="1">[4]Enero!#REF!</definedName>
    <definedName name="__123Graph_A" localSheetId="3" hidden="1">[4]Enero!#REF!</definedName>
    <definedName name="__123Graph_A" hidden="1">[4]Enero!#REF!</definedName>
    <definedName name="__123Graph_B" localSheetId="1" hidden="1">[4]Enero!#REF!</definedName>
    <definedName name="__123Graph_B" localSheetId="3" hidden="1">[4]Enero!#REF!</definedName>
    <definedName name="__123Graph_B" hidden="1">[4]Enero!#REF!</definedName>
    <definedName name="__123Graph_C" localSheetId="1" hidden="1">[4]Enero!#REF!</definedName>
    <definedName name="__123Graph_C" localSheetId="3" hidden="1">[4]Enero!#REF!</definedName>
    <definedName name="__123Graph_C" hidden="1">[4]Enero!#REF!</definedName>
    <definedName name="__123Graph_D" localSheetId="1" hidden="1">[4]Enero!#REF!</definedName>
    <definedName name="__123Graph_D" localSheetId="3" hidden="1">[4]Enero!#REF!</definedName>
    <definedName name="__123Graph_D" hidden="1">[4]Enero!#REF!</definedName>
    <definedName name="__123Graph_E" localSheetId="1" hidden="1">[4]Enero!#REF!</definedName>
    <definedName name="__123Graph_E" localSheetId="3" hidden="1">[4]Enero!#REF!</definedName>
    <definedName name="__123Graph_E" hidden="1">[4]Enero!#REF!</definedName>
    <definedName name="__123Graph_F" localSheetId="1" hidden="1">[4]Enero!#REF!</definedName>
    <definedName name="__123Graph_F" localSheetId="3" hidden="1">[4]Enero!#REF!</definedName>
    <definedName name="__123Graph_F" hidden="1">[4]Enero!#REF!</definedName>
    <definedName name="__123Graph_X" localSheetId="1" hidden="1">[4]Enero!#REF!</definedName>
    <definedName name="__123Graph_X" localSheetId="3" hidden="1">[4]Enero!#REF!</definedName>
    <definedName name="__123Graph_X" hidden="1">[4]Enero!#REF!</definedName>
    <definedName name="__DAT1" localSheetId="3">'[2]Data Noviembre 14-12-2005'!#REF!</definedName>
    <definedName name="__DAT10" localSheetId="3">'[2]Data Noviembre 14-12-2005'!#REF!</definedName>
    <definedName name="__DAT11" localSheetId="3">'[2]Data Noviembre 14-12-2005'!#REF!</definedName>
    <definedName name="__DAT12" localSheetId="3">'[2]Data Noviembre 14-12-2005'!#REF!</definedName>
    <definedName name="__DAT2" localSheetId="3">'[2]Data Noviembre 14-12-2005'!#REF!</definedName>
    <definedName name="__DAT3" localSheetId="3">'[2]Data Noviembre 14-12-2005'!#REF!</definedName>
    <definedName name="__DAT4" localSheetId="3">'[2]Data Noviembre 14-12-2005'!#REF!</definedName>
    <definedName name="__DAT5" localSheetId="3">'[2]Data Noviembre 14-12-2005'!#REF!</definedName>
    <definedName name="__DAT6" localSheetId="3">'[2]Data Noviembre 14-12-2005'!#REF!</definedName>
    <definedName name="__DAT7" localSheetId="3">'[2]Data Noviembre 14-12-2005'!#REF!</definedName>
    <definedName name="__DAT8" localSheetId="3">'[2]Data Noviembre 14-12-2005'!#REF!</definedName>
    <definedName name="__DAT9" localSheetId="3">'[2]Data Noviembre 14-12-2005'!#REF!</definedName>
    <definedName name="_A" localSheetId="3">#REF!</definedName>
    <definedName name="_A_22" localSheetId="3">#REF!</definedName>
    <definedName name="_A_7" localSheetId="3">#REF!</definedName>
    <definedName name="_DAT1" localSheetId="3">'[5]Data Noviembre 14-12-2005'!#REF!</definedName>
    <definedName name="_DAT10" localSheetId="3">'[5]Data Noviembre 14-12-2005'!#REF!</definedName>
    <definedName name="_DAT11" localSheetId="3">'[5]Data Noviembre 14-12-2005'!#REF!</definedName>
    <definedName name="_DAT12" localSheetId="3">'[5]Data Noviembre 14-12-2005'!#REF!</definedName>
    <definedName name="_DAT13" localSheetId="3">#REF!</definedName>
    <definedName name="_DAT2" localSheetId="3">'[5]Data Noviembre 14-12-2005'!#REF!</definedName>
    <definedName name="_DAT3" localSheetId="3">'[5]Data Noviembre 14-12-2005'!#REF!</definedName>
    <definedName name="_DAT4" localSheetId="3">'[5]Data Noviembre 14-12-2005'!#REF!</definedName>
    <definedName name="_DAT5" localSheetId="3">'[5]Data Noviembre 14-12-2005'!#REF!</definedName>
    <definedName name="_DAT6" localSheetId="3">'[5]Data Noviembre 14-12-2005'!#REF!</definedName>
    <definedName name="_DAT7" localSheetId="3">'[5]Data Noviembre 14-12-2005'!#REF!</definedName>
    <definedName name="_DAT8" localSheetId="3">'[5]Data Noviembre 14-12-2005'!#REF!</definedName>
    <definedName name="_DAT9" localSheetId="3">'[5]Data Noviembre 14-12-2005'!#REF!</definedName>
    <definedName name="_xlnm._FilterDatabase" localSheetId="9" hidden="1">'BD ClaCo'!$A$1:$D$1</definedName>
    <definedName name="_xlnm._FilterDatabase" localSheetId="10" hidden="1">'BD OCyG'!$A$1:$AE$2</definedName>
    <definedName name="_xlnm._FilterDatabase" localSheetId="8" hidden="1">'BD Op'!$A$1:$K$1</definedName>
    <definedName name="_GAS19" localSheetId="3">[3]DATOS!#REF!</definedName>
    <definedName name="_GAS20" localSheetId="3">[3]DATOS!#REF!</definedName>
    <definedName name="_GAS21" localSheetId="3">[3]DATOS!#REF!</definedName>
    <definedName name="_GAS39" localSheetId="3">[3]DATOS!#REF!</definedName>
    <definedName name="_GAS40" localSheetId="3">[3]DATOS!#REF!</definedName>
    <definedName name="_OIL19" localSheetId="3">[3]DATOS!#REF!</definedName>
    <definedName name="_OIL20" localSheetId="3">[3]DATOS!#REF!</definedName>
    <definedName name="_OIL21" localSheetId="3">[3]DATOS!#REF!</definedName>
    <definedName name="_OIL39" localSheetId="3">[3]DATOS!#REF!</definedName>
    <definedName name="_OIL40" localSheetId="3">[3]DATOS!#REF!</definedName>
    <definedName name="AccessDatabase" hidden="1">"C:\GRAFICOSO\sistema de reportes.mdb"</definedName>
    <definedName name="AMAGAS" localSheetId="3">[6]PRONO2008.XLS!#REF!</definedName>
    <definedName name="AMAPET" localSheetId="3">[6]PRONO2008.XLS!#REF!</definedName>
    <definedName name="Anyo">'BD Eventos'!$B$1</definedName>
    <definedName name="Anyos">'BD General'!$D$2:$D$6</definedName>
    <definedName name="APERGCY" localSheetId="3">[6]PRONO2008.XLS!#REF!</definedName>
    <definedName name="APERPCY" localSheetId="3">[6]PRONO2008.XLS!#REF!</definedName>
    <definedName name="_xlnm.Extract" localSheetId="3">[7]Hoja2!#REF!</definedName>
    <definedName name="_xlnm.Print_Area" localSheetId="3">#REF!</definedName>
    <definedName name="asd" localSheetId="3">#REF!</definedName>
    <definedName name="BALCPTO1" localSheetId="3">#REF!</definedName>
    <definedName name="BDS" localSheetId="3">#REF!</definedName>
    <definedName name="BORDE1" localSheetId="3">#REF!</definedName>
    <definedName name="BORDE2" localSheetId="3">#REF!</definedName>
    <definedName name="CARRO" localSheetId="3">'[1]Reporte de bombeo'!#REF!</definedName>
    <definedName name="CONDGAS" localSheetId="3">[6]PRONO2008.XLS!#REF!</definedName>
    <definedName name="CONDPT" localSheetId="3">[6]PRONO2008.XLS!#REF!</definedName>
    <definedName name="CUATRO" localSheetId="3">'[1]Reporte de bombeo'!#REF!</definedName>
    <definedName name="CZGAT" localSheetId="3">[6]PRONO2008.XLS!#REF!</definedName>
    <definedName name="CZGNM" localSheetId="3">[6]PRONO2008.XLS!#REF!</definedName>
    <definedName name="CZPAT" localSheetId="3">[6]PRONO2008.XLS!#REF!</definedName>
    <definedName name="CZPNM" localSheetId="3">[6]PRONO2008.XLS!#REF!</definedName>
    <definedName name="DECLI." localSheetId="3">[6]PRONO2008.XLS!#REF!</definedName>
    <definedName name="DENM" localSheetId="3">[6]PRONO2008.XLS!#REF!</definedName>
    <definedName name="DEV" localSheetId="3">[6]PRONO2008.XLS!#REF!</definedName>
    <definedName name="DIASTR" localSheetId="3">[8]PROD.GAS!#REF!</definedName>
    <definedName name="DIASTR1" localSheetId="3">[8]PROD.GAS!#REF!</definedName>
    <definedName name="DISPON_CONV_OPERT" localSheetId="3">'[9] DISPONIBILIDAD'!#REF!</definedName>
    <definedName name="DISPON_MES1" localSheetId="3">#REF!</definedName>
    <definedName name="DOL" localSheetId="3">'[10]DOLARES FINAL '!#REF!</definedName>
    <definedName name="DOS" localSheetId="3">'[1]Reporte de bombeo'!#REF!</definedName>
    <definedName name="DS" localSheetId="3">#REF!</definedName>
    <definedName name="ESTGAT" localSheetId="3">[6]PRONO2008.XLS!#REF!</definedName>
    <definedName name="ESTGNM" localSheetId="3">[6]PRONO2008.XLS!#REF!</definedName>
    <definedName name="ESTPAT" localSheetId="3">[6]PRONO2008.XLS!#REF!</definedName>
    <definedName name="ESTPNM" localSheetId="3">[6]PRONO2008.XLS!#REF!</definedName>
    <definedName name="Excel_BuiltIn_Extract" localSheetId="3">[11]Hoja2!#REF!</definedName>
    <definedName name="EXTRAIDA" localSheetId="3">#REF!</definedName>
    <definedName name="FACTAT" localSheetId="3">[6]PRONO2008.XLS!#REF!</definedName>
    <definedName name="FACTOR" localSheetId="3">[6]PRONO2008.XLS!#REF!</definedName>
    <definedName name="FANM" localSheetId="3">[6]PRONO2008.XLS!#REF!</definedName>
    <definedName name="FDGAM" localSheetId="3">[6]PRONO2008.XLS!#REF!</definedName>
    <definedName name="FDGCO" localSheetId="3">[6]PRONO2008.XLS!#REF!</definedName>
    <definedName name="FDGLE" localSheetId="3">[6]PRONO2008.XLS!#REF!</definedName>
    <definedName name="FDGMA" localSheetId="3">[6]PRONO2008.XLS!#REF!</definedName>
    <definedName name="FDGMS" localSheetId="3">[6]PRONO2008.XLS!#REF!</definedName>
    <definedName name="FDGWA" localSheetId="3">[6]PRONO2008.XLS!#REF!</definedName>
    <definedName name="FDPAM" localSheetId="3">[6]PRONO2008.XLS!#REF!</definedName>
    <definedName name="FDPCO" localSheetId="3">[6]PRONO2008.XLS!#REF!</definedName>
    <definedName name="FDPLE" localSheetId="3">[6]PRONO2008.XLS!#REF!</definedName>
    <definedName name="FDPMA" localSheetId="3">[6]PRONO2008.XLS!#REF!</definedName>
    <definedName name="FDPMS" localSheetId="3">[6]PRONO2008.XLS!#REF!</definedName>
    <definedName name="FDPWA" localSheetId="3">[6]PRONO2008.XLS!#REF!</definedName>
    <definedName name="fin" localSheetId="3">#REF!</definedName>
    <definedName name="FISCALIZADA" localSheetId="3">#REF!</definedName>
    <definedName name="FORM" localSheetId="3">#REF!</definedName>
    <definedName name="Format" localSheetId="3">#REF!</definedName>
    <definedName name="FPGAM" localSheetId="3">[6]PRONO2008.XLS!#REF!</definedName>
    <definedName name="FPGCO" localSheetId="3">[6]PRONO2008.XLS!#REF!</definedName>
    <definedName name="FPGLE" localSheetId="3">[6]PRONO2008.XLS!#REF!</definedName>
    <definedName name="FPGMA" localSheetId="3">[6]PRONO2008.XLS!#REF!</definedName>
    <definedName name="FPGMS" localSheetId="3">[6]PRONO2008.XLS!#REF!</definedName>
    <definedName name="FPGWA" localSheetId="3">[6]PRONO2008.XLS!#REF!</definedName>
    <definedName name="FPPAM" localSheetId="3">[6]PRONO2008.XLS!#REF!</definedName>
    <definedName name="FPPCO" localSheetId="3">[6]PRONO2008.XLS!#REF!</definedName>
    <definedName name="FPPLE" localSheetId="3">[6]PRONO2008.XLS!#REF!</definedName>
    <definedName name="FPPMA" localSheetId="3">[6]PRONO2008.XLS!#REF!</definedName>
    <definedName name="FPPMS" localSheetId="3">[6]PRONO2008.XLS!#REF!</definedName>
    <definedName name="FPPWA" localSheetId="3">[6]PRONO2008.XLS!#REF!</definedName>
    <definedName name="GASECO" localSheetId="3">[6]PRONO2008.XLS!#REF!</definedName>
    <definedName name="GASREM1" localSheetId="3">[3]DATOS!#REF!</definedName>
    <definedName name="GATO" localSheetId="3">'[1]Reporte de bombeo'!#REF!</definedName>
    <definedName name="_xlnm.Recorder" localSheetId="3">#REF!</definedName>
    <definedName name="GRADO" localSheetId="3">'[1]Reporte de bombeo'!#REF!</definedName>
    <definedName name="Header" localSheetId="3">#REF!</definedName>
    <definedName name="Inflación_Externa_Promedio" localSheetId="3">#REF!</definedName>
    <definedName name="Inicio" localSheetId="3">#REF!</definedName>
    <definedName name="LEOGAS" localSheetId="3">[6]PRONO2008.XLS!#REF!</definedName>
    <definedName name="LEOPET" localSheetId="3">[6]PRONO2008.XLS!#REF!</definedName>
    <definedName name="limpiar" localSheetId="3">[12]TRANSFERIR!limpiar</definedName>
    <definedName name="MEGA" localSheetId="3">#REF!</definedName>
    <definedName name="MEGADOL" localSheetId="3">#REF!</definedName>
    <definedName name="MENU" localSheetId="3">'[1]Reporte de bombeo'!#REF!</definedName>
    <definedName name="MER" localSheetId="3">#REF!</definedName>
    <definedName name="Mes" localSheetId="3">#REF!</definedName>
    <definedName name="MESAGAS" localSheetId="3">[6]PRONO2008.XLS!#REF!</definedName>
    <definedName name="MESAPET" localSheetId="3">[6]PRONO2008.XLS!#REF!</definedName>
    <definedName name="MesBal" localSheetId="3">'[13]Balance Gas'!#REF!</definedName>
    <definedName name="MesCC" localSheetId="3">'[13]Cierres Crudo'!#REF!</definedName>
    <definedName name="MesCG" localSheetId="3">'[13]Cierres Gas'!#REF!</definedName>
    <definedName name="MesEst" localSheetId="3">'[13]Estadísticas ST'!#REF!</definedName>
    <definedName name="mesg" localSheetId="3">'[13]Pot-Gas'!#REF!</definedName>
    <definedName name="Meso" localSheetId="3">#REF!</definedName>
    <definedName name="MesPerf" localSheetId="3">[13]Perf!#REF!</definedName>
    <definedName name="MesProd" localSheetId="3">'[13]Prod-Gas'!#REF!</definedName>
    <definedName name="MesProdu" localSheetId="3">'[13]Prod-Crudo'!#REF!</definedName>
    <definedName name="MesPt" localSheetId="3">'[13]Pot. Resumen'!#REF!</definedName>
    <definedName name="MesR" localSheetId="3">[13]Reservas!#REF!</definedName>
    <definedName name="Negocios">'[15]BD General'!#REF!</definedName>
    <definedName name="No._de_Bombas_Nuevas_en_PTS" localSheetId="3">#REF!</definedName>
    <definedName name="No._de_Estaciones_de_Flujo_Requeridas_Guafita" localSheetId="3">#REF!</definedName>
    <definedName name="No._de_Estaciones_de_Flujo_Requeridas_La_Victoria" localSheetId="3">#REF!</definedName>
    <definedName name="No._de_Nuevas_Bombas_en_Guanare__Acarigua_y_Yaritagua" localSheetId="3">#REF!</definedName>
    <definedName name="No._de_Nuevas_Estaciones_de_Válvula_Acarigua___El_Palito" localSheetId="3">#REF!</definedName>
    <definedName name="No._de_Nuevas_Estaciones_de_Válvula_PTS___Acarigua" localSheetId="3">#REF!</definedName>
    <definedName name="No._de_Nuevas_Estaciones_de_Válvula_Totumitos___PTS" localSheetId="3">#REF!</definedName>
    <definedName name="No._de_Pozos_Nuevos_Guafita_Sur" localSheetId="3">#REF!</definedName>
    <definedName name="No._de_Pozos_Nuevos_La_Victoria" localSheetId="3">#REF!</definedName>
    <definedName name="No._de_Tanques_de_Almac._Requeridos_Barinas_Norte_y_Tradicional" localSheetId="3">#REF!</definedName>
    <definedName name="No._de_Tanques_de_Almacenamiento_Requeridos_Guafita" localSheetId="3">#REF!</definedName>
    <definedName name="No._de_Tanques_de_Almacenamiento_Requeridos_La_Victoria" localSheetId="3">#REF!</definedName>
    <definedName name="No._de_Tanques_de_Lavado_Requeridos_Barinas_Norte_y_Tradicional" localSheetId="3">#REF!</definedName>
    <definedName name="No._de_Tanques_de_Lavado_Requeridos_Guafita" localSheetId="3">#REF!</definedName>
    <definedName name="No._de_Tanques_de_Lavado_Requeridos_La_Victoria" localSheetId="3">#REF!</definedName>
    <definedName name="NUEVE" localSheetId="3">'[1]Reporte de bombeo'!#REF!</definedName>
    <definedName name="NUEVO" localSheetId="3">#REF!</definedName>
    <definedName name="Ñ" localSheetId="3">'[1]Reporte de bombeo'!#REF!</definedName>
    <definedName name="OCHO" localSheetId="3">'[1]Reporte de bombeo'!#REF!</definedName>
    <definedName name="ONCE" localSheetId="3">'[1]Reporte de bombeo'!#REF!</definedName>
    <definedName name="OrgNegFil">'BD General'!$A$2:$A$10</definedName>
    <definedName name="ORIGINAL" localSheetId="3">#REF!</definedName>
    <definedName name="ORIGINAL_REVISADO" localSheetId="3">#REF!</definedName>
    <definedName name="OTROGAT" localSheetId="3">[6]PRONO2008.XLS!#REF!</definedName>
    <definedName name="OTROGNM" localSheetId="3">[6]PRONO2008.XLS!#REF!</definedName>
    <definedName name="OTROPAT" localSheetId="3">[6]PRONO2008.XLS!#REF!</definedName>
    <definedName name="OTROPNM" localSheetId="3">[6]PRONO2008.XLS!#REF!</definedName>
    <definedName name="PDVTOT" localSheetId="3">#REF!</definedName>
    <definedName name="PERGAM" localSheetId="3">[6]PRONO2008.XLS!#REF!</definedName>
    <definedName name="PERGAT" localSheetId="3">[6]PRONO2008.XLS!#REF!</definedName>
    <definedName name="PERGLAT" localSheetId="3">[6]PRONO2008.XLS!#REF!</definedName>
    <definedName name="PERGMAT" localSheetId="3">[6]PRONO2008.XLS!#REF!</definedName>
    <definedName name="PERGNM" localSheetId="3">[6]PRONO2008.XLS!#REF!</definedName>
    <definedName name="PERGSB" localSheetId="3">[6]PRONO2008.XLS!#REF!</definedName>
    <definedName name="Periodo">'BD Eventos'!$B$2</definedName>
    <definedName name="PERPAM" localSheetId="3">[6]PRONO2008.XLS!#REF!</definedName>
    <definedName name="PERPAT" localSheetId="3">[6]PRONO2008.XLS!#REF!</definedName>
    <definedName name="PERPLAT" localSheetId="3">[6]PRONO2008.XLS!#REF!</definedName>
    <definedName name="PERPMAT" localSheetId="3">[6]PRONO2008.XLS!#REF!</definedName>
    <definedName name="PERPNM" localSheetId="3">[6]PRONO2008.XLS!#REF!</definedName>
    <definedName name="PERPSB" localSheetId="3">[6]PRONO2008.XLS!#REF!</definedName>
    <definedName name="POTEN98" localSheetId="3">#REF!</definedName>
    <definedName name="Potencial_Guafita_Norte__MBPD" localSheetId="3">#REF!</definedName>
    <definedName name="Potencial_Guafita_Sur__MBPD" localSheetId="3">#REF!</definedName>
    <definedName name="Potencial_La_Victoria__MBPD" localSheetId="3">#REF!</definedName>
    <definedName name="PRELIMINAR_G_224" localSheetId="3">[14]CIERRE!#REF!</definedName>
    <definedName name="PRINT" localSheetId="3">#REF!</definedName>
    <definedName name="Ptas._de_Generación_Nuevas_Requeridas_Apure" localSheetId="3">#REF!</definedName>
    <definedName name="Ptas._de_Generación_Nuevas_Requeridas_Barinas" localSheetId="3">#REF!</definedName>
    <definedName name="RARCGAM" localSheetId="3">[6]PRONO2008.XLS!#REF!</definedName>
    <definedName name="RARCGAT" localSheetId="3">[6]PRONO2008.XLS!#REF!</definedName>
    <definedName name="RARCGCO" localSheetId="3">[6]PRONO2008.XLS!#REF!</definedName>
    <definedName name="RARCGLAT" localSheetId="3">[6]PRONO2008.XLS!#REF!</definedName>
    <definedName name="RARCGLE" localSheetId="3">[6]PRONO2008.XLS!#REF!</definedName>
    <definedName name="RARCGMA" localSheetId="3">[6]PRONO2008.XLS!#REF!</definedName>
    <definedName name="RARCGMAT" localSheetId="3">[6]PRONO2008.XLS!#REF!</definedName>
    <definedName name="RARCGMS" localSheetId="3">[6]PRONO2008.XLS!#REF!</definedName>
    <definedName name="RARCGNM" localSheetId="3">[6]PRONO2008.XLS!#REF!</definedName>
    <definedName name="RARCGSB" localSheetId="3">[6]PRONO2008.XLS!#REF!</definedName>
    <definedName name="RARCGWA" localSheetId="3">[6]PRONO2008.XLS!#REF!</definedName>
    <definedName name="RARCPAM" localSheetId="3">[6]PRONO2008.XLS!#REF!</definedName>
    <definedName name="RARCPAT" localSheetId="3">[6]PRONO2008.XLS!#REF!</definedName>
    <definedName name="RARCPCO" localSheetId="3">[6]PRONO2008.XLS!#REF!</definedName>
    <definedName name="RARCPLAT" localSheetId="3">[6]PRONO2008.XLS!#REF!</definedName>
    <definedName name="RARCPLE" localSheetId="3">[6]PRONO2008.XLS!#REF!</definedName>
    <definedName name="RARCPMA" localSheetId="3">[6]PRONO2008.XLS!#REF!</definedName>
    <definedName name="RARCPMAT" localSheetId="3">[6]PRONO2008.XLS!#REF!</definedName>
    <definedName name="RARCPMS" localSheetId="3">[6]PRONO2008.XLS!#REF!</definedName>
    <definedName name="RARCPNM" localSheetId="3">[6]PRONO2008.XLS!#REF!</definedName>
    <definedName name="RARCPSB" localSheetId="3">[6]PRONO2008.XLS!#REF!</definedName>
    <definedName name="RARCPWA" localSheetId="3">[6]PRONO2008.XLS!#REF!</definedName>
    <definedName name="RATON" localSheetId="3">'[1]Reporte de bombeo'!#REF!</definedName>
    <definedName name="RawData" localSheetId="3">#REF!</definedName>
    <definedName name="RawHeader" localSheetId="3">#REF!</definedName>
    <definedName name="Reconectadores_Nuevos_Requeridos_Apure" localSheetId="3">#REF!</definedName>
    <definedName name="Reconectadores_Nuevos_Requeridos_Barinas" localSheetId="3">#REF!</definedName>
    <definedName name="RECURSOS" localSheetId="3">#REF!</definedName>
    <definedName name="REMGAS1" localSheetId="3">[3]DATOS!#REF!</definedName>
    <definedName name="REMGAS2" localSheetId="3">[3]DATOS!#REF!</definedName>
    <definedName name="REMGAS5" localSheetId="3">[3]DATOS!#REF!</definedName>
    <definedName name="REMOIL1" localSheetId="3">[3]DATOS!#REF!</definedName>
    <definedName name="REMOIL2" localSheetId="3">[3]DATOS!#REF!</definedName>
    <definedName name="REMOIL5" localSheetId="3">[3]DATOS!#REF!</definedName>
    <definedName name="S" localSheetId="3">'[1]Reporte de bombeo'!#REF!</definedName>
    <definedName name="SBAGAS" localSheetId="3">[6]PRONO2008.XLS!#REF!</definedName>
    <definedName name="SBAPET" localSheetId="3">[6]PRONO2008.XLS!#REF!</definedName>
    <definedName name="SIETE" localSheetId="3">'[1]Reporte de bombeo'!#REF!</definedName>
    <definedName name="SIST1" localSheetId="3">#REF!</definedName>
    <definedName name="sist1dol" localSheetId="3">#REF!</definedName>
    <definedName name="SIST2" localSheetId="3">#REF!</definedName>
    <definedName name="sist2dol" localSheetId="3">#REF!</definedName>
    <definedName name="SIST3" localSheetId="3">#REF!</definedName>
    <definedName name="sist3dol" localSheetId="3">#REF!</definedName>
    <definedName name="SIST4" localSheetId="3">#REF!</definedName>
    <definedName name="SIST4Bs" localSheetId="3">#REF!</definedName>
    <definedName name="SIST4DOL" localSheetId="3">#REF!</definedName>
    <definedName name="solver_drv" hidden="1">1</definedName>
    <definedName name="solver_est" hidden="1">1</definedName>
    <definedName name="solver_itr" hidden="1">100</definedName>
    <definedName name="solver_lin" hidden="1">0</definedName>
    <definedName name="solver_num" hidden="1">2</definedName>
    <definedName name="solver_nwt" hidden="1">1</definedName>
    <definedName name="solver_oldobj" hidden="1">486.649</definedName>
    <definedName name="solver_pre" hidden="1">0.000001</definedName>
    <definedName name="solver_rel1" hidden="1">3</definedName>
    <definedName name="solver_rel2" hidden="1">1</definedName>
    <definedName name="solver_rhs1" hidden="1">0</definedName>
    <definedName name="solver_rhs2" hidden="1">4</definedName>
    <definedName name="solver_scl" hidden="1">0</definedName>
    <definedName name="solver_sho" hidden="1">0</definedName>
    <definedName name="solver_tim" hidden="1">100</definedName>
    <definedName name="solver_tmp" hidden="1">4</definedName>
    <definedName name="solver_tol" hidden="1">0.05</definedName>
    <definedName name="solver_typ" hidden="1">1</definedName>
    <definedName name="solver_val" hidden="1">0</definedName>
    <definedName name="Sub__Estaciones_Nuevas_Requeridas_Apure" localSheetId="3">#REF!</definedName>
    <definedName name="Sub__Estaciones_Nuevas_Requeridas_Barinas" localSheetId="3">#REF!</definedName>
    <definedName name="TANQUE" localSheetId="3">'[1]Reporte de bombeo'!#REF!</definedName>
    <definedName name="Tanques_de_Almacenamiento_Nuevos" localSheetId="3">#REF!</definedName>
    <definedName name="Tasa_de_Cambio_al_Fin_del_Año__Bs." localSheetId="3">#REF!</definedName>
    <definedName name="TEST1" localSheetId="3">'[5]Data Noviembre 14-12-2005'!#REF!</definedName>
    <definedName name="TESTHKEY" localSheetId="3">'[5]Data Noviembre 14-12-2005'!#REF!</definedName>
    <definedName name="TESTKEYS" localSheetId="3">'[5]Data Noviembre 14-12-2005'!#REF!</definedName>
    <definedName name="TESTVKEY" localSheetId="3">'[5]Data Noviembre 14-12-2005'!#REF!</definedName>
    <definedName name="TOTAL" localSheetId="3">#REF!</definedName>
    <definedName name="TOTAL2" localSheetId="3">#REF!</definedName>
    <definedName name="TRANSAC" localSheetId="3">[14]CIERRE!#REF!</definedName>
    <definedName name="TRES" localSheetId="3">'[1]Reporte de bombeo'!#REF!</definedName>
    <definedName name="TTT" localSheetId="3">#REF!</definedName>
    <definedName name="UNO" localSheetId="3">'[1]Reporte de bombeo'!#REF!</definedName>
    <definedName name="VALOR" localSheetId="3">'[1]Reporte de bombeo'!#REF!</definedName>
    <definedName name="WAXGAS" localSheetId="3">[6]PRONO2008.XLS!#REF!</definedName>
    <definedName name="WAXPET" localSheetId="3">[6]PRONO2008.XLS!#REF!</definedName>
    <definedName name="Z_4717B9E2_1442_11D2_9016_00609731A31F_.wvu.Cols" hidden="1">#REF!,#REF!</definedName>
  </definedNames>
  <calcPr calcId="145621"/>
</workbook>
</file>

<file path=xl/calcChain.xml><?xml version="1.0" encoding="utf-8"?>
<calcChain xmlns="http://schemas.openxmlformats.org/spreadsheetml/2006/main">
  <c r="D4" i="11" l="1"/>
  <c r="Q12" i="7"/>
  <c r="O12" i="7"/>
  <c r="Q16" i="9"/>
  <c r="O16" i="9"/>
  <c r="F3" i="9"/>
  <c r="Q15" i="8"/>
  <c r="P15" i="8"/>
  <c r="O15" i="8"/>
  <c r="N15" i="8"/>
  <c r="M15" i="8"/>
  <c r="L15" i="8"/>
  <c r="K15" i="8"/>
  <c r="J15" i="8"/>
  <c r="Q13" i="8"/>
  <c r="P13" i="8"/>
  <c r="O13" i="8"/>
  <c r="N13" i="8"/>
  <c r="M13" i="8"/>
  <c r="L13" i="8"/>
  <c r="K13" i="8"/>
  <c r="J13" i="8"/>
  <c r="H4" i="7"/>
  <c r="F4" i="7"/>
  <c r="F4" i="8"/>
  <c r="A4" i="7"/>
  <c r="A1" i="11"/>
  <c r="J2" i="21"/>
  <c r="G9" i="8"/>
  <c r="M9" i="8"/>
  <c r="AD2" i="23"/>
  <c r="B12" i="9"/>
  <c r="C12" i="11"/>
  <c r="C11" i="11"/>
  <c r="A11" i="11"/>
  <c r="C6" i="11"/>
  <c r="C5" i="11"/>
  <c r="A12" i="11"/>
  <c r="A6" i="11"/>
  <c r="A5" i="11"/>
  <c r="A7" i="11"/>
  <c r="I14" i="11"/>
  <c r="I8" i="11"/>
  <c r="F1" i="11"/>
  <c r="I3" i="9"/>
  <c r="E3" i="9"/>
  <c r="G3" i="9"/>
  <c r="B3" i="9"/>
  <c r="E15" i="9"/>
  <c r="Q15" i="9"/>
  <c r="AE2" i="23"/>
  <c r="Q14" i="9"/>
  <c r="P14" i="9"/>
  <c r="O14" i="9"/>
  <c r="N14" i="9"/>
  <c r="M14" i="9"/>
  <c r="L14" i="9"/>
  <c r="K14" i="9"/>
  <c r="J14" i="9"/>
  <c r="Q13" i="9"/>
  <c r="P13" i="9"/>
  <c r="O13" i="9"/>
  <c r="N13" i="9"/>
  <c r="M13" i="9"/>
  <c r="L13" i="9"/>
  <c r="K13" i="9"/>
  <c r="J13" i="9"/>
  <c r="Q9" i="9"/>
  <c r="P9" i="9"/>
  <c r="O9" i="9"/>
  <c r="N9" i="9"/>
  <c r="M9" i="9"/>
  <c r="L9" i="9"/>
  <c r="K9" i="9"/>
  <c r="J9" i="9"/>
  <c r="Q8" i="9"/>
  <c r="P8" i="9"/>
  <c r="O8" i="9"/>
  <c r="N8" i="9"/>
  <c r="M8" i="9"/>
  <c r="L8" i="9"/>
  <c r="K8" i="9"/>
  <c r="J8" i="9"/>
  <c r="P4" i="9"/>
  <c r="L4" i="9"/>
  <c r="J4" i="9"/>
  <c r="A4" i="9"/>
  <c r="A11" i="8"/>
  <c r="H11" i="8"/>
  <c r="E12" i="8"/>
  <c r="Q12" i="8"/>
  <c r="K2" i="21"/>
  <c r="Q14" i="8"/>
  <c r="P14" i="8"/>
  <c r="O14" i="8"/>
  <c r="N14" i="8"/>
  <c r="A6" i="8"/>
  <c r="P4" i="8"/>
  <c r="L4" i="8"/>
  <c r="J4" i="8"/>
  <c r="H4" i="8"/>
  <c r="A4" i="8"/>
  <c r="Q14" i="7"/>
  <c r="P14" i="7"/>
  <c r="O14" i="7"/>
  <c r="Q11" i="7"/>
  <c r="Q10" i="7"/>
  <c r="O11" i="7"/>
  <c r="O10" i="7"/>
  <c r="D6" i="7"/>
  <c r="D6" i="9"/>
  <c r="E1" i="11"/>
  <c r="D4" i="7"/>
  <c r="D4" i="9"/>
  <c r="A6" i="7"/>
  <c r="A6" i="9"/>
  <c r="D4" i="20"/>
  <c r="D5" i="20" s="1"/>
  <c r="D6" i="20" s="1"/>
  <c r="D12" i="8"/>
  <c r="O12" i="8"/>
  <c r="G11" i="8"/>
  <c r="M11" i="8"/>
  <c r="F8" i="8"/>
  <c r="K8" i="8"/>
  <c r="F12" i="8"/>
  <c r="K12" i="8"/>
  <c r="G10" i="8"/>
  <c r="M10" i="8"/>
  <c r="A9" i="8"/>
  <c r="D9" i="8"/>
  <c r="O9" i="8"/>
  <c r="B9" i="8"/>
  <c r="E9" i="8"/>
  <c r="Q9" i="8"/>
  <c r="A8" i="8"/>
  <c r="A12" i="8"/>
  <c r="B8" i="8"/>
  <c r="E8" i="8"/>
  <c r="Q8" i="8"/>
  <c r="M14" i="7"/>
  <c r="L14" i="7"/>
  <c r="K14" i="7"/>
  <c r="J14" i="7"/>
  <c r="M11" i="7"/>
  <c r="L11" i="7"/>
  <c r="K11" i="7"/>
  <c r="J11" i="7"/>
  <c r="M10" i="7"/>
  <c r="L10" i="7"/>
  <c r="K10" i="7"/>
  <c r="J10" i="7"/>
  <c r="M14" i="8"/>
  <c r="L14" i="8"/>
  <c r="K14" i="8"/>
  <c r="J14" i="8"/>
  <c r="G14" i="11"/>
  <c r="G8" i="11"/>
  <c r="C13" i="11"/>
  <c r="I13" i="11"/>
  <c r="A13" i="11"/>
  <c r="C7" i="11"/>
  <c r="H30" i="18"/>
  <c r="G30" i="18"/>
  <c r="F30" i="18"/>
  <c r="E30" i="18"/>
  <c r="D30" i="18"/>
  <c r="C30" i="18"/>
  <c r="H43" i="18"/>
  <c r="G43" i="18"/>
  <c r="F43" i="18"/>
  <c r="E43" i="18"/>
  <c r="D43" i="18"/>
  <c r="C43" i="18"/>
  <c r="H17" i="18"/>
  <c r="G17" i="18"/>
  <c r="F17" i="18"/>
  <c r="E17" i="18"/>
  <c r="D17" i="18"/>
  <c r="C17" i="18"/>
  <c r="P8" i="10"/>
  <c r="Q8" i="10"/>
  <c r="N8" i="10"/>
  <c r="O8" i="10"/>
  <c r="L8" i="10"/>
  <c r="M8" i="10"/>
  <c r="J8" i="10"/>
  <c r="K8" i="10"/>
  <c r="I12" i="11"/>
  <c r="H14" i="11"/>
  <c r="I11" i="11"/>
  <c r="H8" i="11"/>
  <c r="F14" i="11"/>
  <c r="F8" i="11"/>
  <c r="P9" i="10"/>
  <c r="Q9" i="10"/>
  <c r="P10" i="10"/>
  <c r="Q10" i="10"/>
  <c r="P11" i="10"/>
  <c r="Q11" i="10"/>
  <c r="P12" i="10"/>
  <c r="Q12" i="10"/>
  <c r="P13" i="10"/>
  <c r="Q13" i="10"/>
  <c r="P14" i="10"/>
  <c r="Q14" i="10"/>
  <c r="P15" i="10"/>
  <c r="Q15" i="10"/>
  <c r="P16" i="10"/>
  <c r="Q16" i="10"/>
  <c r="P17" i="10"/>
  <c r="Q17" i="10"/>
  <c r="P18" i="10"/>
  <c r="Q18" i="10"/>
  <c r="P20" i="10"/>
  <c r="Q20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20" i="10"/>
  <c r="O20" i="10"/>
  <c r="L9" i="10"/>
  <c r="M9" i="10"/>
  <c r="L10" i="10"/>
  <c r="M10" i="10"/>
  <c r="L11" i="10"/>
  <c r="M11" i="10"/>
  <c r="L12" i="10"/>
  <c r="M12" i="10"/>
  <c r="L13" i="10"/>
  <c r="M13" i="10"/>
  <c r="L14" i="10"/>
  <c r="M14" i="10"/>
  <c r="L15" i="10"/>
  <c r="M15" i="10"/>
  <c r="L16" i="10"/>
  <c r="M16" i="10"/>
  <c r="L17" i="10"/>
  <c r="M17" i="10"/>
  <c r="L18" i="10"/>
  <c r="M18" i="10"/>
  <c r="L20" i="10"/>
  <c r="M20" i="10"/>
  <c r="J20" i="10"/>
  <c r="K20" i="10"/>
  <c r="J9" i="10"/>
  <c r="K9" i="10"/>
  <c r="J10" i="10"/>
  <c r="K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P10" i="7"/>
  <c r="P11" i="7"/>
  <c r="N14" i="7"/>
  <c r="N11" i="7"/>
  <c r="N10" i="7"/>
  <c r="A19" i="10"/>
  <c r="A21" i="10"/>
  <c r="B19" i="10"/>
  <c r="B21" i="10"/>
  <c r="D19" i="10"/>
  <c r="D21" i="10"/>
  <c r="E19" i="10"/>
  <c r="P19" i="10"/>
  <c r="Q19" i="10"/>
  <c r="F19" i="10"/>
  <c r="G19" i="10"/>
  <c r="L19" i="10"/>
  <c r="M19" i="10"/>
  <c r="H19" i="10"/>
  <c r="J19" i="10"/>
  <c r="K19" i="10"/>
  <c r="F21" i="10"/>
  <c r="H21" i="10"/>
  <c r="N21" i="10"/>
  <c r="O21" i="10"/>
  <c r="N19" i="10"/>
  <c r="O19" i="10"/>
  <c r="G21" i="10"/>
  <c r="L21" i="10"/>
  <c r="M21" i="10"/>
  <c r="E21" i="10"/>
  <c r="P21" i="10"/>
  <c r="Q21" i="10"/>
  <c r="J21" i="10"/>
  <c r="K21" i="10"/>
  <c r="F4" i="9"/>
  <c r="C1" i="11"/>
  <c r="D4" i="8"/>
  <c r="D6" i="8"/>
  <c r="H4" i="9"/>
  <c r="D1" i="11"/>
  <c r="A2" i="11"/>
  <c r="C2" i="11"/>
  <c r="N4" i="7"/>
  <c r="I9" i="8"/>
  <c r="I11" i="8"/>
  <c r="D10" i="8"/>
  <c r="O10" i="8"/>
  <c r="A10" i="8"/>
  <c r="A13" i="8"/>
  <c r="E11" i="8"/>
  <c r="Q11" i="8"/>
  <c r="B11" i="8"/>
  <c r="D11" i="8"/>
  <c r="O11" i="8"/>
  <c r="B12" i="8"/>
  <c r="G8" i="8"/>
  <c r="F11" i="8"/>
  <c r="K11" i="8"/>
  <c r="F9" i="8"/>
  <c r="G12" i="8"/>
  <c r="M12" i="8"/>
  <c r="H8" i="8"/>
  <c r="H10" i="8"/>
  <c r="H12" i="8"/>
  <c r="I8" i="8"/>
  <c r="I10" i="8"/>
  <c r="I12" i="8"/>
  <c r="E10" i="8"/>
  <c r="Q10" i="8"/>
  <c r="B10" i="8"/>
  <c r="B13" i="8"/>
  <c r="D8" i="8"/>
  <c r="F10" i="8"/>
  <c r="K10" i="8"/>
  <c r="H9" i="8"/>
  <c r="A15" i="9"/>
  <c r="B15" i="9"/>
  <c r="D12" i="9"/>
  <c r="O12" i="9"/>
  <c r="E11" i="9"/>
  <c r="A10" i="9"/>
  <c r="B10" i="9"/>
  <c r="D10" i="9"/>
  <c r="O10" i="9"/>
  <c r="D15" i="9"/>
  <c r="A11" i="9"/>
  <c r="B11" i="9"/>
  <c r="E12" i="9"/>
  <c r="Q12" i="9"/>
  <c r="A12" i="9"/>
  <c r="D11" i="9"/>
  <c r="O11" i="9"/>
  <c r="E10" i="9"/>
  <c r="O15" i="9"/>
  <c r="I6" i="11"/>
  <c r="Q11" i="9"/>
  <c r="I7" i="11"/>
  <c r="I5" i="11"/>
  <c r="N4" i="8"/>
  <c r="H1" i="11"/>
  <c r="N4" i="9"/>
  <c r="B8" i="7"/>
  <c r="B15" i="8"/>
  <c r="A8" i="7"/>
  <c r="A15" i="8"/>
  <c r="I13" i="8"/>
  <c r="L8" i="8"/>
  <c r="P8" i="8"/>
  <c r="E13" i="8"/>
  <c r="J12" i="8"/>
  <c r="N12" i="8"/>
  <c r="K9" i="8"/>
  <c r="F13" i="8"/>
  <c r="D13" i="8"/>
  <c r="O8" i="8"/>
  <c r="P12" i="8"/>
  <c r="L12" i="8"/>
  <c r="N10" i="8"/>
  <c r="J10" i="8"/>
  <c r="L11" i="8"/>
  <c r="P11" i="8"/>
  <c r="N11" i="8"/>
  <c r="J9" i="8"/>
  <c r="N9" i="8"/>
  <c r="P10" i="8"/>
  <c r="L10" i="8"/>
  <c r="N8" i="8"/>
  <c r="H13" i="8"/>
  <c r="J8" i="8"/>
  <c r="M8" i="8"/>
  <c r="G13" i="8"/>
  <c r="P9" i="8"/>
  <c r="L9" i="8"/>
  <c r="J11" i="8"/>
  <c r="D16" i="9"/>
  <c r="D9" i="7"/>
  <c r="Q10" i="9"/>
  <c r="E16" i="9"/>
  <c r="E9" i="7"/>
  <c r="B16" i="9"/>
  <c r="B9" i="7"/>
  <c r="B12" i="7"/>
  <c r="A16" i="9"/>
  <c r="A9" i="7"/>
  <c r="H15" i="8"/>
  <c r="H8" i="7"/>
  <c r="G15" i="8"/>
  <c r="G8" i="7"/>
  <c r="M8" i="7"/>
  <c r="D15" i="8"/>
  <c r="D8" i="7"/>
  <c r="O8" i="7"/>
  <c r="I8" i="7"/>
  <c r="I15" i="8"/>
  <c r="A12" i="7"/>
  <c r="F8" i="7"/>
  <c r="K8" i="7"/>
  <c r="F15" i="8"/>
  <c r="E8" i="7"/>
  <c r="Q8" i="7"/>
  <c r="E15" i="8"/>
  <c r="O9" i="7"/>
  <c r="Q9" i="7"/>
  <c r="E12" i="7"/>
  <c r="N8" i="7"/>
  <c r="J8" i="7"/>
  <c r="D12" i="7"/>
  <c r="P8" i="7"/>
  <c r="L8" i="7"/>
  <c r="E5" i="11"/>
  <c r="G12" i="9"/>
  <c r="I15" i="9"/>
  <c r="H11" i="9"/>
  <c r="G15" i="9"/>
  <c r="H15" i="9"/>
  <c r="F11" i="9"/>
  <c r="I11" i="9"/>
  <c r="D6" i="11"/>
  <c r="H10" i="9"/>
  <c r="I12" i="9"/>
  <c r="E11" i="11"/>
  <c r="F10" i="9"/>
  <c r="G11" i="9"/>
  <c r="E6" i="11"/>
  <c r="I10" i="9"/>
  <c r="D12" i="11"/>
  <c r="F15" i="9"/>
  <c r="E12" i="11"/>
  <c r="F12" i="9"/>
  <c r="H12" i="9"/>
  <c r="D5" i="11"/>
  <c r="G10" i="9"/>
  <c r="D11" i="11"/>
  <c r="D13" i="11" l="1"/>
  <c r="G13" i="11" s="1"/>
  <c r="G11" i="11"/>
  <c r="M10" i="9"/>
  <c r="G16" i="9"/>
  <c r="D7" i="11"/>
  <c r="G7" i="11" s="1"/>
  <c r="G5" i="11"/>
  <c r="N12" i="9"/>
  <c r="J12" i="9"/>
  <c r="K12" i="9"/>
  <c r="F12" i="11"/>
  <c r="H12" i="11"/>
  <c r="K15" i="9"/>
  <c r="G12" i="11"/>
  <c r="L10" i="9"/>
  <c r="P10" i="9"/>
  <c r="I16" i="9"/>
  <c r="F6" i="11"/>
  <c r="H6" i="11"/>
  <c r="M11" i="9"/>
  <c r="K10" i="9"/>
  <c r="F16" i="9"/>
  <c r="F11" i="11"/>
  <c r="H11" i="11"/>
  <c r="E13" i="11"/>
  <c r="L12" i="9"/>
  <c r="P12" i="9"/>
  <c r="H16" i="9"/>
  <c r="N10" i="9"/>
  <c r="J10" i="9"/>
  <c r="G6" i="11"/>
  <c r="P11" i="9"/>
  <c r="L11" i="9"/>
  <c r="K11" i="9"/>
  <c r="N15" i="9"/>
  <c r="J15" i="9"/>
  <c r="M15" i="9"/>
  <c r="J11" i="9"/>
  <c r="N11" i="9"/>
  <c r="P15" i="9"/>
  <c r="L15" i="9"/>
  <c r="M12" i="9"/>
  <c r="E7" i="11"/>
  <c r="H7" i="11" s="1"/>
  <c r="H5" i="11"/>
  <c r="F5" i="11"/>
  <c r="D3" i="20"/>
  <c r="D2" i="20" s="1"/>
  <c r="N16" i="9" l="1"/>
  <c r="H9" i="7"/>
  <c r="J16" i="9"/>
  <c r="F9" i="7"/>
  <c r="K16" i="9"/>
  <c r="F7" i="11"/>
  <c r="H13" i="11"/>
  <c r="F13" i="11"/>
  <c r="I9" i="7"/>
  <c r="P16" i="9"/>
  <c r="L16" i="9"/>
  <c r="M16" i="9"/>
  <c r="G9" i="7"/>
  <c r="H12" i="7" l="1"/>
  <c r="N9" i="7"/>
  <c r="J9" i="7"/>
  <c r="M9" i="7"/>
  <c r="G12" i="7"/>
  <c r="M12" i="7" s="1"/>
  <c r="I12" i="7"/>
  <c r="P9" i="7"/>
  <c r="L9" i="7"/>
  <c r="K9" i="7"/>
  <c r="F12" i="7"/>
  <c r="K12" i="7" s="1"/>
  <c r="L12" i="7" l="1"/>
  <c r="P12" i="7"/>
  <c r="N12" i="7"/>
  <c r="J12" i="7"/>
</calcChain>
</file>

<file path=xl/comments1.xml><?xml version="1.0" encoding="utf-8"?>
<comments xmlns="http://schemas.openxmlformats.org/spreadsheetml/2006/main">
  <authors>
    <author>FIGUEREDO PEDRO</author>
  </authors>
  <commentList>
    <comment ref="C8" authorId="0">
      <text>
        <r>
          <rPr>
            <b/>
            <sz val="8"/>
            <color indexed="81"/>
            <rFont val="Tahoma"/>
            <family val="2"/>
          </rPr>
          <t>Cantidad de Proyectos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8"/>
            <color indexed="81"/>
            <rFont val="Tahoma"/>
            <family val="2"/>
          </rPr>
          <t>Versión SAP:
Para valores de -1 no aplica la versión SAP.
Para valores de -2 es que es necesario definir la versión SAP.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Organización, Negocio o Filial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Organización, Negocio o Filial abreviado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Organización, Negocio o Filial abreviado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Valor de la moneda nacional en bolívares equivalentes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Valor de la moneda extranjera en dólares equivalentes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Valor real en la moneda de transacción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Descripición Folleto Vino Tinto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Clase de Costo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Descripición de la Clase de Costo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Descripición Folleto Vino Tinto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Código de Producto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Dentro del Ppto. CyS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Transacción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Requerimiento Tesorero</t>
        </r>
      </text>
    </comment>
    <comment ref="AD1" authorId="0">
      <text>
        <r>
          <rPr>
            <b/>
            <sz val="8"/>
            <color indexed="81"/>
            <rFont val="Tahoma"/>
            <family val="2"/>
          </rPr>
          <t>Tipo de Compra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Código de Producto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Tipo de Compra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Tipo de Proveedor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Código de Consolidación, utilizado en el formato de Datos de Presentación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Dentro del Ppto. CyS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Moneda de Transacción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Requerimiento Tesorero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Descripción par Folletos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Tipo de Fuerza Laboral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Nómina Fuerza Laboral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Organización, Negocio o Filial abreviado</t>
        </r>
      </text>
    </comment>
  </commentList>
</comments>
</file>

<file path=xl/sharedStrings.xml><?xml version="1.0" encoding="utf-8"?>
<sst xmlns="http://schemas.openxmlformats.org/spreadsheetml/2006/main" count="377" uniqueCount="205">
  <si>
    <t>Abs.</t>
  </si>
  <si>
    <t>%</t>
  </si>
  <si>
    <t>RESUMEN PRESUPUESTARIO</t>
  </si>
  <si>
    <t>(Expresado en MMUS$ y MMBs)</t>
  </si>
  <si>
    <t xml:space="preserve">MMBs PUROS </t>
  </si>
  <si>
    <t>Absoluta</t>
  </si>
  <si>
    <t>Costos de operación</t>
  </si>
  <si>
    <t>Otros costos y gastos</t>
  </si>
  <si>
    <t>Inversiones</t>
  </si>
  <si>
    <t>Desarrollo social</t>
  </si>
  <si>
    <t>Total</t>
  </si>
  <si>
    <t>Financiamiento Proy de Inversiòn</t>
  </si>
  <si>
    <t xml:space="preserve">COSTOS DE OPERACIONES </t>
  </si>
  <si>
    <t>COSTOS DE OPERACIONES</t>
  </si>
  <si>
    <t>Labor</t>
  </si>
  <si>
    <t>Materiales</t>
  </si>
  <si>
    <t>Servicios y contratos</t>
  </si>
  <si>
    <t>Otros</t>
  </si>
  <si>
    <t>Subtotal</t>
  </si>
  <si>
    <t xml:space="preserve">Reverso de acumulaciones </t>
  </si>
  <si>
    <t>Total Costos de Operaciones</t>
  </si>
  <si>
    <t>OTROS COSTOS Y GASTOS</t>
  </si>
  <si>
    <t>Gastos de exploración</t>
  </si>
  <si>
    <t>Depreciación</t>
  </si>
  <si>
    <t>Importaciones</t>
  </si>
  <si>
    <t>Compras locales-Otros</t>
  </si>
  <si>
    <t>Compras locales-Empresas Mixtas</t>
  </si>
  <si>
    <t>Dism. / (Aum.) de inventario</t>
  </si>
  <si>
    <t>(Ing.) / Gastos financieros</t>
  </si>
  <si>
    <t>Total Otros Costos y Gastos</t>
  </si>
  <si>
    <t>DESEMBOLSOS POR INVERSIONES</t>
  </si>
  <si>
    <t>Total Desembolsos por inv</t>
  </si>
  <si>
    <t>Fuerza laboral propia (N°)</t>
  </si>
  <si>
    <t>Contractual</t>
  </si>
  <si>
    <t>No  contractual</t>
  </si>
  <si>
    <t>Total labor propia (N°)</t>
  </si>
  <si>
    <t>Costo labor FLP (Labor + Benef) / N° Personas</t>
  </si>
  <si>
    <t>Fuerza laboral contratada (N°)</t>
  </si>
  <si>
    <t>Total labor contratada (N°)</t>
  </si>
  <si>
    <t>Total labor contratada (MMUS$)</t>
  </si>
  <si>
    <t>VARIACIÓN REVISADO I Vs. PPTO. APROBADO</t>
  </si>
  <si>
    <t xml:space="preserve"> MMUS$ PUROS </t>
  </si>
  <si>
    <t>INVERSIONES POR CATEGORÍAS PRESUPUESTARIAS</t>
  </si>
  <si>
    <t>FUERZA LABORAL</t>
  </si>
  <si>
    <t>MMBs.S</t>
  </si>
  <si>
    <t xml:space="preserve"> MMBs.S</t>
  </si>
  <si>
    <t xml:space="preserve">MMUS$ </t>
  </si>
  <si>
    <t xml:space="preserve">MMBs.S </t>
  </si>
  <si>
    <t xml:space="preserve"> MMUS$ </t>
  </si>
  <si>
    <t xml:space="preserve"> MMBs.S </t>
  </si>
  <si>
    <t>VARIACIÓN 
REAL VS  PPTO ORIGINAL</t>
  </si>
  <si>
    <t>REAL 
ENE/MAR</t>
  </si>
  <si>
    <t>PLAN ENE/MAR</t>
  </si>
  <si>
    <t>PPTO ORIGIAL APROBADO</t>
  </si>
  <si>
    <t>VARIACIÓN 
REAL  VS  PLAN</t>
  </si>
  <si>
    <t>VARIACIÓN 
REAL Vs. PLAN</t>
  </si>
  <si>
    <t>ORGANIZACIÓN:</t>
  </si>
  <si>
    <t>RESUMEN DE PROYECTOS DE INVERSIÓN - 2019</t>
  </si>
  <si>
    <t>PROYECTOS</t>
  </si>
  <si>
    <t>AÑO 2019 del PES 2017-2025</t>
  </si>
  <si>
    <t>PRESUPUESTO APROBADO 2019</t>
  </si>
  <si>
    <t>No. Subproy</t>
  </si>
  <si>
    <t>MM$</t>
  </si>
  <si>
    <t>MMBs</t>
  </si>
  <si>
    <t>Comercio y Suministro</t>
  </si>
  <si>
    <t>Continuidad Operacional</t>
  </si>
  <si>
    <t>Infraestructura</t>
  </si>
  <si>
    <t>Manejo y Valorización del Gas</t>
  </si>
  <si>
    <t>Mejoramiento</t>
  </si>
  <si>
    <t>No Generadora</t>
  </si>
  <si>
    <t>Refinación</t>
  </si>
  <si>
    <t>Subsuelo</t>
  </si>
  <si>
    <t>TOTAL</t>
  </si>
  <si>
    <t>PLAN ENERO 2019</t>
  </si>
  <si>
    <t>REAL ENERO 2019</t>
  </si>
  <si>
    <t>(BASE: PRESUPUESTO 2019 )</t>
  </si>
  <si>
    <t>RESUMEN DE PROYECTOS PRINCIPALES - 2019</t>
  </si>
  <si>
    <t>NOMBRE DEL PROYECTO PRINCIPAL</t>
  </si>
  <si>
    <t>No.  Subproyecto</t>
  </si>
  <si>
    <t>Ejemplo: XXXX</t>
  </si>
  <si>
    <t>YYYY</t>
  </si>
  <si>
    <t>ZZZZZ</t>
  </si>
  <si>
    <t>TTTTTT</t>
  </si>
  <si>
    <t xml:space="preserve">PROYECTOS PRINCIPALES - EXPLICACIÓN DEL USO DEL DINERO </t>
  </si>
  <si>
    <t>PROYECTOS  PRINCIPALES</t>
  </si>
  <si>
    <t>Real ENERO 2019</t>
  </si>
  <si>
    <t xml:space="preserve">EXPLICACIÓN DEL USO DEL DINERO </t>
  </si>
  <si>
    <t>(MM$)</t>
  </si>
  <si>
    <t>(MMBs)</t>
  </si>
  <si>
    <t>PROYECTO PRINCIPAL: XXX</t>
  </si>
  <si>
    <t>DETALLE DE SUBPROYECTOS - EXPLICACIÓN DEL USO DEL DINERO</t>
  </si>
  <si>
    <t>SUBPROYECTOS</t>
  </si>
  <si>
    <t xml:space="preserve">PLAN ENERO – MARZO 2019 
(BASE: PRESUPUESTO 2019)
</t>
  </si>
  <si>
    <t>REAL ENERO- MARZO 2019</t>
  </si>
  <si>
    <t xml:space="preserve">Cantidad 
Subproy.
</t>
  </si>
  <si>
    <t>Cantidad 
Subproy.</t>
  </si>
  <si>
    <t>Otros (Ultramar)</t>
  </si>
  <si>
    <t>Año</t>
  </si>
  <si>
    <t>Periodo</t>
  </si>
  <si>
    <t>Negocio</t>
  </si>
  <si>
    <t>Comercio y Suministro Caracas</t>
  </si>
  <si>
    <t>TipoEvento</t>
  </si>
  <si>
    <t>Evento</t>
  </si>
  <si>
    <t>Anho</t>
  </si>
  <si>
    <t>VersionSAP</t>
  </si>
  <si>
    <t>TipoParidad</t>
  </si>
  <si>
    <t>Paridad</t>
  </si>
  <si>
    <t>Nota</t>
  </si>
  <si>
    <t>Real A/A</t>
  </si>
  <si>
    <t>Plan Original</t>
  </si>
  <si>
    <t>Real Actual</t>
  </si>
  <si>
    <t>OrgNegFil</t>
  </si>
  <si>
    <t>OrgNegFilAbr</t>
  </si>
  <si>
    <t>ColumnaFL</t>
  </si>
  <si>
    <t>ColMMUSD_OCyG</t>
  </si>
  <si>
    <t>CyS CCS</t>
  </si>
  <si>
    <t>E</t>
  </si>
  <si>
    <t>F</t>
  </si>
  <si>
    <t>G</t>
  </si>
  <si>
    <t>Empresa Nacional de Transporte</t>
  </si>
  <si>
    <t>ENT</t>
  </si>
  <si>
    <t>H</t>
  </si>
  <si>
    <t>I</t>
  </si>
  <si>
    <t>Mercado Nacional</t>
  </si>
  <si>
    <t>MENA</t>
  </si>
  <si>
    <t>J</t>
  </si>
  <si>
    <t>K</t>
  </si>
  <si>
    <t>PDV Marina</t>
  </si>
  <si>
    <t>L</t>
  </si>
  <si>
    <t>M</t>
  </si>
  <si>
    <t>PDVSA Naval</t>
  </si>
  <si>
    <t>N</t>
  </si>
  <si>
    <t>O</t>
  </si>
  <si>
    <t>Commerchamp</t>
  </si>
  <si>
    <t>P</t>
  </si>
  <si>
    <t>Q</t>
  </si>
  <si>
    <t>Commercit</t>
  </si>
  <si>
    <t>S</t>
  </si>
  <si>
    <t>Petromar</t>
  </si>
  <si>
    <t>U</t>
  </si>
  <si>
    <t>Autogas</t>
  </si>
  <si>
    <t>W</t>
  </si>
  <si>
    <t>Y</t>
  </si>
  <si>
    <t>AA</t>
  </si>
  <si>
    <t>AC</t>
  </si>
  <si>
    <t>CECO</t>
  </si>
  <si>
    <t>ClaCo</t>
  </si>
  <si>
    <t>Moneda</t>
  </si>
  <si>
    <t>ValMonInf</t>
  </si>
  <si>
    <t>ValMonObj</t>
  </si>
  <si>
    <t>ValMonTr</t>
  </si>
  <si>
    <t>FolletoPpto</t>
  </si>
  <si>
    <t>Divisas</t>
  </si>
  <si>
    <t>DescripcionClaCo</t>
  </si>
  <si>
    <t>Beneficios y bienestar</t>
  </si>
  <si>
    <t>CP</t>
  </si>
  <si>
    <t>TipoCompra</t>
  </si>
  <si>
    <t>Producto</t>
  </si>
  <si>
    <t>Categoria</t>
  </si>
  <si>
    <t>Destino</t>
  </si>
  <si>
    <t>TipoProveedor</t>
  </si>
  <si>
    <t>CodCon</t>
  </si>
  <si>
    <t>InPptoCyS</t>
  </si>
  <si>
    <t>Transaccion</t>
  </si>
  <si>
    <t>ReqTesorero</t>
  </si>
  <si>
    <t>ClasFolletos</t>
  </si>
  <si>
    <t>DentroPptoCyS</t>
  </si>
  <si>
    <t>MBD01</t>
  </si>
  <si>
    <t>MMUSD01</t>
  </si>
  <si>
    <t>MBD02</t>
  </si>
  <si>
    <t>MMUSD02</t>
  </si>
  <si>
    <t>MBD03</t>
  </si>
  <si>
    <t>MMUSD03</t>
  </si>
  <si>
    <t>MBD04</t>
  </si>
  <si>
    <t>MMUSD04</t>
  </si>
  <si>
    <t>MBD05</t>
  </si>
  <si>
    <t>MMUSD05</t>
  </si>
  <si>
    <t>MBD06</t>
  </si>
  <si>
    <t>MMUSD06</t>
  </si>
  <si>
    <t>MBD07</t>
  </si>
  <si>
    <t>MMUSD07</t>
  </si>
  <si>
    <t>MBD08</t>
  </si>
  <si>
    <t>MMUSD08</t>
  </si>
  <si>
    <t>MBD09</t>
  </si>
  <si>
    <t>MMUSD09</t>
  </si>
  <si>
    <t>MBD10</t>
  </si>
  <si>
    <t>MMUSD10</t>
  </si>
  <si>
    <t>MBD11</t>
  </si>
  <si>
    <t>MMUSD11</t>
  </si>
  <si>
    <t>MBD12</t>
  </si>
  <si>
    <t>MMUSD12</t>
  </si>
  <si>
    <t>TipoFL</t>
  </si>
  <si>
    <t>NominaFL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</si>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</sst>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41" formatCode="_ * #,##0_ ;_ * \-#,##0_ ;_ * &quot;-&quot;_ ;_ @_ "/>
    <numFmt numFmtId="43" formatCode="_ * #,##0.00_ ;_ * \-#,##0.00_ ;_ * &quot;-&quot;??_ ;_ @_ "/>
    <numFmt numFmtId="164" formatCode="_(* #,##0_);_(* \(#,##0\);_(* &quot;-&quot;??_);_(@_)"/>
    <numFmt numFmtId="165" formatCode="_(* #,##0.00_);_(* \(#,##0.00\);_(* &quot;-&quot;??_);_(@_)"/>
    <numFmt numFmtId="166" formatCode="\-\(0.00%\)"/>
    <numFmt numFmtId="167" formatCode="_(* #,##0_);_(* \(#,##0\);_(* &quot;-&quot;_);_(@_)"/>
    <numFmt numFmtId="168" formatCode="_._.* #,##0.0_)_%;_._.* \(#,##0.0\)_%"/>
    <numFmt numFmtId="169" formatCode="_._.* #,##0.00_)_%;_._.* \(#,##0.00\)_%"/>
    <numFmt numFmtId="170" formatCode="_._.* #,##0.000_)_%;_._.* \(#,##0.000\)_%"/>
    <numFmt numFmtId="171" formatCode="_(&quot;Bs&quot;* #,##0_);_(&quot;Bs&quot;* \(#,##0\);_(&quot;Bs&quot;* &quot;-&quot;_);_(@_)"/>
    <numFmt numFmtId="172" formatCode="_._.&quot;$&quot;* #,##0.0_)_%;_._.&quot;$&quot;* \(#,##0.0\)_%"/>
    <numFmt numFmtId="173" formatCode="_._.&quot;$&quot;* #,##0.00_)_%;_._.&quot;$&quot;* \(#,##0.00\)_%"/>
    <numFmt numFmtId="174" formatCode="_._.&quot;$&quot;* #,##0.000_)_%;_._.&quot;$&quot;* \(#,##0.000\)_%"/>
    <numFmt numFmtId="175" formatCode="_(&quot;$&quot;* #,##0.00_);_(&quot;$&quot;* \(#,##0.00\);_(&quot;$&quot;* &quot;-&quot;??_);_(@_)"/>
    <numFmt numFmtId="176" formatCode="&quot;Bs&quot;\ #,##0.00_);[Red]\(&quot;Bs&quot;\ #,##0.00\)"/>
    <numFmt numFmtId="177" formatCode="&quot;$&quot;#,##0\ ;\(&quot;$&quot;#,##0\)"/>
    <numFmt numFmtId="178" formatCode="_([$€-2]\ * #,##0.00_);_([$€-2]\ * \(#,##0.00\);_([$€-2]\ * &quot;-&quot;??_)"/>
    <numFmt numFmtId="179" formatCode="_([$€-2]* #,##0.00_);_([$€-2]* \(#,##0.00\);_([$€-2]* &quot;-&quot;??_)"/>
    <numFmt numFmtId="180" formatCode="d/m"/>
    <numFmt numFmtId="181" formatCode="_ * #,##0_)_P_t_s_ ;_ * \(#,##0\)_P_t_s_ ;_ * &quot;-&quot;_)_P_t_s_ ;_ @_ "/>
    <numFmt numFmtId="182" formatCode="_ * #,##0_)&quot;Pts&quot;_ ;_ * \(#,##0\)&quot;Pts&quot;_ ;_ * &quot;-&quot;_)&quot;Pts&quot;_ ;_ @_ "/>
    <numFmt numFmtId="183" formatCode="_ * #,##0.00_)&quot;Pts&quot;_ ;_ * \(#,##0.00\)&quot;Pts&quot;_ ;_ * &quot;-&quot;??_)&quot;Pts&quot;_ ;_ @_ "/>
    <numFmt numFmtId="184" formatCode="&quot;Bs&quot;\ #,##0_);\(&quot;Bs&quot;\ #,##0\)"/>
    <numFmt numFmtId="185" formatCode="_(0_)%;\(0\)%"/>
    <numFmt numFmtId="186" formatCode="_._._(* 0_)%;_._.* \(0\)%"/>
    <numFmt numFmtId="187" formatCode="0%_);\(0%\)"/>
    <numFmt numFmtId="188" formatCode="_(0.0_)%;\(0.0\)%"/>
    <numFmt numFmtId="189" formatCode="_._._(* 0.0_)%;_._.* \(0.0\)%"/>
    <numFmt numFmtId="190" formatCode="_(0.00_)%;\(0.00\)%"/>
    <numFmt numFmtId="191" formatCode="_._._(* 0.00_)%;_._.* \(0.00\)%"/>
    <numFmt numFmtId="192" formatCode="_(0.000_)%;\(0.000\)%"/>
    <numFmt numFmtId="193" formatCode="_._._(* 0.000_)%;_._.* \(0.000\)%"/>
    <numFmt numFmtId="194" formatCode="_(* #,##0_);_(* \(#,##0\);_(* 0_);_(@_)"/>
    <numFmt numFmtId="195" formatCode="_(* #,##0.0_);_(* \(#,##0.0\)"/>
    <numFmt numFmtId="196" formatCode="_(* #,##0.00_);_(* \(#,##0.00\)"/>
    <numFmt numFmtId="197" formatCode="_(* #,##0.000_);_(* \(#,##0.000\)"/>
    <numFmt numFmtId="198" formatCode="_(&quot;$&quot;* #,##0_);_(&quot;$&quot;* \(#,##0\);_(&quot;$&quot;* 0_);_(@_)"/>
    <numFmt numFmtId="199" formatCode="_(&quot;$&quot;* #,##0.0_);_(&quot;$&quot;* \(#,##0.0\)"/>
    <numFmt numFmtId="200" formatCode="_(&quot;$&quot;* #,##0.00_);_(&quot;$&quot;* \(#,##0.00\)"/>
    <numFmt numFmtId="201" formatCode="_(&quot;$&quot;* #,##0.000_);_(&quot;$&quot;* \(#,##0.000\)"/>
    <numFmt numFmtId="202" formatCode="_(* #,##0.00_);[Red]_(* \(#,##0.00\);_(* &quot;-&quot;??_);_(@_)"/>
    <numFmt numFmtId="203" formatCode="_(* #,##0_);[Red]_(* \(#,##0\);_(* &quot;-&quot;??_);_(@_)"/>
    <numFmt numFmtId="204" formatCode="_ * #,##0.0_ ;[Red]_ * \(#,##0.0\);_ * &quot;-&quot;??_ ;_ @_ "/>
    <numFmt numFmtId="205" formatCode="_ * #,##0.00_ ;[Red]_ * \(#,##0.00\);_ * &quot;-&quot;??_ ;_ @_ "/>
    <numFmt numFmtId="206" formatCode="_ * #,##0.00000_ ;[Red]_ * \(#,##0.00000\);_ * &quot;-&quot;??_ ;_ @_ "/>
  </numFmts>
  <fonts count="97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color indexed="0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7"/>
      <name val="Times New Roman"/>
      <family val="1"/>
    </font>
    <font>
      <b/>
      <sz val="9"/>
      <name val="Times New Roman"/>
      <family val="1"/>
    </font>
    <font>
      <b/>
      <sz val="7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8"/>
      <name val="Times New Roman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u val="singleAccounting"/>
      <sz val="11"/>
      <name val="Times New Roman"/>
      <family val="1"/>
    </font>
    <font>
      <sz val="11"/>
      <name val="Tahoma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sz val="13"/>
      <name val="Arial"/>
      <family val="2"/>
    </font>
    <font>
      <b/>
      <sz val="11"/>
      <color indexed="8"/>
      <name val="Times New Roman"/>
      <family val="1"/>
    </font>
    <font>
      <b/>
      <sz val="11"/>
      <color indexed="56"/>
      <name val="Calibri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62"/>
      <name val="Calibri"/>
      <family val="2"/>
    </font>
    <font>
      <sz val="11"/>
      <color indexed="8"/>
      <name val="Times New Roman"/>
      <family val="1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8"/>
      <color indexed="24"/>
      <name val="Arial"/>
      <family val="2"/>
    </font>
    <font>
      <b/>
      <sz val="13"/>
      <color indexed="56"/>
      <name val="Calibri"/>
      <family val="2"/>
    </font>
    <font>
      <b/>
      <sz val="12"/>
      <color indexed="24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11"/>
      <color indexed="60"/>
      <name val="Calibri"/>
      <family val="2"/>
    </font>
    <font>
      <sz val="10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8"/>
      <name val="Credit Suisse Type Roman"/>
      <family val="2"/>
    </font>
    <font>
      <b/>
      <sz val="10"/>
      <color indexed="32"/>
      <name val="Arial"/>
      <family val="2"/>
    </font>
    <font>
      <sz val="10"/>
      <color indexed="32"/>
      <name val="Arial"/>
      <family val="2"/>
    </font>
    <font>
      <sz val="10"/>
      <color indexed="39"/>
      <name val="Arial"/>
      <family val="2"/>
    </font>
    <font>
      <b/>
      <sz val="20"/>
      <color indexed="18"/>
      <name val="Arial Black"/>
      <family val="2"/>
    </font>
    <font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4"/>
      <name val="Cambria"/>
      <family val="2"/>
    </font>
    <font>
      <b/>
      <sz val="11"/>
      <color indexed="8"/>
      <name val="Calibri"/>
      <family val="2"/>
    </font>
    <font>
      <sz val="6"/>
      <name val="DUTCH"/>
      <family val="1"/>
    </font>
    <font>
      <sz val="10"/>
      <color indexed="10"/>
      <name val="Arial"/>
      <family val="2"/>
    </font>
    <font>
      <sz val="10"/>
      <name val="Arial Cyr"/>
      <charset val="204"/>
    </font>
    <font>
      <sz val="10"/>
      <name val="ＭＳ ゴシック"/>
      <family val="3"/>
      <charset val="128"/>
    </font>
    <font>
      <b/>
      <sz val="11"/>
      <color indexed="9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sz val="14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8"/>
      <color rgb="FFFF0000"/>
      <name val="Arial"/>
      <family val="2"/>
    </font>
    <font>
      <b/>
      <sz val="18"/>
      <color theme="2"/>
      <name val="Arial"/>
      <family val="2"/>
    </font>
    <font>
      <b/>
      <sz val="22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FFFFFF"/>
      </left>
      <right/>
      <top style="medium">
        <color rgb="FFFFFFFF"/>
      </top>
      <bottom style="thin">
        <color theme="0"/>
      </bottom>
      <diagonal/>
    </border>
    <border>
      <left/>
      <right/>
      <top style="medium">
        <color rgb="FFFFFFFF"/>
      </top>
      <bottom style="thin">
        <color theme="0"/>
      </bottom>
      <diagonal/>
    </border>
    <border>
      <left/>
      <right style="medium">
        <color rgb="FFFFFFFF"/>
      </right>
      <top style="medium">
        <color rgb="FFFFFFFF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indexed="64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</borders>
  <cellStyleXfs count="1610">
    <xf numFmtId="0" fontId="0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2" fillId="0" borderId="0"/>
    <xf numFmtId="165" fontId="6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6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6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6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6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6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6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6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6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6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1" fillId="21" borderId="2" applyNumberFormat="0" applyAlignment="0" applyProtection="0"/>
    <xf numFmtId="0" fontId="22" fillId="0" borderId="3" applyNumberFormat="0" applyFill="0" applyAlignment="0" applyProtection="0"/>
    <xf numFmtId="0" fontId="8" fillId="0" borderId="0" applyFill="0" applyBorder="0" applyProtection="0">
      <alignment horizontal="center"/>
      <protection locked="0"/>
    </xf>
    <xf numFmtId="0" fontId="23" fillId="0" borderId="0" applyBorder="0">
      <alignment horizontal="centerContinuous"/>
    </xf>
    <xf numFmtId="0" fontId="24" fillId="0" borderId="0" applyFill="0" applyBorder="0">
      <alignment horizontal="centerContinuous"/>
    </xf>
    <xf numFmtId="0" fontId="25" fillId="0" borderId="0" applyBorder="0">
      <alignment horizontal="centerContinuous"/>
    </xf>
    <xf numFmtId="0" fontId="26" fillId="0" borderId="0" applyBorder="0">
      <alignment horizontal="centerContinuous"/>
    </xf>
    <xf numFmtId="0" fontId="27" fillId="0" borderId="0" applyBorder="0">
      <alignment horizontal="centerContinuous"/>
    </xf>
    <xf numFmtId="0" fontId="28" fillId="0" borderId="0" applyBorder="0">
      <alignment horizontal="centerContinuous"/>
    </xf>
    <xf numFmtId="0" fontId="23" fillId="0" borderId="0" applyBorder="0">
      <alignment horizontal="centerContinuous"/>
    </xf>
    <xf numFmtId="0" fontId="29" fillId="0" borderId="0" applyBorder="0">
      <alignment horizontal="centerContinuous"/>
    </xf>
    <xf numFmtId="0" fontId="24" fillId="0" borderId="0" applyBorder="0">
      <alignment horizontal="centerContinuous"/>
    </xf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5" fontId="6" fillId="0" borderId="0" applyFont="0" applyFill="0" applyBorder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7" fontId="10" fillId="0" borderId="0" applyFont="0" applyFill="0" applyBorder="0" applyAlignment="0" applyProtection="0"/>
    <xf numFmtId="41" fontId="30" fillId="0" borderId="0" applyFont="0" applyFill="0" applyBorder="0" applyAlignment="0" applyProtection="0"/>
    <xf numFmtId="167" fontId="31" fillId="0" borderId="0" applyBorder="0"/>
    <xf numFmtId="41" fontId="30" fillId="0" borderId="0" applyFont="0" applyFill="0" applyBorder="0" applyAlignment="0" applyProtection="0"/>
    <xf numFmtId="167" fontId="32" fillId="0" borderId="0" applyBorder="0"/>
    <xf numFmtId="167" fontId="33" fillId="0" borderId="0" applyBorder="0"/>
    <xf numFmtId="41" fontId="34" fillId="0" borderId="0" applyBorder="0"/>
    <xf numFmtId="168" fontId="34" fillId="0" borderId="0" applyFont="0" applyFill="0" applyBorder="0" applyAlignment="0" applyProtection="0"/>
    <xf numFmtId="169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6" fillId="0" borderId="0" applyFont="0" applyFill="0" applyBorder="0" applyAlignment="0" applyProtection="0"/>
    <xf numFmtId="40" fontId="37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0" fontId="38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39" fillId="0" borderId="0" applyFill="0" applyBorder="0" applyAlignment="0" applyProtection="0">
      <protection locked="0"/>
    </xf>
    <xf numFmtId="171" fontId="10" fillId="0" borderId="0" applyFont="0" applyFill="0" applyBorder="0" applyAlignment="0" applyProtection="0"/>
    <xf numFmtId="172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6" fontId="38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3" fillId="0" borderId="0" applyBorder="0">
      <alignment horizontal="center"/>
    </xf>
    <xf numFmtId="0" fontId="40" fillId="0" borderId="0">
      <alignment horizontal="centerContinuous"/>
    </xf>
    <xf numFmtId="0" fontId="23" fillId="0" borderId="0" applyBorder="0">
      <alignment horizontal="center"/>
    </xf>
    <xf numFmtId="0" fontId="24" fillId="0" borderId="0" applyBorder="0">
      <alignment horizontal="center"/>
    </xf>
    <xf numFmtId="0" fontId="27" fillId="0" borderId="0">
      <alignment horizontal="center"/>
    </xf>
    <xf numFmtId="0" fontId="23" fillId="0" borderId="0">
      <alignment horizontal="center"/>
    </xf>
    <xf numFmtId="0" fontId="23" fillId="0" borderId="0" applyFill="0" applyBorder="0">
      <alignment horizontal="center"/>
    </xf>
    <xf numFmtId="0" fontId="31" fillId="0" borderId="0" applyBorder="0">
      <alignment horizontal="centerContinuous"/>
    </xf>
    <xf numFmtId="0" fontId="31" fillId="0" borderId="0" applyBorder="0">
      <alignment horizontal="centerContinuous"/>
    </xf>
    <xf numFmtId="0" fontId="31" fillId="0" borderId="0" applyBorder="0">
      <alignment horizontal="centerContinuous"/>
    </xf>
    <xf numFmtId="0" fontId="25" fillId="0" borderId="0" applyBorder="0">
      <alignment horizontal="center"/>
    </xf>
    <xf numFmtId="0" fontId="41" fillId="0" borderId="0" applyNumberFormat="0" applyFill="0" applyBorder="0" applyAlignment="0" applyProtection="0"/>
    <xf numFmtId="0" fontId="26" fillId="0" borderId="0" applyBorder="0">
      <alignment horizontal="center"/>
    </xf>
    <xf numFmtId="0" fontId="27" fillId="0" borderId="0" applyBorder="0">
      <alignment horizontal="center"/>
    </xf>
    <xf numFmtId="0" fontId="23" fillId="0" borderId="0" applyBorder="0">
      <alignment horizontal="center"/>
    </xf>
    <xf numFmtId="0" fontId="29" fillId="0" borderId="0" applyBorder="0">
      <alignment horizontal="center"/>
    </xf>
    <xf numFmtId="0" fontId="27" fillId="0" borderId="0" applyBorder="0">
      <alignment horizontal="center"/>
    </xf>
    <xf numFmtId="0" fontId="25" fillId="0" borderId="4" applyBorder="0">
      <alignment horizontal="centerContinuous"/>
    </xf>
    <xf numFmtId="0" fontId="25" fillId="0" borderId="0" applyBorder="0">
      <alignment horizontal="centerContinuous"/>
    </xf>
    <xf numFmtId="0" fontId="23" fillId="0" borderId="0" applyBorder="0">
      <alignment horizontal="centerContinuous"/>
    </xf>
    <xf numFmtId="0" fontId="42" fillId="0" borderId="0" applyBorder="0">
      <alignment horizontal="centerContinuous"/>
    </xf>
    <xf numFmtId="0" fontId="27" fillId="0" borderId="0" applyBorder="0">
      <alignment horizontal="centerContinuous"/>
    </xf>
    <xf numFmtId="0" fontId="26" fillId="0" borderId="0" applyBorder="0">
      <alignment horizontal="centerContinuous"/>
    </xf>
    <xf numFmtId="0" fontId="24" fillId="0" borderId="0" applyFill="0" applyBorder="0">
      <alignment horizontal="centerContinuous"/>
    </xf>
    <xf numFmtId="0" fontId="43" fillId="0" borderId="4" applyBorder="0">
      <alignment horizontal="centerContinuous"/>
    </xf>
    <xf numFmtId="0" fontId="31" fillId="0" borderId="0" applyBorder="0">
      <alignment horizontal="centerContinuous"/>
    </xf>
    <xf numFmtId="0" fontId="34" fillId="0" borderId="0" applyBorder="0">
      <alignment horizontal="centerContinuous"/>
    </xf>
    <xf numFmtId="0" fontId="34" fillId="0" borderId="0" applyBorder="0">
      <alignment horizontal="centerContinuous"/>
    </xf>
    <xf numFmtId="0" fontId="34" fillId="0" borderId="0" applyBorder="0">
      <alignment horizontal="centerContinuous"/>
    </xf>
    <xf numFmtId="0" fontId="25" fillId="0" borderId="4" applyBorder="0">
      <alignment horizontal="centerContinuous"/>
    </xf>
    <xf numFmtId="0" fontId="34" fillId="0" borderId="0">
      <alignment horizontal="centerContinuous"/>
    </xf>
    <xf numFmtId="0" fontId="43" fillId="0" borderId="0" applyBorder="0">
      <alignment horizontal="centerContinuous"/>
    </xf>
    <xf numFmtId="0" fontId="43" fillId="0" borderId="0">
      <alignment horizontal="centerContinuous"/>
    </xf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44" fillId="7" borderId="1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45" fillId="0" borderId="0" applyBorder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8" fillId="4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38" fontId="1" fillId="22" borderId="0" applyNumberFormat="0" applyBorder="0" applyAlignment="0" applyProtection="0"/>
    <xf numFmtId="0" fontId="2" fillId="0" borderId="5" applyNumberFormat="0" applyAlignment="0" applyProtection="0">
      <alignment horizontal="left" vertical="center"/>
    </xf>
    <xf numFmtId="0" fontId="2" fillId="0" borderId="6">
      <alignment horizontal="left" vertical="center"/>
    </xf>
    <xf numFmtId="14" fontId="4" fillId="23" borderId="7">
      <alignment horizontal="center" vertical="center" wrapText="1"/>
    </xf>
    <xf numFmtId="0" fontId="49" fillId="0" borderId="8" applyNumberFormat="0" applyFill="0" applyAlignment="0" applyProtection="0"/>
    <xf numFmtId="0" fontId="50" fillId="0" borderId="0" applyNumberFormat="0" applyFill="0" applyBorder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51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4" applyFill="0" applyAlignment="0" applyProtection="0">
      <protection locked="0"/>
    </xf>
    <xf numFmtId="14" fontId="4" fillId="23" borderId="7">
      <alignment horizontal="center" vertical="center" wrapText="1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17" fillId="3" borderId="0" applyNumberFormat="0" applyBorder="0" applyAlignment="0" applyProtection="0"/>
    <xf numFmtId="0" fontId="44" fillId="7" borderId="1" applyNumberFormat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10" fontId="1" fillId="24" borderId="11" applyNumberFormat="0" applyBorder="0" applyAlignment="0" applyProtection="0"/>
    <xf numFmtId="0" fontId="44" fillId="7" borderId="1" applyNumberFormat="0" applyAlignment="0" applyProtection="0"/>
    <xf numFmtId="0" fontId="44" fillId="7" borderId="1" applyNumberFormat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55" fillId="0" borderId="0"/>
    <xf numFmtId="165" fontId="6" fillId="0" borderId="0" applyFont="0" applyFill="0" applyBorder="0" applyAlignment="0" applyProtection="0"/>
    <xf numFmtId="0" fontId="34" fillId="0" borderId="0" applyBorder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0" fontId="56" fillId="2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7" fillId="0" borderId="0"/>
    <xf numFmtId="0" fontId="57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" fillId="0" borderId="0">
      <alignment vertical="top"/>
    </xf>
    <xf numFmtId="184" fontId="6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" fillId="0" borderId="0"/>
    <xf numFmtId="165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79" fillId="0" borderId="0" applyFill="0" applyBorder="0" applyAlignment="0" applyProtection="0"/>
    <xf numFmtId="0" fontId="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>
      <alignment vertical="top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6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4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8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3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14" fillId="26" borderId="12" applyNumberFormat="0" applyFont="0" applyAlignment="0" applyProtection="0"/>
    <xf numFmtId="0" fontId="58" fillId="20" borderId="13" applyNumberFormat="0" applyAlignment="0" applyProtection="0"/>
    <xf numFmtId="0" fontId="58" fillId="20" borderId="13" applyNumberFormat="0" applyAlignment="0" applyProtection="0"/>
    <xf numFmtId="0" fontId="58" fillId="20" borderId="13" applyNumberFormat="0" applyAlignment="0" applyProtection="0"/>
    <xf numFmtId="10" fontId="6" fillId="0" borderId="0" applyFill="0" applyBorder="0" applyAlignment="0" applyProtection="0"/>
    <xf numFmtId="185" fontId="35" fillId="0" borderId="0" applyFont="0" applyFill="0" applyBorder="0" applyAlignment="0" applyProtection="0"/>
    <xf numFmtId="186" fontId="34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88" fontId="35" fillId="0" borderId="0" applyFont="0" applyFill="0" applyBorder="0" applyAlignment="0" applyProtection="0"/>
    <xf numFmtId="189" fontId="34" fillId="0" borderId="0" applyFont="0" applyFill="0" applyBorder="0" applyAlignment="0" applyProtection="0"/>
    <xf numFmtId="190" fontId="35" fillId="0" borderId="0" applyFont="0" applyFill="0" applyBorder="0" applyAlignment="0" applyProtection="0"/>
    <xf numFmtId="191" fontId="34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0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58" fillId="20" borderId="13" applyNumberFormat="0" applyAlignment="0" applyProtection="0"/>
    <xf numFmtId="4" fontId="60" fillId="21" borderId="1" applyNumberFormat="0" applyProtection="0">
      <alignment horizontal="left" vertical="center" indent="1"/>
    </xf>
    <xf numFmtId="0" fontId="9" fillId="17" borderId="1" applyNumberFormat="0" applyProtection="0">
      <alignment horizontal="left" vertical="center" indent="1"/>
    </xf>
    <xf numFmtId="4" fontId="61" fillId="27" borderId="1" applyNumberFormat="0" applyProtection="0">
      <alignment horizontal="right" vertical="center"/>
    </xf>
    <xf numFmtId="4" fontId="62" fillId="27" borderId="13" applyNumberFormat="0" applyProtection="0">
      <alignment horizontal="right" vertical="center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38" fillId="2" borderId="1" applyNumberFormat="0" applyProtection="0">
      <alignment horizontal="left" vertical="center" indent="1"/>
    </xf>
    <xf numFmtId="0" fontId="63" fillId="0" borderId="0" applyNumberFormat="0" applyProtection="0"/>
    <xf numFmtId="165" fontId="6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5" fillId="0" borderId="0" applyFill="0" applyBorder="0" applyProtection="0">
      <alignment horizontal="left" vertical="top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9" fillId="0" borderId="8" applyNumberFormat="0" applyFill="0" applyAlignment="0" applyProtection="0"/>
    <xf numFmtId="0" fontId="51" fillId="0" borderId="9" applyNumberFormat="0" applyFill="0" applyAlignment="0" applyProtection="0"/>
    <xf numFmtId="0" fontId="41" fillId="0" borderId="10" applyNumberFormat="0" applyFill="0" applyAlignment="0" applyProtection="0"/>
    <xf numFmtId="0" fontId="66" fillId="0" borderId="0" applyNumberFormat="0" applyFill="0" applyBorder="0" applyAlignment="0" applyProtection="0"/>
    <xf numFmtId="0" fontId="6" fillId="0" borderId="15" applyNumberFormat="0" applyFont="0" applyFill="0" applyAlignment="0" applyProtection="0"/>
    <xf numFmtId="0" fontId="6" fillId="0" borderId="15" applyNumberFormat="0" applyFont="0" applyFill="0" applyAlignment="0" applyProtection="0"/>
    <xf numFmtId="0" fontId="6" fillId="0" borderId="15" applyNumberFormat="0" applyFont="0" applyFill="0" applyAlignment="0" applyProtection="0"/>
    <xf numFmtId="0" fontId="6" fillId="0" borderId="15" applyNumberFormat="0" applyFont="0" applyFill="0" applyAlignment="0" applyProtection="0"/>
    <xf numFmtId="0" fontId="68" fillId="0" borderId="14" applyNumberFormat="0" applyFill="0" applyAlignment="0" applyProtection="0"/>
    <xf numFmtId="0" fontId="6" fillId="0" borderId="15" applyNumberFormat="0" applyFont="0" applyFill="0" applyAlignment="0" applyProtection="0"/>
    <xf numFmtId="0" fontId="68" fillId="0" borderId="14" applyNumberFormat="0" applyFill="0" applyAlignment="0" applyProtection="0"/>
    <xf numFmtId="0" fontId="69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94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196" fontId="34" fillId="0" borderId="0" applyFont="0" applyFill="0" applyBorder="0" applyAlignment="0" applyProtection="0"/>
    <xf numFmtId="197" fontId="34" fillId="0" borderId="0" applyFont="0" applyFill="0" applyBorder="0" applyAlignment="0" applyProtection="0"/>
    <xf numFmtId="198" fontId="34" fillId="0" borderId="0" applyFont="0" applyFill="0" applyBorder="0" applyAlignment="0" applyProtection="0"/>
    <xf numFmtId="199" fontId="34" fillId="0" borderId="0" applyFont="0" applyFill="0" applyBorder="0" applyAlignment="0" applyProtection="0"/>
    <xf numFmtId="200" fontId="34" fillId="0" borderId="0" applyFont="0" applyFill="0" applyBorder="0" applyAlignment="0" applyProtection="0"/>
    <xf numFmtId="201" fontId="34" fillId="0" borderId="0" applyFont="0" applyFill="0" applyBorder="0" applyAlignment="0" applyProtection="0"/>
    <xf numFmtId="0" fontId="71" fillId="0" borderId="0"/>
    <xf numFmtId="0" fontId="72" fillId="0" borderId="0"/>
  </cellStyleXfs>
  <cellXfs count="211">
    <xf numFmtId="0" fontId="0" fillId="0" borderId="0" xfId="0"/>
    <xf numFmtId="0" fontId="1" fillId="0" borderId="0" xfId="0" applyFont="1"/>
    <xf numFmtId="0" fontId="3" fillId="29" borderId="40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/>
    <xf numFmtId="164" fontId="7" fillId="0" borderId="16" xfId="853" applyNumberFormat="1" applyFont="1" applyFill="1" applyBorder="1" applyAlignment="1">
      <alignment horizontal="center" vertical="center"/>
    </xf>
    <xf numFmtId="164" fontId="7" fillId="0" borderId="17" xfId="853" applyNumberFormat="1" applyFont="1" applyFill="1" applyBorder="1" applyAlignment="1">
      <alignment horizontal="center" vertical="center"/>
    </xf>
    <xf numFmtId="164" fontId="3" fillId="30" borderId="18" xfId="853" applyNumberFormat="1" applyFont="1" applyFill="1" applyBorder="1" applyAlignment="1">
      <alignment horizontal="center" vertical="center"/>
    </xf>
    <xf numFmtId="164" fontId="3" fillId="0" borderId="17" xfId="853" applyNumberFormat="1" applyFont="1" applyFill="1" applyBorder="1" applyAlignment="1">
      <alignment horizontal="center" vertical="center"/>
    </xf>
    <xf numFmtId="164" fontId="7" fillId="0" borderId="0" xfId="853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0" xfId="0" applyFont="1"/>
    <xf numFmtId="0" fontId="9" fillId="31" borderId="0" xfId="1390" applyNumberFormat="1" applyFont="1" applyFill="1" applyBorder="1" applyAlignment="1">
      <alignment horizontal="center" vertical="center" wrapText="1"/>
    </xf>
    <xf numFmtId="0" fontId="9" fillId="31" borderId="41" xfId="1390" applyNumberFormat="1" applyFont="1" applyFill="1" applyBorder="1" applyAlignment="1">
      <alignment horizontal="center" vertical="center" wrapText="1"/>
    </xf>
    <xf numFmtId="0" fontId="4" fillId="29" borderId="4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0" fillId="0" borderId="0" xfId="0" applyFill="1" applyBorder="1"/>
    <xf numFmtId="0" fontId="10" fillId="0" borderId="0" xfId="0" applyFont="1"/>
    <xf numFmtId="164" fontId="6" fillId="32" borderId="0" xfId="853" applyNumberFormat="1" applyFont="1" applyFill="1" applyBorder="1" applyAlignment="1">
      <alignment horizontal="center" vertical="center"/>
    </xf>
    <xf numFmtId="0" fontId="10" fillId="32" borderId="0" xfId="0" applyFont="1" applyFill="1"/>
    <xf numFmtId="0" fontId="3" fillId="33" borderId="18" xfId="0" applyFont="1" applyFill="1" applyBorder="1" applyAlignment="1">
      <alignment wrapText="1"/>
    </xf>
    <xf numFmtId="0" fontId="3" fillId="29" borderId="43" xfId="0" applyNumberFormat="1" applyFont="1" applyFill="1" applyBorder="1" applyAlignment="1">
      <alignment horizontal="center" vertical="center" wrapText="1"/>
    </xf>
    <xf numFmtId="0" fontId="73" fillId="31" borderId="0" xfId="1390" applyNumberFormat="1" applyFont="1" applyFill="1" applyBorder="1" applyAlignment="1">
      <alignment horizontal="center" vertical="center" wrapText="1"/>
    </xf>
    <xf numFmtId="0" fontId="73" fillId="31" borderId="41" xfId="1390" applyNumberFormat="1" applyFont="1" applyFill="1" applyBorder="1" applyAlignment="1">
      <alignment horizontal="center" vertical="center" wrapText="1"/>
    </xf>
    <xf numFmtId="0" fontId="73" fillId="31" borderId="40" xfId="1390" applyNumberFormat="1" applyFont="1" applyFill="1" applyBorder="1" applyAlignment="1">
      <alignment horizontal="center" vertical="center" wrapText="1"/>
    </xf>
    <xf numFmtId="0" fontId="3" fillId="29" borderId="4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7" fillId="0" borderId="19" xfId="853" applyNumberFormat="1" applyFont="1" applyFill="1" applyBorder="1" applyAlignment="1">
      <alignment horizontal="center" vertical="center"/>
    </xf>
    <xf numFmtId="164" fontId="7" fillId="0" borderId="20" xfId="853" applyNumberFormat="1" applyFont="1" applyFill="1" applyBorder="1" applyAlignment="1">
      <alignment horizontal="center" vertical="center"/>
    </xf>
    <xf numFmtId="0" fontId="3" fillId="29" borderId="40" xfId="0" applyNumberFormat="1" applyFont="1" applyFill="1" applyBorder="1" applyAlignment="1">
      <alignment horizontal="center" vertical="center" wrapText="1"/>
    </xf>
    <xf numFmtId="164" fontId="7" fillId="0" borderId="41" xfId="853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164" fontId="3" fillId="28" borderId="44" xfId="853" applyNumberFormat="1" applyFont="1" applyFill="1" applyBorder="1" applyAlignment="1">
      <alignment horizontal="center" vertical="center"/>
    </xf>
    <xf numFmtId="0" fontId="3" fillId="34" borderId="45" xfId="0" applyFont="1" applyFill="1" applyBorder="1" applyAlignment="1">
      <alignment wrapText="1"/>
    </xf>
    <xf numFmtId="164" fontId="3" fillId="28" borderId="45" xfId="853" applyNumberFormat="1" applyFont="1" applyFill="1" applyBorder="1" applyAlignment="1">
      <alignment horizontal="center" vertical="center"/>
    </xf>
    <xf numFmtId="0" fontId="3" fillId="28" borderId="45" xfId="853" applyNumberFormat="1" applyFont="1" applyFill="1" applyBorder="1" applyAlignment="1">
      <alignment horizontal="center" vertical="center"/>
    </xf>
    <xf numFmtId="164" fontId="3" fillId="0" borderId="21" xfId="853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164" fontId="3" fillId="30" borderId="22" xfId="853" applyNumberFormat="1" applyFont="1" applyFill="1" applyBorder="1" applyAlignment="1">
      <alignment horizontal="center" vertical="center"/>
    </xf>
    <xf numFmtId="164" fontId="3" fillId="30" borderId="23" xfId="853" applyNumberFormat="1" applyFont="1" applyFill="1" applyBorder="1" applyAlignment="1">
      <alignment horizontal="center" vertical="center"/>
    </xf>
    <xf numFmtId="0" fontId="3" fillId="35" borderId="18" xfId="0" applyFont="1" applyFill="1" applyBorder="1" applyAlignment="1">
      <alignment wrapText="1"/>
    </xf>
    <xf numFmtId="164" fontId="3" fillId="33" borderId="22" xfId="853" applyNumberFormat="1" applyFont="1" applyFill="1" applyBorder="1" applyAlignment="1">
      <alignment horizontal="center" vertical="center"/>
    </xf>
    <xf numFmtId="164" fontId="3" fillId="33" borderId="23" xfId="853" applyNumberFormat="1" applyFont="1" applyFill="1" applyBorder="1" applyAlignment="1">
      <alignment horizontal="center" vertical="center"/>
    </xf>
    <xf numFmtId="164" fontId="3" fillId="33" borderId="18" xfId="853" applyNumberFormat="1" applyFont="1" applyFill="1" applyBorder="1" applyAlignment="1">
      <alignment horizontal="center" vertical="center"/>
    </xf>
    <xf numFmtId="0" fontId="3" fillId="33" borderId="0" xfId="0" applyFont="1" applyFill="1"/>
    <xf numFmtId="164" fontId="6" fillId="0" borderId="11" xfId="853" applyNumberFormat="1" applyFont="1" applyFill="1" applyBorder="1" applyAlignment="1">
      <alignment horizontal="center" vertical="center"/>
    </xf>
    <xf numFmtId="164" fontId="3" fillId="0" borderId="0" xfId="85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164" fontId="3" fillId="0" borderId="16" xfId="0" applyNumberFormat="1" applyFont="1" applyBorder="1" applyAlignment="1">
      <alignment horizontal="left" vertical="center" wrapText="1"/>
    </xf>
    <xf numFmtId="164" fontId="3" fillId="0" borderId="17" xfId="0" applyNumberFormat="1" applyFont="1" applyBorder="1" applyAlignment="1">
      <alignment horizontal="left" vertical="center" wrapText="1"/>
    </xf>
    <xf numFmtId="164" fontId="3" fillId="35" borderId="18" xfId="0" applyNumberFormat="1" applyFont="1" applyFill="1" applyBorder="1" applyAlignment="1">
      <alignment wrapText="1"/>
    </xf>
    <xf numFmtId="164" fontId="3" fillId="33" borderId="18" xfId="0" applyNumberFormat="1" applyFont="1" applyFill="1" applyBorder="1" applyAlignment="1">
      <alignment wrapText="1"/>
    </xf>
    <xf numFmtId="0" fontId="6" fillId="0" borderId="0" xfId="950" applyAlignment="1">
      <alignment vertical="center" wrapText="1"/>
    </xf>
    <xf numFmtId="0" fontId="74" fillId="0" borderId="0" xfId="950" applyFont="1" applyAlignment="1">
      <alignment horizontal="center" vertical="center" wrapText="1"/>
    </xf>
    <xf numFmtId="0" fontId="75" fillId="0" borderId="11" xfId="950" applyFont="1" applyFill="1" applyBorder="1" applyAlignment="1">
      <alignment horizontal="center" vertical="center" wrapText="1"/>
    </xf>
    <xf numFmtId="0" fontId="76" fillId="0" borderId="0" xfId="950" applyFont="1" applyAlignment="1">
      <alignment horizontal="center" vertical="center" wrapText="1"/>
    </xf>
    <xf numFmtId="0" fontId="81" fillId="36" borderId="46" xfId="950" applyFont="1" applyFill="1" applyBorder="1" applyAlignment="1">
      <alignment horizontal="center" vertical="center" wrapText="1"/>
    </xf>
    <xf numFmtId="0" fontId="81" fillId="36" borderId="46" xfId="950" applyFont="1" applyFill="1" applyBorder="1" applyAlignment="1">
      <alignment horizontal="center" vertical="center" wrapText="1" readingOrder="1"/>
    </xf>
    <xf numFmtId="0" fontId="82" fillId="32" borderId="0" xfId="950" applyFont="1" applyFill="1" applyAlignment="1">
      <alignment vertical="center" wrapText="1"/>
    </xf>
    <xf numFmtId="0" fontId="82" fillId="32" borderId="0" xfId="0" applyFont="1" applyFill="1"/>
    <xf numFmtId="0" fontId="76" fillId="0" borderId="0" xfId="950" applyFont="1" applyAlignment="1">
      <alignment vertical="center"/>
    </xf>
    <xf numFmtId="0" fontId="83" fillId="36" borderId="46" xfId="950" applyFont="1" applyFill="1" applyBorder="1" applyAlignment="1">
      <alignment horizontal="center" vertical="center" wrapText="1" readingOrder="1"/>
    </xf>
    <xf numFmtId="0" fontId="81" fillId="36" borderId="47" xfId="950" applyFont="1" applyFill="1" applyBorder="1" applyAlignment="1">
      <alignment horizontal="center" vertical="center" wrapText="1"/>
    </xf>
    <xf numFmtId="0" fontId="84" fillId="0" borderId="24" xfId="950" applyFont="1" applyFill="1" applyBorder="1" applyAlignment="1">
      <alignment horizontal="left" vertical="center" wrapText="1"/>
    </xf>
    <xf numFmtId="0" fontId="75" fillId="0" borderId="25" xfId="950" applyFont="1" applyFill="1" applyBorder="1" applyAlignment="1">
      <alignment horizontal="center" vertical="center" wrapText="1"/>
    </xf>
    <xf numFmtId="0" fontId="84" fillId="36" borderId="26" xfId="950" applyFont="1" applyFill="1" applyBorder="1" applyAlignment="1">
      <alignment horizontal="center" vertical="center" wrapText="1"/>
    </xf>
    <xf numFmtId="0" fontId="75" fillId="36" borderId="27" xfId="950" applyFont="1" applyFill="1" applyBorder="1" applyAlignment="1">
      <alignment horizontal="center" vertical="center" wrapText="1"/>
    </xf>
    <xf numFmtId="0" fontId="75" fillId="36" borderId="28" xfId="950" applyFont="1" applyFill="1" applyBorder="1" applyAlignment="1">
      <alignment horizontal="center" vertical="center" wrapText="1"/>
    </xf>
    <xf numFmtId="0" fontId="81" fillId="36" borderId="47" xfId="950" applyFont="1" applyFill="1" applyBorder="1" applyAlignment="1">
      <alignment horizontal="center" vertical="center" wrapText="1" readingOrder="1"/>
    </xf>
    <xf numFmtId="0" fontId="6" fillId="32" borderId="0" xfId="950" applyFill="1" applyAlignment="1">
      <alignment vertical="center" wrapText="1"/>
    </xf>
    <xf numFmtId="0" fontId="84" fillId="32" borderId="29" xfId="950" applyFont="1" applyFill="1" applyBorder="1" applyAlignment="1">
      <alignment horizontal="center" vertical="center" wrapText="1"/>
    </xf>
    <xf numFmtId="0" fontId="75" fillId="32" borderId="0" xfId="950" applyFont="1" applyFill="1" applyBorder="1" applyAlignment="1">
      <alignment horizontal="center" vertical="center" wrapText="1"/>
    </xf>
    <xf numFmtId="0" fontId="75" fillId="32" borderId="30" xfId="950" applyFont="1" applyFill="1" applyBorder="1" applyAlignment="1">
      <alignment horizontal="center" vertical="center" wrapText="1"/>
    </xf>
    <xf numFmtId="0" fontId="0" fillId="32" borderId="0" xfId="0" applyFill="1"/>
    <xf numFmtId="0" fontId="84" fillId="0" borderId="24" xfId="950" applyFont="1" applyFill="1" applyBorder="1" applyAlignment="1">
      <alignment horizontal="left" vertical="center" wrapText="1" readingOrder="1"/>
    </xf>
    <xf numFmtId="0" fontId="84" fillId="36" borderId="26" xfId="950" applyFont="1" applyFill="1" applyBorder="1" applyAlignment="1">
      <alignment horizontal="center" vertical="center" wrapText="1" readingOrder="1"/>
    </xf>
    <xf numFmtId="0" fontId="75" fillId="0" borderId="24" xfId="950" applyFont="1" applyFill="1" applyBorder="1" applyAlignment="1">
      <alignment vertical="center" wrapText="1"/>
    </xf>
    <xf numFmtId="41" fontId="3" fillId="0" borderId="21" xfId="853" applyNumberFormat="1" applyFont="1" applyFill="1" applyBorder="1" applyAlignment="1">
      <alignment horizontal="center" vertical="center"/>
    </xf>
    <xf numFmtId="41" fontId="3" fillId="0" borderId="17" xfId="853" applyNumberFormat="1" applyFont="1" applyFill="1" applyBorder="1" applyAlignment="1">
      <alignment horizontal="center" vertical="center"/>
    </xf>
    <xf numFmtId="41" fontId="7" fillId="0" borderId="41" xfId="853" applyNumberFormat="1" applyFont="1" applyFill="1" applyBorder="1" applyAlignment="1">
      <alignment horizontal="center" vertical="center"/>
    </xf>
    <xf numFmtId="41" fontId="7" fillId="0" borderId="0" xfId="0" applyNumberFormat="1" applyFont="1" applyFill="1" applyBorder="1" applyAlignment="1">
      <alignment wrapText="1"/>
    </xf>
    <xf numFmtId="41" fontId="7" fillId="0" borderId="0" xfId="853" applyNumberFormat="1" applyFont="1" applyFill="1" applyBorder="1" applyAlignment="1">
      <alignment horizontal="center" vertical="center"/>
    </xf>
    <xf numFmtId="41" fontId="3" fillId="0" borderId="0" xfId="853" applyNumberFormat="1" applyFont="1" applyFill="1" applyBorder="1" applyAlignment="1">
      <alignment horizontal="center" vertical="center"/>
    </xf>
    <xf numFmtId="41" fontId="3" fillId="0" borderId="48" xfId="0" applyNumberFormat="1" applyFont="1" applyBorder="1"/>
    <xf numFmtId="41" fontId="3" fillId="34" borderId="48" xfId="0" applyNumberFormat="1" applyFont="1" applyFill="1" applyBorder="1"/>
    <xf numFmtId="41" fontId="3" fillId="0" borderId="48" xfId="0" applyNumberFormat="1" applyFont="1" applyFill="1" applyBorder="1"/>
    <xf numFmtId="41" fontId="3" fillId="0" borderId="44" xfId="0" applyNumberFormat="1" applyFont="1" applyFill="1" applyBorder="1"/>
    <xf numFmtId="41" fontId="3" fillId="0" borderId="21" xfId="0" applyNumberFormat="1" applyFont="1" applyBorder="1" applyAlignment="1">
      <alignment horizontal="center" vertical="center"/>
    </xf>
    <xf numFmtId="41" fontId="3" fillId="0" borderId="21" xfId="0" applyNumberFormat="1" applyFont="1" applyBorder="1" applyAlignment="1">
      <alignment horizontal="center" vertical="center" wrapText="1"/>
    </xf>
    <xf numFmtId="41" fontId="3" fillId="0" borderId="17" xfId="0" applyNumberFormat="1" applyFont="1" applyBorder="1" applyAlignment="1">
      <alignment horizontal="center" vertical="center" wrapText="1"/>
    </xf>
    <xf numFmtId="41" fontId="3" fillId="30" borderId="17" xfId="0" applyNumberFormat="1" applyFont="1" applyFill="1" applyBorder="1" applyAlignment="1">
      <alignment horizontal="center" vertical="center"/>
    </xf>
    <xf numFmtId="41" fontId="3" fillId="35" borderId="17" xfId="0" applyNumberFormat="1" applyFont="1" applyFill="1" applyBorder="1" applyAlignment="1">
      <alignment horizontal="center" vertical="center" wrapText="1"/>
    </xf>
    <xf numFmtId="164" fontId="3" fillId="30" borderId="17" xfId="0" applyNumberFormat="1" applyFont="1" applyFill="1" applyBorder="1" applyAlignment="1">
      <alignment horizontal="center" vertical="center"/>
    </xf>
    <xf numFmtId="41" fontId="7" fillId="30" borderId="49" xfId="0" applyNumberFormat="1" applyFont="1" applyFill="1" applyBorder="1" applyAlignment="1">
      <alignment horizontal="center" vertical="center"/>
    </xf>
    <xf numFmtId="41" fontId="7" fillId="35" borderId="49" xfId="0" applyNumberFormat="1" applyFont="1" applyFill="1" applyBorder="1" applyAlignment="1">
      <alignment horizontal="center" vertical="center" wrapText="1"/>
    </xf>
    <xf numFmtId="164" fontId="7" fillId="30" borderId="49" xfId="0" applyNumberFormat="1" applyFont="1" applyFill="1" applyBorder="1" applyAlignment="1">
      <alignment horizontal="center" vertical="center"/>
    </xf>
    <xf numFmtId="0" fontId="85" fillId="0" borderId="0" xfId="0" applyFont="1"/>
    <xf numFmtId="0" fontId="86" fillId="0" borderId="0" xfId="0" applyFont="1" applyAlignment="1">
      <alignment horizontal="left"/>
    </xf>
    <xf numFmtId="0" fontId="86" fillId="0" borderId="0" xfId="0" applyFont="1"/>
    <xf numFmtId="43" fontId="85" fillId="0" borderId="0" xfId="0" applyNumberFormat="1" applyFont="1"/>
    <xf numFmtId="0" fontId="86" fillId="0" borderId="0" xfId="0" applyFont="1" applyFill="1"/>
    <xf numFmtId="0" fontId="10" fillId="0" borderId="11" xfId="0" applyFont="1" applyBorder="1" applyAlignment="1">
      <alignment horizontal="center" vertical="center" wrapText="1"/>
    </xf>
    <xf numFmtId="0" fontId="11" fillId="32" borderId="0" xfId="0" applyFont="1" applyFill="1" applyBorder="1" applyAlignment="1">
      <alignment horizontal="center" vertical="center" wrapText="1"/>
    </xf>
    <xf numFmtId="0" fontId="9" fillId="31" borderId="48" xfId="1390" applyNumberFormat="1" applyFont="1" applyFill="1" applyBorder="1" applyAlignment="1">
      <alignment horizontal="center" vertical="center" wrapText="1"/>
    </xf>
    <xf numFmtId="0" fontId="4" fillId="29" borderId="40" xfId="0" applyFont="1" applyFill="1" applyBorder="1" applyAlignment="1">
      <alignment horizontal="center" vertical="center" wrapText="1"/>
    </xf>
    <xf numFmtId="164" fontId="10" fillId="0" borderId="11" xfId="853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11" fillId="35" borderId="11" xfId="0" applyFont="1" applyFill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4" fillId="35" borderId="11" xfId="0" applyFont="1" applyFill="1" applyBorder="1" applyAlignment="1">
      <alignment horizontal="center" vertical="center" shrinkToFit="1"/>
    </xf>
    <xf numFmtId="0" fontId="6" fillId="33" borderId="11" xfId="0" applyFont="1" applyFill="1" applyBorder="1" applyAlignment="1">
      <alignment horizontal="center" vertical="center" shrinkToFit="1"/>
    </xf>
    <xf numFmtId="202" fontId="6" fillId="0" borderId="11" xfId="853" applyNumberFormat="1" applyFont="1" applyFill="1" applyBorder="1" applyAlignment="1">
      <alignment horizontal="center" vertical="center" shrinkToFit="1"/>
    </xf>
    <xf numFmtId="203" fontId="6" fillId="0" borderId="11" xfId="853" applyNumberFormat="1" applyFont="1" applyFill="1" applyBorder="1" applyAlignment="1">
      <alignment horizontal="center" vertical="center" shrinkToFit="1"/>
    </xf>
    <xf numFmtId="203" fontId="6" fillId="30" borderId="11" xfId="853" applyNumberFormat="1" applyFont="1" applyFill="1" applyBorder="1" applyAlignment="1">
      <alignment horizontal="center" vertical="center" shrinkToFit="1"/>
    </xf>
    <xf numFmtId="203" fontId="6" fillId="33" borderId="11" xfId="853" applyNumberFormat="1" applyFont="1" applyFill="1" applyBorder="1" applyAlignment="1">
      <alignment horizontal="center" vertical="center" shrinkToFit="1"/>
    </xf>
    <xf numFmtId="203" fontId="6" fillId="0" borderId="11" xfId="0" applyNumberFormat="1" applyFont="1" applyBorder="1" applyAlignment="1">
      <alignment horizontal="center" vertical="center" shrinkToFit="1"/>
    </xf>
    <xf numFmtId="203" fontId="6" fillId="33" borderId="11" xfId="0" applyNumberFormat="1" applyFont="1" applyFill="1" applyBorder="1" applyAlignment="1">
      <alignment horizontal="center" vertical="center" shrinkToFit="1"/>
    </xf>
    <xf numFmtId="1" fontId="85" fillId="0" borderId="0" xfId="0" applyNumberFormat="1" applyFont="1"/>
    <xf numFmtId="0" fontId="85" fillId="30" borderId="0" xfId="0" applyFont="1" applyFill="1"/>
    <xf numFmtId="0" fontId="85" fillId="29" borderId="0" xfId="0" applyFont="1" applyFill="1"/>
    <xf numFmtId="0" fontId="1" fillId="29" borderId="0" xfId="0" applyFont="1" applyFill="1"/>
    <xf numFmtId="43" fontId="1" fillId="0" borderId="0" xfId="0" applyNumberFormat="1" applyFont="1"/>
    <xf numFmtId="43" fontId="87" fillId="0" borderId="0" xfId="0" applyNumberFormat="1" applyFont="1" applyFill="1" applyAlignment="1">
      <alignment horizontal="center" vertical="center" wrapText="1"/>
    </xf>
    <xf numFmtId="0" fontId="87" fillId="0" borderId="31" xfId="0" applyFont="1" applyFill="1" applyBorder="1" applyAlignment="1">
      <alignment horizontal="center" vertical="center" wrapText="1"/>
    </xf>
    <xf numFmtId="0" fontId="88" fillId="0" borderId="0" xfId="0" applyFont="1" applyFill="1" applyAlignment="1">
      <alignment horizontal="center" vertical="center"/>
    </xf>
    <xf numFmtId="0" fontId="85" fillId="0" borderId="0" xfId="0" applyFont="1" applyFill="1"/>
    <xf numFmtId="1" fontId="85" fillId="0" borderId="0" xfId="0" applyNumberFormat="1" applyFont="1" applyFill="1"/>
    <xf numFmtId="43" fontId="85" fillId="0" borderId="0" xfId="0" applyNumberFormat="1" applyFont="1" applyFill="1"/>
    <xf numFmtId="43" fontId="87" fillId="30" borderId="0" xfId="0" applyNumberFormat="1" applyFont="1" applyFill="1" applyAlignment="1">
      <alignment horizontal="center" vertical="center" wrapText="1"/>
    </xf>
    <xf numFmtId="0" fontId="86" fillId="0" borderId="0" xfId="0" applyFont="1" applyFill="1" applyAlignment="1">
      <alignment horizontal="center" vertical="center"/>
    </xf>
    <xf numFmtId="43" fontId="86" fillId="0" borderId="0" xfId="0" applyNumberFormat="1" applyFont="1" applyFill="1" applyAlignment="1">
      <alignment horizontal="center" vertical="center"/>
    </xf>
    <xf numFmtId="0" fontId="86" fillId="30" borderId="0" xfId="0" applyFont="1" applyFill="1" applyAlignment="1">
      <alignment horizontal="center" vertical="center"/>
    </xf>
    <xf numFmtId="0" fontId="86" fillId="30" borderId="0" xfId="0" applyFont="1" applyFill="1"/>
    <xf numFmtId="0" fontId="89" fillId="0" borderId="0" xfId="0" applyFont="1"/>
    <xf numFmtId="0" fontId="90" fillId="0" borderId="0" xfId="0" applyFont="1"/>
    <xf numFmtId="164" fontId="91" fillId="36" borderId="50" xfId="0" applyNumberFormat="1" applyFont="1" applyFill="1" applyBorder="1" applyAlignment="1">
      <alignment horizontal="center" vertical="center" wrapText="1"/>
    </xf>
    <xf numFmtId="164" fontId="91" fillId="37" borderId="50" xfId="0" applyNumberFormat="1" applyFont="1" applyFill="1" applyBorder="1" applyAlignment="1">
      <alignment horizontal="center" vertical="center" wrapText="1"/>
    </xf>
    <xf numFmtId="0" fontId="89" fillId="0" borderId="0" xfId="0" applyFont="1" applyAlignment="1">
      <alignment horizontal="center"/>
    </xf>
    <xf numFmtId="164" fontId="92" fillId="28" borderId="45" xfId="853" applyNumberFormat="1" applyFont="1" applyFill="1" applyBorder="1" applyAlignment="1">
      <alignment horizontal="center" vertical="center"/>
    </xf>
    <xf numFmtId="204" fontId="6" fillId="0" borderId="11" xfId="853" applyNumberFormat="1" applyFont="1" applyFill="1" applyBorder="1" applyAlignment="1">
      <alignment horizontal="center" vertical="center" shrinkToFit="1"/>
    </xf>
    <xf numFmtId="205" fontId="6" fillId="0" borderId="11" xfId="853" applyNumberFormat="1" applyFont="1" applyFill="1" applyBorder="1" applyAlignment="1">
      <alignment horizontal="center" vertical="center" shrinkToFit="1"/>
    </xf>
    <xf numFmtId="206" fontId="6" fillId="0" borderId="11" xfId="853" applyNumberFormat="1" applyFont="1" applyFill="1" applyBorder="1" applyAlignment="1">
      <alignment horizontal="center" vertical="center" shrinkToFit="1"/>
    </xf>
    <xf numFmtId="204" fontId="6" fillId="0" borderId="11" xfId="0" applyNumberFormat="1" applyFont="1" applyBorder="1" applyAlignment="1">
      <alignment horizontal="center" vertical="center" shrinkToFit="1"/>
    </xf>
    <xf numFmtId="0" fontId="86" fillId="33" borderId="0" xfId="0" applyFont="1" applyFill="1"/>
    <xf numFmtId="0" fontId="9" fillId="31" borderId="43" xfId="1390" applyNumberFormat="1" applyFont="1" applyFill="1" applyBorder="1" applyAlignment="1">
      <alignment horizontal="center" vertical="center" wrapText="1"/>
    </xf>
    <xf numFmtId="0" fontId="9" fillId="31" borderId="53" xfId="1390" applyNumberFormat="1" applyFont="1" applyFill="1" applyBorder="1" applyAlignment="1">
      <alignment horizontal="center" vertical="center" wrapText="1"/>
    </xf>
    <xf numFmtId="0" fontId="3" fillId="29" borderId="40" xfId="0" applyNumberFormat="1" applyFont="1" applyFill="1" applyBorder="1" applyAlignment="1">
      <alignment horizontal="center" vertical="center" wrapText="1"/>
    </xf>
    <xf numFmtId="0" fontId="73" fillId="31" borderId="44" xfId="1390" applyNumberFormat="1" applyFont="1" applyFill="1" applyBorder="1" applyAlignment="1">
      <alignment horizontal="center" vertical="center" wrapText="1"/>
    </xf>
    <xf numFmtId="0" fontId="7" fillId="31" borderId="41" xfId="0" applyFont="1" applyFill="1" applyBorder="1" applyAlignment="1">
      <alignment horizontal="center" vertical="center" wrapText="1"/>
    </xf>
    <xf numFmtId="0" fontId="9" fillId="31" borderId="40" xfId="139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9" fillId="31" borderId="44" xfId="1390" applyNumberFormat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9" fillId="31" borderId="52" xfId="1390" applyNumberFormat="1" applyFont="1" applyFill="1" applyBorder="1" applyAlignment="1">
      <alignment horizontal="center" vertical="center" wrapText="1"/>
    </xf>
    <xf numFmtId="0" fontId="3" fillId="29" borderId="57" xfId="0" applyNumberFormat="1" applyFont="1" applyFill="1" applyBorder="1" applyAlignment="1">
      <alignment horizontal="center" vertical="center" wrapText="1"/>
    </xf>
    <xf numFmtId="0" fontId="3" fillId="29" borderId="58" xfId="0" applyNumberFormat="1" applyFont="1" applyFill="1" applyBorder="1" applyAlignment="1">
      <alignment horizontal="center" vertical="center" wrapText="1"/>
    </xf>
    <xf numFmtId="0" fontId="73" fillId="31" borderId="40" xfId="1390" applyNumberFormat="1" applyFont="1" applyFill="1" applyBorder="1" applyAlignment="1">
      <alignment horizontal="center" vertical="center" wrapText="1"/>
    </xf>
    <xf numFmtId="0" fontId="91" fillId="37" borderId="54" xfId="0" applyFont="1" applyFill="1" applyBorder="1" applyAlignment="1">
      <alignment horizontal="center" vertical="center" wrapText="1"/>
    </xf>
    <xf numFmtId="0" fontId="91" fillId="37" borderId="55" xfId="0" applyFont="1" applyFill="1" applyBorder="1" applyAlignment="1">
      <alignment horizontal="center" vertical="center" wrapText="1"/>
    </xf>
    <xf numFmtId="0" fontId="91" fillId="37" borderId="56" xfId="0" applyFont="1" applyFill="1" applyBorder="1" applyAlignment="1">
      <alignment horizontal="center" vertical="center" wrapText="1"/>
    </xf>
    <xf numFmtId="0" fontId="3" fillId="29" borderId="43" xfId="0" applyNumberFormat="1" applyFont="1" applyFill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3" fillId="31" borderId="43" xfId="1390" applyNumberFormat="1" applyFont="1" applyFill="1" applyBorder="1" applyAlignment="1">
      <alignment horizontal="center" vertical="center" wrapText="1"/>
    </xf>
    <xf numFmtId="0" fontId="91" fillId="37" borderId="50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93" fillId="36" borderId="59" xfId="950" applyFont="1" applyFill="1" applyBorder="1" applyAlignment="1">
      <alignment horizontal="center" vertical="center" wrapText="1" readingOrder="1"/>
    </xf>
    <xf numFmtId="0" fontId="93" fillId="36" borderId="60" xfId="950" applyFont="1" applyFill="1" applyBorder="1" applyAlignment="1">
      <alignment horizontal="center" vertical="center" wrapText="1" readingOrder="1"/>
    </xf>
    <xf numFmtId="0" fontId="81" fillId="36" borderId="63" xfId="950" applyFont="1" applyFill="1" applyBorder="1" applyAlignment="1">
      <alignment horizontal="center" vertical="center" wrapText="1" readingOrder="1"/>
    </xf>
    <xf numFmtId="0" fontId="81" fillId="36" borderId="37" xfId="950" applyFont="1" applyFill="1" applyBorder="1" applyAlignment="1">
      <alignment horizontal="center" vertical="center" wrapText="1" readingOrder="1"/>
    </xf>
    <xf numFmtId="0" fontId="81" fillId="36" borderId="65" xfId="950" applyFont="1" applyFill="1" applyBorder="1" applyAlignment="1">
      <alignment horizontal="center" vertical="center" wrapText="1" readingOrder="1"/>
    </xf>
    <xf numFmtId="0" fontId="81" fillId="36" borderId="38" xfId="950" applyFont="1" applyFill="1" applyBorder="1" applyAlignment="1">
      <alignment horizontal="center" vertical="center" wrapText="1" readingOrder="1"/>
    </xf>
    <xf numFmtId="0" fontId="81" fillId="36" borderId="66" xfId="950" applyFont="1" applyFill="1" applyBorder="1" applyAlignment="1">
      <alignment horizontal="center" vertical="center" wrapText="1" readingOrder="1"/>
    </xf>
    <xf numFmtId="0" fontId="81" fillId="36" borderId="67" xfId="950" applyFont="1" applyFill="1" applyBorder="1" applyAlignment="1">
      <alignment horizontal="center" vertical="center" wrapText="1" readingOrder="1"/>
    </xf>
    <xf numFmtId="0" fontId="81" fillId="36" borderId="68" xfId="950" applyFont="1" applyFill="1" applyBorder="1" applyAlignment="1">
      <alignment horizontal="center" vertical="center" wrapText="1" readingOrder="1"/>
    </xf>
    <xf numFmtId="0" fontId="81" fillId="36" borderId="69" xfId="950" applyFont="1" applyFill="1" applyBorder="1" applyAlignment="1">
      <alignment horizontal="center" vertical="center" wrapText="1" readingOrder="1"/>
    </xf>
    <xf numFmtId="0" fontId="95" fillId="36" borderId="0" xfId="950" applyFont="1" applyFill="1" applyAlignment="1">
      <alignment horizontal="center" vertical="center" wrapText="1"/>
    </xf>
    <xf numFmtId="0" fontId="10" fillId="36" borderId="32" xfId="950" applyFont="1" applyFill="1" applyBorder="1" applyAlignment="1">
      <alignment horizontal="center" vertical="center" wrapText="1"/>
    </xf>
    <xf numFmtId="0" fontId="10" fillId="36" borderId="6" xfId="950" applyFont="1" applyFill="1" applyBorder="1" applyAlignment="1">
      <alignment horizontal="center" vertical="center" wrapText="1"/>
    </xf>
    <xf numFmtId="0" fontId="10" fillId="36" borderId="39" xfId="950" applyFont="1" applyFill="1" applyBorder="1" applyAlignment="1">
      <alignment horizontal="center" vertical="center" wrapText="1"/>
    </xf>
    <xf numFmtId="0" fontId="96" fillId="33" borderId="0" xfId="950" applyFont="1" applyFill="1" applyAlignment="1">
      <alignment horizontal="center" vertical="center" wrapText="1"/>
    </xf>
    <xf numFmtId="0" fontId="93" fillId="36" borderId="59" xfId="950" applyFont="1" applyFill="1" applyBorder="1" applyAlignment="1">
      <alignment horizontal="center" vertical="center" wrapText="1"/>
    </xf>
    <xf numFmtId="0" fontId="93" fillId="36" borderId="60" xfId="950" applyFont="1" applyFill="1" applyBorder="1" applyAlignment="1">
      <alignment horizontal="center" vertical="center" wrapText="1"/>
    </xf>
    <xf numFmtId="0" fontId="81" fillId="36" borderId="61" xfId="950" applyFont="1" applyFill="1" applyBorder="1" applyAlignment="1">
      <alignment horizontal="center" vertical="center" wrapText="1"/>
    </xf>
    <xf numFmtId="0" fontId="81" fillId="36" borderId="70" xfId="950" applyFont="1" applyFill="1" applyBorder="1" applyAlignment="1">
      <alignment horizontal="center" vertical="center" wrapText="1"/>
    </xf>
    <xf numFmtId="0" fontId="81" fillId="36" borderId="62" xfId="950" applyFont="1" applyFill="1" applyBorder="1" applyAlignment="1">
      <alignment horizontal="center" vertical="center" wrapText="1"/>
    </xf>
    <xf numFmtId="0" fontId="81" fillId="36" borderId="71" xfId="950" applyFont="1" applyFill="1" applyBorder="1" applyAlignment="1">
      <alignment horizontal="center" vertical="center" wrapText="1"/>
    </xf>
    <xf numFmtId="0" fontId="81" fillId="36" borderId="61" xfId="950" applyFont="1" applyFill="1" applyBorder="1" applyAlignment="1">
      <alignment horizontal="center" vertical="center" wrapText="1" readingOrder="1"/>
    </xf>
    <xf numFmtId="0" fontId="81" fillId="36" borderId="62" xfId="950" applyFont="1" applyFill="1" applyBorder="1" applyAlignment="1">
      <alignment horizontal="center" vertical="center" wrapText="1" readingOrder="1"/>
    </xf>
    <xf numFmtId="0" fontId="93" fillId="36" borderId="63" xfId="950" applyFont="1" applyFill="1" applyBorder="1" applyAlignment="1">
      <alignment horizontal="center" vertical="center" wrapText="1" readingOrder="1"/>
    </xf>
    <xf numFmtId="0" fontId="93" fillId="36" borderId="37" xfId="950" applyFont="1" applyFill="1" applyBorder="1" applyAlignment="1">
      <alignment horizontal="center" vertical="center" wrapText="1" readingOrder="1"/>
    </xf>
    <xf numFmtId="0" fontId="93" fillId="36" borderId="38" xfId="950" applyFont="1" applyFill="1" applyBorder="1" applyAlignment="1">
      <alignment horizontal="center" vertical="center" wrapText="1" readingOrder="1"/>
    </xf>
    <xf numFmtId="0" fontId="93" fillId="36" borderId="64" xfId="950" applyFont="1" applyFill="1" applyBorder="1" applyAlignment="1">
      <alignment horizontal="center" vertical="center" wrapText="1" readingOrder="1"/>
    </xf>
    <xf numFmtId="0" fontId="93" fillId="36" borderId="0" xfId="950" applyFont="1" applyFill="1" applyBorder="1" applyAlignment="1">
      <alignment horizontal="center" vertical="center" wrapText="1" readingOrder="1"/>
    </xf>
    <xf numFmtId="0" fontId="93" fillId="36" borderId="30" xfId="950" applyFont="1" applyFill="1" applyBorder="1" applyAlignment="1">
      <alignment horizontal="center" vertical="center" wrapText="1" readingOrder="1"/>
    </xf>
    <xf numFmtId="0" fontId="75" fillId="0" borderId="32" xfId="950" applyFont="1" applyFill="1" applyBorder="1" applyAlignment="1">
      <alignment horizontal="center" vertical="center" wrapText="1"/>
    </xf>
    <xf numFmtId="0" fontId="75" fillId="0" borderId="6" xfId="950" applyFont="1" applyFill="1" applyBorder="1" applyAlignment="1">
      <alignment horizontal="center" vertical="center" wrapText="1"/>
    </xf>
    <xf numFmtId="0" fontId="75" fillId="0" borderId="33" xfId="950" applyFont="1" applyFill="1" applyBorder="1" applyAlignment="1">
      <alignment horizontal="center" vertical="center" wrapText="1"/>
    </xf>
    <xf numFmtId="0" fontId="75" fillId="36" borderId="34" xfId="950" applyFont="1" applyFill="1" applyBorder="1" applyAlignment="1">
      <alignment horizontal="center" vertical="center" wrapText="1"/>
    </xf>
    <xf numFmtId="0" fontId="75" fillId="36" borderId="35" xfId="950" applyFont="1" applyFill="1" applyBorder="1" applyAlignment="1">
      <alignment horizontal="center" vertical="center" wrapText="1"/>
    </xf>
    <xf numFmtId="0" fontId="75" fillId="36" borderId="36" xfId="950" applyFont="1" applyFill="1" applyBorder="1" applyAlignment="1">
      <alignment horizontal="center" vertical="center" wrapText="1"/>
    </xf>
    <xf numFmtId="0" fontId="94" fillId="0" borderId="0" xfId="950" applyFont="1" applyAlignment="1">
      <alignment horizontal="center" vertical="center" wrapText="1"/>
    </xf>
    <xf numFmtId="0" fontId="76" fillId="0" borderId="0" xfId="950" applyFont="1" applyAlignment="1">
      <alignment horizontal="center" vertical="center" wrapText="1"/>
    </xf>
    <xf numFmtId="0" fontId="76" fillId="0" borderId="0" xfId="950" applyFont="1" applyAlignment="1">
      <alignment horizontal="center" vertical="center"/>
    </xf>
  </cellXfs>
  <cellStyles count="1610">
    <cellStyle name="_x000a_bidires=100_x000d_" xfId="1"/>
    <cellStyle name="_BALANCE DE COMPRAS Y VENTAS DE GAS" xfId="2"/>
    <cellStyle name="_BALANCE DE COMPRAS Y VENTAS DE GAS 10" xfId="3"/>
    <cellStyle name="_BALANCE DE COMPRAS Y VENTAS DE GAS 11" xfId="4"/>
    <cellStyle name="_BALANCE DE COMPRAS Y VENTAS DE GAS 12" xfId="5"/>
    <cellStyle name="_BALANCE DE COMPRAS Y VENTAS DE GAS 13" xfId="6"/>
    <cellStyle name="_BALANCE DE COMPRAS Y VENTAS DE GAS 14" xfId="7"/>
    <cellStyle name="_BALANCE DE COMPRAS Y VENTAS DE GAS 15" xfId="8"/>
    <cellStyle name="_BALANCE DE COMPRAS Y VENTAS DE GAS 16" xfId="9"/>
    <cellStyle name="_BALANCE DE COMPRAS Y VENTAS DE GAS 17" xfId="10"/>
    <cellStyle name="_BALANCE DE COMPRAS Y VENTAS DE GAS 18" xfId="11"/>
    <cellStyle name="_BALANCE DE COMPRAS Y VENTAS DE GAS 19" xfId="12"/>
    <cellStyle name="_BALANCE DE COMPRAS Y VENTAS DE GAS 2" xfId="13"/>
    <cellStyle name="_BALANCE DE COMPRAS Y VENTAS DE GAS 2 2" xfId="14"/>
    <cellStyle name="_BALANCE DE COMPRAS Y VENTAS DE GAS 2 3" xfId="15"/>
    <cellStyle name="_BALANCE DE COMPRAS Y VENTAS DE GAS 2 4" xfId="16"/>
    <cellStyle name="_BALANCE DE COMPRAS Y VENTAS DE GAS 2 5" xfId="17"/>
    <cellStyle name="_BALANCE DE COMPRAS Y VENTAS DE GAS 20" xfId="18"/>
    <cellStyle name="_BALANCE DE COMPRAS Y VENTAS DE GAS 21" xfId="19"/>
    <cellStyle name="_BALANCE DE COMPRAS Y VENTAS DE GAS 3" xfId="20"/>
    <cellStyle name="_BALANCE DE COMPRAS Y VENTAS DE GAS 3 2" xfId="21"/>
    <cellStyle name="_BALANCE DE COMPRAS Y VENTAS DE GAS 4" xfId="22"/>
    <cellStyle name="_BALANCE DE COMPRAS Y VENTAS DE GAS 5" xfId="23"/>
    <cellStyle name="_BALANCE DE COMPRAS Y VENTAS DE GAS 6" xfId="24"/>
    <cellStyle name="_BALANCE DE COMPRAS Y VENTAS DE GAS 7" xfId="25"/>
    <cellStyle name="_BALANCE DE COMPRAS Y VENTAS DE GAS 8" xfId="26"/>
    <cellStyle name="_BALANCE DE COMPRAS Y VENTAS DE GAS 9" xfId="27"/>
    <cellStyle name="_HOJA BALANCE DE GAS 2012" xfId="28"/>
    <cellStyle name="_Hoja de cálculo en D: DOCUME~1 SALAZA~1 CONFIG~1 Temp notesC4A9C8 Mensaje Presidencial 2012 Presupuesto" xfId="29"/>
    <cellStyle name="_Instrumentos Deuda CITGO" xfId="30"/>
    <cellStyle name="_Instrumentos Deuda CITGO_Deuda PDVSA_Corto y Largo Plazo_31-10-12_Def" xfId="31"/>
    <cellStyle name="_IOF AÑO 2011- PDVSA GAS" xfId="32"/>
    <cellStyle name="_IOF AÑO 2011- PDVSA GAS 10" xfId="33"/>
    <cellStyle name="_IOF AÑO 2011- PDVSA GAS 11" xfId="34"/>
    <cellStyle name="_IOF AÑO 2011- PDVSA GAS 12" xfId="35"/>
    <cellStyle name="_IOF AÑO 2011- PDVSA GAS 13" xfId="36"/>
    <cellStyle name="_IOF AÑO 2011- PDVSA GAS 14" xfId="37"/>
    <cellStyle name="_IOF AÑO 2011- PDVSA GAS 15" xfId="38"/>
    <cellStyle name="_IOF AÑO 2011- PDVSA GAS 16" xfId="39"/>
    <cellStyle name="_IOF AÑO 2011- PDVSA GAS 17" xfId="40"/>
    <cellStyle name="_IOF AÑO 2011- PDVSA GAS 18" xfId="41"/>
    <cellStyle name="_IOF AÑO 2011- PDVSA GAS 19" xfId="42"/>
    <cellStyle name="_IOF AÑO 2011- PDVSA GAS 2" xfId="43"/>
    <cellStyle name="_IOF AÑO 2011- PDVSA GAS 20" xfId="44"/>
    <cellStyle name="_IOF AÑO 2011- PDVSA GAS 3" xfId="45"/>
    <cellStyle name="_IOF AÑO 2011- PDVSA GAS 4" xfId="46"/>
    <cellStyle name="_IOF AÑO 2011- PDVSA GAS 5" xfId="47"/>
    <cellStyle name="_IOF AÑO 2011- PDVSA GAS 6" xfId="48"/>
    <cellStyle name="_IOF AÑO 2011- PDVSA GAS 7" xfId="49"/>
    <cellStyle name="_IOF AÑO 2011- PDVSA GAS 8" xfId="50"/>
    <cellStyle name="_IOF AÑO 2011- PDVSA GAS 9" xfId="51"/>
    <cellStyle name="_IOF AÑO 2011- PDVSA GAS_PROYECTOS - AVANCE 2017" xfId="52"/>
    <cellStyle name="=C:\WINNT35\SYSTEM32\COMMAND.COM" xfId="53"/>
    <cellStyle name="=C:\WINNT35\SYSTEM32\COMMAND.COM 10" xfId="54"/>
    <cellStyle name="=C:\WINNT35\SYSTEM32\COMMAND.COM 11" xfId="55"/>
    <cellStyle name="=C:\WINNT35\SYSTEM32\COMMAND.COM 12" xfId="56"/>
    <cellStyle name="=C:\WINNT35\SYSTEM32\COMMAND.COM 13" xfId="57"/>
    <cellStyle name="=C:\WINNT35\SYSTEM32\COMMAND.COM 14" xfId="58"/>
    <cellStyle name="=C:\WINNT35\SYSTEM32\COMMAND.COM 15" xfId="59"/>
    <cellStyle name="=C:\WINNT35\SYSTEM32\COMMAND.COM 16" xfId="60"/>
    <cellStyle name="=C:\WINNT35\SYSTEM32\COMMAND.COM 17" xfId="61"/>
    <cellStyle name="=C:\WINNT35\SYSTEM32\COMMAND.COM 18" xfId="62"/>
    <cellStyle name="=C:\WINNT35\SYSTEM32\COMMAND.COM 19" xfId="63"/>
    <cellStyle name="=C:\WINNT35\SYSTEM32\COMMAND.COM 2" xfId="64"/>
    <cellStyle name="=C:\WINNT35\SYSTEM32\COMMAND.COM 2 2" xfId="65"/>
    <cellStyle name="=C:\WINNT35\SYSTEM32\COMMAND.COM 2 3" xfId="66"/>
    <cellStyle name="=C:\WINNT35\SYSTEM32\COMMAND.COM 2 4" xfId="67"/>
    <cellStyle name="=C:\WINNT35\SYSTEM32\COMMAND.COM 2 5" xfId="68"/>
    <cellStyle name="=C:\WINNT35\SYSTEM32\COMMAND.COM 2_PROYECTOS - AVANCE 2017" xfId="69"/>
    <cellStyle name="=C:\WINNT35\SYSTEM32\COMMAND.COM 20" xfId="70"/>
    <cellStyle name="=C:\WINNT35\SYSTEM32\COMMAND.COM 21" xfId="71"/>
    <cellStyle name="=C:\WINNT35\SYSTEM32\COMMAND.COM 22" xfId="72"/>
    <cellStyle name="=C:\WINNT35\SYSTEM32\COMMAND.COM 23" xfId="73"/>
    <cellStyle name="=C:\WINNT35\SYSTEM32\COMMAND.COM 3" xfId="74"/>
    <cellStyle name="=C:\WINNT35\SYSTEM32\COMMAND.COM 3 2" xfId="75"/>
    <cellStyle name="=C:\WINNT35\SYSTEM32\COMMAND.COM 3_PROYECTOS - AVANCE 2017" xfId="76"/>
    <cellStyle name="=C:\WINNT35\SYSTEM32\COMMAND.COM 4" xfId="77"/>
    <cellStyle name="=C:\WINNT35\SYSTEM32\COMMAND.COM 5" xfId="78"/>
    <cellStyle name="=C:\WINNT35\SYSTEM32\COMMAND.COM 6" xfId="79"/>
    <cellStyle name="=C:\WINNT35\SYSTEM32\COMMAND.COM 7" xfId="80"/>
    <cellStyle name="=C:\WINNT35\SYSTEM32\COMMAND.COM 8" xfId="81"/>
    <cellStyle name="=C:\WINNT35\SYSTEM32\COMMAND.COM 9" xfId="82"/>
    <cellStyle name="=C:\WINNT35\SYSTEM32\COMMAND.COM_PROYECTOS - AVANCE 2017" xfId="83"/>
    <cellStyle name="20% - Accent1" xfId="84"/>
    <cellStyle name="20% - Accent1 2" xfId="85"/>
    <cellStyle name="20% - Accent1 2 2" xfId="86"/>
    <cellStyle name="20% - Accent1 2_2 Balance de la Deuda y cuadros de Notas del Informe 31-12-14_Tasa 12,16 para KPMG" xfId="87"/>
    <cellStyle name="20% - Accent1 3" xfId="88"/>
    <cellStyle name="20% - Accent1 3 2" xfId="89"/>
    <cellStyle name="20% - Accent1 3 2 2" xfId="90"/>
    <cellStyle name="20% - Accent1 3 2 2 2" xfId="91"/>
    <cellStyle name="20% - Accent1 3 2 3" xfId="92"/>
    <cellStyle name="20% - Accent1 3 2_2 Balance de la Deuda y cuadros de Notas del Informe 31-12-14_Tasa 12,16 para KPMG" xfId="93"/>
    <cellStyle name="20% - Accent1 3 3" xfId="94"/>
    <cellStyle name="20% - Accent1 3 3 2" xfId="95"/>
    <cellStyle name="20% - Accent1 3 3_2 Balance de la Deuda y cuadros de Notas del Informe 31-12-14_Tasa 12,16 para KPMG" xfId="96"/>
    <cellStyle name="20% - Accent1 3 4" xfId="97"/>
    <cellStyle name="20% - Accent1 3_Deuda Casa Matriz_Cy LP_ 31-10-14_Incluye Movimiento" xfId="98"/>
    <cellStyle name="20% - Accent1_2 Balance de la Deuda y cuadros de Notas del Informe 31-12-14_Tasa 12,16 para KPMG" xfId="99"/>
    <cellStyle name="20% - Accent2" xfId="100"/>
    <cellStyle name="20% - Accent2 2" xfId="101"/>
    <cellStyle name="20% - Accent2 2 2" xfId="102"/>
    <cellStyle name="20% - Accent2 2_2 Balance de la Deuda y cuadros de Notas del Informe 31-12-14_Tasa 12,16 para KPMG" xfId="103"/>
    <cellStyle name="20% - Accent2 3" xfId="104"/>
    <cellStyle name="20% - Accent2 3 2" xfId="105"/>
    <cellStyle name="20% - Accent2 3 2 2" xfId="106"/>
    <cellStyle name="20% - Accent2 3 2 2 2" xfId="107"/>
    <cellStyle name="20% - Accent2 3 2 3" xfId="108"/>
    <cellStyle name="20% - Accent2 3 2_2 Balance de la Deuda y cuadros de Notas del Informe 31-12-14_Tasa 12,16 para KPMG" xfId="109"/>
    <cellStyle name="20% - Accent2 3 3" xfId="110"/>
    <cellStyle name="20% - Accent2 3 3 2" xfId="111"/>
    <cellStyle name="20% - Accent2 3 3_2 Balance de la Deuda y cuadros de Notas del Informe 31-12-14_Tasa 12,16 para KPMG" xfId="112"/>
    <cellStyle name="20% - Accent2 3 4" xfId="113"/>
    <cellStyle name="20% - Accent2 3_Deuda Casa Matriz_Cy LP_ 31-10-14_Incluye Movimiento" xfId="114"/>
    <cellStyle name="20% - Accent2_2 Balance de la Deuda y cuadros de Notas del Informe 31-12-14_Tasa 12,16 para KPMG" xfId="115"/>
    <cellStyle name="20% - Accent3" xfId="116"/>
    <cellStyle name="20% - Accent3 2" xfId="117"/>
    <cellStyle name="20% - Accent3 2 2" xfId="118"/>
    <cellStyle name="20% - Accent3 2_2 Balance de la Deuda y cuadros de Notas del Informe 31-12-14_Tasa 12,16 para KPMG" xfId="119"/>
    <cellStyle name="20% - Accent3 3" xfId="120"/>
    <cellStyle name="20% - Accent3 3 2" xfId="121"/>
    <cellStyle name="20% - Accent3 3 2 2" xfId="122"/>
    <cellStyle name="20% - Accent3 3 2 2 2" xfId="123"/>
    <cellStyle name="20% - Accent3 3 2 3" xfId="124"/>
    <cellStyle name="20% - Accent3 3 2_2 Balance de la Deuda y cuadros de Notas del Informe 31-12-14_Tasa 12,16 para KPMG" xfId="125"/>
    <cellStyle name="20% - Accent3 3 3" xfId="126"/>
    <cellStyle name="20% - Accent3 3 3 2" xfId="127"/>
    <cellStyle name="20% - Accent3 3 3_2 Balance de la Deuda y cuadros de Notas del Informe 31-12-14_Tasa 12,16 para KPMG" xfId="128"/>
    <cellStyle name="20% - Accent3 3 4" xfId="129"/>
    <cellStyle name="20% - Accent3 3_Deuda Casa Matriz_Cy LP_ 31-10-14_Incluye Movimiento" xfId="130"/>
    <cellStyle name="20% - Accent3_2 Balance de la Deuda y cuadros de Notas del Informe 31-12-14_Tasa 12,16 para KPMG" xfId="131"/>
    <cellStyle name="20% - Accent4" xfId="132"/>
    <cellStyle name="20% - Accent4 2" xfId="133"/>
    <cellStyle name="20% - Accent4 2 2" xfId="134"/>
    <cellStyle name="20% - Accent4 2_2 Balance de la Deuda y cuadros de Notas del Informe 31-12-14_Tasa 12,16 para KPMG" xfId="135"/>
    <cellStyle name="20% - Accent4 3" xfId="136"/>
    <cellStyle name="20% - Accent4 3 2" xfId="137"/>
    <cellStyle name="20% - Accent4 3 2 2" xfId="138"/>
    <cellStyle name="20% - Accent4 3 2 2 2" xfId="139"/>
    <cellStyle name="20% - Accent4 3 2 3" xfId="140"/>
    <cellStyle name="20% - Accent4 3 2_2 Balance de la Deuda y cuadros de Notas del Informe 31-12-14_Tasa 12,16 para KPMG" xfId="141"/>
    <cellStyle name="20% - Accent4 3 3" xfId="142"/>
    <cellStyle name="20% - Accent4 3 3 2" xfId="143"/>
    <cellStyle name="20% - Accent4 3 3_2 Balance de la Deuda y cuadros de Notas del Informe 31-12-14_Tasa 12,16 para KPMG" xfId="144"/>
    <cellStyle name="20% - Accent4 3 4" xfId="145"/>
    <cellStyle name="20% - Accent4 3_Deuda Casa Matriz_Cy LP_ 31-10-14_Incluye Movimiento" xfId="146"/>
    <cellStyle name="20% - Accent4_2 Balance de la Deuda y cuadros de Notas del Informe 31-12-14_Tasa 12,16 para KPMG" xfId="147"/>
    <cellStyle name="20% - Accent5" xfId="148"/>
    <cellStyle name="20% - Accent5 2" xfId="149"/>
    <cellStyle name="20% - Accent5 2 2" xfId="150"/>
    <cellStyle name="20% - Accent5 2_2 Balance de la Deuda y cuadros de Notas del Informe 31-12-14_Tasa 12,16 para KPMG" xfId="151"/>
    <cellStyle name="20% - Accent5 3" xfId="152"/>
    <cellStyle name="20% - Accent5 3 2" xfId="153"/>
    <cellStyle name="20% - Accent5 3 2 2" xfId="154"/>
    <cellStyle name="20% - Accent5 3 2 2 2" xfId="155"/>
    <cellStyle name="20% - Accent5 3 2 3" xfId="156"/>
    <cellStyle name="20% - Accent5 3 2_2 Balance de la Deuda y cuadros de Notas del Informe 31-12-14_Tasa 12,16 para KPMG" xfId="157"/>
    <cellStyle name="20% - Accent5 3 3" xfId="158"/>
    <cellStyle name="20% - Accent5 3 3 2" xfId="159"/>
    <cellStyle name="20% - Accent5 3 3_2 Balance de la Deuda y cuadros de Notas del Informe 31-12-14_Tasa 12,16 para KPMG" xfId="160"/>
    <cellStyle name="20% - Accent5 3 4" xfId="161"/>
    <cellStyle name="20% - Accent5 3_Deuda Casa Matriz_Cy LP_ 31-10-14_Incluye Movimiento" xfId="162"/>
    <cellStyle name="20% - Accent5_2 Balance de la Deuda y cuadros de Notas del Informe 31-12-14_Tasa 12,16 para KPMG" xfId="163"/>
    <cellStyle name="20% - Accent6" xfId="164"/>
    <cellStyle name="20% - Accent6 2" xfId="165"/>
    <cellStyle name="20% - Accent6 2 2" xfId="166"/>
    <cellStyle name="20% - Accent6 2_2 Balance de la Deuda y cuadros de Notas del Informe 31-12-14_Tasa 12,16 para KPMG" xfId="167"/>
    <cellStyle name="20% - Accent6 3" xfId="168"/>
    <cellStyle name="20% - Accent6 3 2" xfId="169"/>
    <cellStyle name="20% - Accent6 3 2 2" xfId="170"/>
    <cellStyle name="20% - Accent6 3 2 2 2" xfId="171"/>
    <cellStyle name="20% - Accent6 3 2 3" xfId="172"/>
    <cellStyle name="20% - Accent6 3 2_2 Balance de la Deuda y cuadros de Notas del Informe 31-12-14_Tasa 12,16 para KPMG" xfId="173"/>
    <cellStyle name="20% - Accent6 3 3" xfId="174"/>
    <cellStyle name="20% - Accent6 3 3 2" xfId="175"/>
    <cellStyle name="20% - Accent6 3 3_2 Balance de la Deuda y cuadros de Notas del Informe 31-12-14_Tasa 12,16 para KPMG" xfId="176"/>
    <cellStyle name="20% - Accent6 3 4" xfId="177"/>
    <cellStyle name="20% - Accent6 3_Deuda Casa Matriz_Cy LP_ 30-09-14_Incluye Movimiento" xfId="178"/>
    <cellStyle name="20% - Accent6_2 Balance de la Deuda y cuadros de Notas del Informe 31-12-14_Tasa 12,16 para KPMG" xfId="179"/>
    <cellStyle name="20% - Énfasis1 2" xfId="180"/>
    <cellStyle name="20% - Énfasis2 2" xfId="181"/>
    <cellStyle name="20% - Énfasis3 2" xfId="182"/>
    <cellStyle name="20% - Énfasis4 2" xfId="183"/>
    <cellStyle name="20% - Énfasis5 2" xfId="184"/>
    <cellStyle name="20% - Énfasis6 2" xfId="185"/>
    <cellStyle name="40% - Accent1" xfId="186"/>
    <cellStyle name="40% - Accent1 2" xfId="187"/>
    <cellStyle name="40% - Accent1 2 2" xfId="188"/>
    <cellStyle name="40% - Accent1 2_2 Balance de la Deuda y cuadros de Notas del Informe 31-12-14_Tasa 12,16 para KPMG" xfId="189"/>
    <cellStyle name="40% - Accent1 3" xfId="190"/>
    <cellStyle name="40% - Accent1 3 2" xfId="191"/>
    <cellStyle name="40% - Accent1 3 2 2" xfId="192"/>
    <cellStyle name="40% - Accent1 3 2 2 2" xfId="193"/>
    <cellStyle name="40% - Accent1 3 2 3" xfId="194"/>
    <cellStyle name="40% - Accent1 3 2_2 Balance de la Deuda y cuadros de Notas del Informe 31-12-14_Tasa 12,16 para KPMG" xfId="195"/>
    <cellStyle name="40% - Accent1 3 3" xfId="196"/>
    <cellStyle name="40% - Accent1 3 3 2" xfId="197"/>
    <cellStyle name="40% - Accent1 3 3_2 Balance de la Deuda y cuadros de Notas del Informe 31-12-14_Tasa 12,16 para KPMG" xfId="198"/>
    <cellStyle name="40% - Accent1 3 4" xfId="199"/>
    <cellStyle name="40% - Accent1 3_Deuda Casa Matriz_Cy LP_ 31-10-14_Incluye Movimiento" xfId="200"/>
    <cellStyle name="40% - Accent1_2 Balance de la Deuda y cuadros de Notas del Informe 31-12-14_Tasa 12,16 para KPMG" xfId="201"/>
    <cellStyle name="40% - Accent2" xfId="202"/>
    <cellStyle name="40% - Accent2 2" xfId="203"/>
    <cellStyle name="40% - Accent2 2 2" xfId="204"/>
    <cellStyle name="40% - Accent2 2_2 Balance de la Deuda y cuadros de Notas del Informe 31-12-14_Tasa 12,16 para KPMG" xfId="205"/>
    <cellStyle name="40% - Accent2 3" xfId="206"/>
    <cellStyle name="40% - Accent2 3 2" xfId="207"/>
    <cellStyle name="40% - Accent2 3 2 2" xfId="208"/>
    <cellStyle name="40% - Accent2 3 2 2 2" xfId="209"/>
    <cellStyle name="40% - Accent2 3 2 3" xfId="210"/>
    <cellStyle name="40% - Accent2 3 2_2 Balance de la Deuda y cuadros de Notas del Informe 31-12-14_Tasa 12,16 para KPMG" xfId="211"/>
    <cellStyle name="40% - Accent2 3 3" xfId="212"/>
    <cellStyle name="40% - Accent2 3 3 2" xfId="213"/>
    <cellStyle name="40% - Accent2 3 3_2 Balance de la Deuda y cuadros de Notas del Informe 31-12-14_Tasa 12,16 para KPMG" xfId="214"/>
    <cellStyle name="40% - Accent2 3 4" xfId="215"/>
    <cellStyle name="40% - Accent2 3_Deuda Casa Matriz_Cy LP_ 31-10-14_Incluye Movimiento" xfId="216"/>
    <cellStyle name="40% - Accent2_2 Balance de la Deuda y cuadros de Notas del Informe 31-12-14_Tasa 12,16 para KPMG" xfId="217"/>
    <cellStyle name="40% - Accent3" xfId="218"/>
    <cellStyle name="40% - Accent3 2" xfId="219"/>
    <cellStyle name="40% - Accent3 2 2" xfId="220"/>
    <cellStyle name="40% - Accent3 2_2 Balance de la Deuda y cuadros de Notas del Informe 31-12-14_Tasa 12,16 para KPMG" xfId="221"/>
    <cellStyle name="40% - Accent3 3" xfId="222"/>
    <cellStyle name="40% - Accent3 3 2" xfId="223"/>
    <cellStyle name="40% - Accent3 3 2 2" xfId="224"/>
    <cellStyle name="40% - Accent3 3 2 2 2" xfId="225"/>
    <cellStyle name="40% - Accent3 3 2 3" xfId="226"/>
    <cellStyle name="40% - Accent3 3 2_2 Balance de la Deuda y cuadros de Notas del Informe 31-12-14_Tasa 12,16 para KPMG" xfId="227"/>
    <cellStyle name="40% - Accent3 3 3" xfId="228"/>
    <cellStyle name="40% - Accent3 3 3 2" xfId="229"/>
    <cellStyle name="40% - Accent3 3 3_2 Balance de la Deuda y cuadros de Notas del Informe 31-12-14_Tasa 12,16 para KPMG" xfId="230"/>
    <cellStyle name="40% - Accent3 3 4" xfId="231"/>
    <cellStyle name="40% - Accent3 3_Deuda Casa Matriz_Cy LP_ 31-10-14_Incluye Movimiento" xfId="232"/>
    <cellStyle name="40% - Accent3_2 Balance de la Deuda y cuadros de Notas del Informe 31-12-14_Tasa 12,16 para KPMG" xfId="233"/>
    <cellStyle name="40% - Accent4" xfId="234"/>
    <cellStyle name="40% - Accent4 2" xfId="235"/>
    <cellStyle name="40% - Accent4 2 2" xfId="236"/>
    <cellStyle name="40% - Accent4 2_2 Balance de la Deuda y cuadros de Notas del Informe 31-12-14_Tasa 12,16 para KPMG" xfId="237"/>
    <cellStyle name="40% - Accent4 3" xfId="238"/>
    <cellStyle name="40% - Accent4 3 2" xfId="239"/>
    <cellStyle name="40% - Accent4 3 2 2" xfId="240"/>
    <cellStyle name="40% - Accent4 3 2 2 2" xfId="241"/>
    <cellStyle name="40% - Accent4 3 2 3" xfId="242"/>
    <cellStyle name="40% - Accent4 3 2_2 Balance de la Deuda y cuadros de Notas del Informe 31-12-14_Tasa 12,16 para KPMG" xfId="243"/>
    <cellStyle name="40% - Accent4 3 3" xfId="244"/>
    <cellStyle name="40% - Accent4 3 3 2" xfId="245"/>
    <cellStyle name="40% - Accent4 3 3_2 Balance de la Deuda y cuadros de Notas del Informe 31-12-14_Tasa 12,16 para KPMG" xfId="246"/>
    <cellStyle name="40% - Accent4 3 4" xfId="247"/>
    <cellStyle name="40% - Accent4 3_Deuda Casa Matriz_Cy LP_ 31-10-14_Incluye Movimiento" xfId="248"/>
    <cellStyle name="40% - Accent4_2 Balance de la Deuda y cuadros de Notas del Informe 31-12-14_Tasa 12,16 para KPMG" xfId="249"/>
    <cellStyle name="40% - Accent5" xfId="250"/>
    <cellStyle name="40% - Accent5 2" xfId="251"/>
    <cellStyle name="40% - Accent5 2 2" xfId="252"/>
    <cellStyle name="40% - Accent5 2_2 Balance de la Deuda y cuadros de Notas del Informe 31-12-14_Tasa 12,16 para KPMG" xfId="253"/>
    <cellStyle name="40% - Accent5 3" xfId="254"/>
    <cellStyle name="40% - Accent5 3 2" xfId="255"/>
    <cellStyle name="40% - Accent5 3 2 2" xfId="256"/>
    <cellStyle name="40% - Accent5 3 2 2 2" xfId="257"/>
    <cellStyle name="40% - Accent5 3 2 3" xfId="258"/>
    <cellStyle name="40% - Accent5 3 2_2 Balance de la Deuda y cuadros de Notas del Informe 31-12-14_Tasa 12,16 para KPMG" xfId="259"/>
    <cellStyle name="40% - Accent5 3 3" xfId="260"/>
    <cellStyle name="40% - Accent5 3 3 2" xfId="261"/>
    <cellStyle name="40% - Accent5 3 3_2 Balance de la Deuda y cuadros de Notas del Informe 31-12-14_Tasa 12,16 para KPMG" xfId="262"/>
    <cellStyle name="40% - Accent5 3 4" xfId="263"/>
    <cellStyle name="40% - Accent5 3_Deuda Casa Matriz_Cy LP_ 31-10-14_Incluye Movimiento" xfId="264"/>
    <cellStyle name="40% - Accent5_2 Balance de la Deuda y cuadros de Notas del Informe 31-12-14_Tasa 12,16 para KPMG" xfId="265"/>
    <cellStyle name="40% - Accent6" xfId="266"/>
    <cellStyle name="40% - Accent6 2" xfId="267"/>
    <cellStyle name="40% - Accent6 2 2" xfId="268"/>
    <cellStyle name="40% - Accent6 2_2 Balance de la Deuda y cuadros de Notas del Informe 31-12-14_Tasa 12,16 para KPMG" xfId="269"/>
    <cellStyle name="40% - Accent6 3" xfId="270"/>
    <cellStyle name="40% - Accent6 3 2" xfId="271"/>
    <cellStyle name="40% - Accent6 3 2 2" xfId="272"/>
    <cellStyle name="40% - Accent6 3 2 2 2" xfId="273"/>
    <cellStyle name="40% - Accent6 3 2 3" xfId="274"/>
    <cellStyle name="40% - Accent6 3 2_2 Balance de la Deuda y cuadros de Notas del Informe 31-12-14_Tasa 12,16 para KPMG" xfId="275"/>
    <cellStyle name="40% - Accent6 3 3" xfId="276"/>
    <cellStyle name="40% - Accent6 3 3 2" xfId="277"/>
    <cellStyle name="40% - Accent6 3 3_2 Balance de la Deuda y cuadros de Notas del Informe 31-12-14_Tasa 12,16 para KPMG" xfId="278"/>
    <cellStyle name="40% - Accent6 3 4" xfId="279"/>
    <cellStyle name="40% - Accent6 3_Deuda Casa Matriz_Cy LP_ 31-10-14_Incluye Movimiento" xfId="280"/>
    <cellStyle name="40% - Accent6_2 Balance de la Deuda y cuadros de Notas del Informe 31-12-14_Tasa 12,16 para KPMG" xfId="281"/>
    <cellStyle name="40% - Énfasis1 2" xfId="282"/>
    <cellStyle name="40% - Énfasis2 2" xfId="283"/>
    <cellStyle name="40% - Énfasis3 2" xfId="284"/>
    <cellStyle name="40% - Énfasis4 2" xfId="285"/>
    <cellStyle name="40% - Énfasis5 2" xfId="286"/>
    <cellStyle name="40% - Énfasis6 2" xfId="287"/>
    <cellStyle name="60% - Accent1" xfId="288"/>
    <cellStyle name="60% - Accent1 2" xfId="289"/>
    <cellStyle name="60% - Accent1_Debt_CITGO-PDVSA_June_2013" xfId="290"/>
    <cellStyle name="60% - Accent2" xfId="291"/>
    <cellStyle name="60% - Accent2 2" xfId="292"/>
    <cellStyle name="60% - Accent2_Debt_CITGO-PDVSA_June_2013" xfId="293"/>
    <cellStyle name="60% - Accent3" xfId="294"/>
    <cellStyle name="60% - Accent3 2" xfId="295"/>
    <cellStyle name="60% - Accent3_Debt_CITGO-PDVSA_June_2013" xfId="296"/>
    <cellStyle name="60% - Accent4" xfId="297"/>
    <cellStyle name="60% - Accent4 2" xfId="298"/>
    <cellStyle name="60% - Accent4_Debt_CITGO-PDVSA_June_2013" xfId="299"/>
    <cellStyle name="60% - Accent5" xfId="300"/>
    <cellStyle name="60% - Accent5 2" xfId="301"/>
    <cellStyle name="60% - Accent5_Debt_CITGO-PDVSA_June_2013" xfId="302"/>
    <cellStyle name="60% - Accent6" xfId="303"/>
    <cellStyle name="60% - Accent6 2" xfId="304"/>
    <cellStyle name="60% - Accent6_Debt_CITGO-PDVSA_June_2013" xfId="305"/>
    <cellStyle name="60% - Énfasis1 2" xfId="306"/>
    <cellStyle name="60% - Énfasis2 2" xfId="307"/>
    <cellStyle name="60% - Énfasis3 2" xfId="308"/>
    <cellStyle name="60% - Énfasis4 2" xfId="309"/>
    <cellStyle name="60% - Énfasis5 2" xfId="310"/>
    <cellStyle name="60% - Énfasis6 2" xfId="311"/>
    <cellStyle name="Accent1" xfId="312"/>
    <cellStyle name="Accent1 2" xfId="313"/>
    <cellStyle name="Accent1_Debt_CITGO-PDVSA_June_2013" xfId="314"/>
    <cellStyle name="Accent2" xfId="315"/>
    <cellStyle name="Accent2 2" xfId="316"/>
    <cellStyle name="Accent2_Debt_CITGO-PDVSA_June_2013" xfId="317"/>
    <cellStyle name="Accent3" xfId="318"/>
    <cellStyle name="Accent3 2" xfId="319"/>
    <cellStyle name="Accent3_Debt_CITGO-PDVSA_June_2013" xfId="320"/>
    <cellStyle name="Accent4" xfId="321"/>
    <cellStyle name="Accent4 2" xfId="322"/>
    <cellStyle name="Accent4_Debt_CITGO-PDVSA_June_2013" xfId="323"/>
    <cellStyle name="Accent5" xfId="324"/>
    <cellStyle name="Accent5 2" xfId="325"/>
    <cellStyle name="Accent5_Debt_CITGO-PDVSA_June_2013" xfId="326"/>
    <cellStyle name="Accent6" xfId="327"/>
    <cellStyle name="Accent6 2" xfId="328"/>
    <cellStyle name="Accent6_Debt_CITGO-PDVSA_June_2013" xfId="329"/>
    <cellStyle name="Bad" xfId="330"/>
    <cellStyle name="Bad 2" xfId="331"/>
    <cellStyle name="Bad_Debt_CITGO-PDVSA_June_2013" xfId="332"/>
    <cellStyle name="Buena 2" xfId="333"/>
    <cellStyle name="Calculation" xfId="334"/>
    <cellStyle name="Calculation 2" xfId="335"/>
    <cellStyle name="Calculation_2 Balance de la Deuda y cuadros de Notas del Informe 31-12-14_Tasa 12,16 para KPMG" xfId="336"/>
    <cellStyle name="Cálculo 2" xfId="337"/>
    <cellStyle name="Celda de comprobación 2" xfId="338"/>
    <cellStyle name="Celda vinculada 2" xfId="339"/>
    <cellStyle name="Centered Heading" xfId="340"/>
    <cellStyle name="CH Encabezado" xfId="341"/>
    <cellStyle name="CH Encabezado 2" xfId="342"/>
    <cellStyle name="CH Encabezado 3" xfId="343"/>
    <cellStyle name="CH Encabezado 4" xfId="344"/>
    <cellStyle name="CH Encabezado 5" xfId="345"/>
    <cellStyle name="CH Encabezado 6" xfId="346"/>
    <cellStyle name="CH Encabezado 7" xfId="347"/>
    <cellStyle name="CH Encabezado 8" xfId="348"/>
    <cellStyle name="CH Encabezado 9" xfId="349"/>
    <cellStyle name="Check Cell" xfId="350"/>
    <cellStyle name="Check Cell 2" xfId="351"/>
    <cellStyle name="Check Cell_2 Balance de la Deuda y cuadros de Notas del Informe 31-12-14_Tasa 12,16 para KPMG" xfId="352"/>
    <cellStyle name="Comma" xfId="353"/>
    <cellStyle name="Comma  - Style1" xfId="354"/>
    <cellStyle name="Comma  - Style1 10" xfId="355"/>
    <cellStyle name="Comma  - Style1 11" xfId="356"/>
    <cellStyle name="Comma  - Style1 12" xfId="357"/>
    <cellStyle name="Comma  - Style1 13" xfId="358"/>
    <cellStyle name="Comma  - Style1 14" xfId="359"/>
    <cellStyle name="Comma  - Style1 15" xfId="360"/>
    <cellStyle name="Comma  - Style1 16" xfId="361"/>
    <cellStyle name="Comma  - Style1 17" xfId="362"/>
    <cellStyle name="Comma  - Style1 18" xfId="363"/>
    <cellStyle name="Comma  - Style1 19" xfId="364"/>
    <cellStyle name="Comma  - Style1 2" xfId="365"/>
    <cellStyle name="Comma  - Style1 2 2" xfId="366"/>
    <cellStyle name="Comma  - Style1 2 3" xfId="367"/>
    <cellStyle name="Comma  - Style1 2 4" xfId="368"/>
    <cellStyle name="Comma  - Style1 2 5" xfId="369"/>
    <cellStyle name="Comma  - Style1 2_PROYECTOS - AVANCE 2017" xfId="370"/>
    <cellStyle name="Comma  - Style1 20" xfId="371"/>
    <cellStyle name="Comma  - Style1 21" xfId="372"/>
    <cellStyle name="Comma  - Style1 22" xfId="373"/>
    <cellStyle name="Comma  - Style1 23" xfId="374"/>
    <cellStyle name="Comma  - Style1 3" xfId="375"/>
    <cellStyle name="Comma  - Style1 3 2" xfId="376"/>
    <cellStyle name="Comma  - Style1 3_PROYECTOS - AVANCE 2017" xfId="377"/>
    <cellStyle name="Comma  - Style1 4" xfId="378"/>
    <cellStyle name="Comma  - Style1 5" xfId="379"/>
    <cellStyle name="Comma  - Style1 6" xfId="380"/>
    <cellStyle name="Comma  - Style1 7" xfId="381"/>
    <cellStyle name="Comma  - Style1 8" xfId="382"/>
    <cellStyle name="Comma  - Style1 9" xfId="383"/>
    <cellStyle name="Comma  - Style1_PROYECTOS - AVANCE 2017" xfId="384"/>
    <cellStyle name="Comma  - Style2" xfId="385"/>
    <cellStyle name="Comma  - Style2 10" xfId="386"/>
    <cellStyle name="Comma  - Style2 11" xfId="387"/>
    <cellStyle name="Comma  - Style2 12" xfId="388"/>
    <cellStyle name="Comma  - Style2 13" xfId="389"/>
    <cellStyle name="Comma  - Style2 14" xfId="390"/>
    <cellStyle name="Comma  - Style2 15" xfId="391"/>
    <cellStyle name="Comma  - Style2 16" xfId="392"/>
    <cellStyle name="Comma  - Style2 17" xfId="393"/>
    <cellStyle name="Comma  - Style2 18" xfId="394"/>
    <cellStyle name="Comma  - Style2 19" xfId="395"/>
    <cellStyle name="Comma  - Style2 2" xfId="396"/>
    <cellStyle name="Comma  - Style2 2 2" xfId="397"/>
    <cellStyle name="Comma  - Style2 2 3" xfId="398"/>
    <cellStyle name="Comma  - Style2 2 4" xfId="399"/>
    <cellStyle name="Comma  - Style2 2 5" xfId="400"/>
    <cellStyle name="Comma  - Style2 2_PROYECTOS - AVANCE 2017" xfId="401"/>
    <cellStyle name="Comma  - Style2 20" xfId="402"/>
    <cellStyle name="Comma  - Style2 21" xfId="403"/>
    <cellStyle name="Comma  - Style2 22" xfId="404"/>
    <cellStyle name="Comma  - Style2 23" xfId="405"/>
    <cellStyle name="Comma  - Style2 3" xfId="406"/>
    <cellStyle name="Comma  - Style2 3 2" xfId="407"/>
    <cellStyle name="Comma  - Style2 3_PROYECTOS - AVANCE 2017" xfId="408"/>
    <cellStyle name="Comma  - Style2 4" xfId="409"/>
    <cellStyle name="Comma  - Style2 5" xfId="410"/>
    <cellStyle name="Comma  - Style2 6" xfId="411"/>
    <cellStyle name="Comma  - Style2 7" xfId="412"/>
    <cellStyle name="Comma  - Style2 8" xfId="413"/>
    <cellStyle name="Comma  - Style2 9" xfId="414"/>
    <cellStyle name="Comma  - Style2_PROYECTOS - AVANCE 2017" xfId="415"/>
    <cellStyle name="Comma  - Style3" xfId="416"/>
    <cellStyle name="Comma  - Style3 10" xfId="417"/>
    <cellStyle name="Comma  - Style3 11" xfId="418"/>
    <cellStyle name="Comma  - Style3 12" xfId="419"/>
    <cellStyle name="Comma  - Style3 13" xfId="420"/>
    <cellStyle name="Comma  - Style3 14" xfId="421"/>
    <cellStyle name="Comma  - Style3 15" xfId="422"/>
    <cellStyle name="Comma  - Style3 16" xfId="423"/>
    <cellStyle name="Comma  - Style3 17" xfId="424"/>
    <cellStyle name="Comma  - Style3 18" xfId="425"/>
    <cellStyle name="Comma  - Style3 19" xfId="426"/>
    <cellStyle name="Comma  - Style3 2" xfId="427"/>
    <cellStyle name="Comma  - Style3 2 2" xfId="428"/>
    <cellStyle name="Comma  - Style3 2 3" xfId="429"/>
    <cellStyle name="Comma  - Style3 2 4" xfId="430"/>
    <cellStyle name="Comma  - Style3 2 5" xfId="431"/>
    <cellStyle name="Comma  - Style3 2_PROYECTOS - AVANCE 2017" xfId="432"/>
    <cellStyle name="Comma  - Style3 20" xfId="433"/>
    <cellStyle name="Comma  - Style3 21" xfId="434"/>
    <cellStyle name="Comma  - Style3 22" xfId="435"/>
    <cellStyle name="Comma  - Style3 23" xfId="436"/>
    <cellStyle name="Comma  - Style3 3" xfId="437"/>
    <cellStyle name="Comma  - Style3 3 2" xfId="438"/>
    <cellStyle name="Comma  - Style3 3_PROYECTOS - AVANCE 2017" xfId="439"/>
    <cellStyle name="Comma  - Style3 4" xfId="440"/>
    <cellStyle name="Comma  - Style3 5" xfId="441"/>
    <cellStyle name="Comma  - Style3 6" xfId="442"/>
    <cellStyle name="Comma  - Style3 7" xfId="443"/>
    <cellStyle name="Comma  - Style3 8" xfId="444"/>
    <cellStyle name="Comma  - Style3 9" xfId="445"/>
    <cellStyle name="Comma  - Style3_PROYECTOS - AVANCE 2017" xfId="446"/>
    <cellStyle name="Comma  - Style4" xfId="447"/>
    <cellStyle name="Comma  - Style4 10" xfId="448"/>
    <cellStyle name="Comma  - Style4 11" xfId="449"/>
    <cellStyle name="Comma  - Style4 12" xfId="450"/>
    <cellStyle name="Comma  - Style4 13" xfId="451"/>
    <cellStyle name="Comma  - Style4 14" xfId="452"/>
    <cellStyle name="Comma  - Style4 15" xfId="453"/>
    <cellStyle name="Comma  - Style4 16" xfId="454"/>
    <cellStyle name="Comma  - Style4 17" xfId="455"/>
    <cellStyle name="Comma  - Style4 18" xfId="456"/>
    <cellStyle name="Comma  - Style4 19" xfId="457"/>
    <cellStyle name="Comma  - Style4 2" xfId="458"/>
    <cellStyle name="Comma  - Style4 2 2" xfId="459"/>
    <cellStyle name="Comma  - Style4 2 3" xfId="460"/>
    <cellStyle name="Comma  - Style4 2 4" xfId="461"/>
    <cellStyle name="Comma  - Style4 2 5" xfId="462"/>
    <cellStyle name="Comma  - Style4 2_PROYECTOS - AVANCE 2017" xfId="463"/>
    <cellStyle name="Comma  - Style4 20" xfId="464"/>
    <cellStyle name="Comma  - Style4 21" xfId="465"/>
    <cellStyle name="Comma  - Style4 22" xfId="466"/>
    <cellStyle name="Comma  - Style4 23" xfId="467"/>
    <cellStyle name="Comma  - Style4 3" xfId="468"/>
    <cellStyle name="Comma  - Style4 3 2" xfId="469"/>
    <cellStyle name="Comma  - Style4 3_PROYECTOS - AVANCE 2017" xfId="470"/>
    <cellStyle name="Comma  - Style4 4" xfId="471"/>
    <cellStyle name="Comma  - Style4 5" xfId="472"/>
    <cellStyle name="Comma  - Style4 6" xfId="473"/>
    <cellStyle name="Comma  - Style4 7" xfId="474"/>
    <cellStyle name="Comma  - Style4 8" xfId="475"/>
    <cellStyle name="Comma  - Style4 9" xfId="476"/>
    <cellStyle name="Comma  - Style4_PROYECTOS - AVANCE 2017" xfId="477"/>
    <cellStyle name="Comma  - Style5" xfId="478"/>
    <cellStyle name="Comma  - Style5 10" xfId="479"/>
    <cellStyle name="Comma  - Style5 11" xfId="480"/>
    <cellStyle name="Comma  - Style5 12" xfId="481"/>
    <cellStyle name="Comma  - Style5 13" xfId="482"/>
    <cellStyle name="Comma  - Style5 14" xfId="483"/>
    <cellStyle name="Comma  - Style5 15" xfId="484"/>
    <cellStyle name="Comma  - Style5 16" xfId="485"/>
    <cellStyle name="Comma  - Style5 17" xfId="486"/>
    <cellStyle name="Comma  - Style5 18" xfId="487"/>
    <cellStyle name="Comma  - Style5 19" xfId="488"/>
    <cellStyle name="Comma  - Style5 2" xfId="489"/>
    <cellStyle name="Comma  - Style5 2 2" xfId="490"/>
    <cellStyle name="Comma  - Style5 2 3" xfId="491"/>
    <cellStyle name="Comma  - Style5 2 4" xfId="492"/>
    <cellStyle name="Comma  - Style5 2 5" xfId="493"/>
    <cellStyle name="Comma  - Style5 2_PROYECTOS - AVANCE 2017" xfId="494"/>
    <cellStyle name="Comma  - Style5 20" xfId="495"/>
    <cellStyle name="Comma  - Style5 21" xfId="496"/>
    <cellStyle name="Comma  - Style5 22" xfId="497"/>
    <cellStyle name="Comma  - Style5 23" xfId="498"/>
    <cellStyle name="Comma  - Style5 3" xfId="499"/>
    <cellStyle name="Comma  - Style5 3 2" xfId="500"/>
    <cellStyle name="Comma  - Style5 3_PROYECTOS - AVANCE 2017" xfId="501"/>
    <cellStyle name="Comma  - Style5 4" xfId="502"/>
    <cellStyle name="Comma  - Style5 5" xfId="503"/>
    <cellStyle name="Comma  - Style5 6" xfId="504"/>
    <cellStyle name="Comma  - Style5 7" xfId="505"/>
    <cellStyle name="Comma  - Style5 8" xfId="506"/>
    <cellStyle name="Comma  - Style5 9" xfId="507"/>
    <cellStyle name="Comma  - Style5_PROYECTOS - AVANCE 2017" xfId="508"/>
    <cellStyle name="Comma  - Style6" xfId="509"/>
    <cellStyle name="Comma  - Style6 10" xfId="510"/>
    <cellStyle name="Comma  - Style6 11" xfId="511"/>
    <cellStyle name="Comma  - Style6 12" xfId="512"/>
    <cellStyle name="Comma  - Style6 13" xfId="513"/>
    <cellStyle name="Comma  - Style6 14" xfId="514"/>
    <cellStyle name="Comma  - Style6 15" xfId="515"/>
    <cellStyle name="Comma  - Style6 16" xfId="516"/>
    <cellStyle name="Comma  - Style6 17" xfId="517"/>
    <cellStyle name="Comma  - Style6 18" xfId="518"/>
    <cellStyle name="Comma  - Style6 19" xfId="519"/>
    <cellStyle name="Comma  - Style6 2" xfId="520"/>
    <cellStyle name="Comma  - Style6 2 2" xfId="521"/>
    <cellStyle name="Comma  - Style6 2 3" xfId="522"/>
    <cellStyle name="Comma  - Style6 2 4" xfId="523"/>
    <cellStyle name="Comma  - Style6 2 5" xfId="524"/>
    <cellStyle name="Comma  - Style6 2_PROYECTOS - AVANCE 2017" xfId="525"/>
    <cellStyle name="Comma  - Style6 20" xfId="526"/>
    <cellStyle name="Comma  - Style6 21" xfId="527"/>
    <cellStyle name="Comma  - Style6 22" xfId="528"/>
    <cellStyle name="Comma  - Style6 23" xfId="529"/>
    <cellStyle name="Comma  - Style6 3" xfId="530"/>
    <cellStyle name="Comma  - Style6 3 2" xfId="531"/>
    <cellStyle name="Comma  - Style6 3_PROYECTOS - AVANCE 2017" xfId="532"/>
    <cellStyle name="Comma  - Style6 4" xfId="533"/>
    <cellStyle name="Comma  - Style6 5" xfId="534"/>
    <cellStyle name="Comma  - Style6 6" xfId="535"/>
    <cellStyle name="Comma  - Style6 7" xfId="536"/>
    <cellStyle name="Comma  - Style6 8" xfId="537"/>
    <cellStyle name="Comma  - Style6 9" xfId="538"/>
    <cellStyle name="Comma  - Style6_PROYECTOS - AVANCE 2017" xfId="539"/>
    <cellStyle name="Comma  - Style7" xfId="540"/>
    <cellStyle name="Comma  - Style7 10" xfId="541"/>
    <cellStyle name="Comma  - Style7 11" xfId="542"/>
    <cellStyle name="Comma  - Style7 12" xfId="543"/>
    <cellStyle name="Comma  - Style7 13" xfId="544"/>
    <cellStyle name="Comma  - Style7 14" xfId="545"/>
    <cellStyle name="Comma  - Style7 15" xfId="546"/>
    <cellStyle name="Comma  - Style7 16" xfId="547"/>
    <cellStyle name="Comma  - Style7 17" xfId="548"/>
    <cellStyle name="Comma  - Style7 18" xfId="549"/>
    <cellStyle name="Comma  - Style7 19" xfId="550"/>
    <cellStyle name="Comma  - Style7 2" xfId="551"/>
    <cellStyle name="Comma  - Style7 2 2" xfId="552"/>
    <cellStyle name="Comma  - Style7 2 3" xfId="553"/>
    <cellStyle name="Comma  - Style7 2 4" xfId="554"/>
    <cellStyle name="Comma  - Style7 2 5" xfId="555"/>
    <cellStyle name="Comma  - Style7 2_PROYECTOS - AVANCE 2017" xfId="556"/>
    <cellStyle name="Comma  - Style7 20" xfId="557"/>
    <cellStyle name="Comma  - Style7 21" xfId="558"/>
    <cellStyle name="Comma  - Style7 22" xfId="559"/>
    <cellStyle name="Comma  - Style7 23" xfId="560"/>
    <cellStyle name="Comma  - Style7 3" xfId="561"/>
    <cellStyle name="Comma  - Style7 3 2" xfId="562"/>
    <cellStyle name="Comma  - Style7 3_PROYECTOS - AVANCE 2017" xfId="563"/>
    <cellStyle name="Comma  - Style7 4" xfId="564"/>
    <cellStyle name="Comma  - Style7 5" xfId="565"/>
    <cellStyle name="Comma  - Style7 6" xfId="566"/>
    <cellStyle name="Comma  - Style7 7" xfId="567"/>
    <cellStyle name="Comma  - Style7 8" xfId="568"/>
    <cellStyle name="Comma  - Style7 9" xfId="569"/>
    <cellStyle name="Comma  - Style7_PROYECTOS - AVANCE 2017" xfId="570"/>
    <cellStyle name="Comma  - Style8" xfId="571"/>
    <cellStyle name="Comma  - Style8 10" xfId="572"/>
    <cellStyle name="Comma  - Style8 11" xfId="573"/>
    <cellStyle name="Comma  - Style8 12" xfId="574"/>
    <cellStyle name="Comma  - Style8 13" xfId="575"/>
    <cellStyle name="Comma  - Style8 14" xfId="576"/>
    <cellStyle name="Comma  - Style8 15" xfId="577"/>
    <cellStyle name="Comma  - Style8 16" xfId="578"/>
    <cellStyle name="Comma  - Style8 17" xfId="579"/>
    <cellStyle name="Comma  - Style8 18" xfId="580"/>
    <cellStyle name="Comma  - Style8 19" xfId="581"/>
    <cellStyle name="Comma  - Style8 2" xfId="582"/>
    <cellStyle name="Comma  - Style8 2 2" xfId="583"/>
    <cellStyle name="Comma  - Style8 2 3" xfId="584"/>
    <cellStyle name="Comma  - Style8 2 4" xfId="585"/>
    <cellStyle name="Comma  - Style8 2 5" xfId="586"/>
    <cellStyle name="Comma  - Style8 2_PROYECTOS - AVANCE 2017" xfId="587"/>
    <cellStyle name="Comma  - Style8 20" xfId="588"/>
    <cellStyle name="Comma  - Style8 21" xfId="589"/>
    <cellStyle name="Comma  - Style8 22" xfId="590"/>
    <cellStyle name="Comma  - Style8 23" xfId="591"/>
    <cellStyle name="Comma  - Style8 3" xfId="592"/>
    <cellStyle name="Comma  - Style8 3 2" xfId="593"/>
    <cellStyle name="Comma  - Style8 3_PROYECTOS - AVANCE 2017" xfId="594"/>
    <cellStyle name="Comma  - Style8 4" xfId="595"/>
    <cellStyle name="Comma  - Style8 5" xfId="596"/>
    <cellStyle name="Comma  - Style8 6" xfId="597"/>
    <cellStyle name="Comma  - Style8 7" xfId="598"/>
    <cellStyle name="Comma  - Style8 8" xfId="599"/>
    <cellStyle name="Comma  - Style8 9" xfId="600"/>
    <cellStyle name="Comma  - Style8_PROYECTOS - AVANCE 2017" xfId="601"/>
    <cellStyle name="Comma [0]" xfId="602"/>
    <cellStyle name="Comma [0] 2" xfId="603"/>
    <cellStyle name="Comma [0] 3" xfId="604"/>
    <cellStyle name="Comma [0] 4" xfId="605"/>
    <cellStyle name="Comma [0] 5" xfId="606"/>
    <cellStyle name="Comma [0] 6" xfId="607"/>
    <cellStyle name="Comma [0] 7" xfId="608"/>
    <cellStyle name="Comma 0.0" xfId="609"/>
    <cellStyle name="Comma 0.00" xfId="610"/>
    <cellStyle name="Comma 0.000" xfId="611"/>
    <cellStyle name="Comma 10" xfId="612"/>
    <cellStyle name="Comma 10 2" xfId="613"/>
    <cellStyle name="Comma 2" xfId="614"/>
    <cellStyle name="Comma 2 2" xfId="615"/>
    <cellStyle name="Comma 2 2 2" xfId="616"/>
    <cellStyle name="Comma 2 3" xfId="617"/>
    <cellStyle name="Comma 2 4" xfId="618"/>
    <cellStyle name="Comma 2_Hoja de cálculo en RENDICION DE CUENTA PDVSA GAS ENERO-MARZO 2015_v5" xfId="619"/>
    <cellStyle name="Comma 3" xfId="620"/>
    <cellStyle name="Comma 3 2" xfId="621"/>
    <cellStyle name="Comma 3 2 2" xfId="622"/>
    <cellStyle name="Comma 3 2 2 2" xfId="623"/>
    <cellStyle name="Comma 3 2 3" xfId="624"/>
    <cellStyle name="Comma 3 3" xfId="625"/>
    <cellStyle name="Comma 3 3 2" xfId="626"/>
    <cellStyle name="Comma 3 4" xfId="627"/>
    <cellStyle name="Comma 4" xfId="628"/>
    <cellStyle name="Comma 4 2" xfId="629"/>
    <cellStyle name="Comma 4 2 2" xfId="630"/>
    <cellStyle name="Comma 4 2 2 2" xfId="631"/>
    <cellStyle name="Comma 4 2 3" xfId="632"/>
    <cellStyle name="Comma 4 3" xfId="633"/>
    <cellStyle name="Comma 4 3 2" xfId="634"/>
    <cellStyle name="Comma 4 4" xfId="635"/>
    <cellStyle name="Comma 5" xfId="636"/>
    <cellStyle name="Comma 5 2" xfId="637"/>
    <cellStyle name="Comma 5 2 2" xfId="638"/>
    <cellStyle name="Comma 5 3" xfId="639"/>
    <cellStyle name="Comma 6" xfId="640"/>
    <cellStyle name="Comma 6 2" xfId="641"/>
    <cellStyle name="Comma 7" xfId="642"/>
    <cellStyle name="Comma 7 2" xfId="643"/>
    <cellStyle name="Comma 7 2 2" xfId="644"/>
    <cellStyle name="Comma 7 3" xfId="645"/>
    <cellStyle name="Comma 8" xfId="646"/>
    <cellStyle name="Comma 8 2" xfId="647"/>
    <cellStyle name="Comma 8 2 2" xfId="648"/>
    <cellStyle name="Comma 8 3" xfId="649"/>
    <cellStyle name="Comma 9" xfId="650"/>
    <cellStyle name="Comma_## Amb Bit Cost" xfId="651"/>
    <cellStyle name="Comma0" xfId="652"/>
    <cellStyle name="Comma0 2" xfId="653"/>
    <cellStyle name="Comma0 2 2" xfId="654"/>
    <cellStyle name="Comma0 3" xfId="655"/>
    <cellStyle name="Company Name" xfId="656"/>
    <cellStyle name="Currency [0]" xfId="657"/>
    <cellStyle name="Currency 0.0" xfId="658"/>
    <cellStyle name="Currency 0.00" xfId="659"/>
    <cellStyle name="Currency 0.000" xfId="660"/>
    <cellStyle name="Currency 2" xfId="661"/>
    <cellStyle name="Currency 2 2" xfId="662"/>
    <cellStyle name="Currency 2 2 2" xfId="663"/>
    <cellStyle name="Currency 2 3" xfId="664"/>
    <cellStyle name="Currency_## Amb Bit Cost" xfId="665"/>
    <cellStyle name="Currency0" xfId="666"/>
    <cellStyle name="Currency0 2" xfId="667"/>
    <cellStyle name="Currency0 2 2" xfId="668"/>
    <cellStyle name="Currency0 3" xfId="669"/>
    <cellStyle name="Date" xfId="670"/>
    <cellStyle name="Date 2" xfId="671"/>
    <cellStyle name="Date 2 2" xfId="672"/>
    <cellStyle name="Date 3" xfId="673"/>
    <cellStyle name="Date_Deuda PDVSA_Corto y Largo Plazo_30-06-13_Incluye Movimiento" xfId="674"/>
    <cellStyle name="ENCABEZADO" xfId="675"/>
    <cellStyle name="Encabezado 1" xfId="676"/>
    <cellStyle name="encabezado 10" xfId="677"/>
    <cellStyle name="Encabezado 11" xfId="678"/>
    <cellStyle name="Encabezado 12" xfId="679"/>
    <cellStyle name="Encabezado 13" xfId="680"/>
    <cellStyle name="Encabezado 14" xfId="681"/>
    <cellStyle name="Encabezado 2" xfId="682"/>
    <cellStyle name="Encabezado 2 2" xfId="683"/>
    <cellStyle name="Encabezado 2_BS" xfId="684"/>
    <cellStyle name="Encabezado 3" xfId="685"/>
    <cellStyle name="Encabezado 4 2" xfId="686"/>
    <cellStyle name="Encabezado 5" xfId="687"/>
    <cellStyle name="Encabezado 6" xfId="688"/>
    <cellStyle name="Encabezado 7" xfId="689"/>
    <cellStyle name="Encabezado 8" xfId="690"/>
    <cellStyle name="encabezado 9" xfId="691"/>
    <cellStyle name="Encabezado ch" xfId="692"/>
    <cellStyle name="Encabezado ch 2" xfId="693"/>
    <cellStyle name="Encabezado ch 3" xfId="694"/>
    <cellStyle name="Encabezado ch 4" xfId="695"/>
    <cellStyle name="Encabezado ch 5" xfId="696"/>
    <cellStyle name="encabezado ch 6" xfId="697"/>
    <cellStyle name="Encabezado ch 7" xfId="698"/>
    <cellStyle name="Encabezado ch n" xfId="699"/>
    <cellStyle name="Encabezado ch s/n" xfId="700"/>
    <cellStyle name="Encabezado ch s/n 2" xfId="701"/>
    <cellStyle name="Encabezado ch s/n_Hoja de cálculo en RC ENE SEP 2014 DEPORI" xfId="702"/>
    <cellStyle name="encabezado ch/sn" xfId="703"/>
    <cellStyle name="Encabezado ch_Deuda PDVSA_Corto y Largo Plazo_30-06-13_Incluye Movimiento" xfId="704"/>
    <cellStyle name="encabezado1" xfId="705"/>
    <cellStyle name="encabezado11" xfId="706"/>
    <cellStyle name="encabezado2" xfId="707"/>
    <cellStyle name="Énfasis1 2" xfId="708"/>
    <cellStyle name="Énfasis2 2" xfId="709"/>
    <cellStyle name="Énfasis3 2" xfId="710"/>
    <cellStyle name="Énfasis4 2" xfId="711"/>
    <cellStyle name="Énfasis5 2" xfId="712"/>
    <cellStyle name="Énfasis6 2" xfId="713"/>
    <cellStyle name="Entrada 2" xfId="714"/>
    <cellStyle name="Estilo 1" xfId="715"/>
    <cellStyle name="Estilo 1 2" xfId="716"/>
    <cellStyle name="Estilo 1 3" xfId="717"/>
    <cellStyle name="Estilo 2" xfId="718"/>
    <cellStyle name="Euro" xfId="719"/>
    <cellStyle name="Euro 10" xfId="720"/>
    <cellStyle name="Euro 11" xfId="721"/>
    <cellStyle name="Euro 12" xfId="722"/>
    <cellStyle name="Euro 13" xfId="723"/>
    <cellStyle name="Euro 14" xfId="724"/>
    <cellStyle name="Euro 15" xfId="725"/>
    <cellStyle name="Euro 16" xfId="726"/>
    <cellStyle name="Euro 17" xfId="727"/>
    <cellStyle name="Euro 18" xfId="728"/>
    <cellStyle name="Euro 19" xfId="729"/>
    <cellStyle name="Euro 2" xfId="730"/>
    <cellStyle name="Euro 2 2" xfId="731"/>
    <cellStyle name="Euro 2_Deuda Casa Matriz_Cy LP_ 30-09-14_Incluye Movimiento" xfId="732"/>
    <cellStyle name="Euro 20" xfId="733"/>
    <cellStyle name="Euro 21" xfId="734"/>
    <cellStyle name="Euro 22" xfId="735"/>
    <cellStyle name="Euro 23" xfId="736"/>
    <cellStyle name="Euro 24" xfId="737"/>
    <cellStyle name="Euro 25" xfId="738"/>
    <cellStyle name="Euro 3" xfId="739"/>
    <cellStyle name="Euro 4" xfId="740"/>
    <cellStyle name="Euro 4 2" xfId="741"/>
    <cellStyle name="Euro 4 3" xfId="742"/>
    <cellStyle name="Euro 4 4" xfId="743"/>
    <cellStyle name="Euro 4 5" xfId="744"/>
    <cellStyle name="Euro 5" xfId="745"/>
    <cellStyle name="Euro 5 2" xfId="746"/>
    <cellStyle name="Euro 6" xfId="747"/>
    <cellStyle name="Euro 7" xfId="748"/>
    <cellStyle name="Euro 8" xfId="749"/>
    <cellStyle name="Euro 9" xfId="750"/>
    <cellStyle name="Euro_3 Deuda PDVSA_CP y LP_al 31-03-15 a Tasas 20,82_6,30 y 52,1013_V2" xfId="751"/>
    <cellStyle name="Explanatory Text" xfId="752"/>
    <cellStyle name="Explanatory Text 2" xfId="753"/>
    <cellStyle name="Explanatory Text_Debt_CITGO-PDVSA_June_2013" xfId="754"/>
    <cellStyle name="Fixed" xfId="755"/>
    <cellStyle name="Fixed 2" xfId="756"/>
    <cellStyle name="Fixed 2 2" xfId="757"/>
    <cellStyle name="Fixed 3" xfId="758"/>
    <cellStyle name="Good" xfId="759"/>
    <cellStyle name="Good 2" xfId="760"/>
    <cellStyle name="Good_Debt_CITGO-PDVSA_June_2013" xfId="761"/>
    <cellStyle name="Grey" xfId="762"/>
    <cellStyle name="Grey 10" xfId="763"/>
    <cellStyle name="Grey 11" xfId="764"/>
    <cellStyle name="Grey 12" xfId="765"/>
    <cellStyle name="Grey 13" xfId="766"/>
    <cellStyle name="Grey 14" xfId="767"/>
    <cellStyle name="Grey 15" xfId="768"/>
    <cellStyle name="Grey 16" xfId="769"/>
    <cellStyle name="Grey 17" xfId="770"/>
    <cellStyle name="Grey 18" xfId="771"/>
    <cellStyle name="Grey 19" xfId="772"/>
    <cellStyle name="Grey 2" xfId="773"/>
    <cellStyle name="Grey 20" xfId="774"/>
    <cellStyle name="Grey 3" xfId="775"/>
    <cellStyle name="Grey 4" xfId="776"/>
    <cellStyle name="Grey 5" xfId="777"/>
    <cellStyle name="Grey 6" xfId="778"/>
    <cellStyle name="Grey 7" xfId="779"/>
    <cellStyle name="Grey 8" xfId="780"/>
    <cellStyle name="Grey 9" xfId="781"/>
    <cellStyle name="Grey_PROYECTOS - AVANCE 2017" xfId="782"/>
    <cellStyle name="Header1" xfId="783"/>
    <cellStyle name="Header2" xfId="784"/>
    <cellStyle name="Heading" xfId="785"/>
    <cellStyle name="Heading 1" xfId="786"/>
    <cellStyle name="Heading 1 2" xfId="787"/>
    <cellStyle name="Heading 1 3" xfId="788"/>
    <cellStyle name="Heading 1_2 Balance de la Deuda y cuadros de Notas del Informe 31-12-14_Tasa 12,16 para KPMG" xfId="789"/>
    <cellStyle name="Heading 2" xfId="790"/>
    <cellStyle name="Heading 2 2" xfId="791"/>
    <cellStyle name="Heading 2 3" xfId="792"/>
    <cellStyle name="Heading 2_2 Balance de la Deuda y cuadros de Notas del Informe 31-12-14_Tasa 12,16 para KPMG" xfId="793"/>
    <cellStyle name="Heading 3" xfId="794"/>
    <cellStyle name="Heading 3 2" xfId="795"/>
    <cellStyle name="Heading 3_2 Balance de la Deuda y cuadros de Notas del Informe 31-12-14_Tasa 12,16 para KPMG" xfId="796"/>
    <cellStyle name="Heading 4" xfId="797"/>
    <cellStyle name="Heading 4 2" xfId="798"/>
    <cellStyle name="Heading 4_Debt_CITGO-PDVSA_June_2013" xfId="799"/>
    <cellStyle name="Heading No Underline" xfId="800"/>
    <cellStyle name="Heading With Underline" xfId="801"/>
    <cellStyle name="Heading_Debt_CITGO-PDVSA_July_2013" xfId="802"/>
    <cellStyle name="Hyperlink 2" xfId="803"/>
    <cellStyle name="Hyperlink 2 10" xfId="804"/>
    <cellStyle name="Hyperlink 2 11" xfId="805"/>
    <cellStyle name="Hyperlink 2 12" xfId="806"/>
    <cellStyle name="Hyperlink 2 13" xfId="807"/>
    <cellStyle name="Hyperlink 2 14" xfId="808"/>
    <cellStyle name="Hyperlink 2 15" xfId="809"/>
    <cellStyle name="Hyperlink 2 16" xfId="810"/>
    <cellStyle name="Hyperlink 2 17" xfId="811"/>
    <cellStyle name="Hyperlink 2 18" xfId="812"/>
    <cellStyle name="Hyperlink 2 19" xfId="813"/>
    <cellStyle name="Hyperlink 2 2" xfId="814"/>
    <cellStyle name="Hyperlink 2 20" xfId="815"/>
    <cellStyle name="Hyperlink 2 3" xfId="816"/>
    <cellStyle name="Hyperlink 2 4" xfId="817"/>
    <cellStyle name="Hyperlink 2 5" xfId="818"/>
    <cellStyle name="Hyperlink 2 6" xfId="819"/>
    <cellStyle name="Hyperlink 2 7" xfId="820"/>
    <cellStyle name="Hyperlink 2 8" xfId="821"/>
    <cellStyle name="Hyperlink 2 9" xfId="822"/>
    <cellStyle name="Hyperlink 2_PROYECTOS - AVANCE 2017" xfId="823"/>
    <cellStyle name="Incorrecto 2" xfId="824"/>
    <cellStyle name="Input" xfId="825"/>
    <cellStyle name="Input [yellow]" xfId="826"/>
    <cellStyle name="Input [yellow] 10" xfId="827"/>
    <cellStyle name="Input [yellow] 11" xfId="828"/>
    <cellStyle name="Input [yellow] 12" xfId="829"/>
    <cellStyle name="Input [yellow] 13" xfId="830"/>
    <cellStyle name="Input [yellow] 14" xfId="831"/>
    <cellStyle name="Input [yellow] 15" xfId="832"/>
    <cellStyle name="Input [yellow] 16" xfId="833"/>
    <cellStyle name="Input [yellow] 17" xfId="834"/>
    <cellStyle name="Input [yellow] 18" xfId="835"/>
    <cellStyle name="Input [yellow] 19" xfId="836"/>
    <cellStyle name="Input [yellow] 2" xfId="837"/>
    <cellStyle name="Input [yellow] 20" xfId="838"/>
    <cellStyle name="Input [yellow] 3" xfId="839"/>
    <cellStyle name="Input [yellow] 4" xfId="840"/>
    <cellStyle name="Input [yellow] 5" xfId="841"/>
    <cellStyle name="Input [yellow] 6" xfId="842"/>
    <cellStyle name="Input [yellow] 7" xfId="843"/>
    <cellStyle name="Input [yellow] 8" xfId="844"/>
    <cellStyle name="Input [yellow] 9" xfId="845"/>
    <cellStyle name="Input [yellow]_PROYECTOS - AVANCE 2017" xfId="846"/>
    <cellStyle name="Input 2" xfId="847"/>
    <cellStyle name="Input_2 Balance de la Deuda y cuadros de Notas del Informe 31-12-14_Tasa 12,16 para KPMG" xfId="848"/>
    <cellStyle name="Linked Cell" xfId="849"/>
    <cellStyle name="Linked Cell 2" xfId="850"/>
    <cellStyle name="Linked Cell_2 Balance de la Deuda y cuadros de Notas del Informe 31-12-14_Tasa 12,16 para KPMG" xfId="851"/>
    <cellStyle name="Llamados letra 9" xfId="852"/>
    <cellStyle name="Millares" xfId="853" builtinId="3"/>
    <cellStyle name="Millares (0)" xfId="854"/>
    <cellStyle name="Millares [0] 2" xfId="855"/>
    <cellStyle name="Millares [0] 2 10" xfId="856"/>
    <cellStyle name="Millares [0] 2 11" xfId="857"/>
    <cellStyle name="Millares [0] 2 12" xfId="858"/>
    <cellStyle name="Millares [0] 2 13" xfId="859"/>
    <cellStyle name="Millares [0] 2 14" xfId="860"/>
    <cellStyle name="Millares [0] 2 15" xfId="861"/>
    <cellStyle name="Millares [0] 2 16" xfId="862"/>
    <cellStyle name="Millares [0] 2 17" xfId="863"/>
    <cellStyle name="Millares [0] 2 18" xfId="864"/>
    <cellStyle name="Millares [0] 2 19" xfId="865"/>
    <cellStyle name="Millares [0] 2 2" xfId="866"/>
    <cellStyle name="Millares [0] 2 2 2" xfId="867"/>
    <cellStyle name="Millares [0] 2 2 3" xfId="868"/>
    <cellStyle name="Millares [0] 2 2 4" xfId="869"/>
    <cellStyle name="Millares [0] 2 2 5" xfId="870"/>
    <cellStyle name="Millares [0] 2 20" xfId="871"/>
    <cellStyle name="Millares [0] 2 21" xfId="872"/>
    <cellStyle name="Millares [0] 2 3" xfId="873"/>
    <cellStyle name="Millares [0] 2 3 2" xfId="874"/>
    <cellStyle name="Millares [0] 2 4" xfId="875"/>
    <cellStyle name="Millares [0] 2 5" xfId="876"/>
    <cellStyle name="Millares [0] 2 6" xfId="877"/>
    <cellStyle name="Millares [0] 2 7" xfId="878"/>
    <cellStyle name="Millares [0] 2 8" xfId="879"/>
    <cellStyle name="Millares [0] 2 9" xfId="880"/>
    <cellStyle name="Millares [0] 3" xfId="881"/>
    <cellStyle name="Millares [0] 3 10" xfId="882"/>
    <cellStyle name="Millares [0] 3 11" xfId="883"/>
    <cellStyle name="Millares [0] 3 12" xfId="884"/>
    <cellStyle name="Millares [0] 3 13" xfId="885"/>
    <cellStyle name="Millares [0] 3 14" xfId="886"/>
    <cellStyle name="Millares [0] 3 15" xfId="887"/>
    <cellStyle name="Millares [0] 3 16" xfId="888"/>
    <cellStyle name="Millares [0] 3 17" xfId="889"/>
    <cellStyle name="Millares [0] 3 18" xfId="890"/>
    <cellStyle name="Millares [0] 3 19" xfId="891"/>
    <cellStyle name="Millares [0] 3 2" xfId="892"/>
    <cellStyle name="Millares [0] 3 2 2" xfId="893"/>
    <cellStyle name="Millares [0] 3 2 3" xfId="894"/>
    <cellStyle name="Millares [0] 3 2 4" xfId="895"/>
    <cellStyle name="Millares [0] 3 2 5" xfId="896"/>
    <cellStyle name="Millares [0] 3 20" xfId="897"/>
    <cellStyle name="Millares [0] 3 21" xfId="898"/>
    <cellStyle name="Millares [0] 3 3" xfId="899"/>
    <cellStyle name="Millares [0] 3 3 2" xfId="900"/>
    <cellStyle name="Millares [0] 3 4" xfId="901"/>
    <cellStyle name="Millares [0] 3 5" xfId="902"/>
    <cellStyle name="Millares [0] 3 6" xfId="903"/>
    <cellStyle name="Millares [0] 3 7" xfId="904"/>
    <cellStyle name="Millares [0] 3 8" xfId="905"/>
    <cellStyle name="Millares [0] 3 9" xfId="906"/>
    <cellStyle name="Millares 10" xfId="907"/>
    <cellStyle name="Millares 10 2" xfId="908"/>
    <cellStyle name="Millares 10 3" xfId="909"/>
    <cellStyle name="Millares 10_4 Perfil de Vencimiento al 28-02-2015_Tasa 18,08_6,30 y 52,1013" xfId="910"/>
    <cellStyle name="Millares 11" xfId="911"/>
    <cellStyle name="Millares 12" xfId="912"/>
    <cellStyle name="Millares 13 2" xfId="913"/>
    <cellStyle name="Millares 13 3" xfId="914"/>
    <cellStyle name="Millares 13 4" xfId="915"/>
    <cellStyle name="Millares 13 5" xfId="916"/>
    <cellStyle name="Millares 13 5 2" xfId="917"/>
    <cellStyle name="Millares 13 6" xfId="918"/>
    <cellStyle name="Millares 13 6 2" xfId="919"/>
    <cellStyle name="Millares 13 7" xfId="920"/>
    <cellStyle name="Millares 13 7 2" xfId="921"/>
    <cellStyle name="Millares 13 8" xfId="922"/>
    <cellStyle name="Millares 13 8 2" xfId="923"/>
    <cellStyle name="Millares 13 9" xfId="924"/>
    <cellStyle name="Millares 13 9 2" xfId="925"/>
    <cellStyle name="Millares 2" xfId="926"/>
    <cellStyle name="Millares 2 2" xfId="927"/>
    <cellStyle name="Millares 2 2 2" xfId="928"/>
    <cellStyle name="Millares 2 3" xfId="929"/>
    <cellStyle name="Millares 3" xfId="930"/>
    <cellStyle name="Millares 3 2" xfId="931"/>
    <cellStyle name="Millares 3_Hoja de cálculo en RENDICION DE CUENTA PDVSA GAS ENERO-MARZO 2015_v5" xfId="932"/>
    <cellStyle name="Millares 32" xfId="933"/>
    <cellStyle name="Millares 33" xfId="934"/>
    <cellStyle name="Millares 34" xfId="935"/>
    <cellStyle name="Millares 4" xfId="936"/>
    <cellStyle name="Millares 5" xfId="937"/>
    <cellStyle name="Millares 6" xfId="938"/>
    <cellStyle name="Millares 6 2" xfId="939"/>
    <cellStyle name="Millares 7" xfId="940"/>
    <cellStyle name="Millares 7 2" xfId="941"/>
    <cellStyle name="Millares 8" xfId="942"/>
    <cellStyle name="Millares 9" xfId="943"/>
    <cellStyle name="Milliers [0]_CREATIVE" xfId="944"/>
    <cellStyle name="Milliers_CREATIVE" xfId="945"/>
    <cellStyle name="Monétaire [0]_CREATIVE" xfId="946"/>
    <cellStyle name="Monétaire_CREATIVE" xfId="947"/>
    <cellStyle name="Neutral 2" xfId="948"/>
    <cellStyle name="Normal" xfId="0" builtinId="0"/>
    <cellStyle name="Normal - Style1" xfId="949"/>
    <cellStyle name="Normal - Style1 10" xfId="950"/>
    <cellStyle name="Normal - Style1 11" xfId="951"/>
    <cellStyle name="Normal - Style1 12" xfId="952"/>
    <cellStyle name="Normal - Style1 13" xfId="953"/>
    <cellStyle name="Normal - Style1 14" xfId="954"/>
    <cellStyle name="Normal - Style1 15" xfId="955"/>
    <cellStyle name="Normal - Style1 16" xfId="956"/>
    <cellStyle name="Normal - Style1 17" xfId="957"/>
    <cellStyle name="Normal - Style1 18" xfId="958"/>
    <cellStyle name="Normal - Style1 19" xfId="959"/>
    <cellStyle name="Normal - Style1 2" xfId="960"/>
    <cellStyle name="Normal - Style1 2 2" xfId="961"/>
    <cellStyle name="Normal - Style1 2 3" xfId="962"/>
    <cellStyle name="Normal - Style1 2 4" xfId="963"/>
    <cellStyle name="Normal - Style1 2 5" xfId="964"/>
    <cellStyle name="Normal - Style1 2_PROYECTOS - AVANCE 2017" xfId="965"/>
    <cellStyle name="Normal - Style1 20" xfId="966"/>
    <cellStyle name="Normal - Style1 21" xfId="967"/>
    <cellStyle name="Normal - Style1 22" xfId="968"/>
    <cellStyle name="Normal - Style1 23" xfId="969"/>
    <cellStyle name="Normal - Style1 3" xfId="970"/>
    <cellStyle name="Normal - Style1 3 2" xfId="971"/>
    <cellStyle name="Normal - Style1 3_PROYECTOS - AVANCE 2017" xfId="972"/>
    <cellStyle name="Normal - Style1 4" xfId="973"/>
    <cellStyle name="Normal - Style1 5" xfId="974"/>
    <cellStyle name="Normal - Style1 6" xfId="975"/>
    <cellStyle name="Normal - Style1 7" xfId="976"/>
    <cellStyle name="Normal - Style1 8" xfId="977"/>
    <cellStyle name="Normal - Style1 9" xfId="978"/>
    <cellStyle name="Normal - Style1_PROYECTOS - AVANCE 2017" xfId="979"/>
    <cellStyle name="Normal 10" xfId="980"/>
    <cellStyle name="Normal 10 2" xfId="981"/>
    <cellStyle name="Normal 10 2 2" xfId="982"/>
    <cellStyle name="Normal 10 2 2 2" xfId="983"/>
    <cellStyle name="Normal 10 2 3" xfId="984"/>
    <cellStyle name="Normal 10 2_2 Balance de la Deuda y cuadros de Notas del Informe 31-12-14_Tasa 12,16 para KPMG" xfId="985"/>
    <cellStyle name="Normal 10 3" xfId="986"/>
    <cellStyle name="Normal 10 3 2" xfId="987"/>
    <cellStyle name="Normal 10_2 Balance de la Deuda y cuadros de Notas del Informe 31-12-14_Tasa 12,16 para KPMG" xfId="988"/>
    <cellStyle name="Normal 11" xfId="989"/>
    <cellStyle name="Normal 11 2" xfId="990"/>
    <cellStyle name="Normal 11 2 2" xfId="991"/>
    <cellStyle name="Normal 11 2 2 2" xfId="992"/>
    <cellStyle name="Normal 11 2 3" xfId="993"/>
    <cellStyle name="Normal 11 2_2 Balance de la Deuda y cuadros de Notas del Informe 31-12-14_Tasa 12,16 para KPMG" xfId="994"/>
    <cellStyle name="Normal 11 3" xfId="995"/>
    <cellStyle name="Normal 11 3 2" xfId="996"/>
    <cellStyle name="Normal 11 4" xfId="997"/>
    <cellStyle name="Normal 11_2 Balance de la Deuda y cuadros de Notas del Informe 31-12-14_Tasa 12,16 para KPMG" xfId="998"/>
    <cellStyle name="Normal 12" xfId="999"/>
    <cellStyle name="Normal 12 2" xfId="1000"/>
    <cellStyle name="Normal 12 2 2" xfId="1001"/>
    <cellStyle name="Normal 12 2 2 2" xfId="1002"/>
    <cellStyle name="Normal 12 2 3" xfId="1003"/>
    <cellStyle name="Normal 12 2_2 Balance de la Deuda y cuadros de Notas del Informe 31-12-14_Tasa 12,16 para KPMG" xfId="1004"/>
    <cellStyle name="Normal 12 3" xfId="1005"/>
    <cellStyle name="Normal 12 3 2" xfId="1006"/>
    <cellStyle name="Normal 12 4" xfId="1007"/>
    <cellStyle name="Normal 12_2 Balance de la Deuda y cuadros de Notas del Informe 31-12-14_Tasa 12,16 para KPMG" xfId="1008"/>
    <cellStyle name="Normal 13" xfId="1009"/>
    <cellStyle name="Normal 13 2" xfId="1010"/>
    <cellStyle name="Normal 13 2 2" xfId="1011"/>
    <cellStyle name="Normal 13 3" xfId="1012"/>
    <cellStyle name="Normal 14" xfId="1013"/>
    <cellStyle name="Normal 14 2" xfId="1014"/>
    <cellStyle name="Normal 14 2 2" xfId="1015"/>
    <cellStyle name="Normal 14 3" xfId="1016"/>
    <cellStyle name="Normal 15" xfId="1017"/>
    <cellStyle name="Normal 15 2" xfId="1018"/>
    <cellStyle name="Normal 15 2 2" xfId="1019"/>
    <cellStyle name="Normal 15 3" xfId="1020"/>
    <cellStyle name="Normal 16" xfId="1021"/>
    <cellStyle name="Normal 16 2" xfId="1022"/>
    <cellStyle name="Normal 16 2 2" xfId="1023"/>
    <cellStyle name="Normal 16 3" xfId="1024"/>
    <cellStyle name="Normal 17" xfId="1025"/>
    <cellStyle name="Normal 17 2" xfId="1026"/>
    <cellStyle name="Normal 17 2 2" xfId="1027"/>
    <cellStyle name="Normal 17 3" xfId="1028"/>
    <cellStyle name="Normal 17 4" xfId="1029"/>
    <cellStyle name="Normal 17_PDVSA NIIF V-1 $Bs 2013" xfId="1030"/>
    <cellStyle name="Normal 18" xfId="1031"/>
    <cellStyle name="Normal 18 2" xfId="1032"/>
    <cellStyle name="Normal 18 2 2" xfId="1033"/>
    <cellStyle name="Normal 18 3" xfId="1034"/>
    <cellStyle name="Normal 19" xfId="1035"/>
    <cellStyle name="Normal 19 2" xfId="1036"/>
    <cellStyle name="Normal 19 2 2" xfId="1037"/>
    <cellStyle name="Normal 19 3" xfId="1038"/>
    <cellStyle name="Normal 2" xfId="1039"/>
    <cellStyle name="Normal 2 2" xfId="1040"/>
    <cellStyle name="Normal 2 2 2" xfId="1041"/>
    <cellStyle name="Normal 2 2_2 Balance de la Deuda y cuadros de Notas del Informe 31-12-14_Tasa 12,16 para KPMG" xfId="1042"/>
    <cellStyle name="Normal 2 3" xfId="1043"/>
    <cellStyle name="Normal 2 3 2" xfId="1044"/>
    <cellStyle name="Normal 2 3_2 Balance de la Deuda y cuadros de Notas del Informe 31-12-14_Tasa 12,16 para KPMG" xfId="1045"/>
    <cellStyle name="Normal 2 4" xfId="1046"/>
    <cellStyle name="Normal 2 5" xfId="1047"/>
    <cellStyle name="Normal 2_2 Balance de la Deuda y cuadros de Notas del Informe 31-12-14_Tasa 12,16 para KPMG" xfId="1048"/>
    <cellStyle name="Normal 20" xfId="1049"/>
    <cellStyle name="Normal 20 2" xfId="1050"/>
    <cellStyle name="Normal 20 2 2" xfId="1051"/>
    <cellStyle name="Normal 20 3" xfId="1052"/>
    <cellStyle name="Normal 21" xfId="1053"/>
    <cellStyle name="Normal 21 2" xfId="1054"/>
    <cellStyle name="Normal 21 2 2" xfId="1055"/>
    <cellStyle name="Normal 21 3" xfId="1056"/>
    <cellStyle name="Normal 22" xfId="1057"/>
    <cellStyle name="Normal 22 2" xfId="1058"/>
    <cellStyle name="Normal 22 2 2" xfId="1059"/>
    <cellStyle name="Normal 22 3" xfId="1060"/>
    <cellStyle name="Normal 23" xfId="1061"/>
    <cellStyle name="Normal 23 2" xfId="1062"/>
    <cellStyle name="Normal 23 2 2" xfId="1063"/>
    <cellStyle name="Normal 23 3" xfId="1064"/>
    <cellStyle name="Normal 24" xfId="1065"/>
    <cellStyle name="Normal 24 2" xfId="1066"/>
    <cellStyle name="Normal 24 2 2" xfId="1067"/>
    <cellStyle name="Normal 24 3" xfId="1068"/>
    <cellStyle name="Normal 25" xfId="1069"/>
    <cellStyle name="Normal 25 2" xfId="1070"/>
    <cellStyle name="Normal 25 2 2" xfId="1071"/>
    <cellStyle name="Normal 25 3" xfId="1072"/>
    <cellStyle name="Normal 26" xfId="1073"/>
    <cellStyle name="Normal 26 2" xfId="1074"/>
    <cellStyle name="Normal 26 2 2" xfId="1075"/>
    <cellStyle name="Normal 26 3" xfId="1076"/>
    <cellStyle name="Normal 27" xfId="1077"/>
    <cellStyle name="Normal 27 2" xfId="1078"/>
    <cellStyle name="Normal 27 2 2" xfId="1079"/>
    <cellStyle name="Normal 27 3" xfId="1080"/>
    <cellStyle name="Normal 28" xfId="1081"/>
    <cellStyle name="Normal 28 2" xfId="1082"/>
    <cellStyle name="Normal 28 2 2" xfId="1083"/>
    <cellStyle name="Normal 28 3" xfId="1084"/>
    <cellStyle name="Normal 29" xfId="1085"/>
    <cellStyle name="Normal 29 2" xfId="1086"/>
    <cellStyle name="Normal 29 2 2" xfId="1087"/>
    <cellStyle name="Normal 29 3" xfId="1088"/>
    <cellStyle name="Normal 3" xfId="1089"/>
    <cellStyle name="Normal 3 10" xfId="1090"/>
    <cellStyle name="Normal 3 11" xfId="1091"/>
    <cellStyle name="Normal 3 12" xfId="1092"/>
    <cellStyle name="Normal 3 13" xfId="1093"/>
    <cellStyle name="Normal 3 14" xfId="1094"/>
    <cellStyle name="Normal 3 15" xfId="1095"/>
    <cellStyle name="Normal 3 16" xfId="1096"/>
    <cellStyle name="Normal 3 17" xfId="1097"/>
    <cellStyle name="Normal 3 18" xfId="1098"/>
    <cellStyle name="Normal 3 19" xfId="1099"/>
    <cellStyle name="Normal 3 2" xfId="1100"/>
    <cellStyle name="Normal 3 2 2" xfId="1101"/>
    <cellStyle name="Normal 3 2_2 Balance de la Deuda y cuadros de Notas del Informe 31-12-14_Tasa 12,16 para KPMG" xfId="1102"/>
    <cellStyle name="Normal 3 20" xfId="1103"/>
    <cellStyle name="Normal 3 21" xfId="1104"/>
    <cellStyle name="Normal 3 22" xfId="1105"/>
    <cellStyle name="Normal 3 23" xfId="1106"/>
    <cellStyle name="Normal 3 24" xfId="1107"/>
    <cellStyle name="Normal 3 25" xfId="1108"/>
    <cellStyle name="Normal 3 26" xfId="1109"/>
    <cellStyle name="Normal 3 27" xfId="1110"/>
    <cellStyle name="Normal 3 3" xfId="1111"/>
    <cellStyle name="Normal 3 4" xfId="1112"/>
    <cellStyle name="Normal 3 5" xfId="1113"/>
    <cellStyle name="Normal 3 5 10" xfId="1114"/>
    <cellStyle name="Normal 3 5 11" xfId="1115"/>
    <cellStyle name="Normal 3 5 12" xfId="1116"/>
    <cellStyle name="Normal 3 5 13" xfId="1117"/>
    <cellStyle name="Normal 3 5 14" xfId="1118"/>
    <cellStyle name="Normal 3 5 15" xfId="1119"/>
    <cellStyle name="Normal 3 5 16" xfId="1120"/>
    <cellStyle name="Normal 3 5 17" xfId="1121"/>
    <cellStyle name="Normal 3 5 18" xfId="1122"/>
    <cellStyle name="Normal 3 5 19" xfId="1123"/>
    <cellStyle name="Normal 3 5 2" xfId="1124"/>
    <cellStyle name="Normal 3 5 20" xfId="1125"/>
    <cellStyle name="Normal 3 5 3" xfId="1126"/>
    <cellStyle name="Normal 3 5 4" xfId="1127"/>
    <cellStyle name="Normal 3 5 5" xfId="1128"/>
    <cellStyle name="Normal 3 5 6" xfId="1129"/>
    <cellStyle name="Normal 3 5 7" xfId="1130"/>
    <cellStyle name="Normal 3 5 8" xfId="1131"/>
    <cellStyle name="Normal 3 5 9" xfId="1132"/>
    <cellStyle name="Normal 3 5_PROYECTOS - AVANCE 2017" xfId="1133"/>
    <cellStyle name="Normal 3 6" xfId="1134"/>
    <cellStyle name="Normal 3 6 2" xfId="1135"/>
    <cellStyle name="Normal 3 6 3" xfId="1136"/>
    <cellStyle name="Normal 3 6 4" xfId="1137"/>
    <cellStyle name="Normal 3 6 5" xfId="1138"/>
    <cellStyle name="Normal 3 6 6" xfId="1139"/>
    <cellStyle name="Normal 3 6 7" xfId="1140"/>
    <cellStyle name="Normal 3 6 8" xfId="1141"/>
    <cellStyle name="Normal 3 6 9" xfId="1142"/>
    <cellStyle name="Normal 3 7" xfId="1143"/>
    <cellStyle name="Normal 3 7 2" xfId="1144"/>
    <cellStyle name="Normal 3 8" xfId="1145"/>
    <cellStyle name="Normal 3 9" xfId="1146"/>
    <cellStyle name="Normal 3_2 Balance de la Deuda y cuadros de Notas del Informe 31-12-14_Tasa 12,16 para KPMG" xfId="1147"/>
    <cellStyle name="Normal 30" xfId="1148"/>
    <cellStyle name="Normal 30 2" xfId="1149"/>
    <cellStyle name="Normal 30 2 2" xfId="1150"/>
    <cellStyle name="Normal 30 3" xfId="1151"/>
    <cellStyle name="Normal 31" xfId="1152"/>
    <cellStyle name="Normal 31 2" xfId="1153"/>
    <cellStyle name="Normal 31 2 2" xfId="1154"/>
    <cellStyle name="Normal 31 3" xfId="1155"/>
    <cellStyle name="Normal 32" xfId="1156"/>
    <cellStyle name="Normal 32 2" xfId="1157"/>
    <cellStyle name="Normal 32 2 2" xfId="1158"/>
    <cellStyle name="Normal 32 3" xfId="1159"/>
    <cellStyle name="Normal 33" xfId="1160"/>
    <cellStyle name="Normal 33 2" xfId="1161"/>
    <cellStyle name="Normal 33 2 2" xfId="1162"/>
    <cellStyle name="Normal 33 3" xfId="1163"/>
    <cellStyle name="Normal 34" xfId="1164"/>
    <cellStyle name="Normal 34 2" xfId="1165"/>
    <cellStyle name="Normal 34 2 2" xfId="1166"/>
    <cellStyle name="Normal 34 3" xfId="1167"/>
    <cellStyle name="Normal 35" xfId="1168"/>
    <cellStyle name="Normal 35 2" xfId="1169"/>
    <cellStyle name="Normal 36" xfId="1170"/>
    <cellStyle name="Normal 36 2" xfId="1171"/>
    <cellStyle name="Normal 37" xfId="1172"/>
    <cellStyle name="Normal 37 2" xfId="1173"/>
    <cellStyle name="Normal 38" xfId="1174"/>
    <cellStyle name="Normal 38 2" xfId="1175"/>
    <cellStyle name="Normal 39" xfId="1176"/>
    <cellStyle name="Normal 39 2" xfId="1177"/>
    <cellStyle name="Normal 4" xfId="1178"/>
    <cellStyle name="Normal 4 10" xfId="1179"/>
    <cellStyle name="Normal 4 11" xfId="1180"/>
    <cellStyle name="Normal 4 12" xfId="1181"/>
    <cellStyle name="Normal 4 13" xfId="1182"/>
    <cellStyle name="Normal 4 14" xfId="1183"/>
    <cellStyle name="Normal 4 15" xfId="1184"/>
    <cellStyle name="Normal 4 16" xfId="1185"/>
    <cellStyle name="Normal 4 17" xfId="1186"/>
    <cellStyle name="Normal 4 18" xfId="1187"/>
    <cellStyle name="Normal 4 19" xfId="1188"/>
    <cellStyle name="Normal 4 2" xfId="1189"/>
    <cellStyle name="Normal 4 2 2" xfId="1190"/>
    <cellStyle name="Normal 4 20" xfId="1191"/>
    <cellStyle name="Normal 4 21" xfId="1192"/>
    <cellStyle name="Normal 4 22" xfId="1193"/>
    <cellStyle name="Normal 4 23" xfId="1194"/>
    <cellStyle name="Normal 4 3" xfId="1195"/>
    <cellStyle name="Normal 4 4" xfId="1196"/>
    <cellStyle name="Normal 4 4 2" xfId="1197"/>
    <cellStyle name="Normal 4 4 3" xfId="1198"/>
    <cellStyle name="Normal 4 4 4" xfId="1199"/>
    <cellStyle name="Normal 4 4 5" xfId="1200"/>
    <cellStyle name="Normal 4 4_PROYECTOS - AVANCE 2017" xfId="1201"/>
    <cellStyle name="Normal 4 5" xfId="1202"/>
    <cellStyle name="Normal 4 5 2" xfId="1203"/>
    <cellStyle name="Normal 4 5_PROYECTOS - AVANCE 2017" xfId="1204"/>
    <cellStyle name="Normal 4 6" xfId="1205"/>
    <cellStyle name="Normal 4 7" xfId="1206"/>
    <cellStyle name="Normal 4 8" xfId="1207"/>
    <cellStyle name="Normal 4 9" xfId="1208"/>
    <cellStyle name="Normal 4_2 Balance de la Deuda y cuadros de Notas del Informe 31-12-14_Tasa 12,16 para KPMG" xfId="1209"/>
    <cellStyle name="Normal 40" xfId="1210"/>
    <cellStyle name="Normal 40 2" xfId="1211"/>
    <cellStyle name="Normal 41" xfId="1212"/>
    <cellStyle name="Normal 41 2" xfId="1213"/>
    <cellStyle name="Normal 42" xfId="1214"/>
    <cellStyle name="Normal 42 2" xfId="1215"/>
    <cellStyle name="Normal 43" xfId="1216"/>
    <cellStyle name="Normal 43 2" xfId="1217"/>
    <cellStyle name="Normal 44" xfId="1218"/>
    <cellStyle name="Normal 44 2" xfId="1219"/>
    <cellStyle name="Normal 45" xfId="1220"/>
    <cellStyle name="Normal 45 2" xfId="1221"/>
    <cellStyle name="Normal 46" xfId="1222"/>
    <cellStyle name="Normal 46 2" xfId="1223"/>
    <cellStyle name="Normal 47" xfId="1224"/>
    <cellStyle name="Normal 47 2" xfId="1225"/>
    <cellStyle name="Normal 48" xfId="1226"/>
    <cellStyle name="Normal 48 2" xfId="1227"/>
    <cellStyle name="Normal 49" xfId="1228"/>
    <cellStyle name="Normal 49 2" xfId="1229"/>
    <cellStyle name="Normal 5" xfId="1230"/>
    <cellStyle name="Normal 5 2" xfId="1231"/>
    <cellStyle name="Normal 5 2 2" xfId="1232"/>
    <cellStyle name="Normal 5 2 2 2" xfId="1233"/>
    <cellStyle name="Normal 5 2 3" xfId="1234"/>
    <cellStyle name="Normal 5 2_2 Balance de la Deuda y cuadros de Notas del Informe 31-12-14_Tasa 12,16 para KPMG" xfId="1235"/>
    <cellStyle name="Normal 5 3" xfId="1236"/>
    <cellStyle name="Normal 5 3 2" xfId="1237"/>
    <cellStyle name="Normal 5 4" xfId="1238"/>
    <cellStyle name="Normal 5_2 Balance de la Deuda y cuadros de Notas del Informe 31-12-14_Tasa 12,16 para KPMG" xfId="1239"/>
    <cellStyle name="Normal 50" xfId="1240"/>
    <cellStyle name="Normal 50 2" xfId="1241"/>
    <cellStyle name="Normal 51" xfId="1242"/>
    <cellStyle name="Normal 51 2" xfId="1243"/>
    <cellStyle name="Normal 52" xfId="1244"/>
    <cellStyle name="Normal 52 2" xfId="1245"/>
    <cellStyle name="Normal 53" xfId="1246"/>
    <cellStyle name="Normal 53 2" xfId="1247"/>
    <cellStyle name="Normal 54" xfId="1248"/>
    <cellStyle name="Normal 54 2" xfId="1249"/>
    <cellStyle name="Normal 55" xfId="1250"/>
    <cellStyle name="Normal 55 2" xfId="1251"/>
    <cellStyle name="Normal 56" xfId="1252"/>
    <cellStyle name="Normal 56 2" xfId="1253"/>
    <cellStyle name="Normal 57" xfId="1254"/>
    <cellStyle name="Normal 57 2" xfId="1255"/>
    <cellStyle name="Normal 58" xfId="1256"/>
    <cellStyle name="Normal 58 2" xfId="1257"/>
    <cellStyle name="Normal 59" xfId="1258"/>
    <cellStyle name="Normal 59 2" xfId="1259"/>
    <cellStyle name="Normal 6" xfId="1260"/>
    <cellStyle name="Normal 6 2" xfId="1261"/>
    <cellStyle name="Normal 6 2 2" xfId="1262"/>
    <cellStyle name="Normal 6 2 2 2" xfId="1263"/>
    <cellStyle name="Normal 6 2 3" xfId="1264"/>
    <cellStyle name="Normal 6 2_2 Balance de la Deuda y cuadros de Notas del Informe 31-12-14_Tasa 12,16 para KPMG" xfId="1265"/>
    <cellStyle name="Normal 6 3" xfId="1266"/>
    <cellStyle name="Normal 6 3 2" xfId="1267"/>
    <cellStyle name="Normal 6 4" xfId="1268"/>
    <cellStyle name="Normal 6 5" xfId="1269"/>
    <cellStyle name="Normal 6_2 Balance de la Deuda y cuadros de Notas del Informe 31-12-14_Tasa 12,16 para KPMG" xfId="1270"/>
    <cellStyle name="Normal 60" xfId="1271"/>
    <cellStyle name="Normal 60 2" xfId="1272"/>
    <cellStyle name="Normal 60 2 2" xfId="1273"/>
    <cellStyle name="Normal 60 3" xfId="1274"/>
    <cellStyle name="Normal 60_BS" xfId="1275"/>
    <cellStyle name="Normal 61" xfId="1276"/>
    <cellStyle name="Normal 61 2" xfId="1277"/>
    <cellStyle name="Normal 61 2 2" xfId="1278"/>
    <cellStyle name="Normal 61 3" xfId="1279"/>
    <cellStyle name="Normal 61_BS" xfId="1280"/>
    <cellStyle name="Normal 62" xfId="1281"/>
    <cellStyle name="Normal 62 2" xfId="1282"/>
    <cellStyle name="Normal 62 2 2" xfId="1283"/>
    <cellStyle name="Normal 62 3" xfId="1284"/>
    <cellStyle name="Normal 62_2 Balance de la Deuda y cuadros de Notas del Informe 31-12-14_Tasa 12,16 para KPMG" xfId="1285"/>
    <cellStyle name="Normal 63" xfId="1286"/>
    <cellStyle name="Normal 63 2" xfId="1287"/>
    <cellStyle name="Normal 63 2 2" xfId="1288"/>
    <cellStyle name="Normal 63 3" xfId="1289"/>
    <cellStyle name="Normal 63_BS" xfId="1290"/>
    <cellStyle name="Normal 64" xfId="1291"/>
    <cellStyle name="Normal 64 2" xfId="1292"/>
    <cellStyle name="Normal 64 2 2" xfId="1293"/>
    <cellStyle name="Normal 64 3" xfId="1294"/>
    <cellStyle name="Normal 64_BS" xfId="1295"/>
    <cellStyle name="Normal 65" xfId="1296"/>
    <cellStyle name="Normal 65 2" xfId="1297"/>
    <cellStyle name="Normal 65 2 2" xfId="1298"/>
    <cellStyle name="Normal 65 3" xfId="1299"/>
    <cellStyle name="Normal 65_BS" xfId="1300"/>
    <cellStyle name="Normal 66" xfId="1301"/>
    <cellStyle name="Normal 66 2" xfId="1302"/>
    <cellStyle name="Normal 66 2 2" xfId="1303"/>
    <cellStyle name="Normal 66 3" xfId="1304"/>
    <cellStyle name="Normal 66_BS" xfId="1305"/>
    <cellStyle name="Normal 67" xfId="1306"/>
    <cellStyle name="Normal 67 2" xfId="1307"/>
    <cellStyle name="Normal 68" xfId="1308"/>
    <cellStyle name="Normal 68 2" xfId="1309"/>
    <cellStyle name="Normal 69" xfId="1310"/>
    <cellStyle name="Normal 69 2" xfId="1311"/>
    <cellStyle name="Normal 69 2 2" xfId="1312"/>
    <cellStyle name="Normal 69 2 2 2" xfId="1313"/>
    <cellStyle name="Normal 69 2 3" xfId="1314"/>
    <cellStyle name="Normal 69 2_2 Balance de la Deuda y cuadros de Notas del Informe 31-12-14_Tasa 12,16 para KPMG" xfId="1315"/>
    <cellStyle name="Normal 69 3" xfId="1316"/>
    <cellStyle name="Normal 69 3 2" xfId="1317"/>
    <cellStyle name="Normal 69 3_2 Balance de la Deuda y cuadros de Notas del Informe 31-12-14_Tasa 12,16 para KPMG" xfId="1318"/>
    <cellStyle name="Normal 69 4" xfId="1319"/>
    <cellStyle name="Normal 69_2 Balance de la Deuda y cuadros de Notas del Informe 31-12-14_Tasa 12,16 para KPMG" xfId="1320"/>
    <cellStyle name="Normal 7" xfId="1321"/>
    <cellStyle name="Normal 7 2" xfId="1322"/>
    <cellStyle name="Normal 7 2 2" xfId="1323"/>
    <cellStyle name="Normal 7 2 2 2" xfId="1324"/>
    <cellStyle name="Normal 7 2 3" xfId="1325"/>
    <cellStyle name="Normal 7 2_2 Balance de la Deuda y cuadros de Notas del Informe 31-12-14_Tasa 12,16 para KPMG" xfId="1326"/>
    <cellStyle name="Normal 7 3" xfId="1327"/>
    <cellStyle name="Normal 7 3 2" xfId="1328"/>
    <cellStyle name="Normal 7 4" xfId="1329"/>
    <cellStyle name="Normal 7_2 Balance de la Deuda y cuadros de Notas del Informe 31-12-14_Tasa 12,16 para KPMG" xfId="1330"/>
    <cellStyle name="Normal 70" xfId="1331"/>
    <cellStyle name="Normal 70 2" xfId="1332"/>
    <cellStyle name="Normal 70_2 Balance de la Deuda y cuadros de Notas del Informe 31-12-14_Tasa 12,16 para KPMG" xfId="1333"/>
    <cellStyle name="Normal 71" xfId="1334"/>
    <cellStyle name="Normal 71 2" xfId="1335"/>
    <cellStyle name="Normal 71_2 Balance de la Deuda y cuadros de Notas del Informe 31-12-14_Tasa 12,16 para KPMG" xfId="1336"/>
    <cellStyle name="Normal 72" xfId="1337"/>
    <cellStyle name="Normal 72 2" xfId="1338"/>
    <cellStyle name="Normal 72_2 Balance de la Deuda y cuadros de Notas del Informe 31-12-14_Tasa 12,16 para KPMG" xfId="1339"/>
    <cellStyle name="Normal 73" xfId="1340"/>
    <cellStyle name="Normal 73 2" xfId="1341"/>
    <cellStyle name="Normal 73_Debt_CITGO-PDVSA_August_2014" xfId="1342"/>
    <cellStyle name="Normal 74" xfId="1343"/>
    <cellStyle name="Normal 75" xfId="1344"/>
    <cellStyle name="Normal 75 2" xfId="1345"/>
    <cellStyle name="Normal 76" xfId="1346"/>
    <cellStyle name="Normal 77" xfId="1347"/>
    <cellStyle name="Normal 77 2" xfId="1348"/>
    <cellStyle name="Normal 78" xfId="1349"/>
    <cellStyle name="Normal 78 2" xfId="1350"/>
    <cellStyle name="Normal 79" xfId="1351"/>
    <cellStyle name="Normal 79 2" xfId="1352"/>
    <cellStyle name="Normal 8" xfId="1353"/>
    <cellStyle name="Normal 8 2" xfId="1354"/>
    <cellStyle name="Normal 8 2 2" xfId="1355"/>
    <cellStyle name="Normal 8 2 2 2" xfId="1356"/>
    <cellStyle name="Normal 8 2 3" xfId="1357"/>
    <cellStyle name="Normal 8 2_2 Balance de la Deuda y cuadros de Notas del Informe 31-12-14_Tasa 12,16 para KPMG" xfId="1358"/>
    <cellStyle name="Normal 8 3" xfId="1359"/>
    <cellStyle name="Normal 8 3 2" xfId="1360"/>
    <cellStyle name="Normal 8 4" xfId="1361"/>
    <cellStyle name="Normal 8_2 Balance de la Deuda y cuadros de Notas del Informe 31-12-14_Tasa 12,16 para KPMG" xfId="1362"/>
    <cellStyle name="Normal 80" xfId="1363"/>
    <cellStyle name="Normal 80 2" xfId="1364"/>
    <cellStyle name="Normal 81" xfId="1365"/>
    <cellStyle name="Normal 81 2" xfId="1366"/>
    <cellStyle name="Normal 82" xfId="1367"/>
    <cellStyle name="Normal 82 2" xfId="1368"/>
    <cellStyle name="Normal 83" xfId="1369"/>
    <cellStyle name="Normal 83 2" xfId="1370"/>
    <cellStyle name="Normal 84" xfId="1371"/>
    <cellStyle name="Normal 84 2" xfId="1372"/>
    <cellStyle name="Normal 85" xfId="1373"/>
    <cellStyle name="Normal 85 2" xfId="1374"/>
    <cellStyle name="Normal 86" xfId="1375"/>
    <cellStyle name="Normal 87 2" xfId="1376"/>
    <cellStyle name="Normal 87 3" xfId="1377"/>
    <cellStyle name="Normal 87 4" xfId="1378"/>
    <cellStyle name="Normal 87 5" xfId="1379"/>
    <cellStyle name="Normal 9" xfId="1380"/>
    <cellStyle name="Normal 9 2" xfId="1381"/>
    <cellStyle name="Normal 9 2 2" xfId="1382"/>
    <cellStyle name="Normal 9 2 2 2" xfId="1383"/>
    <cellStyle name="Normal 9 2 3" xfId="1384"/>
    <cellStyle name="Normal 9 2_2 Balance de la Deuda y cuadros de Notas del Informe 31-12-14_Tasa 12,16 para KPMG" xfId="1385"/>
    <cellStyle name="Normal 9 3" xfId="1386"/>
    <cellStyle name="Normal 9 3 2" xfId="1387"/>
    <cellStyle name="Normal 9 4" xfId="1388"/>
    <cellStyle name="Normal 9_2 Balance de la Deuda y cuadros de Notas del Informe 31-12-14_Tasa 12,16 para KPMG" xfId="1389"/>
    <cellStyle name="Normal_Hoja1" xfId="1390"/>
    <cellStyle name="Notas 2" xfId="1391"/>
    <cellStyle name="Note" xfId="1392"/>
    <cellStyle name="Note 2" xfId="1393"/>
    <cellStyle name="Note 2 2" xfId="1394"/>
    <cellStyle name="Note 2 2 2" xfId="1395"/>
    <cellStyle name="Note 2 2_2 Balance de la Deuda y cuadros de Notas del Informe 31-12-14_Tasa 12,16 para KPMG" xfId="1396"/>
    <cellStyle name="Note 2 3" xfId="1397"/>
    <cellStyle name="Note 2_2 Balance de la Deuda y cuadros de Notas del Informe 31-12-14_Tasa 12,16 para KPMG" xfId="1398"/>
    <cellStyle name="Note 3" xfId="1399"/>
    <cellStyle name="Note 3 2" xfId="1400"/>
    <cellStyle name="Note 3 2 2" xfId="1401"/>
    <cellStyle name="Note 3 2_2 Balance de la Deuda y cuadros de Notas del Informe 31-12-14_Tasa 12,16 para KPMG" xfId="1402"/>
    <cellStyle name="Note 3 3" xfId="1403"/>
    <cellStyle name="Note 3_2 Balance de la Deuda y cuadros de Notas del Informe 31-12-14_Tasa 12,16 para KPMG" xfId="1404"/>
    <cellStyle name="Note 4" xfId="1405"/>
    <cellStyle name="Note 4 2" xfId="1406"/>
    <cellStyle name="Note 4 2 2" xfId="1407"/>
    <cellStyle name="Note 4 2 2 2" xfId="1408"/>
    <cellStyle name="Note 4 2 2_2 Balance de la Deuda y cuadros de Notas del Informe 31-12-14_Tasa 12,16 para KPMG" xfId="1409"/>
    <cellStyle name="Note 4 2 3" xfId="1410"/>
    <cellStyle name="Note 4 2_2 Balance de la Deuda y cuadros de Notas del Informe 31-12-14_Tasa 12,16 para KPMG" xfId="1411"/>
    <cellStyle name="Note 4 3" xfId="1412"/>
    <cellStyle name="Note 4 3 2" xfId="1413"/>
    <cellStyle name="Note 4 3_2 Balance de la Deuda y cuadros de Notas del Informe 31-12-14_Tasa 12,16 para KPMG" xfId="1414"/>
    <cellStyle name="Note 4 4" xfId="1415"/>
    <cellStyle name="Note 4_2 Balance de la Deuda y cuadros de Notas del Informe 31-12-14_Tasa 12,16 para KPMG" xfId="1416"/>
    <cellStyle name="Note_2 Balance de la Deuda y cuadros de Notas del Informe 31-12-14_Tasa 12,16 para KPMG" xfId="1417"/>
    <cellStyle name="Output" xfId="1418"/>
    <cellStyle name="Output 2" xfId="1419"/>
    <cellStyle name="Output_2 Balance de la Deuda y cuadros de Notas del Informe 31-12-14_Tasa 12,16 para KPMG" xfId="1420"/>
    <cellStyle name="Percent" xfId="1421"/>
    <cellStyle name="Percent %" xfId="1422"/>
    <cellStyle name="Percent % Long Underline" xfId="1423"/>
    <cellStyle name="Percent (0)" xfId="1424"/>
    <cellStyle name="Percent (0) 2" xfId="1425"/>
    <cellStyle name="Percent (0) 2 2" xfId="1426"/>
    <cellStyle name="Percent (0) 3" xfId="1427"/>
    <cellStyle name="Percent [2]" xfId="1428"/>
    <cellStyle name="Percent [2] 10" xfId="1429"/>
    <cellStyle name="Percent [2] 11" xfId="1430"/>
    <cellStyle name="Percent [2] 12" xfId="1431"/>
    <cellStyle name="Percent [2] 13" xfId="1432"/>
    <cellStyle name="Percent [2] 14" xfId="1433"/>
    <cellStyle name="Percent [2] 15" xfId="1434"/>
    <cellStyle name="Percent [2] 16" xfId="1435"/>
    <cellStyle name="Percent [2] 17" xfId="1436"/>
    <cellStyle name="Percent [2] 18" xfId="1437"/>
    <cellStyle name="Percent [2] 19" xfId="1438"/>
    <cellStyle name="Percent [2] 2" xfId="1439"/>
    <cellStyle name="Percent [2] 2 2" xfId="1440"/>
    <cellStyle name="Percent [2] 2 3" xfId="1441"/>
    <cellStyle name="Percent [2] 2 4" xfId="1442"/>
    <cellStyle name="Percent [2] 2 5" xfId="1443"/>
    <cellStyle name="Percent [2] 20" xfId="1444"/>
    <cellStyle name="Percent [2] 21" xfId="1445"/>
    <cellStyle name="Percent [2] 3" xfId="1446"/>
    <cellStyle name="Percent [2] 3 2" xfId="1447"/>
    <cellStyle name="Percent [2] 4" xfId="1448"/>
    <cellStyle name="Percent [2] 5" xfId="1449"/>
    <cellStyle name="Percent [2] 6" xfId="1450"/>
    <cellStyle name="Percent [2] 7" xfId="1451"/>
    <cellStyle name="Percent [2] 8" xfId="1452"/>
    <cellStyle name="Percent [2] 9" xfId="1453"/>
    <cellStyle name="Percent 0.0%" xfId="1454"/>
    <cellStyle name="Percent 0.0% Long Underline" xfId="1455"/>
    <cellStyle name="Percent 0.00%" xfId="1456"/>
    <cellStyle name="Percent 0.00% Long Underline" xfId="1457"/>
    <cellStyle name="Percent 0.000%" xfId="1458"/>
    <cellStyle name="Percent 0.000% Long Underline" xfId="1459"/>
    <cellStyle name="Percent 2" xfId="1460"/>
    <cellStyle name="Percent 2 2" xfId="1461"/>
    <cellStyle name="Percent 2 2 2" xfId="1462"/>
    <cellStyle name="Percent 2 3" xfId="1463"/>
    <cellStyle name="Percent 2 4" xfId="1464"/>
    <cellStyle name="Percent 2 5" xfId="1465"/>
    <cellStyle name="Percent 3" xfId="1466"/>
    <cellStyle name="Percent 3 2" xfId="1467"/>
    <cellStyle name="Percent 3 2 2" xfId="1468"/>
    <cellStyle name="Percent 3 3" xfId="1469"/>
    <cellStyle name="Percent 4" xfId="1470"/>
    <cellStyle name="Percent 4 2" xfId="1471"/>
    <cellStyle name="Percent 4 2 2" xfId="1472"/>
    <cellStyle name="Percent 4 3" xfId="1473"/>
    <cellStyle name="Percent 5" xfId="1474"/>
    <cellStyle name="Percent 5 2" xfId="1475"/>
    <cellStyle name="Percent 5 2 2" xfId="1476"/>
    <cellStyle name="Percent 5 3" xfId="1477"/>
    <cellStyle name="Percent 6" xfId="1478"/>
    <cellStyle name="Percent 6 2" xfId="1479"/>
    <cellStyle name="Percent 6 2 2" xfId="1480"/>
    <cellStyle name="Percent 6 3" xfId="1481"/>
    <cellStyle name="Percent 7" xfId="1482"/>
    <cellStyle name="Percent 7 2" xfId="1483"/>
    <cellStyle name="Percent 7 2 2" xfId="1484"/>
    <cellStyle name="Percent 7 3" xfId="1485"/>
    <cellStyle name="Percent 8" xfId="1486"/>
    <cellStyle name="Percent 8 2" xfId="1487"/>
    <cellStyle name="Percent 8 2 2" xfId="1488"/>
    <cellStyle name="Percent 8 3" xfId="1489"/>
    <cellStyle name="Porcentaje 2" xfId="1490"/>
    <cellStyle name="Porcentaje 2 2" xfId="1491"/>
    <cellStyle name="Porcentaje 2 2 2" xfId="1492"/>
    <cellStyle name="Porcentaje 3" xfId="1493"/>
    <cellStyle name="Porcentaje 3 2" xfId="1494"/>
    <cellStyle name="Porcentaje 3 3" xfId="1495"/>
    <cellStyle name="Porcentaje 4" xfId="1496"/>
    <cellStyle name="Porcentaje 4 2" xfId="1497"/>
    <cellStyle name="Porcentaje 4 3" xfId="1498"/>
    <cellStyle name="Porcentaje 5" xfId="1499"/>
    <cellStyle name="Porcentaje 6" xfId="1500"/>
    <cellStyle name="Porcentaje 7" xfId="1501"/>
    <cellStyle name="Porcentaje 7 2" xfId="1502"/>
    <cellStyle name="Porcentaje 7 2 2" xfId="1503"/>
    <cellStyle name="Porcentaje 7 3" xfId="1504"/>
    <cellStyle name="Porcentaje 7 3 2" xfId="1505"/>
    <cellStyle name="Porcentaje 7 4" xfId="1506"/>
    <cellStyle name="Porcentaje 7 4 2" xfId="1507"/>
    <cellStyle name="Porcentaje 7 5" xfId="1508"/>
    <cellStyle name="Porcentaje 7 5 2" xfId="1509"/>
    <cellStyle name="Porcentaje 7 6" xfId="1510"/>
    <cellStyle name="Porcentaje 8" xfId="1511"/>
    <cellStyle name="Porcentaje 8 2" xfId="1512"/>
    <cellStyle name="Porcentual 10" xfId="1513"/>
    <cellStyle name="Porcentual 10 2" xfId="1514"/>
    <cellStyle name="Porcentual 12" xfId="1515"/>
    <cellStyle name="Porcentual 12 2" xfId="1516"/>
    <cellStyle name="Porcentual 14" xfId="1517"/>
    <cellStyle name="Porcentual 14 2" xfId="1518"/>
    <cellStyle name="Porcentual 17" xfId="1519"/>
    <cellStyle name="Porcentual 17 2" xfId="1520"/>
    <cellStyle name="Porcentual 2" xfId="1521"/>
    <cellStyle name="Porcentual 2 10" xfId="1522"/>
    <cellStyle name="Porcentual 2 11" xfId="1523"/>
    <cellStyle name="Porcentual 2 12" xfId="1524"/>
    <cellStyle name="Porcentual 2 13" xfId="1525"/>
    <cellStyle name="Porcentual 2 14" xfId="1526"/>
    <cellStyle name="Porcentual 2 15" xfId="1527"/>
    <cellStyle name="Porcentual 2 16" xfId="1528"/>
    <cellStyle name="Porcentual 2 17" xfId="1529"/>
    <cellStyle name="Porcentual 2 18" xfId="1530"/>
    <cellStyle name="Porcentual 2 19" xfId="1531"/>
    <cellStyle name="Porcentual 2 2" xfId="1532"/>
    <cellStyle name="Porcentual 2 2 2" xfId="1533"/>
    <cellStyle name="Porcentual 2 2 3" xfId="1534"/>
    <cellStyle name="Porcentual 2 2 4" xfId="1535"/>
    <cellStyle name="Porcentual 2 2 5" xfId="1536"/>
    <cellStyle name="Porcentual 2 20" xfId="1537"/>
    <cellStyle name="Porcentual 2 21" xfId="1538"/>
    <cellStyle name="Porcentual 2 3" xfId="1539"/>
    <cellStyle name="Porcentual 2 3 2" xfId="1540"/>
    <cellStyle name="Porcentual 2 4" xfId="1541"/>
    <cellStyle name="Porcentual 2 5" xfId="1542"/>
    <cellStyle name="Porcentual 2 6" xfId="1543"/>
    <cellStyle name="Porcentual 2 7" xfId="1544"/>
    <cellStyle name="Porcentual 2 8" xfId="1545"/>
    <cellStyle name="Porcentual 2 9" xfId="1546"/>
    <cellStyle name="Porcentual 4" xfId="1547"/>
    <cellStyle name="Porcentual 4 2" xfId="1548"/>
    <cellStyle name="Porcentual 8" xfId="1549"/>
    <cellStyle name="Porcentual 8 2" xfId="1550"/>
    <cellStyle name="PSChar" xfId="1551"/>
    <cellStyle name="Salida 2" xfId="1552"/>
    <cellStyle name="SAPBEXaggItem" xfId="1553"/>
    <cellStyle name="SAPBEXchaText" xfId="1554"/>
    <cellStyle name="SAPBEXstdData" xfId="1555"/>
    <cellStyle name="SAPBEXstdDataEmph" xfId="1556"/>
    <cellStyle name="SAPBEXstdItem" xfId="1557"/>
    <cellStyle name="SAPBEXstdItem 10" xfId="1558"/>
    <cellStyle name="SAPBEXstdItem 11" xfId="1559"/>
    <cellStyle name="SAPBEXstdItem 12" xfId="1560"/>
    <cellStyle name="SAPBEXstdItem 13" xfId="1561"/>
    <cellStyle name="SAPBEXstdItem 14" xfId="1562"/>
    <cellStyle name="SAPBEXstdItem 15" xfId="1563"/>
    <cellStyle name="SAPBEXstdItem 16" xfId="1564"/>
    <cellStyle name="SAPBEXstdItem 17" xfId="1565"/>
    <cellStyle name="SAPBEXstdItem 18" xfId="1566"/>
    <cellStyle name="SAPBEXstdItem 19" xfId="1567"/>
    <cellStyle name="SAPBEXstdItem 2" xfId="1568"/>
    <cellStyle name="SAPBEXstdItem 20" xfId="1569"/>
    <cellStyle name="SAPBEXstdItem 3" xfId="1570"/>
    <cellStyle name="SAPBEXstdItem 4" xfId="1571"/>
    <cellStyle name="SAPBEXstdItem 5" xfId="1572"/>
    <cellStyle name="SAPBEXstdItem 6" xfId="1573"/>
    <cellStyle name="SAPBEXstdItem 7" xfId="1574"/>
    <cellStyle name="SAPBEXstdItem 8" xfId="1575"/>
    <cellStyle name="SAPBEXstdItem 9" xfId="1576"/>
    <cellStyle name="SAPBEXstdItem_PROYECTOS - AVANCE 2017" xfId="1577"/>
    <cellStyle name="SAPBEXtitle" xfId="1578"/>
    <cellStyle name="Style 1" xfId="1579"/>
    <cellStyle name="Texto de advertencia 2" xfId="1580"/>
    <cellStyle name="Texto explicativo 2" xfId="1581"/>
    <cellStyle name="Tickmark" xfId="1582"/>
    <cellStyle name="Title" xfId="1583"/>
    <cellStyle name="Title 2" xfId="1584"/>
    <cellStyle name="Título 1 2" xfId="1585"/>
    <cellStyle name="Título 2 2" xfId="1586"/>
    <cellStyle name="Título 3 2" xfId="1587"/>
    <cellStyle name="Título 4" xfId="1588"/>
    <cellStyle name="Total 2" xfId="1589"/>
    <cellStyle name="Total 2 2" xfId="1590"/>
    <cellStyle name="Total 2 2 2" xfId="1591"/>
    <cellStyle name="Total 2 2_Deuda Casa Matriz_Cy LP_ 30-09-14_Incluye Movimiento" xfId="1592"/>
    <cellStyle name="Total 2 3" xfId="1593"/>
    <cellStyle name="Total 2_Debt_CITGO-PDVSA_July_2013" xfId="1594"/>
    <cellStyle name="Total 3" xfId="1595"/>
    <cellStyle name="User_Defined_A" xfId="1596"/>
    <cellStyle name="Warning Text" xfId="1597"/>
    <cellStyle name="Warning Text 2" xfId="1598"/>
    <cellStyle name="Warning Text_Debt_CITGO-PDVSA_June_2013" xfId="1599"/>
    <cellStyle name="XComma" xfId="1600"/>
    <cellStyle name="XComma 0.0" xfId="1601"/>
    <cellStyle name="XComma 0.00" xfId="1602"/>
    <cellStyle name="XComma 0.000" xfId="1603"/>
    <cellStyle name="XCurrency" xfId="1604"/>
    <cellStyle name="XCurrency 0.0" xfId="1605"/>
    <cellStyle name="XCurrency 0.00" xfId="1606"/>
    <cellStyle name="XCurrency 0.000" xfId="1607"/>
    <cellStyle name="Обычный_Calculo de Gas Acordado" xfId="1608"/>
    <cellStyle name="標準_distribution" xfId="1609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tsed02\cord-oper\datos2\1998\REPORTES%20DIARIOS\Bombeo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scam02\Finanza_Internacionales\Respaldo%20Disco%20INOVIX%2004-01-2006\Analisis%20Obras%20en%20Progreso%20Noviembre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ocom02\planificacion%20e_y_cg_ggp\MARIJO\PDO\29_04_08_PDO\PDO%20FINAL%20GAS_LIQUIDO_EM%20%2005_05_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sclf02\gestiongas\GAS\ARCHIVOS_CIERRE_2008\Informe%20MEM%202008%20PD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scam02\Finanza_Internacionales\Finanza_Internacionales\Respaldo%20Disco%20INOVIX%2004-01-2006\Analisis%20Obras%20en%20Progreso%20Noviembre%2020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ocom02\PLANIFICACION%20E_Y_CG_GGP\DOCUME~1\CONTRE~1\CONFIG~1\Temp\notesC4A9C8\POTENCIAL%20Y%20PRODUCCION%202008%20(SOMETIDO%20CON%20REDUCCION%2027%25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sclf02\gestiongas\DOCUME~1\tovarav\CONFIG~1\Temp\notesC4A9C8\CIERRE%202008\ESTADISTICAS%202008\Libro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ocom02\PLANIFICACION%20E_Y_CG_GGP\3-Gcia%20Control%20de%20Gesti&#243;n\Informes%20de%20Gesti&#243;n%20Producci&#243;n%20Gas\2008\HOJAS%20DE%20TRABAJO%20(2008)\ANACO\ESTADISTICAS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tsed02\cord-oper\ARCHIVOS2002\ARCHIVOS2001\ARCHIVOS99\PDVSA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scam02\Finanza_Internacionales\Finanza_Internacionales\Documents%20and%20Settings\velasquezedc\Mis%20documentos\Anexo%20VII\PERIODO%2015%20CON%20AJUSTES\ARCHIVO%20ENVIADO%20A%20FISCAL\ANEXO%20VII%20periodo%2015%206to%20PRELIMINAR%20ENVIADO%20A%20FISC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ACI&#211;N%20GAS%20I%20SEMESTRE\Balance%20Gas%20EyP%20(al%2005-08-08)\CIERRE%202008\ESTADISTICAS%202008\Libro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REPCP\RPLANTAS\REPORTA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sclf02\gestiongas\Planificaci&#243;n%20Dtto%20STM\Planificaci&#243;n%20y%20Control%20de%20Gesti&#243;n\Informes%20de%20Gestion%20Dtto\Informes%20de%20Gesti&#243;n%202010\Informe%20de%20Gesti&#243;n%20Diciembre\Informe%20de%20Gesti&#243;n%20Diciembre%202010%20Prelimina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tsed02\cord-oper\datos2\REPORT_CENTI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DVSA/BD%20AyF/Plantillas/Gerencial/Copia%20de%20Folleto%20Pp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bombeo"/>
      <sheetName val="Fiscalizado Enero"/>
      <sheetName val="cuota"/>
      <sheetName val="Control de Bombeo"/>
      <sheetName val="Control de Existencias"/>
      <sheetName val="Fiscalizado Diciembre"/>
      <sheetName val="RESUMEN - ENE-NOV 2014"/>
      <sheetName val="53100420"/>
      <sheetName val="PETROPERIJA"/>
      <sheetName val="Comparación"/>
      <sheetName val="Fisico - Financiero (Division)"/>
      <sheetName val="Resumen"/>
      <sheetName val="Datos"/>
      <sheetName val="Anexo-Carreras"/>
      <sheetName val="TABLAS"/>
      <sheetName val="GENERACIÓN"/>
      <sheetName val="segregacione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Noviembre 14-12-2005 (2)"/>
      <sheetName val="Data Noviembre 14-12-2005"/>
      <sheetName val="Obras en Progreso Noviembre 05"/>
      <sheetName val="Analisis"/>
      <sheetName val="Saldos &gt; a 1 MMBs."/>
      <sheetName val="PDVSA CON NUEVAS REFERENCIAS"/>
      <sheetName val="Cierre Corporativo 31-12-15"/>
      <sheetName val="Arrendamientos"/>
      <sheetName val="Reporte de bombeo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 59  "/>
      <sheetName val="RPR"/>
      <sheetName val="DATOS"/>
      <sheetName val="GAS 59"/>
      <sheetName val="TabDin"/>
      <sheetName val="ClaCo"/>
      <sheetName val="COPEM CALIDADES"/>
      <sheetName val="MEJORADOR CALIDADES "/>
      <sheetName val="SISTEMA 1"/>
      <sheetName val="SISTEMA 2"/>
      <sheetName val="SISTEMA 3"/>
      <sheetName val="LIQ_59__"/>
      <sheetName val="GAS_59"/>
      <sheetName val="COPEM_CALIDADES"/>
      <sheetName val="MEJORADOR_CALIDAD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  <sheetName val="GESTION_MUN _EP"/>
      <sheetName val="acumulado"/>
      <sheetName val="III-B"/>
      <sheetName val="RESUMEN"/>
      <sheetName val="PMA"/>
      <sheetName val="FB"/>
      <sheetName val="Módulo1"/>
      <sheetName val="Módulo4"/>
      <sheetName val="Módulo6"/>
      <sheetName val="Módulo3"/>
      <sheetName val="Módulo2"/>
      <sheetName val="DETALLE MENSUAL NACIÓN"/>
      <sheetName val="Data Noviembre 14-12-2005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Noviembre 14-12-2005 (2)"/>
      <sheetName val="Data Noviembre 14-12-2005"/>
      <sheetName val="Obras en Progreso Noviembre 05"/>
      <sheetName val="Analisis"/>
      <sheetName val="Saldos &gt; a 1 MMBs."/>
      <sheetName val="Enero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PT_SEGREGACION"/>
      <sheetName val="PRONO2008.XLS"/>
      <sheetName val="CONVENIOS REAL"/>
      <sheetName val="Hoja2"/>
      <sheetName val="LIV_MED"/>
      <sheetName val="G_COND_M_E_M"/>
      <sheetName val="DIASTRAN"/>
      <sheetName val="AMO_GAS"/>
      <sheetName val="MEDIANO REAL"/>
      <sheetName val="Hoja3"/>
      <sheetName val="MM3"/>
      <sheetName val="PRECIOS"/>
      <sheetName val="CAÍDOS - LEVAN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#¡REF"/>
      <sheetName val="Pronóstico Gas Real 2004 "/>
      <sheetName val="Venteo-Segregación"/>
      <sheetName val="Enero"/>
      <sheetName val="Parámetros"/>
      <sheetName val="FacAgoFinal"/>
      <sheetName val="FacAgoInicial"/>
      <sheetName val="Pozos Desinc."/>
      <sheetName val="Pozo_Improd"/>
      <sheetName val="Tasa_de_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MEM"/>
      <sheetName val="PROD.GAS"/>
      <sheetName val="PROD.CRUDO"/>
      <sheetName val="PROCESO"/>
      <sheetName val="FORMATO PLANIF ACO 2008"/>
      <sheetName val="CALENDARIZADO"/>
      <sheetName val="ESQUEM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"/>
      <sheetName val="POTEN2000"/>
      <sheetName val="POTEN99_ULTIMA_REVISION"/>
      <sheetName val="REVISADO 99_2"/>
      <sheetName val="REVISADO 99"/>
      <sheetName val="REAL99"/>
      <sheetName val="POTEN99-REAL"/>
      <sheetName val="POTEN99_ORIG"/>
      <sheetName val="RESULT_MES_FISCALIZ"/>
      <sheetName val="DISPON_TRIMESTRAL"/>
      <sheetName val="PROY_TRIM"/>
      <sheetName val=" DISPONIBILIDAD"/>
      <sheetName val="prod_fisc_99"/>
      <sheetName val="prod_fisc_98"/>
      <sheetName val="#¡REF"/>
      <sheetName val="DIASTRAN"/>
      <sheetName val="Prueba del REI"/>
      <sheetName val="Control"/>
      <sheetName val="VolumenxRegion"/>
      <sheetName val="Datos Crudo"/>
      <sheetName val="DILUENTE+GAS MERC INT"/>
      <sheetName val="Inyección de Gas"/>
      <sheetName val="Datos Prod-Iny Agua"/>
      <sheetName val="Datos Gas"/>
      <sheetName val="Planes Diarios"/>
      <sheetName val="Reporte de bombeo"/>
      <sheetName val="REVISADO_99_2"/>
      <sheetName val="REVISADO_99"/>
      <sheetName val="_DISPONIBILIDAD"/>
      <sheetName val="Prueba_del_RE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IVARES FINAL"/>
      <sheetName val="DOLARES FINAL "/>
      <sheetName val="COSTO ACT.PROPIOS"/>
      <sheetName val="COSTO ACT.PROPIOS 15 6TO PRELIM"/>
      <sheetName val="COSTO ACT.PROPIOS 15AJUSTES"/>
      <sheetName val="ADQUISICIONES"/>
      <sheetName val="VENTAS Y RETIROS"/>
      <sheetName val="COMPRAS A FILIALES"/>
      <sheetName val="VENTAS A FILIALES"/>
      <sheetName val="TRANSF POZO SECO"/>
      <sheetName val="OTROS DEBITOS-CREDITO"/>
      <sheetName val="DEP-GASTO AÑO"/>
      <sheetName val="DEP-VENTAS Y RETIRO"/>
      <sheetName val="DEP-COMPRAS A FILIAL"/>
      <sheetName val="DEP-VENTAS A FILIAL"/>
      <sheetName val="DEP-GAST POZO SECO"/>
      <sheetName val="DEP-OTROS DEB-CRED"/>
      <sheetName val="ARREN-ADQUIS"/>
      <sheetName val="ARREN-DEP AÑO"/>
      <sheetName val="SISTEMA 1"/>
      <sheetName val="SISTEMA 2"/>
      <sheetName val="SISTEMA 3"/>
      <sheetName val="Hoja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3"/>
      <sheetName val="G_COND_M_E_M"/>
      <sheetName val=" DISPONIBILIDAD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IR"/>
      <sheetName val="Módulo1"/>
      <sheetName val="Módulo2"/>
      <sheetName val="Módulo3"/>
      <sheetName val="Módulo4"/>
      <sheetName val="Módulo5"/>
      <sheetName val="Módulo6"/>
      <sheetName val="Gráfico1"/>
      <sheetName val="COMENTARIOS"/>
      <sheetName val="MATUTINO"/>
      <sheetName val="VESPERTINO"/>
      <sheetName val="COMPOSICION LGN"/>
      <sheetName val="reportes diarios"/>
      <sheetName val="operadores"/>
      <sheetName val="MERMAS"/>
      <sheetName val="MERMAS2"/>
      <sheetName val="Módulo7"/>
      <sheetName val="Módulo8"/>
      <sheetName val="DIARIO"/>
      <sheetName val="#¡REF"/>
      <sheetName val="FORMATO MEM"/>
      <sheetName val="iny_agua_mun"/>
      <sheetName val="iny_gas_mun"/>
      <sheetName val="CAMPOS"/>
      <sheetName val="AM - Sulfur Inventory"/>
      <sheetName val="KOSAR"/>
      <sheetName val="CUENTAS POR COBRAR NO COMERCIAL"/>
    </sheetNames>
    <definedNames>
      <definedName name="limpiar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o Reser"/>
      <sheetName val="2010"/>
      <sheetName val="Metas Op"/>
      <sheetName val="Reservas"/>
      <sheetName val="Calend"/>
      <sheetName val="Pot. Resumen"/>
      <sheetName val="Pot-Gas"/>
      <sheetName val="Pot-Crudo"/>
      <sheetName val="Prod-Gas"/>
      <sheetName val="Prod-Crudo"/>
      <sheetName val="Cierres Gas"/>
      <sheetName val="Cierres Crudo"/>
      <sheetName val="Estadísticas ST"/>
      <sheetName val="BalanceGas-Cálculo"/>
      <sheetName val="Balance Gas"/>
      <sheetName val="Perf"/>
      <sheetName val="Act.Oper.Perf"/>
      <sheetName val="Aceptados Perf"/>
      <sheetName val="Evaluacion Perf"/>
      <sheetName val="RaRc"/>
      <sheetName val="Act.Oper.RaRc"/>
      <sheetName val="Aceptados RaRc"/>
      <sheetName val="Evaluación RaRc"/>
      <sheetName val="Cronogramas"/>
      <sheetName val="RaRc.Plan"/>
      <sheetName val="Perf.Plan"/>
      <sheetName val="San Tomé"/>
      <sheetName val="RESUL_REP_VENTAS"/>
      <sheetName val="RESUMEN"/>
      <sheetName val="TRANSFER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CCS_ANTES"/>
      <sheetName val="APICCS"/>
      <sheetName val="INVENTARIOS"/>
      <sheetName val="IMP_EXPLT"/>
      <sheetName val="BALORI"/>
      <sheetName val="BALCPTO"/>
      <sheetName val="CALCULOS"/>
      <sheetName val="G-224"/>
      <sheetName val="CIERRE"/>
      <sheetName val="CENTI_CIERRE_POZO"/>
      <sheetName val="FISCAL-02"/>
      <sheetName val="DATOS BALANCES"/>
      <sheetName val="BALANCES"/>
      <sheetName val="Enero"/>
      <sheetName val="COMPARATIVO"/>
      <sheetName val="TABLERO CONTROL"/>
      <sheetName val="DIASTRAN"/>
      <sheetName val="DIAST"/>
      <sheetName val="Parameters"/>
      <sheetName val="FORMATO MEM"/>
      <sheetName val="BUSCADOR DE DATOS TOTAL"/>
      <sheetName val="Hoja3"/>
      <sheetName val="11-1-1"/>
      <sheetName val="Acumulado Mes"/>
      <sheetName val="Parámetros"/>
      <sheetName val="PRESUPUESTO"/>
      <sheetName val="MM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OCYG-3"/>
      <sheetName val="OCYG-4"/>
      <sheetName val="OCYG-5"/>
      <sheetName val="OCYG-6"/>
      <sheetName val="OP-1"/>
      <sheetName val="OP-DETALLE LABOR"/>
      <sheetName val="BD Eventos"/>
      <sheetName val="BD General"/>
      <sheetName val="BD Op"/>
      <sheetName val="BD ClaCo"/>
      <sheetName val="BD OCyG"/>
      <sheetName val="BD Productos"/>
      <sheetName val="BD FL"/>
      <sheetName val="BD Tas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 tint="-0.499984740745262"/>
  </sheetPr>
  <dimension ref="A1:Q14"/>
  <sheetViews>
    <sheetView showGridLines="0" tabSelected="1" zoomScale="80" zoomScaleNormal="80" workbookViewId="0"/>
  </sheetViews>
  <sheetFormatPr baseColWidth="10" defaultRowHeight="12.75"/>
  <cols>
    <col min="1" max="2" width="10.7109375" customWidth="1"/>
    <col min="3" max="3" width="30.7109375" customWidth="1"/>
    <col min="4" max="17" width="10.7109375" customWidth="1"/>
  </cols>
  <sheetData>
    <row r="1" spans="1:17">
      <c r="A1" s="11"/>
      <c r="B1" s="11"/>
    </row>
    <row r="2" spans="1:17">
      <c r="A2" s="11"/>
      <c r="B2" s="11"/>
    </row>
    <row r="4" spans="1:17" s="3" customFormat="1" ht="35.1" customHeight="1">
      <c r="A4" s="150" t="str">
        <f>"REAL ENE/"&amp;IFERROR(UPPER(TEXT(DATE(Anyo,Periodo,1),"mmm")),)</f>
        <v>REAL ENE/</v>
      </c>
      <c r="B4" s="151"/>
      <c r="C4" s="153" t="s">
        <v>2</v>
      </c>
      <c r="D4" s="155" t="str">
        <f>"PPTO. "&amp;UPPER(SUBSTITUTE('BD Eventos'!B7,Anyo,""))</f>
        <v xml:space="preserve">PPTO. </v>
      </c>
      <c r="E4" s="155"/>
      <c r="F4" s="155" t="str">
        <f>"PLAN ENE/"&amp;IFERROR(UPPER(TEXT(DATE(Anyo,Periodo,1),"mmm")),)</f>
        <v>PLAN ENE/</v>
      </c>
      <c r="G4" s="155"/>
      <c r="H4" s="155" t="str">
        <f>"REAL ENE/"&amp;IFERROR(UPPER(TEXT(DATE(Anyo,Periodo,1),"mmm")),"")</f>
        <v>REAL ENE/</v>
      </c>
      <c r="I4" s="155"/>
      <c r="J4" s="150" t="s">
        <v>55</v>
      </c>
      <c r="K4" s="151"/>
      <c r="L4" s="151"/>
      <c r="M4" s="160"/>
      <c r="N4" s="150" t="str">
        <f>"VARIACIÓN REAL VS. "&amp;D4</f>
        <v xml:space="preserve">VARIACIÓN REAL VS. PPTO. </v>
      </c>
      <c r="O4" s="151"/>
      <c r="P4" s="151" t="s">
        <v>40</v>
      </c>
      <c r="Q4" s="160"/>
    </row>
    <row r="5" spans="1:17" s="3" customFormat="1" ht="35.1" customHeight="1">
      <c r="A5" s="12" t="s">
        <v>48</v>
      </c>
      <c r="B5" s="13" t="s">
        <v>44</v>
      </c>
      <c r="C5" s="154"/>
      <c r="D5" s="109" t="s">
        <v>48</v>
      </c>
      <c r="E5" s="109" t="s">
        <v>44</v>
      </c>
      <c r="F5" s="12" t="s">
        <v>48</v>
      </c>
      <c r="G5" s="109" t="s">
        <v>45</v>
      </c>
      <c r="H5" s="12" t="s">
        <v>48</v>
      </c>
      <c r="I5" s="13" t="s">
        <v>44</v>
      </c>
      <c r="J5" s="157" t="s">
        <v>48</v>
      </c>
      <c r="K5" s="158"/>
      <c r="L5" s="157" t="s">
        <v>47</v>
      </c>
      <c r="M5" s="158" t="s">
        <v>4</v>
      </c>
      <c r="N5" s="150" t="s">
        <v>48</v>
      </c>
      <c r="O5" s="159" t="s">
        <v>41</v>
      </c>
      <c r="P5" s="150" t="s">
        <v>44</v>
      </c>
      <c r="Q5" s="159" t="s">
        <v>4</v>
      </c>
    </row>
    <row r="6" spans="1:17" s="15" customFormat="1" ht="20.100000000000001" customHeight="1">
      <c r="A6" s="152">
        <f>Anyo-1</f>
        <v>-1</v>
      </c>
      <c r="B6" s="152"/>
      <c r="C6" s="33"/>
      <c r="D6" s="152">
        <f>Anyo</f>
        <v>0</v>
      </c>
      <c r="E6" s="156"/>
      <c r="F6" s="156"/>
      <c r="G6" s="156"/>
      <c r="H6" s="156"/>
      <c r="I6" s="156"/>
      <c r="J6" s="110" t="s">
        <v>5</v>
      </c>
      <c r="K6" s="110" t="s">
        <v>1</v>
      </c>
      <c r="L6" s="110" t="s">
        <v>5</v>
      </c>
      <c r="M6" s="110" t="s">
        <v>1</v>
      </c>
      <c r="N6" s="14" t="s">
        <v>5</v>
      </c>
      <c r="O6" s="14" t="s">
        <v>1</v>
      </c>
      <c r="P6" s="14" t="s">
        <v>5</v>
      </c>
      <c r="Q6" s="14" t="s">
        <v>1</v>
      </c>
    </row>
    <row r="7" spans="1:17" s="19" customFormat="1" ht="9.9499999999999993" customHeight="1">
      <c r="A7" s="16"/>
      <c r="B7" s="16"/>
      <c r="C7" s="17"/>
      <c r="D7" s="17"/>
      <c r="E7" s="17"/>
      <c r="F7" s="17"/>
      <c r="G7" s="17"/>
      <c r="H7" s="17"/>
      <c r="I7" s="17"/>
      <c r="J7" s="17"/>
      <c r="K7" s="18"/>
      <c r="L7" s="17"/>
      <c r="M7" s="18"/>
      <c r="N7" s="17"/>
      <c r="O7" s="18"/>
      <c r="P7" s="17"/>
      <c r="Q7" s="18"/>
    </row>
    <row r="8" spans="1:17" s="20" customFormat="1" ht="35.1" customHeight="1">
      <c r="A8" s="118">
        <f>'COSTO OPERACIONES '!A13</f>
        <v>0</v>
      </c>
      <c r="B8" s="118">
        <f>'COSTO OPERACIONES '!B13</f>
        <v>0</v>
      </c>
      <c r="C8" s="111" t="s">
        <v>6</v>
      </c>
      <c r="D8" s="118">
        <f>'COSTO OPERACIONES '!D13</f>
        <v>0</v>
      </c>
      <c r="E8" s="118">
        <f>'COSTO OPERACIONES '!E13</f>
        <v>0</v>
      </c>
      <c r="F8" s="118">
        <f>'COSTO OPERACIONES '!F13</f>
        <v>0</v>
      </c>
      <c r="G8" s="118">
        <f>'COSTO OPERACIONES '!G13</f>
        <v>0</v>
      </c>
      <c r="H8" s="118">
        <f>'COSTO OPERACIONES '!H13</f>
        <v>0</v>
      </c>
      <c r="I8" s="118">
        <f>'COSTO OPERACIONES '!I13</f>
        <v>0</v>
      </c>
      <c r="J8" s="118">
        <f>H8-F8</f>
        <v>0</v>
      </c>
      <c r="K8" s="118">
        <f>IF(F8=0,,J8/F8*100)</f>
        <v>0</v>
      </c>
      <c r="L8" s="118">
        <f>I8-G8</f>
        <v>0</v>
      </c>
      <c r="M8" s="118">
        <f>IF(G8=0,,L8/G8*100)</f>
        <v>0</v>
      </c>
      <c r="N8" s="118">
        <f>H8-D8</f>
        <v>0</v>
      </c>
      <c r="O8" s="118">
        <f>IF(D8=0,,N8/D8*100)</f>
        <v>0</v>
      </c>
      <c r="P8" s="118">
        <f>I8-E8</f>
        <v>0</v>
      </c>
      <c r="Q8" s="118">
        <f>IF(E8=0,,P8/E8*100)</f>
        <v>0</v>
      </c>
    </row>
    <row r="9" spans="1:17" s="20" customFormat="1" ht="35.1" customHeight="1">
      <c r="A9" s="118">
        <f>'OCyG '!A16</f>
        <v>0</v>
      </c>
      <c r="B9" s="117">
        <f>'OCyG '!B16</f>
        <v>0</v>
      </c>
      <c r="C9" s="112" t="s">
        <v>7</v>
      </c>
      <c r="D9" s="118">
        <f>'OCyG '!D16</f>
        <v>0</v>
      </c>
      <c r="E9" s="118">
        <f>'OCyG '!E16</f>
        <v>0</v>
      </c>
      <c r="F9" s="118">
        <f ca="1">'OCyG '!F16</f>
        <v>0</v>
      </c>
      <c r="G9" s="118">
        <f ca="1">'OCyG '!G16</f>
        <v>0</v>
      </c>
      <c r="H9" s="118">
        <f ca="1">'OCyG '!H16</f>
        <v>0</v>
      </c>
      <c r="I9" s="118">
        <f ca="1">'OCyG '!I16</f>
        <v>0</v>
      </c>
      <c r="J9" s="118">
        <f ca="1">H9-F9</f>
        <v>0</v>
      </c>
      <c r="K9" s="118">
        <f ca="1">IF(F9=0,,J9/F9*100)</f>
        <v>0</v>
      </c>
      <c r="L9" s="118">
        <f ca="1">I9-G9</f>
        <v>0</v>
      </c>
      <c r="M9" s="118">
        <f ca="1">IF(G9=0,,L9/G9*100)</f>
        <v>0</v>
      </c>
      <c r="N9" s="118">
        <f ca="1">H9-D9</f>
        <v>0</v>
      </c>
      <c r="O9" s="118">
        <f>IF(D9=0,,N9/D9*100)</f>
        <v>0</v>
      </c>
      <c r="P9" s="118">
        <f ca="1">I9-E9</f>
        <v>0</v>
      </c>
      <c r="Q9" s="118">
        <f>IF(E9=0,,P9/E9*100)</f>
        <v>0</v>
      </c>
    </row>
    <row r="10" spans="1:17" s="20" customFormat="1" ht="35.1" hidden="1" customHeight="1">
      <c r="A10" s="118"/>
      <c r="B10" s="118"/>
      <c r="C10" s="112" t="s">
        <v>8</v>
      </c>
      <c r="D10" s="118"/>
      <c r="E10" s="118"/>
      <c r="F10" s="118"/>
      <c r="G10" s="118"/>
      <c r="H10" s="118"/>
      <c r="I10" s="118"/>
      <c r="J10" s="118">
        <f>H10-F10</f>
        <v>0</v>
      </c>
      <c r="K10" s="118">
        <f>IF(F10=0,,J10/F10*100)</f>
        <v>0</v>
      </c>
      <c r="L10" s="118">
        <f>I10-G10</f>
        <v>0</v>
      </c>
      <c r="M10" s="118">
        <f>IF(G10=0,,L10/G10*100)</f>
        <v>0</v>
      </c>
      <c r="N10" s="118">
        <f>H10-D10</f>
        <v>0</v>
      </c>
      <c r="O10" s="118">
        <f>IF(D10=0,,N10/D10*100)</f>
        <v>0</v>
      </c>
      <c r="P10" s="118">
        <f>I10-E10</f>
        <v>0</v>
      </c>
      <c r="Q10" s="118">
        <f>IF(E10=0,,P10/E10*100)</f>
        <v>0</v>
      </c>
    </row>
    <row r="11" spans="1:17" s="20" customFormat="1" ht="35.1" hidden="1" customHeight="1">
      <c r="A11" s="118"/>
      <c r="B11" s="118"/>
      <c r="C11" s="112" t="s">
        <v>9</v>
      </c>
      <c r="D11" s="118"/>
      <c r="E11" s="118"/>
      <c r="F11" s="118"/>
      <c r="G11" s="118"/>
      <c r="H11" s="118"/>
      <c r="I11" s="118"/>
      <c r="J11" s="118">
        <f>H11-F11</f>
        <v>0</v>
      </c>
      <c r="K11" s="118">
        <f>IF(F11=0,,J11/F11*100)</f>
        <v>0</v>
      </c>
      <c r="L11" s="118">
        <f>I11-G11</f>
        <v>0</v>
      </c>
      <c r="M11" s="118">
        <f>IF(G11=0,,L11/G11*100)</f>
        <v>0</v>
      </c>
      <c r="N11" s="118">
        <f>H11-D11</f>
        <v>0</v>
      </c>
      <c r="O11" s="118">
        <f>IF(D11=0,,N11/D11*100)</f>
        <v>0</v>
      </c>
      <c r="P11" s="118">
        <f>I11-E11</f>
        <v>0</v>
      </c>
      <c r="Q11" s="118">
        <f>IF(E11=0,,P11/E11*100)</f>
        <v>0</v>
      </c>
    </row>
    <row r="12" spans="1:17" s="20" customFormat="1" ht="35.1" customHeight="1">
      <c r="A12" s="119">
        <f>SUM(A8:A11)</f>
        <v>0</v>
      </c>
      <c r="B12" s="119">
        <f>SUM(B8:B11)</f>
        <v>0</v>
      </c>
      <c r="C12" s="113" t="s">
        <v>10</v>
      </c>
      <c r="D12" s="119">
        <f t="shared" ref="D12:I12" si="0">SUM(D8:D11)</f>
        <v>0</v>
      </c>
      <c r="E12" s="119">
        <f t="shared" si="0"/>
        <v>0</v>
      </c>
      <c r="F12" s="119">
        <f t="shared" ca="1" si="0"/>
        <v>0</v>
      </c>
      <c r="G12" s="119">
        <f t="shared" ca="1" si="0"/>
        <v>0</v>
      </c>
      <c r="H12" s="119">
        <f t="shared" ca="1" si="0"/>
        <v>0</v>
      </c>
      <c r="I12" s="119">
        <f t="shared" ca="1" si="0"/>
        <v>0</v>
      </c>
      <c r="J12" s="119">
        <f ca="1">H12-F12</f>
        <v>0</v>
      </c>
      <c r="K12" s="119">
        <f ca="1">IF(F12=0,,J12/F12*100)</f>
        <v>0</v>
      </c>
      <c r="L12" s="119">
        <f ca="1">I12-G12</f>
        <v>0</v>
      </c>
      <c r="M12" s="119">
        <f ca="1">IF(G12=0,,L12/G12*100)</f>
        <v>0</v>
      </c>
      <c r="N12" s="119">
        <f ca="1">H12-D12</f>
        <v>0</v>
      </c>
      <c r="O12" s="119">
        <f>IF(D12=0,,N12/D12*100)</f>
        <v>0</v>
      </c>
      <c r="P12" s="119">
        <f ca="1">I12-E12</f>
        <v>0</v>
      </c>
      <c r="Q12" s="119">
        <f>IF(E12=0,,P12/E12*100)</f>
        <v>0</v>
      </c>
    </row>
    <row r="13" spans="1:17" s="22" customFormat="1" ht="12.75" customHeight="1">
      <c r="A13" s="21"/>
      <c r="B13" s="21"/>
      <c r="C13" s="10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s="22" customFormat="1" ht="39.75" hidden="1" customHeight="1">
      <c r="A14" s="21"/>
      <c r="B14" s="21"/>
      <c r="C14" s="107" t="s">
        <v>11</v>
      </c>
      <c r="D14" s="51"/>
      <c r="E14" s="51"/>
      <c r="F14" s="51"/>
      <c r="G14" s="51"/>
      <c r="H14" s="51"/>
      <c r="I14" s="51"/>
      <c r="J14" s="51">
        <f>H14-F14</f>
        <v>0</v>
      </c>
      <c r="K14" s="51">
        <f>IF(F14=0,,J14/F14*100)</f>
        <v>0</v>
      </c>
      <c r="L14" s="51">
        <f>I14-G14</f>
        <v>0</v>
      </c>
      <c r="M14" s="51">
        <f>IF(G14=0,,L14/G14*100)</f>
        <v>0</v>
      </c>
      <c r="N14" s="51">
        <f>H14-D14</f>
        <v>0</v>
      </c>
      <c r="O14" s="51">
        <f>IF(D14=0,,N14/D14*100)</f>
        <v>0</v>
      </c>
      <c r="P14" s="51">
        <f>I14-E14</f>
        <v>0</v>
      </c>
      <c r="Q14" s="51">
        <f>IF(E14=0,,P14/E14*100)</f>
        <v>0</v>
      </c>
    </row>
  </sheetData>
  <mergeCells count="13">
    <mergeCell ref="L5:M5"/>
    <mergeCell ref="N5:O5"/>
    <mergeCell ref="P5:Q5"/>
    <mergeCell ref="J4:M4"/>
    <mergeCell ref="N4:Q4"/>
    <mergeCell ref="J5:K5"/>
    <mergeCell ref="A4:B4"/>
    <mergeCell ref="A6:B6"/>
    <mergeCell ref="C4:C5"/>
    <mergeCell ref="D4:E4"/>
    <mergeCell ref="F4:G4"/>
    <mergeCell ref="H4:I4"/>
    <mergeCell ref="D6:I6"/>
  </mergeCells>
  <pageMargins left="0.75" right="0.75" top="1" bottom="1" header="0" footer="0"/>
  <pageSetup orientation="portrait" r:id="rId1"/>
  <headerFooter alignWithMargins="0"/>
  <ignoredErrors>
    <ignoredError sqref="L13 N1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 tint="0.39997558519241921"/>
  </sheetPr>
  <dimension ref="A1:Q15"/>
  <sheetViews>
    <sheetView showGridLines="0" zoomScale="80" zoomScaleNormal="80" workbookViewId="0">
      <selection activeCell="A3" sqref="A3"/>
    </sheetView>
  </sheetViews>
  <sheetFormatPr baseColWidth="10" defaultRowHeight="12.75"/>
  <cols>
    <col min="1" max="2" width="10.7109375" customWidth="1"/>
    <col min="3" max="3" width="32.5703125" customWidth="1"/>
    <col min="4" max="17" width="10.7109375" customWidth="1"/>
  </cols>
  <sheetData>
    <row r="1" spans="1:17">
      <c r="A1" s="11" t="s">
        <v>12</v>
      </c>
      <c r="B1" s="11"/>
    </row>
    <row r="2" spans="1:17">
      <c r="A2" s="11" t="s">
        <v>3</v>
      </c>
      <c r="B2" s="11"/>
    </row>
    <row r="3" spans="1:17">
      <c r="A3" s="11"/>
      <c r="B3" s="11"/>
    </row>
    <row r="4" spans="1:17" s="1" customFormat="1" ht="35.1" customHeight="1">
      <c r="A4" s="150" t="str">
        <f>'RESUMEN PPTO'!A4:B4</f>
        <v>REAL ENE/</v>
      </c>
      <c r="B4" s="151"/>
      <c r="C4" s="153" t="s">
        <v>13</v>
      </c>
      <c r="D4" s="155" t="str">
        <f>'RESUMEN PPTO'!D4:E4</f>
        <v xml:space="preserve">PPTO. </v>
      </c>
      <c r="E4" s="155"/>
      <c r="F4" s="155" t="str">
        <f>'RESUMEN PPTO'!F4:G4</f>
        <v>PLAN ENE/</v>
      </c>
      <c r="G4" s="155"/>
      <c r="H4" s="155" t="str">
        <f>'RESUMEN PPTO'!H4:I4</f>
        <v>REAL ENE/</v>
      </c>
      <c r="I4" s="155"/>
      <c r="J4" s="150" t="str">
        <f>'RESUMEN PPTO'!J4:K4</f>
        <v>VARIACIÓN 
REAL Vs. PLAN</v>
      </c>
      <c r="K4" s="151"/>
      <c r="L4" s="151">
        <f>'RESUMEN PPTO'!L4:M4</f>
        <v>0</v>
      </c>
      <c r="M4" s="160"/>
      <c r="N4" s="150" t="str">
        <f>'RESUMEN PPTO'!N4:O4</f>
        <v xml:space="preserve">VARIACIÓN REAL VS. PPTO. </v>
      </c>
      <c r="O4" s="151"/>
      <c r="P4" s="151" t="str">
        <f>'RESUMEN PPTO'!P4:Q4</f>
        <v>VARIACIÓN REVISADO I Vs. PPTO. APROBADO</v>
      </c>
      <c r="Q4" s="160"/>
    </row>
    <row r="5" spans="1:17" s="1" customFormat="1" ht="35.1" customHeight="1">
      <c r="A5" s="12" t="s">
        <v>48</v>
      </c>
      <c r="B5" s="13" t="s">
        <v>47</v>
      </c>
      <c r="C5" s="154"/>
      <c r="D5" s="109" t="s">
        <v>48</v>
      </c>
      <c r="E5" s="109" t="s">
        <v>47</v>
      </c>
      <c r="F5" s="12" t="s">
        <v>48</v>
      </c>
      <c r="G5" s="109" t="s">
        <v>49</v>
      </c>
      <c r="H5" s="12" t="s">
        <v>48</v>
      </c>
      <c r="I5" s="13" t="s">
        <v>47</v>
      </c>
      <c r="J5" s="157" t="s">
        <v>48</v>
      </c>
      <c r="K5" s="158"/>
      <c r="L5" s="157" t="s">
        <v>47</v>
      </c>
      <c r="M5" s="158" t="s">
        <v>4</v>
      </c>
      <c r="N5" s="150" t="s">
        <v>48</v>
      </c>
      <c r="O5" s="159" t="s">
        <v>41</v>
      </c>
      <c r="P5" s="150" t="s">
        <v>47</v>
      </c>
      <c r="Q5" s="159" t="s">
        <v>4</v>
      </c>
    </row>
    <row r="6" spans="1:17" s="15" customFormat="1" ht="20.100000000000001" customHeight="1">
      <c r="A6" s="152">
        <f>'RESUMEN PPTO'!A6:B6</f>
        <v>-1</v>
      </c>
      <c r="B6" s="152"/>
      <c r="C6" s="33"/>
      <c r="D6" s="152">
        <f>'RESUMEN PPTO'!D6:I6</f>
        <v>0</v>
      </c>
      <c r="E6" s="156"/>
      <c r="F6" s="156"/>
      <c r="G6" s="156"/>
      <c r="H6" s="156"/>
      <c r="I6" s="156"/>
      <c r="J6" s="110" t="s">
        <v>5</v>
      </c>
      <c r="K6" s="110" t="s">
        <v>1</v>
      </c>
      <c r="L6" s="110" t="s">
        <v>5</v>
      </c>
      <c r="M6" s="110" t="s">
        <v>1</v>
      </c>
      <c r="N6" s="14" t="s">
        <v>5</v>
      </c>
      <c r="O6" s="14" t="s">
        <v>1</v>
      </c>
      <c r="P6" s="14" t="s">
        <v>5</v>
      </c>
      <c r="Q6" s="14" t="s">
        <v>1</v>
      </c>
    </row>
    <row r="7" spans="1:17" ht="9.9499999999999993" customHeight="1">
      <c r="A7" s="1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7" s="20" customFormat="1" ht="30" customHeight="1">
      <c r="A8" s="118">
        <f>SUMIFS('BD Op'!$H:$H,'BD Op'!$A:$A,'BD Eventos'!$B$6,'BD Op'!$J:$J,$C8,'BD Op'!$K:$K,"Si")/1000000</f>
        <v>0</v>
      </c>
      <c r="B8" s="118">
        <f>SUMIFS('BD Op'!$G:$G,'BD Op'!$A:$A,'BD Eventos'!$B$6,'BD Op'!$J:$J,$C8,'BD Op'!$K:$K,"No")/1000000</f>
        <v>0</v>
      </c>
      <c r="C8" s="114" t="s">
        <v>14</v>
      </c>
      <c r="D8" s="118">
        <f>SUMIFS('BD Op'!$H:$H,'BD Op'!$A:$A,'BD Eventos'!$B$7,'BD Op'!$J:$J,$C8,'BD Op'!$K:$K,"Si")/1000000</f>
        <v>0</v>
      </c>
      <c r="E8" s="118">
        <f>SUMIFS('BD Op'!$G:$G,'BD Op'!$A:$A,'BD Eventos'!$B$7,'BD Op'!$J:$J,$C8,'BD Op'!$K:$K,"No")/1000000</f>
        <v>0</v>
      </c>
      <c r="F8" s="118">
        <f>SUMIFS('BD Op'!$H:$H,'BD Op'!$A:$A,'BD Eventos'!$B$7,'BD Op'!$J:$J,$C8,'BD Op'!$K:$K,"Si",'BD Op'!$E:$E,"&lt;="&amp;Periodo)/1000000</f>
        <v>0</v>
      </c>
      <c r="G8" s="118">
        <f>SUMIFS('BD Op'!$G:$G,'BD Op'!$A:$A,'BD Eventos'!$B$7,'BD Op'!$J:$J,$C8,'BD Op'!$K:$K,"No",'BD Op'!$E:$E,"&lt;="&amp;Periodo)/1000000</f>
        <v>0</v>
      </c>
      <c r="H8" s="118">
        <f>SUMIFS('BD Op'!$H:$H,'BD Op'!$A:$A,'BD Eventos'!$B$8,'BD Op'!$J:$J,$C8,'BD Op'!$K:$K,"Si",'BD Op'!$E:$E,"&lt;="&amp;Periodo)/1000000</f>
        <v>0</v>
      </c>
      <c r="I8" s="118">
        <f>SUMIFS('BD Op'!$G:$G,'BD Op'!$A:$A,'BD Eventos'!$B$8,'BD Op'!$J:$J,$C8,'BD Op'!$K:$K,"No",'BD Op'!$E:$E,"&lt;="&amp;Periodo)/1000000</f>
        <v>0</v>
      </c>
      <c r="J8" s="121">
        <f t="shared" ref="J8:J14" si="0">H8-F8</f>
        <v>0</v>
      </c>
      <c r="K8" s="121">
        <f t="shared" ref="K8:K15" si="1">IF(F8=0,,J8/F8*100)</f>
        <v>0</v>
      </c>
      <c r="L8" s="121">
        <f t="shared" ref="L8:L14" si="2">I8-G8</f>
        <v>0</v>
      </c>
      <c r="M8" s="121">
        <f t="shared" ref="M8:M15" si="3">IF(G8=0,,L8/G8*100)</f>
        <v>0</v>
      </c>
      <c r="N8" s="121">
        <f t="shared" ref="N8:N15" si="4">H8-D8</f>
        <v>0</v>
      </c>
      <c r="O8" s="121">
        <f t="shared" ref="O8:O15" si="5">IF(D8=0,,N8/D8*100)</f>
        <v>0</v>
      </c>
      <c r="P8" s="121">
        <f t="shared" ref="P8:P15" si="6">I8-E8</f>
        <v>0</v>
      </c>
      <c r="Q8" s="121">
        <f t="shared" ref="Q8:Q15" si="7">IF(E8=0,,P8/E8*100)</f>
        <v>0</v>
      </c>
    </row>
    <row r="9" spans="1:17" s="20" customFormat="1" ht="30" customHeight="1">
      <c r="A9" s="146">
        <f>SUMIFS('BD Op'!$H:$H,'BD Op'!$A:$A,'BD Eventos'!$B$6,'BD Op'!$J:$J,$C9,'BD Op'!$K:$K,"Si")/1000000</f>
        <v>0</v>
      </c>
      <c r="B9" s="118">
        <f>SUMIFS('BD Op'!$G:$G,'BD Op'!$A:$A,'BD Eventos'!$B$6,'BD Op'!$J:$J,$C9,'BD Op'!$K:$K,"No")/1000000</f>
        <v>0</v>
      </c>
      <c r="C9" s="114" t="s">
        <v>154</v>
      </c>
      <c r="D9" s="145">
        <f>SUMIFS('BD Op'!$H:$H,'BD Op'!$A:$A,'BD Eventos'!$B$7,'BD Op'!$J:$J,$C9,'BD Op'!$K:$K,"Si")/1000000</f>
        <v>0</v>
      </c>
      <c r="E9" s="118">
        <f>SUMIFS('BD Op'!$G:$G,'BD Op'!$A:$A,'BD Eventos'!$B$7,'BD Op'!$J:$J,$C9,'BD Op'!$K:$K,"No")/1000000</f>
        <v>0</v>
      </c>
      <c r="F9" s="118">
        <f>SUMIFS('BD Op'!$H:$H,'BD Op'!$A:$A,'BD Eventos'!$B$7,'BD Op'!$J:$J,$C9,'BD Op'!$K:$K,"Si",'BD Op'!$E:$E,"&lt;="&amp;Periodo)/1000000</f>
        <v>0</v>
      </c>
      <c r="G9" s="118">
        <f>SUMIFS('BD Op'!$G:$G,'BD Op'!$A:$A,'BD Eventos'!$B$7,'BD Op'!$J:$J,$C9,'BD Op'!$K:$K,"No",'BD Op'!$E:$E,"&lt;="&amp;Periodo)/1000000</f>
        <v>0</v>
      </c>
      <c r="H9" s="118">
        <f>SUMIFS('BD Op'!$H:$H,'BD Op'!$A:$A,'BD Eventos'!$B$8,'BD Op'!$J:$J,$C9,'BD Op'!$K:$K,"Si",'BD Op'!$E:$E,"&lt;="&amp;Periodo)/1000000</f>
        <v>0</v>
      </c>
      <c r="I9" s="118">
        <f>SUMIFS('BD Op'!$G:$G,'BD Op'!$A:$A,'BD Eventos'!$B$8,'BD Op'!$J:$J,$C9,'BD Op'!$K:$K,"No",'BD Op'!$E:$E,"&lt;="&amp;Periodo)/1000000</f>
        <v>0</v>
      </c>
      <c r="J9" s="121">
        <f t="shared" si="0"/>
        <v>0</v>
      </c>
      <c r="K9" s="121">
        <f t="shared" si="1"/>
        <v>0</v>
      </c>
      <c r="L9" s="121">
        <f t="shared" si="2"/>
        <v>0</v>
      </c>
      <c r="M9" s="121">
        <f t="shared" si="3"/>
        <v>0</v>
      </c>
      <c r="N9" s="148">
        <f t="shared" si="4"/>
        <v>0</v>
      </c>
      <c r="O9" s="121">
        <f t="shared" si="5"/>
        <v>0</v>
      </c>
      <c r="P9" s="121">
        <f t="shared" si="6"/>
        <v>0</v>
      </c>
      <c r="Q9" s="121">
        <f t="shared" si="7"/>
        <v>0</v>
      </c>
    </row>
    <row r="10" spans="1:17" s="20" customFormat="1" ht="30" customHeight="1">
      <c r="A10" s="147">
        <f>SUMIFS('BD Op'!$H:$H,'BD Op'!$A:$A,'BD Eventos'!$B$6,'BD Op'!$J:$J,$C10,'BD Op'!$K:$K,"Si")/1000000</f>
        <v>0</v>
      </c>
      <c r="B10" s="118">
        <f>SUMIFS('BD Op'!$G:$G,'BD Op'!$A:$A,'BD Eventos'!$B$6,'BD Op'!$J:$J,$C10,'BD Op'!$K:$K,"No")/1000000</f>
        <v>0</v>
      </c>
      <c r="C10" s="114" t="s">
        <v>15</v>
      </c>
      <c r="D10" s="118">
        <f>SUMIFS('BD Op'!$H:$H,'BD Op'!$A:$A,'BD Eventos'!$B$7,'BD Op'!$J:$J,$C10,'BD Op'!$K:$K,"Si")/1000000</f>
        <v>0</v>
      </c>
      <c r="E10" s="118">
        <f>SUMIFS('BD Op'!$G:$G,'BD Op'!$A:$A,'BD Eventos'!$B$7,'BD Op'!$J:$J,$C10,'BD Op'!$K:$K,"No")/1000000</f>
        <v>0</v>
      </c>
      <c r="F10" s="118">
        <f>SUMIFS('BD Op'!$H:$H,'BD Op'!$A:$A,'BD Eventos'!$B$7,'BD Op'!$J:$J,$C10,'BD Op'!$K:$K,"Si",'BD Op'!$E:$E,"&lt;="&amp;Periodo)/1000000</f>
        <v>0</v>
      </c>
      <c r="G10" s="118">
        <f>SUMIFS('BD Op'!$G:$G,'BD Op'!$A:$A,'BD Eventos'!$B$7,'BD Op'!$J:$J,$C10,'BD Op'!$K:$K,"No",'BD Op'!$E:$E,"&lt;="&amp;Periodo)/1000000</f>
        <v>0</v>
      </c>
      <c r="H10" s="118">
        <f>SUMIFS('BD Op'!$H:$H,'BD Op'!$A:$A,'BD Eventos'!$B$8,'BD Op'!$J:$J,$C10,'BD Op'!$K:$K,"Si",'BD Op'!$E:$E,"&lt;="&amp;Periodo)/1000000</f>
        <v>0</v>
      </c>
      <c r="I10" s="118">
        <f>SUMIFS('BD Op'!$G:$G,'BD Op'!$A:$A,'BD Eventos'!$B$8,'BD Op'!$J:$J,$C10,'BD Op'!$K:$K,"No",'BD Op'!$E:$E,"&lt;="&amp;Periodo)/1000000</f>
        <v>0</v>
      </c>
      <c r="J10" s="121">
        <f t="shared" si="0"/>
        <v>0</v>
      </c>
      <c r="K10" s="121">
        <f t="shared" si="1"/>
        <v>0</v>
      </c>
      <c r="L10" s="121">
        <f t="shared" si="2"/>
        <v>0</v>
      </c>
      <c r="M10" s="121">
        <f t="shared" si="3"/>
        <v>0</v>
      </c>
      <c r="N10" s="121">
        <f t="shared" si="4"/>
        <v>0</v>
      </c>
      <c r="O10" s="121">
        <f t="shared" si="5"/>
        <v>0</v>
      </c>
      <c r="P10" s="121">
        <f t="shared" si="6"/>
        <v>0</v>
      </c>
      <c r="Q10" s="121">
        <f t="shared" si="7"/>
        <v>0</v>
      </c>
    </row>
    <row r="11" spans="1:17" s="20" customFormat="1" ht="30" customHeight="1">
      <c r="A11" s="118">
        <f>SUMIFS('BD Op'!$H:$H,'BD Op'!$A:$A,'BD Eventos'!$B$6,'BD Op'!$J:$J,$C11,'BD Op'!$K:$K,"Si")/1000000</f>
        <v>0</v>
      </c>
      <c r="B11" s="118">
        <f>SUMIFS('BD Op'!$G:$G,'BD Op'!$A:$A,'BD Eventos'!$B$6,'BD Op'!$J:$J,$C11,'BD Op'!$K:$K,"No")/1000000</f>
        <v>0</v>
      </c>
      <c r="C11" s="114" t="s">
        <v>16</v>
      </c>
      <c r="D11" s="118">
        <f>SUMIFS('BD Op'!$H:$H,'BD Op'!$A:$A,'BD Eventos'!$B$7,'BD Op'!$J:$J,$C11,'BD Op'!$K:$K,"Si")/1000000</f>
        <v>0</v>
      </c>
      <c r="E11" s="118">
        <f>SUMIFS('BD Op'!$G:$G,'BD Op'!$A:$A,'BD Eventos'!$B$7,'BD Op'!$J:$J,$C11,'BD Op'!$K:$K,"No")/1000000</f>
        <v>0</v>
      </c>
      <c r="F11" s="118">
        <f>SUMIFS('BD Op'!$H:$H,'BD Op'!$A:$A,'BD Eventos'!$B$7,'BD Op'!$J:$J,$C11,'BD Op'!$K:$K,"Si",'BD Op'!$E:$E,"&lt;="&amp;Periodo)/1000000</f>
        <v>0</v>
      </c>
      <c r="G11" s="118">
        <f>SUMIFS('BD Op'!$G:$G,'BD Op'!$A:$A,'BD Eventos'!$B$7,'BD Op'!$J:$J,$C11,'BD Op'!$K:$K,"No",'BD Op'!$E:$E,"&lt;="&amp;Periodo)/1000000</f>
        <v>0</v>
      </c>
      <c r="H11" s="118">
        <f>SUMIFS('BD Op'!$H:$H,'BD Op'!$A:$A,'BD Eventos'!$B$8,'BD Op'!$J:$J,$C11,'BD Op'!$K:$K,"Si",'BD Op'!$E:$E,"&lt;="&amp;Periodo)/1000000</f>
        <v>0</v>
      </c>
      <c r="I11" s="118">
        <f>SUMIFS('BD Op'!$G:$G,'BD Op'!$A:$A,'BD Eventos'!$B$8,'BD Op'!$J:$J,$C11,'BD Op'!$K:$K,"No",'BD Op'!$E:$E,"&lt;="&amp;Periodo)/1000000</f>
        <v>0</v>
      </c>
      <c r="J11" s="121">
        <f t="shared" si="0"/>
        <v>0</v>
      </c>
      <c r="K11" s="121">
        <f t="shared" si="1"/>
        <v>0</v>
      </c>
      <c r="L11" s="121">
        <f t="shared" si="2"/>
        <v>0</v>
      </c>
      <c r="M11" s="121">
        <f t="shared" si="3"/>
        <v>0</v>
      </c>
      <c r="N11" s="121">
        <f t="shared" si="4"/>
        <v>0</v>
      </c>
      <c r="O11" s="121">
        <f t="shared" si="5"/>
        <v>0</v>
      </c>
      <c r="P11" s="121">
        <f t="shared" si="6"/>
        <v>0</v>
      </c>
      <c r="Q11" s="121">
        <f t="shared" si="7"/>
        <v>0</v>
      </c>
    </row>
    <row r="12" spans="1:17" s="20" customFormat="1" ht="30" customHeight="1">
      <c r="A12" s="118">
        <f>SUMIFS('BD Op'!$H:$H,'BD Op'!$A:$A,'BD Eventos'!$B$6,'BD Op'!$J:$J,$C12,'BD Op'!$K:$K,"Si")/1000000
+SUMIFS('BD Op'!$H:$H,'BD Op'!$A:$A,'BD Eventos'!$B$6,'BD Op'!$J:$J,"Recobros",'BD Op'!$K:$K,"Si")/1000000</f>
        <v>0</v>
      </c>
      <c r="B12" s="118">
        <f>SUMIFS('BD Op'!$G:$G,'BD Op'!$A:$A,'BD Eventos'!$B$6,'BD Op'!$J:$J,$C12,'BD Op'!$K:$K,"No")/1000000
+SUMIFS('BD Op'!$G:$G,'BD Op'!$A:$A,'BD Eventos'!$B$6,'BD Op'!$J:$J,"Recobros",'BD Op'!$K:$K,"No")/1000000</f>
        <v>0</v>
      </c>
      <c r="C12" s="114" t="s">
        <v>17</v>
      </c>
      <c r="D12" s="118">
        <f>SUMIFS('BD Op'!$H:$H,'BD Op'!$A:$A,'BD Eventos'!$B$7,'BD Op'!$J:$J,$C12,'BD Op'!$K:$K,"Si")/1000000
+SUMIFS('BD Op'!$H:$H,'BD Op'!$A:$A,'BD Eventos'!$B$7,'BD Op'!$J:$J,"Recobros",'BD Op'!$K:$K,"Si")/1000000</f>
        <v>0</v>
      </c>
      <c r="E12" s="118">
        <f>SUMIFS('BD Op'!$G:$G,'BD Op'!$A:$A,'BD Eventos'!$B$7,'BD Op'!$J:$J,$C12,'BD Op'!$K:$K,"No")/1000000
+SUMIFS('BD Op'!$G:$G,'BD Op'!$A:$A,'BD Eventos'!$B$7,'BD Op'!$J:$J,"Recobros",'BD Op'!$K:$K,"No")/1000000</f>
        <v>0</v>
      </c>
      <c r="F12" s="118">
        <f>SUMIFS('BD Op'!$H:$H,'BD Op'!$A:$A,'BD Eventos'!$B$7,'BD Op'!$J:$J,$C12,'BD Op'!$K:$K,"Si",'BD Op'!$E:$E,"&lt;="&amp;Periodo)/1000000
+SUMIFS('BD Op'!$H:$H,'BD Op'!$A:$A,'BD Eventos'!$B$7,'BD Op'!$J:$J,"Recobros",'BD Op'!$K:$K,"Si",'BD Op'!$E:$E,"&lt;="&amp;Periodo)/1000000</f>
        <v>0</v>
      </c>
      <c r="G12" s="118">
        <f>SUMIFS('BD Op'!$G:$G,'BD Op'!$A:$A,'BD Eventos'!$B$7,'BD Op'!$J:$J,$C12,'BD Op'!$K:$K,"No",'BD Op'!$E:$E,"&lt;="&amp;Periodo)/1000000
+SUMIFS('BD Op'!$G:$G,'BD Op'!$A:$A,'BD Eventos'!$B$7,'BD Op'!$J:$J,"Recobros",'BD Op'!$K:$K,"No",'BD Op'!$E:$E,"&lt;="&amp;Periodo)/1000000</f>
        <v>0</v>
      </c>
      <c r="H12" s="118">
        <f>SUMIFS('BD Op'!$H:$H,'BD Op'!$A:$A,'BD Eventos'!$B$8,'BD Op'!$J:$J,$C12,'BD Op'!$K:$K,"Si",'BD Op'!$E:$E,"&lt;="&amp;Periodo)/1000000
+SUMIFS('BD Op'!$H:$H,'BD Op'!$A:$A,'BD Eventos'!$B$8,'BD Op'!$J:$J,"Recobros",'BD Op'!$K:$K,"Si",'BD Op'!$E:$E,"&lt;="&amp;Periodo)/1000000</f>
        <v>0</v>
      </c>
      <c r="I12" s="118">
        <f>SUMIFS('BD Op'!$G:$G,'BD Op'!$A:$A,'BD Eventos'!$B$8,'BD Op'!$J:$J,$C12,'BD Op'!$K:$K,"No",'BD Op'!$E:$E,"&lt;="&amp;Periodo)/1000000
+SUMIFS('BD Op'!$G:$G,'BD Op'!$A:$A,'BD Eventos'!$B$8,'BD Op'!$J:$J,"Recobros",'BD Op'!$K:$K,"No",'BD Op'!$E:$E,"&lt;="&amp;Periodo)/1000000</f>
        <v>0</v>
      </c>
      <c r="J12" s="121">
        <f t="shared" si="0"/>
        <v>0</v>
      </c>
      <c r="K12" s="121">
        <f t="shared" si="1"/>
        <v>0</v>
      </c>
      <c r="L12" s="121">
        <f t="shared" si="2"/>
        <v>0</v>
      </c>
      <c r="M12" s="121">
        <f t="shared" si="3"/>
        <v>0</v>
      </c>
      <c r="N12" s="121">
        <f t="shared" si="4"/>
        <v>0</v>
      </c>
      <c r="O12" s="121">
        <f t="shared" si="5"/>
        <v>0</v>
      </c>
      <c r="P12" s="121">
        <f t="shared" si="6"/>
        <v>0</v>
      </c>
      <c r="Q12" s="121">
        <f t="shared" si="7"/>
        <v>0</v>
      </c>
    </row>
    <row r="13" spans="1:17" s="20" customFormat="1" ht="30" customHeight="1">
      <c r="A13" s="119">
        <f>SUM(A8:A12)</f>
        <v>0</v>
      </c>
      <c r="B13" s="119">
        <f>SUM(B8:B12)</f>
        <v>0</v>
      </c>
      <c r="C13" s="115" t="s">
        <v>18</v>
      </c>
      <c r="D13" s="119">
        <f t="shared" ref="D13:I13" si="8">SUM(D8:D12)</f>
        <v>0</v>
      </c>
      <c r="E13" s="119">
        <f t="shared" si="8"/>
        <v>0</v>
      </c>
      <c r="F13" s="119">
        <f t="shared" si="8"/>
        <v>0</v>
      </c>
      <c r="G13" s="119">
        <f t="shared" si="8"/>
        <v>0</v>
      </c>
      <c r="H13" s="119">
        <f t="shared" si="8"/>
        <v>0</v>
      </c>
      <c r="I13" s="119">
        <f t="shared" si="8"/>
        <v>0</v>
      </c>
      <c r="J13" s="119">
        <f>H13-F13</f>
        <v>0</v>
      </c>
      <c r="K13" s="119">
        <f t="shared" si="1"/>
        <v>0</v>
      </c>
      <c r="L13" s="119">
        <f>I13-G13</f>
        <v>0</v>
      </c>
      <c r="M13" s="119">
        <f t="shared" si="3"/>
        <v>0</v>
      </c>
      <c r="N13" s="119">
        <f t="shared" si="4"/>
        <v>0</v>
      </c>
      <c r="O13" s="119">
        <f t="shared" si="5"/>
        <v>0</v>
      </c>
      <c r="P13" s="119">
        <f t="shared" si="6"/>
        <v>0</v>
      </c>
      <c r="Q13" s="119">
        <f t="shared" si="7"/>
        <v>0</v>
      </c>
    </row>
    <row r="14" spans="1:17" s="20" customFormat="1" ht="30" customHeight="1">
      <c r="A14" s="120"/>
      <c r="B14" s="120"/>
      <c r="C14" s="116" t="s">
        <v>19</v>
      </c>
      <c r="D14" s="120"/>
      <c r="E14" s="120"/>
      <c r="F14" s="120"/>
      <c r="G14" s="120"/>
      <c r="H14" s="120"/>
      <c r="I14" s="120"/>
      <c r="J14" s="122">
        <f t="shared" si="0"/>
        <v>0</v>
      </c>
      <c r="K14" s="122">
        <f t="shared" si="1"/>
        <v>0</v>
      </c>
      <c r="L14" s="122">
        <f t="shared" si="2"/>
        <v>0</v>
      </c>
      <c r="M14" s="122">
        <f t="shared" si="3"/>
        <v>0</v>
      </c>
      <c r="N14" s="122">
        <f t="shared" si="4"/>
        <v>0</v>
      </c>
      <c r="O14" s="122">
        <f t="shared" si="5"/>
        <v>0</v>
      </c>
      <c r="P14" s="122">
        <f t="shared" si="6"/>
        <v>0</v>
      </c>
      <c r="Q14" s="122">
        <f t="shared" si="7"/>
        <v>0</v>
      </c>
    </row>
    <row r="15" spans="1:17" s="20" customFormat="1" ht="30" customHeight="1">
      <c r="A15" s="119">
        <f>+A13+A14</f>
        <v>0</v>
      </c>
      <c r="B15" s="119">
        <f>+B13+B14</f>
        <v>0</v>
      </c>
      <c r="C15" s="115" t="s">
        <v>20</v>
      </c>
      <c r="D15" s="119">
        <f t="shared" ref="D15:I15" si="9">+D13+D14</f>
        <v>0</v>
      </c>
      <c r="E15" s="119">
        <f t="shared" si="9"/>
        <v>0</v>
      </c>
      <c r="F15" s="119">
        <f t="shared" si="9"/>
        <v>0</v>
      </c>
      <c r="G15" s="119">
        <f t="shared" si="9"/>
        <v>0</v>
      </c>
      <c r="H15" s="119">
        <f t="shared" si="9"/>
        <v>0</v>
      </c>
      <c r="I15" s="119">
        <f t="shared" si="9"/>
        <v>0</v>
      </c>
      <c r="J15" s="119">
        <f>H15-F15</f>
        <v>0</v>
      </c>
      <c r="K15" s="119">
        <f t="shared" si="1"/>
        <v>0</v>
      </c>
      <c r="L15" s="119">
        <f>I15-G15</f>
        <v>0</v>
      </c>
      <c r="M15" s="119">
        <f t="shared" si="3"/>
        <v>0</v>
      </c>
      <c r="N15" s="119">
        <f t="shared" si="4"/>
        <v>0</v>
      </c>
      <c r="O15" s="119">
        <f t="shared" si="5"/>
        <v>0</v>
      </c>
      <c r="P15" s="119">
        <f t="shared" si="6"/>
        <v>0</v>
      </c>
      <c r="Q15" s="119">
        <f t="shared" si="7"/>
        <v>0</v>
      </c>
    </row>
  </sheetData>
  <sheetCalcPr fullCalcOnLoad="1"/>
  <mergeCells count="13">
    <mergeCell ref="P5:Q5"/>
    <mergeCell ref="N4:Q4"/>
    <mergeCell ref="A6:B6"/>
    <mergeCell ref="A4:B4"/>
    <mergeCell ref="C4:C5"/>
    <mergeCell ref="D4:E4"/>
    <mergeCell ref="F4:G4"/>
    <mergeCell ref="H4:I4"/>
    <mergeCell ref="J4:M4"/>
    <mergeCell ref="D6:I6"/>
    <mergeCell ref="J5:K5"/>
    <mergeCell ref="L5:M5"/>
    <mergeCell ref="N5:O5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 tint="0.59999389629810485"/>
  </sheetPr>
  <dimension ref="A1:Q16"/>
  <sheetViews>
    <sheetView showGridLines="0" zoomScale="80" zoomScaleNormal="80" workbookViewId="0">
      <selection activeCell="A3" sqref="A3"/>
    </sheetView>
  </sheetViews>
  <sheetFormatPr baseColWidth="10" defaultRowHeight="14.25"/>
  <cols>
    <col min="1" max="2" width="10.7109375" style="3" customWidth="1"/>
    <col min="3" max="3" width="37.42578125" style="3" customWidth="1"/>
    <col min="4" max="17" width="10.7109375" style="3" customWidth="1"/>
    <col min="18" max="16384" width="11.42578125" style="3"/>
  </cols>
  <sheetData>
    <row r="1" spans="1:17" ht="12.75" customHeight="1">
      <c r="A1" s="4" t="s">
        <v>21</v>
      </c>
      <c r="B1" s="4"/>
    </row>
    <row r="2" spans="1:17" ht="12.75" customHeight="1">
      <c r="A2" s="4" t="s">
        <v>3</v>
      </c>
      <c r="B2" s="4"/>
    </row>
    <row r="3" spans="1:17" s="140" customFormat="1" ht="12.75" customHeight="1">
      <c r="A3" s="139"/>
      <c r="B3" s="139">
        <f>IF('BD Eventos'!E6="VEF/USD",'BD Eventos'!F6/100000,'BD Eventos'!F6)</f>
        <v>0</v>
      </c>
      <c r="E3" s="140">
        <f>IF('BD Eventos'!E7="VEF/USD",'BD Eventos'!F7/100000,'BD Eventos'!F7)</f>
        <v>0</v>
      </c>
      <c r="F3" s="143" t="str">
        <f>IFERROR(VLOOKUP(Periodo,'BD General'!$F$2:$G$13,2,0),"G")</f>
        <v>G</v>
      </c>
      <c r="G3" s="140">
        <f>E3</f>
        <v>0</v>
      </c>
      <c r="I3" s="140">
        <f>IF('BD Eventos'!E8="VEF/USD",'BD Eventos'!F8/100000,'BD Eventos'!F8)</f>
        <v>0</v>
      </c>
    </row>
    <row r="4" spans="1:17" ht="35.1" customHeight="1">
      <c r="A4" s="150" t="str">
        <f>'RESUMEN PPTO'!A4:B4</f>
        <v>REAL ENE/</v>
      </c>
      <c r="B4" s="151"/>
      <c r="C4" s="153" t="s">
        <v>13</v>
      </c>
      <c r="D4" s="155" t="str">
        <f>'RESUMEN PPTO'!D4:E4</f>
        <v xml:space="preserve">PPTO. </v>
      </c>
      <c r="E4" s="155"/>
      <c r="F4" s="155" t="str">
        <f>'RESUMEN PPTO'!F4:G4</f>
        <v>PLAN ENE/</v>
      </c>
      <c r="G4" s="155"/>
      <c r="H4" s="155" t="str">
        <f>'RESUMEN PPTO'!H4:I4</f>
        <v>REAL ENE/</v>
      </c>
      <c r="I4" s="155"/>
      <c r="J4" s="150" t="str">
        <f>'RESUMEN PPTO'!J4:K4</f>
        <v>VARIACIÓN 
REAL Vs. PLAN</v>
      </c>
      <c r="K4" s="151"/>
      <c r="L4" s="151">
        <f>'RESUMEN PPTO'!L4:M4</f>
        <v>0</v>
      </c>
      <c r="M4" s="160"/>
      <c r="N4" s="150" t="str">
        <f>'RESUMEN PPTO'!N4:O4</f>
        <v xml:space="preserve">VARIACIÓN REAL VS. PPTO. </v>
      </c>
      <c r="O4" s="151"/>
      <c r="P4" s="151" t="str">
        <f>'RESUMEN PPTO'!P4:Q4</f>
        <v>VARIACIÓN REVISADO I Vs. PPTO. APROBADO</v>
      </c>
      <c r="Q4" s="160"/>
    </row>
    <row r="5" spans="1:17" ht="35.1" customHeight="1">
      <c r="A5" s="12" t="s">
        <v>48</v>
      </c>
      <c r="B5" s="13" t="s">
        <v>47</v>
      </c>
      <c r="C5" s="154"/>
      <c r="D5" s="109" t="s">
        <v>48</v>
      </c>
      <c r="E5" s="109" t="s">
        <v>47</v>
      </c>
      <c r="F5" s="12" t="s">
        <v>48</v>
      </c>
      <c r="G5" s="109" t="s">
        <v>49</v>
      </c>
      <c r="H5" s="12" t="s">
        <v>48</v>
      </c>
      <c r="I5" s="13" t="s">
        <v>47</v>
      </c>
      <c r="J5" s="157" t="s">
        <v>48</v>
      </c>
      <c r="K5" s="158"/>
      <c r="L5" s="157" t="s">
        <v>47</v>
      </c>
      <c r="M5" s="158" t="s">
        <v>4</v>
      </c>
      <c r="N5" s="150" t="s">
        <v>48</v>
      </c>
      <c r="O5" s="159" t="s">
        <v>41</v>
      </c>
      <c r="P5" s="150" t="s">
        <v>47</v>
      </c>
      <c r="Q5" s="159" t="s">
        <v>4</v>
      </c>
    </row>
    <row r="6" spans="1:17" s="10" customFormat="1" ht="20.100000000000001" customHeight="1">
      <c r="A6" s="152">
        <f>'RESUMEN PPTO'!A6:B6</f>
        <v>-1</v>
      </c>
      <c r="B6" s="152"/>
      <c r="C6" s="33"/>
      <c r="D6" s="152">
        <f>'RESUMEN PPTO'!D6:I6</f>
        <v>0</v>
      </c>
      <c r="E6" s="156"/>
      <c r="F6" s="156"/>
      <c r="G6" s="156"/>
      <c r="H6" s="156"/>
      <c r="I6" s="156"/>
      <c r="J6" s="110" t="s">
        <v>5</v>
      </c>
      <c r="K6" s="110" t="s">
        <v>1</v>
      </c>
      <c r="L6" s="110" t="s">
        <v>5</v>
      </c>
      <c r="M6" s="110" t="s">
        <v>1</v>
      </c>
      <c r="N6" s="14" t="s">
        <v>5</v>
      </c>
      <c r="O6" s="14" t="s">
        <v>1</v>
      </c>
      <c r="P6" s="14" t="s">
        <v>5</v>
      </c>
      <c r="Q6" s="14" t="s">
        <v>1</v>
      </c>
    </row>
    <row r="7" spans="1:17" s="10" customFormat="1" ht="9.9499999999999993" customHeight="1">
      <c r="A7" s="29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7" ht="35.1" hidden="1" customHeight="1">
      <c r="A8" s="118"/>
      <c r="B8" s="118"/>
      <c r="C8" s="114" t="s">
        <v>22</v>
      </c>
      <c r="D8" s="118"/>
      <c r="E8" s="118"/>
      <c r="F8" s="118"/>
      <c r="G8" s="118"/>
      <c r="H8" s="118"/>
      <c r="I8" s="118"/>
      <c r="J8" s="121">
        <f t="shared" ref="J8:J15" si="0">H8-F8</f>
        <v>0</v>
      </c>
      <c r="K8" s="121">
        <f t="shared" ref="K8:K16" si="1">IF(F8=0,,J8/F8*100)</f>
        <v>0</v>
      </c>
      <c r="L8" s="121">
        <f t="shared" ref="L8:L15" si="2">I8-G8</f>
        <v>0</v>
      </c>
      <c r="M8" s="121">
        <f t="shared" ref="M8:M16" si="3">IF(G8=0,,L8/G8*100)</f>
        <v>0</v>
      </c>
      <c r="N8" s="121">
        <f t="shared" ref="N8:N15" si="4">H8-D8</f>
        <v>0</v>
      </c>
      <c r="O8" s="121">
        <f t="shared" ref="O8:O15" si="5">IF(D8=0,,N8/D8*100)</f>
        <v>0</v>
      </c>
      <c r="P8" s="121">
        <f t="shared" ref="P8:P15" si="6">I8-E8</f>
        <v>0</v>
      </c>
      <c r="Q8" s="121">
        <f t="shared" ref="Q8:Q15" si="7">IF(E8=0,,P8/E8*100)</f>
        <v>0</v>
      </c>
    </row>
    <row r="9" spans="1:17" ht="35.1" hidden="1" customHeight="1">
      <c r="A9" s="118"/>
      <c r="B9" s="118"/>
      <c r="C9" s="114" t="s">
        <v>23</v>
      </c>
      <c r="D9" s="118"/>
      <c r="E9" s="118"/>
      <c r="F9" s="118"/>
      <c r="G9" s="118"/>
      <c r="H9" s="118"/>
      <c r="I9" s="118"/>
      <c r="J9" s="121">
        <f t="shared" si="0"/>
        <v>0</v>
      </c>
      <c r="K9" s="121">
        <f t="shared" si="1"/>
        <v>0</v>
      </c>
      <c r="L9" s="121">
        <f t="shared" si="2"/>
        <v>0</v>
      </c>
      <c r="M9" s="121">
        <f t="shared" si="3"/>
        <v>0</v>
      </c>
      <c r="N9" s="121">
        <f t="shared" si="4"/>
        <v>0</v>
      </c>
      <c r="O9" s="121">
        <f t="shared" si="5"/>
        <v>0</v>
      </c>
      <c r="P9" s="121">
        <f t="shared" si="6"/>
        <v>0</v>
      </c>
      <c r="Q9" s="121">
        <f t="shared" si="7"/>
        <v>0</v>
      </c>
    </row>
    <row r="10" spans="1:17" ht="35.1" customHeight="1">
      <c r="A10" s="118">
        <f>SUMIFS('BD OCyG'!$AC:$AC,'BD OCyG'!$B:$B,'BD Eventos'!$B$6,'BD OCyG'!$AD:$AD,"Importación",'BD OCyG'!$AE:$AE,"Si")</f>
        <v>0</v>
      </c>
      <c r="B10" s="118">
        <f>SUMIFS('BD OCyG'!$AC:$AC,'BD OCyG'!$B:$B,'BD Eventos'!$B$6,'BD OCyG'!$AD:$AD,"Importación",'BD OCyG'!$AE:$AE,"No")*B$3</f>
        <v>0</v>
      </c>
      <c r="C10" s="114" t="s">
        <v>24</v>
      </c>
      <c r="D10" s="118">
        <f>SUMIFS('BD OCyG'!$AC:$AC,'BD OCyG'!$B:$B,'BD Eventos'!$B$7,'BD OCyG'!$AD:$AD,"Importación",'BD OCyG'!$AE:$AE,"Si")</f>
        <v>0</v>
      </c>
      <c r="E10" s="118">
        <f>SUMIFS('BD OCyG'!$AC:$AC,'BD OCyG'!$B:$B,'BD Eventos'!$B$7,'BD OCyG'!$AD:$AD,"Importación",'BD OCyG'!$AE:$AE,"No")*E$3</f>
        <v>0</v>
      </c>
      <c r="F10" s="118">
        <f ca="1">SUMIFS(INDIRECT("'BD OCyG'!$"&amp;$F$3&amp;":$"&amp;$F$3),'BD OCyG'!$B:$B,'BD Eventos'!$B$7,'BD OCyG'!$AD:$AD,"Importación",'BD OCyG'!$AE:$AE,"Si")</f>
        <v>0</v>
      </c>
      <c r="G10" s="118">
        <f ca="1">SUMIFS(INDIRECT("'BD OCyG'!$"&amp;$F$3&amp;":$"&amp;$F$3),'BD OCyG'!$B:$B,'BD Eventos'!$B$7,'BD OCyG'!$AD:$AD,"Importación",'BD OCyG'!$AE:$AE,"No")*G$3</f>
        <v>0</v>
      </c>
      <c r="H10" s="118">
        <f ca="1">SUMIFS(INDIRECT("'BD OCyG'!$"&amp;$F$3&amp;":$"&amp;$F$3),'BD OCyG'!$B:$B,'BD Eventos'!$B$8,'BD OCyG'!$AD:$AD,"Importación",'BD OCyG'!$AE:$AE,"Si")</f>
        <v>0</v>
      </c>
      <c r="I10" s="118">
        <f ca="1">SUMIFS(INDIRECT("'BD OCyG'!$"&amp;$F$3&amp;":$"&amp;$F$3),'BD OCyG'!$B:$B,'BD Eventos'!$B$8,'BD OCyG'!$AD:$AD,"Importación",'BD OCyG'!$AE:$AE,"No")*I$3</f>
        <v>0</v>
      </c>
      <c r="J10" s="121">
        <f t="shared" ca="1" si="0"/>
        <v>0</v>
      </c>
      <c r="K10" s="121">
        <f t="shared" ca="1" si="1"/>
        <v>0</v>
      </c>
      <c r="L10" s="121">
        <f t="shared" ca="1" si="2"/>
        <v>0</v>
      </c>
      <c r="M10" s="121">
        <f t="shared" ca="1" si="3"/>
        <v>0</v>
      </c>
      <c r="N10" s="121">
        <f t="shared" ca="1" si="4"/>
        <v>0</v>
      </c>
      <c r="O10" s="121">
        <f t="shared" si="5"/>
        <v>0</v>
      </c>
      <c r="P10" s="121">
        <f t="shared" ca="1" si="6"/>
        <v>0</v>
      </c>
      <c r="Q10" s="121">
        <f t="shared" si="7"/>
        <v>0</v>
      </c>
    </row>
    <row r="11" spans="1:17" ht="35.1" customHeight="1">
      <c r="A11" s="118">
        <f>SUMIFS('BD OCyG'!$AC:$AC,'BD OCyG'!$B:$B,'BD Eventos'!$B$6,'BD OCyG'!$AD:$AD,"Filiales",'BD OCyG'!$AE:$AE,"Si")</f>
        <v>0</v>
      </c>
      <c r="B11" s="118">
        <f>SUMIFS('BD OCyG'!$AC:$AC,'BD OCyG'!$B:$B,'BD Eventos'!$B$6,'BD OCyG'!$AD:$AD,"Filiales",'BD OCyG'!$AE:$AE,"No")*B$3</f>
        <v>0</v>
      </c>
      <c r="C11" s="114" t="s">
        <v>25</v>
      </c>
      <c r="D11" s="118">
        <f>SUMIFS('BD OCyG'!$AC:$AC,'BD OCyG'!$B:$B,'BD Eventos'!$B$7,'BD OCyG'!$AD:$AD,"Filiales",'BD OCyG'!$AE:$AE,"Si")</f>
        <v>0</v>
      </c>
      <c r="E11" s="118">
        <f>SUMIFS('BD OCyG'!$AC:$AC,'BD OCyG'!$B:$B,'BD Eventos'!$B$7,'BD OCyG'!$AD:$AD,"Filiales",'BD OCyG'!$AE:$AE,"No")*E$3</f>
        <v>0</v>
      </c>
      <c r="F11" s="118">
        <f ca="1">SUMIFS(INDIRECT("'BD OCyG'!$"&amp;$F$3&amp;":$"&amp;$F$3),'BD OCyG'!$B:$B,'BD Eventos'!$B$7,'BD OCyG'!$AD:$AD,"Filiales",'BD OCyG'!$AE:$AE,"Si")</f>
        <v>0</v>
      </c>
      <c r="G11" s="118">
        <f ca="1">SUMIFS(INDIRECT("'BD OCyG'!$"&amp;$F$3&amp;":$"&amp;$F$3),'BD OCyG'!$B:$B,'BD Eventos'!$B$7,'BD OCyG'!$AD:$AD,"Filiales",'BD OCyG'!$AE:$AE,"No")*G$3</f>
        <v>0</v>
      </c>
      <c r="H11" s="118">
        <f ca="1">SUMIFS(INDIRECT("'BD OCyG'!$"&amp;$F$3&amp;":$"&amp;$F$3),'BD OCyG'!$B:$B,'BD Eventos'!$B$8,'BD OCyG'!$AD:$AD,"Filiales",'BD OCyG'!$AE:$AE,"Si")</f>
        <v>0</v>
      </c>
      <c r="I11" s="118">
        <f ca="1">SUMIFS(INDIRECT("'BD OCyG'!$"&amp;$F$3&amp;":$"&amp;$F$3),'BD OCyG'!$B:$B,'BD Eventos'!$B$8,'BD OCyG'!$AD:$AD,"Filiales",'BD OCyG'!$AE:$AE,"No")*I$3</f>
        <v>0</v>
      </c>
      <c r="J11" s="121">
        <f t="shared" ca="1" si="0"/>
        <v>0</v>
      </c>
      <c r="K11" s="121">
        <f t="shared" ca="1" si="1"/>
        <v>0</v>
      </c>
      <c r="L11" s="121">
        <f t="shared" ca="1" si="2"/>
        <v>0</v>
      </c>
      <c r="M11" s="121">
        <f t="shared" ca="1" si="3"/>
        <v>0</v>
      </c>
      <c r="N11" s="121">
        <f t="shared" ca="1" si="4"/>
        <v>0</v>
      </c>
      <c r="O11" s="121">
        <f t="shared" si="5"/>
        <v>0</v>
      </c>
      <c r="P11" s="121">
        <f t="shared" ca="1" si="6"/>
        <v>0</v>
      </c>
      <c r="Q11" s="121">
        <f t="shared" si="7"/>
        <v>0</v>
      </c>
    </row>
    <row r="12" spans="1:17" ht="35.1" customHeight="1">
      <c r="A12" s="118">
        <f>SUMIFS('BD OCyG'!$AC:$AC,'BD OCyG'!$B:$B,'BD Eventos'!$B$6,'BD OCyG'!$AD:$AD,"Locales",'BD OCyG'!$AE:$AE,"Si")</f>
        <v>0</v>
      </c>
      <c r="B12" s="118">
        <f>SUMIFS('BD OCyG'!$AC:$AC,'BD OCyG'!$B:$B,'BD Eventos'!$B$6,'BD OCyG'!$AD:$AD,"Locales",'BD OCyG'!$AE:$AE,"No")*B$3</f>
        <v>0</v>
      </c>
      <c r="C12" s="114" t="s">
        <v>26</v>
      </c>
      <c r="D12" s="118">
        <f>SUMIFS('BD OCyG'!$AC:$AC,'BD OCyG'!$B:$B,'BD Eventos'!$B$7,'BD OCyG'!$AD:$AD,"Locales",'BD OCyG'!$AE:$AE,"Si")</f>
        <v>0</v>
      </c>
      <c r="E12" s="118">
        <f>SUMIFS('BD OCyG'!$AC:$AC,'BD OCyG'!$B:$B,'BD Eventos'!$B$7,'BD OCyG'!$AD:$AD,"Locales",'BD OCyG'!$AE:$AE,"No")*E$3</f>
        <v>0</v>
      </c>
      <c r="F12" s="118">
        <f ca="1">SUMIFS(INDIRECT("'BD OCyG'!$"&amp;$F$3&amp;":$"&amp;$F$3),'BD OCyG'!$B:$B,'BD Eventos'!$B$7,'BD OCyG'!$AD:$AD,"Locales",'BD OCyG'!$AE:$AE,"Si")</f>
        <v>0</v>
      </c>
      <c r="G12" s="118">
        <f ca="1">SUMIFS(INDIRECT("'BD OCyG'!$"&amp;$F$3&amp;":$"&amp;$F$3),'BD OCyG'!$B:$B,'BD Eventos'!$B$7,'BD OCyG'!$AD:$AD,"Locales",'BD OCyG'!$AE:$AE,"No")*G$3</f>
        <v>0</v>
      </c>
      <c r="H12" s="118">
        <f ca="1">SUMIFS(INDIRECT("'BD OCyG'!$"&amp;$F$3&amp;":$"&amp;$F$3),'BD OCyG'!$B:$B,'BD Eventos'!$B$8,'BD OCyG'!$AD:$AD,"Locales",'BD OCyG'!$AE:$AE,"Si")</f>
        <v>0</v>
      </c>
      <c r="I12" s="118">
        <f ca="1">SUMIFS(INDIRECT("'BD OCyG'!$"&amp;$F$3&amp;":$"&amp;$F$3),'BD OCyG'!$B:$B,'BD Eventos'!$B$8,'BD OCyG'!$AD:$AD,"Locales",'BD OCyG'!$AE:$AE,"No")*I$3</f>
        <v>0</v>
      </c>
      <c r="J12" s="121">
        <f t="shared" ca="1" si="0"/>
        <v>0</v>
      </c>
      <c r="K12" s="121">
        <f t="shared" ca="1" si="1"/>
        <v>0</v>
      </c>
      <c r="L12" s="121">
        <f t="shared" ca="1" si="2"/>
        <v>0</v>
      </c>
      <c r="M12" s="121">
        <f t="shared" ca="1" si="3"/>
        <v>0</v>
      </c>
      <c r="N12" s="121">
        <f t="shared" ca="1" si="4"/>
        <v>0</v>
      </c>
      <c r="O12" s="121">
        <f t="shared" si="5"/>
        <v>0</v>
      </c>
      <c r="P12" s="121">
        <f t="shared" ca="1" si="6"/>
        <v>0</v>
      </c>
      <c r="Q12" s="121">
        <f t="shared" si="7"/>
        <v>0</v>
      </c>
    </row>
    <row r="13" spans="1:17" ht="35.1" hidden="1" customHeight="1">
      <c r="A13" s="118"/>
      <c r="B13" s="118"/>
      <c r="C13" s="114" t="s">
        <v>27</v>
      </c>
      <c r="D13" s="118"/>
      <c r="E13" s="118"/>
      <c r="F13" s="118"/>
      <c r="G13" s="118"/>
      <c r="H13" s="118"/>
      <c r="I13" s="118"/>
      <c r="J13" s="121">
        <f t="shared" si="0"/>
        <v>0</v>
      </c>
      <c r="K13" s="121">
        <f t="shared" si="1"/>
        <v>0</v>
      </c>
      <c r="L13" s="121">
        <f t="shared" si="2"/>
        <v>0</v>
      </c>
      <c r="M13" s="121">
        <f t="shared" si="3"/>
        <v>0</v>
      </c>
      <c r="N13" s="121">
        <f t="shared" si="4"/>
        <v>0</v>
      </c>
      <c r="O13" s="121">
        <f t="shared" si="5"/>
        <v>0</v>
      </c>
      <c r="P13" s="121">
        <f t="shared" si="6"/>
        <v>0</v>
      </c>
      <c r="Q13" s="121">
        <f t="shared" si="7"/>
        <v>0</v>
      </c>
    </row>
    <row r="14" spans="1:17" ht="35.1" hidden="1" customHeight="1">
      <c r="A14" s="118"/>
      <c r="B14" s="118"/>
      <c r="C14" s="114" t="s">
        <v>28</v>
      </c>
      <c r="D14" s="118"/>
      <c r="E14" s="118"/>
      <c r="F14" s="118"/>
      <c r="G14" s="118"/>
      <c r="H14" s="118"/>
      <c r="I14" s="118"/>
      <c r="J14" s="121">
        <f t="shared" si="0"/>
        <v>0</v>
      </c>
      <c r="K14" s="121">
        <f t="shared" si="1"/>
        <v>0</v>
      </c>
      <c r="L14" s="121">
        <f t="shared" si="2"/>
        <v>0</v>
      </c>
      <c r="M14" s="121">
        <f t="shared" si="3"/>
        <v>0</v>
      </c>
      <c r="N14" s="121">
        <f t="shared" si="4"/>
        <v>0</v>
      </c>
      <c r="O14" s="121">
        <f t="shared" si="5"/>
        <v>0</v>
      </c>
      <c r="P14" s="121">
        <f t="shared" si="6"/>
        <v>0</v>
      </c>
      <c r="Q14" s="121">
        <f t="shared" si="7"/>
        <v>0</v>
      </c>
    </row>
    <row r="15" spans="1:17" ht="35.1" customHeight="1">
      <c r="A15" s="118">
        <f>SUMIFS('BD OCyG'!$AC:$AC,'BD OCyG'!$B:$B,'BD Eventos'!$B$6,'BD OCyG'!$AD:$AD,"Ultramar",'BD OCyG'!$AE:$AE,"Si")</f>
        <v>0</v>
      </c>
      <c r="B15" s="118">
        <f>SUMIFS('BD OCyG'!$AC:$AC,'BD OCyG'!$B:$B,'BD Eventos'!$B$6,'BD OCyG'!$AD:$AD,"Ultramar",'BD OCyG'!$AE:$AE,"No")*B$3</f>
        <v>0</v>
      </c>
      <c r="C15" s="114" t="s">
        <v>96</v>
      </c>
      <c r="D15" s="118">
        <f>SUMIFS('BD OCyG'!$AC:$AC,'BD OCyG'!$B:$B,'BD Eventos'!$B$7,'BD OCyG'!$AD:$AD,"Ultramar",'BD OCyG'!$AE:$AE,"Si")</f>
        <v>0</v>
      </c>
      <c r="E15" s="118">
        <f>SUMIFS('BD OCyG'!$AC:$AC,'BD OCyG'!$B:$B,'BD Eventos'!$B$7,'BD OCyG'!$AD:$AD,"Ultramar",'BD OCyG'!$AE:$AE,"No")*E$3</f>
        <v>0</v>
      </c>
      <c r="F15" s="118">
        <f ca="1">SUMIFS(INDIRECT("'BD OCyG'!$"&amp;$F$3&amp;":$"&amp;$F$3),'BD OCyG'!$B:$B,'BD Eventos'!$B$7,'BD OCyG'!$AD:$AD,"Ultramar",'BD OCyG'!$AE:$AE,"Si")</f>
        <v>0</v>
      </c>
      <c r="G15" s="118">
        <f ca="1">SUMIFS(INDIRECT("'BD OCyG'!$"&amp;$F$3&amp;":$"&amp;$F$3),'BD OCyG'!$B:$B,'BD Eventos'!$B$7,'BD OCyG'!$AD:$AD,"Ultramar",'BD OCyG'!$AE:$AE,"No")*G$3</f>
        <v>0</v>
      </c>
      <c r="H15" s="118">
        <f ca="1">SUMIFS(INDIRECT("'BD OCyG'!$"&amp;$F$3&amp;":$"&amp;$F$3),'BD OCyG'!$B:$B,'BD Eventos'!$B$8,'BD OCyG'!$AD:$AD,"Ultramar",'BD OCyG'!$AE:$AE,"Si")</f>
        <v>0</v>
      </c>
      <c r="I15" s="118">
        <f ca="1">SUMIFS(INDIRECT("'BD OCyG'!$"&amp;$F$3&amp;":$"&amp;$F$3),'BD OCyG'!$B:$B,'BD Eventos'!$B$8,'BD OCyG'!$AD:$AD,"Ultramar",'BD OCyG'!$AE:$AE,"No")*I$3</f>
        <v>0</v>
      </c>
      <c r="J15" s="121">
        <f t="shared" ca="1" si="0"/>
        <v>0</v>
      </c>
      <c r="K15" s="121">
        <f t="shared" ca="1" si="1"/>
        <v>0</v>
      </c>
      <c r="L15" s="121">
        <f t="shared" ca="1" si="2"/>
        <v>0</v>
      </c>
      <c r="M15" s="121">
        <f t="shared" ca="1" si="3"/>
        <v>0</v>
      </c>
      <c r="N15" s="121">
        <f t="shared" ca="1" si="4"/>
        <v>0</v>
      </c>
      <c r="O15" s="121">
        <f t="shared" si="5"/>
        <v>0</v>
      </c>
      <c r="P15" s="121">
        <f t="shared" ca="1" si="6"/>
        <v>0</v>
      </c>
      <c r="Q15" s="121">
        <f t="shared" si="7"/>
        <v>0</v>
      </c>
    </row>
    <row r="16" spans="1:17" s="4" customFormat="1" ht="35.1" customHeight="1">
      <c r="A16" s="119">
        <f>SUM(A8:A15)</f>
        <v>0</v>
      </c>
      <c r="B16" s="119">
        <f>SUM(B8:B15)</f>
        <v>0</v>
      </c>
      <c r="C16" s="115" t="s">
        <v>29</v>
      </c>
      <c r="D16" s="119">
        <f t="shared" ref="D16:I16" si="8">SUM(D8:D15)</f>
        <v>0</v>
      </c>
      <c r="E16" s="119">
        <f t="shared" si="8"/>
        <v>0</v>
      </c>
      <c r="F16" s="119">
        <f t="shared" ca="1" si="8"/>
        <v>0</v>
      </c>
      <c r="G16" s="119">
        <f t="shared" ca="1" si="8"/>
        <v>0</v>
      </c>
      <c r="H16" s="119">
        <f t="shared" ca="1" si="8"/>
        <v>0</v>
      </c>
      <c r="I16" s="119">
        <f t="shared" ca="1" si="8"/>
        <v>0</v>
      </c>
      <c r="J16" s="119">
        <f ca="1">H16-F16</f>
        <v>0</v>
      </c>
      <c r="K16" s="119">
        <f t="shared" ca="1" si="1"/>
        <v>0</v>
      </c>
      <c r="L16" s="119">
        <f ca="1">I16-G16</f>
        <v>0</v>
      </c>
      <c r="M16" s="119">
        <f t="shared" ca="1" si="3"/>
        <v>0</v>
      </c>
      <c r="N16" s="119">
        <f ca="1">H16-D16</f>
        <v>0</v>
      </c>
      <c r="O16" s="119">
        <f>IF(D16=0,,N16/D16*100)</f>
        <v>0</v>
      </c>
      <c r="P16" s="119">
        <f ca="1">I16-E16</f>
        <v>0</v>
      </c>
      <c r="Q16" s="119">
        <f>IF(E16=0,,P16/E16*100)</f>
        <v>0</v>
      </c>
    </row>
  </sheetData>
  <sheetCalcPr fullCalcOnLoad="1"/>
  <mergeCells count="13">
    <mergeCell ref="A6:B6"/>
    <mergeCell ref="J4:M4"/>
    <mergeCell ref="N4:Q4"/>
    <mergeCell ref="D6:I6"/>
    <mergeCell ref="J5:K5"/>
    <mergeCell ref="L5:M5"/>
    <mergeCell ref="N5:O5"/>
    <mergeCell ref="P5:Q5"/>
    <mergeCell ref="A4:B4"/>
    <mergeCell ref="C4:C5"/>
    <mergeCell ref="D4:E4"/>
    <mergeCell ref="F4:G4"/>
    <mergeCell ref="H4:I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1"/>
  <sheetViews>
    <sheetView showGridLines="0" zoomScale="80" zoomScaleNormal="80" workbookViewId="0">
      <selection activeCell="A3" sqref="A3"/>
    </sheetView>
  </sheetViews>
  <sheetFormatPr baseColWidth="10" defaultRowHeight="14.25"/>
  <cols>
    <col min="1" max="2" width="11.28515625" style="3" customWidth="1"/>
    <col min="3" max="3" width="33.85546875" style="3" customWidth="1"/>
    <col min="4" max="17" width="11.28515625" style="3" customWidth="1"/>
    <col min="18" max="16384" width="11.42578125" style="3"/>
  </cols>
  <sheetData>
    <row r="1" spans="1:17" ht="15">
      <c r="A1" s="4" t="s">
        <v>30</v>
      </c>
      <c r="B1" s="4"/>
    </row>
    <row r="2" spans="1:17" ht="15">
      <c r="A2" s="4" t="s">
        <v>3</v>
      </c>
      <c r="B2" s="4"/>
    </row>
    <row r="3" spans="1:17" ht="15.75" thickBot="1">
      <c r="A3" s="4"/>
      <c r="B3" s="4"/>
    </row>
    <row r="4" spans="1:17" ht="37.5" customHeight="1">
      <c r="A4" s="163" t="s">
        <v>51</v>
      </c>
      <c r="B4" s="163"/>
      <c r="C4" s="153" t="s">
        <v>42</v>
      </c>
      <c r="D4" s="163" t="s">
        <v>53</v>
      </c>
      <c r="E4" s="163"/>
      <c r="F4" s="163" t="s">
        <v>52</v>
      </c>
      <c r="G4" s="163"/>
      <c r="H4" s="163" t="s">
        <v>51</v>
      </c>
      <c r="I4" s="163"/>
      <c r="J4" s="164" t="s">
        <v>54</v>
      </c>
      <c r="K4" s="165"/>
      <c r="L4" s="165"/>
      <c r="M4" s="166"/>
      <c r="N4" s="164" t="s">
        <v>50</v>
      </c>
      <c r="O4" s="165"/>
      <c r="P4" s="165"/>
      <c r="Q4" s="166"/>
    </row>
    <row r="5" spans="1:17" ht="28.5" customHeight="1">
      <c r="A5" s="25" t="s">
        <v>46</v>
      </c>
      <c r="B5" s="26" t="s">
        <v>47</v>
      </c>
      <c r="C5" s="154"/>
      <c r="D5" s="27" t="s">
        <v>48</v>
      </c>
      <c r="E5" s="27" t="s">
        <v>47</v>
      </c>
      <c r="F5" s="27" t="s">
        <v>46</v>
      </c>
      <c r="G5" s="27" t="s">
        <v>49</v>
      </c>
      <c r="H5" s="27" t="s">
        <v>48</v>
      </c>
      <c r="I5" s="26" t="s">
        <v>47</v>
      </c>
      <c r="J5" s="170" t="s">
        <v>48</v>
      </c>
      <c r="K5" s="159"/>
      <c r="L5" s="170" t="s">
        <v>47</v>
      </c>
      <c r="M5" s="159" t="s">
        <v>4</v>
      </c>
      <c r="N5" s="170" t="s">
        <v>48</v>
      </c>
      <c r="O5" s="159" t="s">
        <v>41</v>
      </c>
      <c r="P5" s="170" t="s">
        <v>47</v>
      </c>
      <c r="Q5" s="159" t="s">
        <v>4</v>
      </c>
    </row>
    <row r="6" spans="1:17" ht="15" customHeight="1">
      <c r="A6" s="161">
        <v>2018</v>
      </c>
      <c r="B6" s="162"/>
      <c r="C6" s="24"/>
      <c r="D6" s="167">
        <v>2019</v>
      </c>
      <c r="E6" s="168"/>
      <c r="F6" s="168"/>
      <c r="G6" s="168"/>
      <c r="H6" s="168"/>
      <c r="I6" s="169"/>
      <c r="J6" s="28" t="s">
        <v>5</v>
      </c>
      <c r="K6" s="28" t="s">
        <v>1</v>
      </c>
      <c r="L6" s="28" t="s">
        <v>5</v>
      </c>
      <c r="M6" s="28" t="s">
        <v>1</v>
      </c>
      <c r="N6" s="28" t="s">
        <v>5</v>
      </c>
      <c r="O6" s="28" t="s">
        <v>1</v>
      </c>
      <c r="P6" s="28" t="s">
        <v>5</v>
      </c>
      <c r="Q6" s="28" t="s">
        <v>1</v>
      </c>
    </row>
    <row r="7" spans="1:17" s="10" customFormat="1" ht="9.9499999999999993" customHeight="1" thickBot="1">
      <c r="A7" s="29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7" ht="26.25" customHeight="1">
      <c r="A8" s="31"/>
      <c r="B8" s="5"/>
      <c r="C8" s="42"/>
      <c r="D8" s="5"/>
      <c r="E8" s="5"/>
      <c r="F8" s="5"/>
      <c r="G8" s="5"/>
      <c r="H8" s="5"/>
      <c r="I8" s="42"/>
      <c r="J8" s="54">
        <f>H8-F8</f>
        <v>0</v>
      </c>
      <c r="K8" s="54" t="e">
        <f>J8/F8*100</f>
        <v>#DIV/0!</v>
      </c>
      <c r="L8" s="54">
        <f>I8-G8</f>
        <v>0</v>
      </c>
      <c r="M8" s="54" t="e">
        <f>L8/G8*100</f>
        <v>#DIV/0!</v>
      </c>
      <c r="N8" s="54">
        <f>H8-D8</f>
        <v>0</v>
      </c>
      <c r="O8" s="54" t="e">
        <f>N8/D8*100</f>
        <v>#DIV/0!</v>
      </c>
      <c r="P8" s="54">
        <f>I8-E8</f>
        <v>0</v>
      </c>
      <c r="Q8" s="54" t="e">
        <f>P8/E8*100</f>
        <v>#DIV/0!</v>
      </c>
    </row>
    <row r="9" spans="1:17" ht="26.25" customHeight="1">
      <c r="A9" s="32"/>
      <c r="B9" s="6"/>
      <c r="C9" s="43"/>
      <c r="D9" s="6"/>
      <c r="E9" s="6"/>
      <c r="F9" s="6"/>
      <c r="G9" s="6"/>
      <c r="H9" s="6"/>
      <c r="I9" s="43"/>
      <c r="J9" s="55">
        <f t="shared" ref="J9:J21" si="0">H9-F9</f>
        <v>0</v>
      </c>
      <c r="K9" s="55" t="e">
        <f t="shared" ref="K9:K20" si="1">J9/F9*100</f>
        <v>#DIV/0!</v>
      </c>
      <c r="L9" s="55">
        <f t="shared" ref="L9:L20" si="2">I9-G9</f>
        <v>0</v>
      </c>
      <c r="M9" s="55" t="e">
        <f t="shared" ref="M9:M21" si="3">L9/G9*100</f>
        <v>#DIV/0!</v>
      </c>
      <c r="N9" s="55">
        <f t="shared" ref="N9:N21" si="4">H9-D9</f>
        <v>0</v>
      </c>
      <c r="O9" s="55" t="e">
        <f t="shared" ref="O9:O21" si="5">N9/D9*100</f>
        <v>#DIV/0!</v>
      </c>
      <c r="P9" s="55">
        <f t="shared" ref="P9:P21" si="6">I9-E9</f>
        <v>0</v>
      </c>
      <c r="Q9" s="55" t="e">
        <f t="shared" ref="Q9:Q21" si="7">P9/E9*100</f>
        <v>#DIV/0!</v>
      </c>
    </row>
    <row r="10" spans="1:17" ht="26.25" customHeight="1">
      <c r="A10" s="32"/>
      <c r="B10" s="6"/>
      <c r="C10" s="43"/>
      <c r="D10" s="6"/>
      <c r="E10" s="6"/>
      <c r="F10" s="6"/>
      <c r="G10" s="6"/>
      <c r="H10" s="6"/>
      <c r="I10" s="43"/>
      <c r="J10" s="55">
        <f t="shared" si="0"/>
        <v>0</v>
      </c>
      <c r="K10" s="55" t="e">
        <f t="shared" si="1"/>
        <v>#DIV/0!</v>
      </c>
      <c r="L10" s="55">
        <f t="shared" si="2"/>
        <v>0</v>
      </c>
      <c r="M10" s="55" t="e">
        <f t="shared" si="3"/>
        <v>#DIV/0!</v>
      </c>
      <c r="N10" s="55">
        <f t="shared" si="4"/>
        <v>0</v>
      </c>
      <c r="O10" s="55" t="e">
        <f t="shared" si="5"/>
        <v>#DIV/0!</v>
      </c>
      <c r="P10" s="55">
        <f t="shared" si="6"/>
        <v>0</v>
      </c>
      <c r="Q10" s="55" t="e">
        <f t="shared" si="7"/>
        <v>#DIV/0!</v>
      </c>
    </row>
    <row r="11" spans="1:17" ht="26.25" customHeight="1">
      <c r="A11" s="32"/>
      <c r="B11" s="6"/>
      <c r="C11" s="43"/>
      <c r="D11" s="6"/>
      <c r="E11" s="6"/>
      <c r="F11" s="6"/>
      <c r="G11" s="6"/>
      <c r="H11" s="6"/>
      <c r="I11" s="43"/>
      <c r="J11" s="55">
        <f t="shared" si="0"/>
        <v>0</v>
      </c>
      <c r="K11" s="55" t="e">
        <f t="shared" si="1"/>
        <v>#DIV/0!</v>
      </c>
      <c r="L11" s="55">
        <f t="shared" si="2"/>
        <v>0</v>
      </c>
      <c r="M11" s="55" t="e">
        <f t="shared" si="3"/>
        <v>#DIV/0!</v>
      </c>
      <c r="N11" s="55">
        <f t="shared" si="4"/>
        <v>0</v>
      </c>
      <c r="O11" s="55" t="e">
        <f t="shared" si="5"/>
        <v>#DIV/0!</v>
      </c>
      <c r="P11" s="55">
        <f t="shared" si="6"/>
        <v>0</v>
      </c>
      <c r="Q11" s="55" t="e">
        <f t="shared" si="7"/>
        <v>#DIV/0!</v>
      </c>
    </row>
    <row r="12" spans="1:17" ht="26.25" customHeight="1">
      <c r="A12" s="32"/>
      <c r="B12" s="6"/>
      <c r="C12" s="43"/>
      <c r="D12" s="6"/>
      <c r="E12" s="6"/>
      <c r="F12" s="6"/>
      <c r="G12" s="6"/>
      <c r="H12" s="6"/>
      <c r="I12" s="43"/>
      <c r="J12" s="55">
        <f t="shared" si="0"/>
        <v>0</v>
      </c>
      <c r="K12" s="55" t="e">
        <f t="shared" si="1"/>
        <v>#DIV/0!</v>
      </c>
      <c r="L12" s="55">
        <f t="shared" si="2"/>
        <v>0</v>
      </c>
      <c r="M12" s="55" t="e">
        <f t="shared" si="3"/>
        <v>#DIV/0!</v>
      </c>
      <c r="N12" s="55">
        <f t="shared" si="4"/>
        <v>0</v>
      </c>
      <c r="O12" s="55" t="e">
        <f t="shared" si="5"/>
        <v>#DIV/0!</v>
      </c>
      <c r="P12" s="55">
        <f t="shared" si="6"/>
        <v>0</v>
      </c>
      <c r="Q12" s="55" t="e">
        <f t="shared" si="7"/>
        <v>#DIV/0!</v>
      </c>
    </row>
    <row r="13" spans="1:17" ht="26.25" customHeight="1">
      <c r="A13" s="32"/>
      <c r="B13" s="6"/>
      <c r="C13" s="43"/>
      <c r="D13" s="6"/>
      <c r="E13" s="6"/>
      <c r="F13" s="6"/>
      <c r="G13" s="6"/>
      <c r="H13" s="6"/>
      <c r="I13" s="43"/>
      <c r="J13" s="55">
        <f t="shared" si="0"/>
        <v>0</v>
      </c>
      <c r="K13" s="55" t="e">
        <f t="shared" si="1"/>
        <v>#DIV/0!</v>
      </c>
      <c r="L13" s="55">
        <f t="shared" si="2"/>
        <v>0</v>
      </c>
      <c r="M13" s="55" t="e">
        <f t="shared" si="3"/>
        <v>#DIV/0!</v>
      </c>
      <c r="N13" s="55">
        <f t="shared" si="4"/>
        <v>0</v>
      </c>
      <c r="O13" s="55" t="e">
        <f t="shared" si="5"/>
        <v>#DIV/0!</v>
      </c>
      <c r="P13" s="55">
        <f t="shared" si="6"/>
        <v>0</v>
      </c>
      <c r="Q13" s="55" t="e">
        <f t="shared" si="7"/>
        <v>#DIV/0!</v>
      </c>
    </row>
    <row r="14" spans="1:17" ht="26.25" customHeight="1">
      <c r="A14" s="32"/>
      <c r="B14" s="6"/>
      <c r="C14" s="43"/>
      <c r="D14" s="6"/>
      <c r="E14" s="6"/>
      <c r="F14" s="6"/>
      <c r="G14" s="6"/>
      <c r="H14" s="6"/>
      <c r="I14" s="43"/>
      <c r="J14" s="55">
        <f t="shared" si="0"/>
        <v>0</v>
      </c>
      <c r="K14" s="55" t="e">
        <f t="shared" si="1"/>
        <v>#DIV/0!</v>
      </c>
      <c r="L14" s="55">
        <f t="shared" si="2"/>
        <v>0</v>
      </c>
      <c r="M14" s="55" t="e">
        <f t="shared" si="3"/>
        <v>#DIV/0!</v>
      </c>
      <c r="N14" s="55">
        <f t="shared" si="4"/>
        <v>0</v>
      </c>
      <c r="O14" s="55" t="e">
        <f t="shared" si="5"/>
        <v>#DIV/0!</v>
      </c>
      <c r="P14" s="55">
        <f t="shared" si="6"/>
        <v>0</v>
      </c>
      <c r="Q14" s="55" t="e">
        <f t="shared" si="7"/>
        <v>#DIV/0!</v>
      </c>
    </row>
    <row r="15" spans="1:17" ht="26.25" customHeight="1">
      <c r="A15" s="32"/>
      <c r="B15" s="6"/>
      <c r="C15" s="43"/>
      <c r="D15" s="6"/>
      <c r="E15" s="6"/>
      <c r="F15" s="6"/>
      <c r="G15" s="6"/>
      <c r="H15" s="6"/>
      <c r="I15" s="43"/>
      <c r="J15" s="55">
        <f t="shared" si="0"/>
        <v>0</v>
      </c>
      <c r="K15" s="55" t="e">
        <f t="shared" si="1"/>
        <v>#DIV/0!</v>
      </c>
      <c r="L15" s="55">
        <f t="shared" si="2"/>
        <v>0</v>
      </c>
      <c r="M15" s="55" t="e">
        <f t="shared" si="3"/>
        <v>#DIV/0!</v>
      </c>
      <c r="N15" s="55">
        <f t="shared" si="4"/>
        <v>0</v>
      </c>
      <c r="O15" s="55" t="e">
        <f t="shared" si="5"/>
        <v>#DIV/0!</v>
      </c>
      <c r="P15" s="55">
        <f t="shared" si="6"/>
        <v>0</v>
      </c>
      <c r="Q15" s="55" t="e">
        <f t="shared" si="7"/>
        <v>#DIV/0!</v>
      </c>
    </row>
    <row r="16" spans="1:17" ht="26.25" customHeight="1">
      <c r="A16" s="32"/>
      <c r="B16" s="6"/>
      <c r="C16" s="43"/>
      <c r="D16" s="6"/>
      <c r="E16" s="6"/>
      <c r="F16" s="6"/>
      <c r="G16" s="6"/>
      <c r="H16" s="6"/>
      <c r="I16" s="43"/>
      <c r="J16" s="55">
        <f t="shared" si="0"/>
        <v>0</v>
      </c>
      <c r="K16" s="55" t="e">
        <f t="shared" si="1"/>
        <v>#DIV/0!</v>
      </c>
      <c r="L16" s="55">
        <f t="shared" si="2"/>
        <v>0</v>
      </c>
      <c r="M16" s="55" t="e">
        <f t="shared" si="3"/>
        <v>#DIV/0!</v>
      </c>
      <c r="N16" s="55">
        <f t="shared" si="4"/>
        <v>0</v>
      </c>
      <c r="O16" s="55" t="e">
        <f t="shared" si="5"/>
        <v>#DIV/0!</v>
      </c>
      <c r="P16" s="55">
        <f t="shared" si="6"/>
        <v>0</v>
      </c>
      <c r="Q16" s="55" t="e">
        <f t="shared" si="7"/>
        <v>#DIV/0!</v>
      </c>
    </row>
    <row r="17" spans="1:17" ht="26.25" customHeight="1">
      <c r="A17" s="32"/>
      <c r="B17" s="6"/>
      <c r="C17" s="43"/>
      <c r="D17" s="6"/>
      <c r="E17" s="6"/>
      <c r="F17" s="6"/>
      <c r="G17" s="6"/>
      <c r="H17" s="6"/>
      <c r="I17" s="43"/>
      <c r="J17" s="55">
        <f t="shared" si="0"/>
        <v>0</v>
      </c>
      <c r="K17" s="55" t="e">
        <f t="shared" si="1"/>
        <v>#DIV/0!</v>
      </c>
      <c r="L17" s="55">
        <f t="shared" si="2"/>
        <v>0</v>
      </c>
      <c r="M17" s="55" t="e">
        <f t="shared" si="3"/>
        <v>#DIV/0!</v>
      </c>
      <c r="N17" s="55">
        <f t="shared" si="4"/>
        <v>0</v>
      </c>
      <c r="O17" s="55" t="e">
        <f t="shared" si="5"/>
        <v>#DIV/0!</v>
      </c>
      <c r="P17" s="55">
        <f t="shared" si="6"/>
        <v>0</v>
      </c>
      <c r="Q17" s="55" t="e">
        <f t="shared" si="7"/>
        <v>#DIV/0!</v>
      </c>
    </row>
    <row r="18" spans="1:17" ht="26.25" customHeight="1">
      <c r="A18" s="32"/>
      <c r="B18" s="6"/>
      <c r="C18" s="43"/>
      <c r="D18" s="6"/>
      <c r="E18" s="6"/>
      <c r="F18" s="6"/>
      <c r="G18" s="6"/>
      <c r="H18" s="6"/>
      <c r="I18" s="43"/>
      <c r="J18" s="55">
        <f t="shared" si="0"/>
        <v>0</v>
      </c>
      <c r="K18" s="55" t="e">
        <f t="shared" si="1"/>
        <v>#DIV/0!</v>
      </c>
      <c r="L18" s="55">
        <f t="shared" si="2"/>
        <v>0</v>
      </c>
      <c r="M18" s="55" t="e">
        <f t="shared" si="3"/>
        <v>#DIV/0!</v>
      </c>
      <c r="N18" s="55">
        <f t="shared" si="4"/>
        <v>0</v>
      </c>
      <c r="O18" s="55" t="e">
        <f t="shared" si="5"/>
        <v>#DIV/0!</v>
      </c>
      <c r="P18" s="55">
        <f t="shared" si="6"/>
        <v>0</v>
      </c>
      <c r="Q18" s="55" t="e">
        <f t="shared" si="7"/>
        <v>#DIV/0!</v>
      </c>
    </row>
    <row r="19" spans="1:17" s="4" customFormat="1" ht="26.25" customHeight="1" thickBot="1">
      <c r="A19" s="44">
        <f>SUM(A8:A18)</f>
        <v>0</v>
      </c>
      <c r="B19" s="45">
        <f>SUM(B8:B18)</f>
        <v>0</v>
      </c>
      <c r="C19" s="46" t="s">
        <v>18</v>
      </c>
      <c r="D19" s="7">
        <f>SUM(D8:D18)</f>
        <v>0</v>
      </c>
      <c r="E19" s="7">
        <f>SUM(E8:E18)</f>
        <v>0</v>
      </c>
      <c r="F19" s="7">
        <f>SUM(F8:F18)</f>
        <v>0</v>
      </c>
      <c r="G19" s="7">
        <f>SUM(G8:G18)</f>
        <v>0</v>
      </c>
      <c r="H19" s="7">
        <f>SUM(H8:H18)</f>
        <v>0</v>
      </c>
      <c r="I19" s="46"/>
      <c r="J19" s="56">
        <f t="shared" si="0"/>
        <v>0</v>
      </c>
      <c r="K19" s="56" t="e">
        <f t="shared" si="1"/>
        <v>#DIV/0!</v>
      </c>
      <c r="L19" s="56">
        <f t="shared" si="2"/>
        <v>0</v>
      </c>
      <c r="M19" s="56" t="e">
        <f t="shared" si="3"/>
        <v>#DIV/0!</v>
      </c>
      <c r="N19" s="56">
        <f t="shared" si="4"/>
        <v>0</v>
      </c>
      <c r="O19" s="56" t="e">
        <f t="shared" si="5"/>
        <v>#DIV/0!</v>
      </c>
      <c r="P19" s="56">
        <f t="shared" si="6"/>
        <v>0</v>
      </c>
      <c r="Q19" s="56" t="e">
        <f t="shared" si="7"/>
        <v>#DIV/0!</v>
      </c>
    </row>
    <row r="20" spans="1:17" s="50" customFormat="1" ht="26.25" customHeight="1" thickBot="1">
      <c r="A20" s="47"/>
      <c r="B20" s="48"/>
      <c r="C20" s="23" t="s">
        <v>19</v>
      </c>
      <c r="D20" s="49"/>
      <c r="E20" s="49"/>
      <c r="F20" s="49"/>
      <c r="G20" s="49"/>
      <c r="H20" s="49"/>
      <c r="I20" s="23"/>
      <c r="J20" s="57">
        <f>H20-F20</f>
        <v>0</v>
      </c>
      <c r="K20" s="57" t="e">
        <f t="shared" si="1"/>
        <v>#DIV/0!</v>
      </c>
      <c r="L20" s="57">
        <f t="shared" si="2"/>
        <v>0</v>
      </c>
      <c r="M20" s="57" t="e">
        <f t="shared" si="3"/>
        <v>#DIV/0!</v>
      </c>
      <c r="N20" s="57">
        <f t="shared" si="4"/>
        <v>0</v>
      </c>
      <c r="O20" s="57" t="e">
        <f t="shared" si="5"/>
        <v>#DIV/0!</v>
      </c>
      <c r="P20" s="57">
        <f t="shared" si="6"/>
        <v>0</v>
      </c>
      <c r="Q20" s="57" t="e">
        <f t="shared" si="7"/>
        <v>#DIV/0!</v>
      </c>
    </row>
    <row r="21" spans="1:17" s="4" customFormat="1" ht="26.25" customHeight="1" thickBot="1">
      <c r="A21" s="44">
        <f>+A19+A20</f>
        <v>0</v>
      </c>
      <c r="B21" s="45">
        <f>+B19+B20</f>
        <v>0</v>
      </c>
      <c r="C21" s="46" t="s">
        <v>31</v>
      </c>
      <c r="D21" s="7">
        <f>+D19+D20</f>
        <v>0</v>
      </c>
      <c r="E21" s="7">
        <f>+E19+E20</f>
        <v>0</v>
      </c>
      <c r="F21" s="7">
        <f>+F19+F20</f>
        <v>0</v>
      </c>
      <c r="G21" s="7">
        <f>+G19+G20</f>
        <v>0</v>
      </c>
      <c r="H21" s="7">
        <f>+H19+H20</f>
        <v>0</v>
      </c>
      <c r="I21" s="46"/>
      <c r="J21" s="56">
        <f t="shared" si="0"/>
        <v>0</v>
      </c>
      <c r="K21" s="56" t="e">
        <f>J21/F21*100</f>
        <v>#DIV/0!</v>
      </c>
      <c r="L21" s="56">
        <f>I21-G21</f>
        <v>0</v>
      </c>
      <c r="M21" s="56" t="e">
        <f t="shared" si="3"/>
        <v>#DIV/0!</v>
      </c>
      <c r="N21" s="56">
        <f t="shared" si="4"/>
        <v>0</v>
      </c>
      <c r="O21" s="56" t="e">
        <f t="shared" si="5"/>
        <v>#DIV/0!</v>
      </c>
      <c r="P21" s="56">
        <f t="shared" si="6"/>
        <v>0</v>
      </c>
      <c r="Q21" s="56" t="e">
        <f t="shared" si="7"/>
        <v>#DIV/0!</v>
      </c>
    </row>
  </sheetData>
  <mergeCells count="13">
    <mergeCell ref="N5:O5"/>
    <mergeCell ref="P5:Q5"/>
    <mergeCell ref="N4:Q4"/>
    <mergeCell ref="A6:B6"/>
    <mergeCell ref="F4:G4"/>
    <mergeCell ref="H4:I4"/>
    <mergeCell ref="J4:M4"/>
    <mergeCell ref="D6:I6"/>
    <mergeCell ref="J5:K5"/>
    <mergeCell ref="L5:M5"/>
    <mergeCell ref="A4:B4"/>
    <mergeCell ref="C4:C5"/>
    <mergeCell ref="D4:E4"/>
  </mergeCells>
  <pageMargins left="0.75" right="0.75" top="1" bottom="1" header="0" footer="0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3" tint="0.79998168889431442"/>
  </sheetPr>
  <dimension ref="A1:I14"/>
  <sheetViews>
    <sheetView showGridLines="0" zoomScale="80" zoomScaleNormal="80" workbookViewId="0">
      <selection activeCell="A3" sqref="A3"/>
    </sheetView>
  </sheetViews>
  <sheetFormatPr baseColWidth="10" defaultRowHeight="14.25"/>
  <cols>
    <col min="1" max="1" width="15.7109375" style="3" customWidth="1"/>
    <col min="2" max="2" width="30.7109375" style="3" customWidth="1"/>
    <col min="3" max="9" width="15.7109375" style="3" customWidth="1"/>
    <col min="10" max="16384" width="11.42578125" style="3"/>
  </cols>
  <sheetData>
    <row r="1" spans="1:9" ht="50.1" customHeight="1">
      <c r="A1" s="141" t="str">
        <f>'RESUMEN PPTO'!A4:B4</f>
        <v>REAL ENE/</v>
      </c>
      <c r="B1" s="142" t="s">
        <v>43</v>
      </c>
      <c r="C1" s="142" t="str">
        <f>'RESUMEN PPTO'!D4</f>
        <v xml:space="preserve">PPTO. </v>
      </c>
      <c r="D1" s="142" t="str">
        <f>'RESUMEN PPTO'!F4</f>
        <v>PLAN ENE/</v>
      </c>
      <c r="E1" s="142" t="str">
        <f>'RESUMEN PPTO'!H4</f>
        <v>REAL ENE/</v>
      </c>
      <c r="F1" s="171" t="str">
        <f>'RESUMEN PPTO'!J4</f>
        <v>VARIACIÓN 
REAL Vs. PLAN</v>
      </c>
      <c r="G1" s="171"/>
      <c r="H1" s="171" t="str">
        <f>'RESUMEN PPTO'!N4</f>
        <v xml:space="preserve">VARIACIÓN REAL VS. PPTO. </v>
      </c>
      <c r="I1" s="171"/>
    </row>
    <row r="2" spans="1:9" ht="20.100000000000001" customHeight="1">
      <c r="A2" s="33">
        <f>'RESUMEN PPTO'!A6</f>
        <v>-1</v>
      </c>
      <c r="B2" s="33"/>
      <c r="C2" s="152">
        <f>'RESUMEN PPTO'!D6</f>
        <v>0</v>
      </c>
      <c r="D2" s="172"/>
      <c r="E2" s="172"/>
      <c r="F2" s="2" t="s">
        <v>0</v>
      </c>
      <c r="G2" s="2" t="s">
        <v>1</v>
      </c>
      <c r="H2" s="2" t="s">
        <v>0</v>
      </c>
      <c r="I2" s="2" t="s">
        <v>1</v>
      </c>
    </row>
    <row r="3" spans="1:9" s="36" customFormat="1" ht="9.9499999999999993" customHeight="1">
      <c r="A3" s="34"/>
      <c r="B3" s="35"/>
      <c r="C3" s="9"/>
      <c r="D3" s="9"/>
      <c r="E3" s="9"/>
      <c r="F3" s="9"/>
      <c r="G3" s="9"/>
      <c r="H3" s="9"/>
    </row>
    <row r="4" spans="1:9" s="4" customFormat="1" ht="20.100000000000001" customHeight="1">
      <c r="A4" s="37"/>
      <c r="B4" s="38" t="s">
        <v>32</v>
      </c>
      <c r="C4" s="39"/>
      <c r="D4" s="144" t="str">
        <f>IFERROR(VLOOKUP(Periodo,'BD General'!$I$2:$J$13,2,0),"E")</f>
        <v>E</v>
      </c>
      <c r="E4" s="39"/>
      <c r="F4" s="39"/>
      <c r="G4" s="39"/>
      <c r="H4" s="40"/>
    </row>
    <row r="5" spans="1:9" s="4" customFormat="1" ht="27" customHeight="1">
      <c r="A5" s="93">
        <f>SUMIFS('BD FL'!$P:$P,'BD FL'!$A:$A,'BD Eventos'!$B$6,'BD FL'!$B:$B,"Propia",'BD FL'!$C:$C,$B5)</f>
        <v>0</v>
      </c>
      <c r="B5" s="94" t="s">
        <v>33</v>
      </c>
      <c r="C5" s="83">
        <f>SUMIFS('BD FL'!$P:$P,'BD FL'!$A:$A,'BD Eventos'!$B$7,'BD FL'!$B:$B,"Propia",'BD FL'!$C:$C,$B5)</f>
        <v>0</v>
      </c>
      <c r="D5" s="83">
        <f ca="1">SUMIFS(INDIRECT("'BD FL'!$"&amp;$D$4&amp;":$"&amp;$D$4),'BD FL'!$A:$A,'BD Eventos'!$B$7,'BD FL'!$B:$B,"Propia",'BD FL'!$C:$C,$B5)</f>
        <v>0</v>
      </c>
      <c r="E5" s="83">
        <f ca="1">SUMIFS(INDIRECT("'BD FL'!$"&amp;$D$4&amp;":$"&amp;$D$4),'BD FL'!$A:$A,'BD Eventos'!$B$8,'BD FL'!$B:$B,"Propia",'BD FL'!$C:$C,$B5)</f>
        <v>0</v>
      </c>
      <c r="F5" s="83">
        <f ca="1">E5-D5</f>
        <v>0</v>
      </c>
      <c r="G5" s="83">
        <f ca="1">IF(D5=0,,F5/D5*100)</f>
        <v>0</v>
      </c>
      <c r="H5" s="41">
        <f ca="1">E5-C5</f>
        <v>0</v>
      </c>
      <c r="I5" s="41">
        <f>IF(C5=0,,H5/C5*100)</f>
        <v>0</v>
      </c>
    </row>
    <row r="6" spans="1:9" s="4" customFormat="1" ht="27" customHeight="1">
      <c r="A6" s="84">
        <f>SUMIFS('BD FL'!$P:$P,'BD FL'!$A:$A,'BD Eventos'!$B$6,'BD FL'!$B:$B,"Propia",'BD FL'!$C:$C,$B6)</f>
        <v>0</v>
      </c>
      <c r="B6" s="95" t="s">
        <v>34</v>
      </c>
      <c r="C6" s="84">
        <f>SUMIFS('BD FL'!$P:$P,'BD FL'!$A:$A,'BD Eventos'!$B$7,'BD FL'!$B:$B,"Propia",'BD FL'!$C:$C,$B6)</f>
        <v>0</v>
      </c>
      <c r="D6" s="84">
        <f ca="1">SUMIFS(INDIRECT("'BD FL'!$"&amp;$D$4&amp;":$"&amp;$D$4),'BD FL'!$A:$A,'BD Eventos'!$B$7,'BD FL'!$B:$B,"Propia",'BD FL'!$C:$C,$B6)</f>
        <v>0</v>
      </c>
      <c r="E6" s="84">
        <f ca="1">SUMIFS(INDIRECT("'BD FL'!$"&amp;$D$4&amp;":$"&amp;$D$4),'BD FL'!$A:$A,'BD Eventos'!$B$8,'BD FL'!$B:$B,"Propia",'BD FL'!$C:$C,$B6)</f>
        <v>0</v>
      </c>
      <c r="F6" s="84">
        <f ca="1">E6-D6</f>
        <v>0</v>
      </c>
      <c r="G6" s="84">
        <f ca="1">IF(D6=0,,F6/D6*100)</f>
        <v>0</v>
      </c>
      <c r="H6" s="8">
        <f ca="1">E6-C6</f>
        <v>0</v>
      </c>
      <c r="I6" s="8">
        <f>IF(C6=0,,H6/C6*100)</f>
        <v>0</v>
      </c>
    </row>
    <row r="7" spans="1:9" s="4" customFormat="1" ht="27" customHeight="1">
      <c r="A7" s="96">
        <f>A5+A6</f>
        <v>0</v>
      </c>
      <c r="B7" s="97" t="s">
        <v>35</v>
      </c>
      <c r="C7" s="96">
        <f>C5+C6</f>
        <v>0</v>
      </c>
      <c r="D7" s="96">
        <f ca="1">D5+D6</f>
        <v>0</v>
      </c>
      <c r="E7" s="96">
        <f ca="1">E5+E6</f>
        <v>0</v>
      </c>
      <c r="F7" s="96">
        <f ca="1">F5+F6</f>
        <v>0</v>
      </c>
      <c r="G7" s="96">
        <f ca="1">IF(D7=0,,F7/D7*100)</f>
        <v>0</v>
      </c>
      <c r="H7" s="98">
        <f ca="1">E7-C7</f>
        <v>0</v>
      </c>
      <c r="I7" s="98">
        <f>IF(C7=0,,H7/C7*100)</f>
        <v>0</v>
      </c>
    </row>
    <row r="8" spans="1:9" ht="27" customHeight="1">
      <c r="A8" s="99"/>
      <c r="B8" s="100" t="s">
        <v>36</v>
      </c>
      <c r="C8" s="99"/>
      <c r="D8" s="99"/>
      <c r="E8" s="99"/>
      <c r="F8" s="99">
        <f>E8-D8</f>
        <v>0</v>
      </c>
      <c r="G8" s="99">
        <f>IF(D8=0,,F8/D8*100)</f>
        <v>0</v>
      </c>
      <c r="H8" s="101">
        <f>E8-C8</f>
        <v>0</v>
      </c>
      <c r="I8" s="101">
        <f>IF(C8=0,,H8/C8*100)</f>
        <v>0</v>
      </c>
    </row>
    <row r="9" spans="1:9" s="36" customFormat="1" ht="27" customHeight="1">
      <c r="A9" s="85"/>
      <c r="B9" s="86"/>
      <c r="C9" s="87"/>
      <c r="D9" s="87"/>
      <c r="E9" s="87"/>
      <c r="F9" s="87"/>
      <c r="G9" s="88"/>
      <c r="H9" s="9"/>
      <c r="I9" s="52"/>
    </row>
    <row r="10" spans="1:9" s="4" customFormat="1" ht="27" customHeight="1">
      <c r="A10" s="89"/>
      <c r="B10" s="90" t="s">
        <v>37</v>
      </c>
      <c r="C10" s="91"/>
      <c r="D10" s="91"/>
      <c r="E10" s="91"/>
      <c r="F10" s="92"/>
      <c r="G10" s="88"/>
      <c r="H10" s="53"/>
      <c r="I10" s="52"/>
    </row>
    <row r="11" spans="1:9" ht="27" customHeight="1">
      <c r="A11" s="93">
        <f>SUMIFS('BD FL'!$P:$P,'BD FL'!$A:$A,'BD Eventos'!$B$6,'BD FL'!$B:$B,"Contratada",'BD FL'!$C:$C,$B11)</f>
        <v>0</v>
      </c>
      <c r="B11" s="94" t="s">
        <v>33</v>
      </c>
      <c r="C11" s="83">
        <f>SUMIFS('BD FL'!$P:$P,'BD FL'!$A:$A,'BD Eventos'!$B$7,'BD FL'!$B:$B,"Contratada",'BD FL'!$C:$C,$B11)</f>
        <v>0</v>
      </c>
      <c r="D11" s="83">
        <f ca="1">SUMIFS(INDIRECT("'BD FL'!$"&amp;$D$4&amp;":$"&amp;$D$4),'BD FL'!$A:$A,'BD Eventos'!$B$7,'BD FL'!$B:$B,"Contratada",'BD FL'!$C:$C,$B11)</f>
        <v>0</v>
      </c>
      <c r="E11" s="83">
        <f ca="1">SUMIFS(INDIRECT("'BD FL'!$"&amp;$D$4&amp;":$"&amp;$D$4),'BD FL'!$A:$A,'BD Eventos'!$B$8,'BD FL'!$B:$B,"Contratada",'BD FL'!$C:$C,$B11)</f>
        <v>0</v>
      </c>
      <c r="F11" s="83">
        <f ca="1">E11-D11</f>
        <v>0</v>
      </c>
      <c r="G11" s="83">
        <f ca="1">IF(D11=0,,F11/D11*100)</f>
        <v>0</v>
      </c>
      <c r="H11" s="41">
        <f ca="1">E11-C11</f>
        <v>0</v>
      </c>
      <c r="I11" s="41">
        <f>IF(C11=0,,H11/C11*100)</f>
        <v>0</v>
      </c>
    </row>
    <row r="12" spans="1:9" ht="27" customHeight="1">
      <c r="A12" s="84">
        <f>SUMIFS('BD FL'!$P:$P,'BD FL'!$A:$A,'BD Eventos'!$B$6,'BD FL'!$B:$B,"Contratada",'BD FL'!$C:$C,$B12)</f>
        <v>0</v>
      </c>
      <c r="B12" s="95" t="s">
        <v>34</v>
      </c>
      <c r="C12" s="84">
        <f>SUMIFS('BD FL'!$P:$P,'BD FL'!$A:$A,'BD Eventos'!$B$7,'BD FL'!$B:$B,"Contratada",'BD FL'!$C:$C,$B12)</f>
        <v>0</v>
      </c>
      <c r="D12" s="84">
        <f ca="1">SUMIFS(INDIRECT("'BD FL'!$"&amp;$D$4&amp;":$"&amp;$D$4),'BD FL'!$A:$A,'BD Eventos'!$B$7,'BD FL'!$B:$B,"Contratada",'BD FL'!$C:$C,$B12)</f>
        <v>0</v>
      </c>
      <c r="E12" s="84">
        <f ca="1">SUMIFS(INDIRECT("'BD FL'!$"&amp;$D$4&amp;":$"&amp;$D$4),'BD FL'!$A:$A,'BD Eventos'!$B$8,'BD FL'!$B:$B,"Contratada",'BD FL'!$C:$C,$B12)</f>
        <v>0</v>
      </c>
      <c r="F12" s="84">
        <f ca="1">E12-D12</f>
        <v>0</v>
      </c>
      <c r="G12" s="84">
        <f ca="1">IF(D12=0,,F12/D12*100)</f>
        <v>0</v>
      </c>
      <c r="H12" s="8">
        <f ca="1">E12-C12</f>
        <v>0</v>
      </c>
      <c r="I12" s="8">
        <f>IF(C12=0,,H12/C12*100)</f>
        <v>0</v>
      </c>
    </row>
    <row r="13" spans="1:9" ht="27" customHeight="1">
      <c r="A13" s="96">
        <f>A11+A12</f>
        <v>0</v>
      </c>
      <c r="B13" s="97" t="s">
        <v>38</v>
      </c>
      <c r="C13" s="96">
        <f>C11+C12</f>
        <v>0</v>
      </c>
      <c r="D13" s="96">
        <f ca="1">D11+D12</f>
        <v>0</v>
      </c>
      <c r="E13" s="96">
        <f ca="1">E11+E12</f>
        <v>0</v>
      </c>
      <c r="F13" s="96">
        <f ca="1">E13-D13</f>
        <v>0</v>
      </c>
      <c r="G13" s="96">
        <f ca="1">IF(D13=0,,F13/D13*100)</f>
        <v>0</v>
      </c>
      <c r="H13" s="98">
        <f ca="1">E13-C13</f>
        <v>0</v>
      </c>
      <c r="I13" s="98">
        <f>IF(C13=0,,H13/C13*100)</f>
        <v>0</v>
      </c>
    </row>
    <row r="14" spans="1:9" ht="27" customHeight="1">
      <c r="A14" s="99"/>
      <c r="B14" s="100" t="s">
        <v>39</v>
      </c>
      <c r="C14" s="99"/>
      <c r="D14" s="99"/>
      <c r="E14" s="99"/>
      <c r="F14" s="99">
        <f>E14-D14</f>
        <v>0</v>
      </c>
      <c r="G14" s="99">
        <f>IF(D14=0,,F14/D14*100)</f>
        <v>0</v>
      </c>
      <c r="H14" s="101">
        <f>E14-C14</f>
        <v>0</v>
      </c>
      <c r="I14" s="101">
        <f>IF(C14=0,,H14/C14*100)</f>
        <v>0</v>
      </c>
    </row>
  </sheetData>
  <sheetCalcPr fullCalcOnLoad="1"/>
  <mergeCells count="3">
    <mergeCell ref="F1:G1"/>
    <mergeCell ref="H1:I1"/>
    <mergeCell ref="C2:E2"/>
  </mergeCells>
  <pageMargins left="0.75" right="0.75" top="1" bottom="1" header="0" footer="0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/>
  <dimension ref="A1:H114"/>
  <sheetViews>
    <sheetView zoomScale="80" zoomScaleNormal="80" workbookViewId="0">
      <pane xSplit="1" topLeftCell="B1" activePane="topRight" state="frozen"/>
      <selection pane="topRight"/>
    </sheetView>
  </sheetViews>
  <sheetFormatPr baseColWidth="10" defaultRowHeight="12.75"/>
  <cols>
    <col min="2" max="2" width="49.85546875" bestFit="1" customWidth="1"/>
    <col min="3" max="8" width="22.85546875" customWidth="1"/>
  </cols>
  <sheetData>
    <row r="1" spans="1:8">
      <c r="A1" s="58"/>
      <c r="B1" s="58"/>
      <c r="C1" s="58"/>
      <c r="D1" s="58"/>
      <c r="E1" s="58"/>
      <c r="F1" s="58"/>
      <c r="G1" s="58"/>
      <c r="H1" s="58"/>
    </row>
    <row r="2" spans="1:8">
      <c r="A2" s="58"/>
      <c r="B2" s="58"/>
      <c r="C2" s="58"/>
      <c r="D2" s="58"/>
      <c r="E2" s="58"/>
      <c r="F2" s="58"/>
      <c r="G2" s="58"/>
      <c r="H2" s="58"/>
    </row>
    <row r="3" spans="1:8" ht="35.450000000000003" customHeight="1">
      <c r="A3" s="58"/>
      <c r="B3" s="59" t="s">
        <v>56</v>
      </c>
      <c r="C3" s="184"/>
      <c r="D3" s="185"/>
      <c r="E3" s="185"/>
      <c r="F3" s="185"/>
      <c r="G3" s="185"/>
      <c r="H3" s="186"/>
    </row>
    <row r="4" spans="1:8">
      <c r="A4" s="58"/>
      <c r="B4" s="58"/>
      <c r="C4" s="58"/>
      <c r="D4" s="58"/>
      <c r="E4" s="58"/>
      <c r="F4" s="58"/>
      <c r="G4" s="58"/>
      <c r="H4" s="58"/>
    </row>
    <row r="5" spans="1:8" ht="27.75">
      <c r="A5" s="58"/>
      <c r="B5" s="187" t="s">
        <v>57</v>
      </c>
      <c r="C5" s="187"/>
      <c r="D5" s="187"/>
      <c r="E5" s="187"/>
      <c r="F5" s="187"/>
      <c r="G5" s="187"/>
      <c r="H5" s="187"/>
    </row>
    <row r="6" spans="1:8" ht="13.5" thickBot="1">
      <c r="A6" s="58"/>
      <c r="B6" s="58"/>
      <c r="C6" s="58"/>
      <c r="D6" s="58"/>
      <c r="E6" s="58"/>
      <c r="F6" s="58"/>
      <c r="G6" s="58"/>
      <c r="H6" s="58"/>
    </row>
    <row r="7" spans="1:8" ht="37.9" customHeight="1" thickBot="1">
      <c r="A7" s="58"/>
      <c r="B7" s="188" t="s">
        <v>58</v>
      </c>
      <c r="C7" s="190" t="s">
        <v>59</v>
      </c>
      <c r="D7" s="191"/>
      <c r="E7" s="192"/>
      <c r="F7" s="190" t="s">
        <v>60</v>
      </c>
      <c r="G7" s="191"/>
      <c r="H7" s="193"/>
    </row>
    <row r="8" spans="1:8" ht="20.25">
      <c r="A8" s="58"/>
      <c r="B8" s="189"/>
      <c r="C8" s="62" t="s">
        <v>61</v>
      </c>
      <c r="D8" s="62" t="s">
        <v>62</v>
      </c>
      <c r="E8" s="62" t="s">
        <v>63</v>
      </c>
      <c r="F8" s="62" t="s">
        <v>61</v>
      </c>
      <c r="G8" s="62" t="s">
        <v>62</v>
      </c>
      <c r="H8" s="68" t="s">
        <v>63</v>
      </c>
    </row>
    <row r="9" spans="1:8" ht="23.25">
      <c r="A9" s="58"/>
      <c r="B9" s="69" t="s">
        <v>64</v>
      </c>
      <c r="C9" s="60"/>
      <c r="D9" s="60"/>
      <c r="E9" s="60"/>
      <c r="F9" s="60"/>
      <c r="G9" s="60"/>
      <c r="H9" s="70"/>
    </row>
    <row r="10" spans="1:8" ht="23.25">
      <c r="A10" s="58"/>
      <c r="B10" s="69" t="s">
        <v>65</v>
      </c>
      <c r="C10" s="60"/>
      <c r="D10" s="60"/>
      <c r="E10" s="60"/>
      <c r="F10" s="60"/>
      <c r="G10" s="60"/>
      <c r="H10" s="70"/>
    </row>
    <row r="11" spans="1:8" ht="23.25">
      <c r="A11" s="58"/>
      <c r="B11" s="69" t="s">
        <v>66</v>
      </c>
      <c r="C11" s="60"/>
      <c r="D11" s="60"/>
      <c r="E11" s="60"/>
      <c r="F11" s="60"/>
      <c r="G11" s="60"/>
      <c r="H11" s="70"/>
    </row>
    <row r="12" spans="1:8" ht="23.25">
      <c r="A12" s="58"/>
      <c r="B12" s="69" t="s">
        <v>67</v>
      </c>
      <c r="C12" s="60"/>
      <c r="D12" s="60"/>
      <c r="E12" s="60"/>
      <c r="F12" s="60"/>
      <c r="G12" s="60"/>
      <c r="H12" s="70"/>
    </row>
    <row r="13" spans="1:8" ht="23.25">
      <c r="A13" s="58"/>
      <c r="B13" s="69" t="s">
        <v>68</v>
      </c>
      <c r="C13" s="60"/>
      <c r="D13" s="60"/>
      <c r="E13" s="60"/>
      <c r="F13" s="60"/>
      <c r="G13" s="60"/>
      <c r="H13" s="70"/>
    </row>
    <row r="14" spans="1:8" ht="23.25">
      <c r="A14" s="58"/>
      <c r="B14" s="69" t="s">
        <v>69</v>
      </c>
      <c r="C14" s="60"/>
      <c r="D14" s="60"/>
      <c r="E14" s="60"/>
      <c r="F14" s="60"/>
      <c r="G14" s="60"/>
      <c r="H14" s="70"/>
    </row>
    <row r="15" spans="1:8" ht="23.25">
      <c r="A15" s="58"/>
      <c r="B15" s="69" t="s">
        <v>70</v>
      </c>
      <c r="C15" s="60"/>
      <c r="D15" s="60"/>
      <c r="E15" s="60"/>
      <c r="F15" s="60"/>
      <c r="G15" s="60"/>
      <c r="H15" s="70"/>
    </row>
    <row r="16" spans="1:8" ht="23.25">
      <c r="A16" s="58"/>
      <c r="B16" s="69" t="s">
        <v>71</v>
      </c>
      <c r="C16" s="60"/>
      <c r="D16" s="60"/>
      <c r="E16" s="60"/>
      <c r="F16" s="60"/>
      <c r="G16" s="60"/>
      <c r="H16" s="70"/>
    </row>
    <row r="17" spans="1:8" ht="24" thickBot="1">
      <c r="A17" s="58"/>
      <c r="B17" s="71" t="s">
        <v>72</v>
      </c>
      <c r="C17" s="72">
        <f t="shared" ref="C17:H17" si="0">SUM(C9:C16)</f>
        <v>0</v>
      </c>
      <c r="D17" s="72">
        <f t="shared" si="0"/>
        <v>0</v>
      </c>
      <c r="E17" s="72">
        <f t="shared" si="0"/>
        <v>0</v>
      </c>
      <c r="F17" s="72">
        <f t="shared" si="0"/>
        <v>0</v>
      </c>
      <c r="G17" s="72">
        <f t="shared" si="0"/>
        <v>0</v>
      </c>
      <c r="H17" s="73">
        <f t="shared" si="0"/>
        <v>0</v>
      </c>
    </row>
    <row r="18" spans="1:8" ht="13.5" thickBot="1">
      <c r="A18" s="58"/>
      <c r="B18" s="58"/>
      <c r="C18" s="58"/>
      <c r="D18" s="58"/>
      <c r="E18" s="58"/>
      <c r="F18" s="58"/>
      <c r="G18" s="58"/>
      <c r="H18" s="58"/>
    </row>
    <row r="19" spans="1:8" ht="20.25">
      <c r="A19" s="58"/>
      <c r="B19" s="173" t="s">
        <v>58</v>
      </c>
      <c r="C19" s="175" t="s">
        <v>73</v>
      </c>
      <c r="D19" s="176"/>
      <c r="E19" s="177"/>
      <c r="F19" s="175" t="s">
        <v>74</v>
      </c>
      <c r="G19" s="176"/>
      <c r="H19" s="178"/>
    </row>
    <row r="20" spans="1:8" ht="21" thickBot="1">
      <c r="A20" s="58"/>
      <c r="B20" s="174"/>
      <c r="C20" s="179" t="s">
        <v>75</v>
      </c>
      <c r="D20" s="180"/>
      <c r="E20" s="182"/>
      <c r="F20" s="179"/>
      <c r="G20" s="180"/>
      <c r="H20" s="181"/>
    </row>
    <row r="21" spans="1:8" ht="20.25">
      <c r="A21" s="58"/>
      <c r="B21" s="174"/>
      <c r="C21" s="63" t="s">
        <v>61</v>
      </c>
      <c r="D21" s="63" t="s">
        <v>62</v>
      </c>
      <c r="E21" s="63" t="s">
        <v>63</v>
      </c>
      <c r="F21" s="63" t="s">
        <v>61</v>
      </c>
      <c r="G21" s="63" t="s">
        <v>62</v>
      </c>
      <c r="H21" s="74" t="s">
        <v>63</v>
      </c>
    </row>
    <row r="22" spans="1:8" ht="23.25">
      <c r="A22" s="58"/>
      <c r="B22" s="69" t="s">
        <v>64</v>
      </c>
      <c r="C22" s="60"/>
      <c r="D22" s="60"/>
      <c r="E22" s="60"/>
      <c r="F22" s="60"/>
      <c r="G22" s="60"/>
      <c r="H22" s="70"/>
    </row>
    <row r="23" spans="1:8" ht="23.25">
      <c r="A23" s="58"/>
      <c r="B23" s="69" t="s">
        <v>65</v>
      </c>
      <c r="C23" s="60"/>
      <c r="D23" s="60"/>
      <c r="E23" s="60"/>
      <c r="F23" s="60"/>
      <c r="G23" s="60"/>
      <c r="H23" s="70"/>
    </row>
    <row r="24" spans="1:8" ht="23.25">
      <c r="A24" s="58"/>
      <c r="B24" s="69" t="s">
        <v>66</v>
      </c>
      <c r="C24" s="60"/>
      <c r="D24" s="60"/>
      <c r="E24" s="60"/>
      <c r="F24" s="60"/>
      <c r="G24" s="60"/>
      <c r="H24" s="70"/>
    </row>
    <row r="25" spans="1:8" ht="23.25">
      <c r="A25" s="58"/>
      <c r="B25" s="69" t="s">
        <v>67</v>
      </c>
      <c r="C25" s="60"/>
      <c r="D25" s="60"/>
      <c r="E25" s="60"/>
      <c r="F25" s="60"/>
      <c r="G25" s="60"/>
      <c r="H25" s="70"/>
    </row>
    <row r="26" spans="1:8" ht="23.25">
      <c r="A26" s="58"/>
      <c r="B26" s="69" t="s">
        <v>68</v>
      </c>
      <c r="C26" s="60"/>
      <c r="D26" s="60"/>
      <c r="E26" s="60"/>
      <c r="F26" s="60"/>
      <c r="G26" s="60"/>
      <c r="H26" s="70"/>
    </row>
    <row r="27" spans="1:8" ht="23.25">
      <c r="A27" s="58"/>
      <c r="B27" s="69" t="s">
        <v>69</v>
      </c>
      <c r="C27" s="60"/>
      <c r="D27" s="60"/>
      <c r="E27" s="60"/>
      <c r="F27" s="60"/>
      <c r="G27" s="60"/>
      <c r="H27" s="70"/>
    </row>
    <row r="28" spans="1:8" ht="23.25">
      <c r="A28" s="58"/>
      <c r="B28" s="69" t="s">
        <v>70</v>
      </c>
      <c r="C28" s="60"/>
      <c r="D28" s="60"/>
      <c r="E28" s="60"/>
      <c r="F28" s="60"/>
      <c r="G28" s="60"/>
      <c r="H28" s="70"/>
    </row>
    <row r="29" spans="1:8" ht="23.25">
      <c r="A29" s="58"/>
      <c r="B29" s="69" t="s">
        <v>71</v>
      </c>
      <c r="C29" s="60"/>
      <c r="D29" s="60"/>
      <c r="E29" s="60"/>
      <c r="F29" s="60"/>
      <c r="G29" s="60"/>
      <c r="H29" s="70"/>
    </row>
    <row r="30" spans="1:8" ht="24" thickBot="1">
      <c r="A30" s="58"/>
      <c r="B30" s="71" t="s">
        <v>72</v>
      </c>
      <c r="C30" s="72">
        <f t="shared" ref="C30:H30" si="1">SUM(C22:C29)</f>
        <v>0</v>
      </c>
      <c r="D30" s="72">
        <f t="shared" si="1"/>
        <v>0</v>
      </c>
      <c r="E30" s="72">
        <f t="shared" si="1"/>
        <v>0</v>
      </c>
      <c r="F30" s="72">
        <f t="shared" si="1"/>
        <v>0</v>
      </c>
      <c r="G30" s="72">
        <f t="shared" si="1"/>
        <v>0</v>
      </c>
      <c r="H30" s="73">
        <f t="shared" si="1"/>
        <v>0</v>
      </c>
    </row>
    <row r="31" spans="1:8" s="79" customFormat="1" ht="24" thickBot="1">
      <c r="A31" s="75"/>
      <c r="B31" s="76"/>
      <c r="C31" s="77"/>
      <c r="D31" s="77"/>
      <c r="E31" s="77"/>
      <c r="F31" s="77"/>
      <c r="G31" s="77"/>
      <c r="H31" s="78"/>
    </row>
    <row r="32" spans="1:8" ht="20.25">
      <c r="A32" s="58"/>
      <c r="B32" s="173" t="s">
        <v>58</v>
      </c>
      <c r="C32" s="175" t="s">
        <v>92</v>
      </c>
      <c r="D32" s="176"/>
      <c r="E32" s="177"/>
      <c r="F32" s="175" t="s">
        <v>93</v>
      </c>
      <c r="G32" s="176"/>
      <c r="H32" s="178"/>
    </row>
    <row r="33" spans="1:8" ht="21" thickBot="1">
      <c r="A33" s="58"/>
      <c r="B33" s="174"/>
      <c r="C33" s="179" t="s">
        <v>75</v>
      </c>
      <c r="D33" s="180"/>
      <c r="E33" s="182"/>
      <c r="F33" s="179"/>
      <c r="G33" s="180"/>
      <c r="H33" s="181"/>
    </row>
    <row r="34" spans="1:8" ht="43.5" customHeight="1">
      <c r="A34" s="58"/>
      <c r="B34" s="174"/>
      <c r="C34" s="63" t="s">
        <v>94</v>
      </c>
      <c r="D34" s="63" t="s">
        <v>62</v>
      </c>
      <c r="E34" s="63" t="s">
        <v>63</v>
      </c>
      <c r="F34" s="63" t="s">
        <v>95</v>
      </c>
      <c r="G34" s="63" t="s">
        <v>62</v>
      </c>
      <c r="H34" s="74" t="s">
        <v>63</v>
      </c>
    </row>
    <row r="35" spans="1:8" ht="23.25">
      <c r="A35" s="58"/>
      <c r="B35" s="69" t="s">
        <v>64</v>
      </c>
      <c r="C35" s="60"/>
      <c r="D35" s="60"/>
      <c r="E35" s="60"/>
      <c r="F35" s="60"/>
      <c r="G35" s="60"/>
      <c r="H35" s="70"/>
    </row>
    <row r="36" spans="1:8" ht="23.25">
      <c r="A36" s="58"/>
      <c r="B36" s="69" t="s">
        <v>65</v>
      </c>
      <c r="C36" s="60"/>
      <c r="D36" s="60"/>
      <c r="E36" s="60"/>
      <c r="F36" s="60"/>
      <c r="G36" s="60"/>
      <c r="H36" s="70"/>
    </row>
    <row r="37" spans="1:8" ht="23.25">
      <c r="A37" s="58"/>
      <c r="B37" s="69" t="s">
        <v>66</v>
      </c>
      <c r="C37" s="60"/>
      <c r="D37" s="60"/>
      <c r="E37" s="60"/>
      <c r="F37" s="60"/>
      <c r="G37" s="60"/>
      <c r="H37" s="70"/>
    </row>
    <row r="38" spans="1:8" ht="23.25">
      <c r="A38" s="58"/>
      <c r="B38" s="69" t="s">
        <v>67</v>
      </c>
      <c r="C38" s="60"/>
      <c r="D38" s="60"/>
      <c r="E38" s="60"/>
      <c r="F38" s="60"/>
      <c r="G38" s="60"/>
      <c r="H38" s="70"/>
    </row>
    <row r="39" spans="1:8" ht="23.25">
      <c r="A39" s="58"/>
      <c r="B39" s="69" t="s">
        <v>68</v>
      </c>
      <c r="C39" s="60"/>
      <c r="D39" s="60"/>
      <c r="E39" s="60"/>
      <c r="F39" s="60"/>
      <c r="G39" s="60"/>
      <c r="H39" s="70"/>
    </row>
    <row r="40" spans="1:8" ht="23.25">
      <c r="A40" s="58"/>
      <c r="B40" s="69" t="s">
        <v>69</v>
      </c>
      <c r="C40" s="60"/>
      <c r="D40" s="60"/>
      <c r="E40" s="60"/>
      <c r="F40" s="60"/>
      <c r="G40" s="60"/>
      <c r="H40" s="70"/>
    </row>
    <row r="41" spans="1:8" ht="23.25">
      <c r="A41" s="58"/>
      <c r="B41" s="69" t="s">
        <v>70</v>
      </c>
      <c r="C41" s="60"/>
      <c r="D41" s="60"/>
      <c r="E41" s="60"/>
      <c r="F41" s="60"/>
      <c r="G41" s="60"/>
      <c r="H41" s="70"/>
    </row>
    <row r="42" spans="1:8" ht="23.25">
      <c r="A42" s="58"/>
      <c r="B42" s="69" t="s">
        <v>71</v>
      </c>
      <c r="C42" s="60"/>
      <c r="D42" s="60"/>
      <c r="E42" s="60"/>
      <c r="F42" s="60"/>
      <c r="G42" s="60"/>
      <c r="H42" s="70"/>
    </row>
    <row r="43" spans="1:8" ht="24" thickBot="1">
      <c r="A43" s="58"/>
      <c r="B43" s="71" t="s">
        <v>72</v>
      </c>
      <c r="C43" s="72">
        <f t="shared" ref="C43:H43" si="2">SUM(C35:C42)</f>
        <v>0</v>
      </c>
      <c r="D43" s="72">
        <f t="shared" si="2"/>
        <v>0</v>
      </c>
      <c r="E43" s="72">
        <f t="shared" si="2"/>
        <v>0</v>
      </c>
      <c r="F43" s="72">
        <f t="shared" si="2"/>
        <v>0</v>
      </c>
      <c r="G43" s="72">
        <f t="shared" si="2"/>
        <v>0</v>
      </c>
      <c r="H43" s="73">
        <f t="shared" si="2"/>
        <v>0</v>
      </c>
    </row>
    <row r="44" spans="1:8">
      <c r="A44" s="58"/>
      <c r="B44" s="58"/>
      <c r="C44" s="58"/>
      <c r="D44" s="58"/>
      <c r="E44" s="58"/>
      <c r="F44" s="58"/>
      <c r="G44" s="58"/>
      <c r="H44" s="58"/>
    </row>
    <row r="45" spans="1:8">
      <c r="A45" s="58"/>
      <c r="B45" s="58"/>
      <c r="C45" s="58"/>
      <c r="D45" s="58"/>
      <c r="E45" s="58"/>
      <c r="F45" s="58"/>
      <c r="G45" s="58"/>
      <c r="H45" s="58"/>
    </row>
    <row r="46" spans="1:8" s="65" customFormat="1">
      <c r="A46" s="64"/>
      <c r="B46" s="64"/>
      <c r="C46" s="64"/>
      <c r="D46" s="64"/>
      <c r="E46" s="64"/>
      <c r="F46" s="64"/>
      <c r="G46" s="64"/>
      <c r="H46" s="64"/>
    </row>
    <row r="47" spans="1:8">
      <c r="A47" s="58"/>
      <c r="B47" s="58"/>
      <c r="C47" s="58"/>
      <c r="D47" s="58"/>
      <c r="E47" s="58"/>
      <c r="F47" s="58"/>
      <c r="G47" s="58"/>
      <c r="H47" s="58"/>
    </row>
    <row r="48" spans="1:8" ht="23.25">
      <c r="A48" s="58"/>
      <c r="B48" s="183" t="s">
        <v>76</v>
      </c>
      <c r="C48" s="183"/>
      <c r="D48" s="183"/>
      <c r="E48" s="183"/>
      <c r="F48" s="183"/>
      <c r="G48" s="183"/>
      <c r="H48" s="183"/>
    </row>
    <row r="49" spans="1:8" ht="13.5" thickBot="1">
      <c r="A49" s="58"/>
      <c r="B49" s="58"/>
      <c r="C49" s="58"/>
      <c r="D49" s="58"/>
      <c r="E49" s="58"/>
      <c r="F49" s="58"/>
      <c r="G49" s="58"/>
      <c r="H49" s="58"/>
    </row>
    <row r="50" spans="1:8" ht="21" customHeight="1">
      <c r="A50" s="58"/>
      <c r="B50" s="173" t="s">
        <v>77</v>
      </c>
      <c r="C50" s="175" t="s">
        <v>73</v>
      </c>
      <c r="D50" s="176"/>
      <c r="E50" s="177"/>
      <c r="F50" s="175" t="s">
        <v>74</v>
      </c>
      <c r="G50" s="176"/>
      <c r="H50" s="178"/>
    </row>
    <row r="51" spans="1:8" ht="21.6" customHeight="1" thickBot="1">
      <c r="A51" s="58"/>
      <c r="B51" s="174"/>
      <c r="C51" s="179" t="s">
        <v>75</v>
      </c>
      <c r="D51" s="180"/>
      <c r="E51" s="182"/>
      <c r="F51" s="179"/>
      <c r="G51" s="180"/>
      <c r="H51" s="181"/>
    </row>
    <row r="52" spans="1:8" ht="20.25">
      <c r="A52" s="58"/>
      <c r="B52" s="174"/>
      <c r="C52" s="67" t="s">
        <v>78</v>
      </c>
      <c r="D52" s="63" t="s">
        <v>62</v>
      </c>
      <c r="E52" s="63" t="s">
        <v>63</v>
      </c>
      <c r="F52" s="67" t="s">
        <v>78</v>
      </c>
      <c r="G52" s="63" t="s">
        <v>62</v>
      </c>
      <c r="H52" s="74" t="s">
        <v>63</v>
      </c>
    </row>
    <row r="53" spans="1:8" ht="23.25">
      <c r="A53" s="58"/>
      <c r="B53" s="80" t="s">
        <v>79</v>
      </c>
      <c r="C53" s="60"/>
      <c r="D53" s="60"/>
      <c r="E53" s="60"/>
      <c r="F53" s="60"/>
      <c r="G53" s="60"/>
      <c r="H53" s="70"/>
    </row>
    <row r="54" spans="1:8" ht="23.25">
      <c r="A54" s="58"/>
      <c r="B54" s="80" t="s">
        <v>80</v>
      </c>
      <c r="C54" s="60"/>
      <c r="D54" s="60"/>
      <c r="E54" s="60"/>
      <c r="F54" s="60"/>
      <c r="G54" s="60"/>
      <c r="H54" s="70"/>
    </row>
    <row r="55" spans="1:8" ht="23.25">
      <c r="A55" s="58"/>
      <c r="B55" s="80" t="s">
        <v>81</v>
      </c>
      <c r="C55" s="60"/>
      <c r="D55" s="60"/>
      <c r="E55" s="60"/>
      <c r="F55" s="60"/>
      <c r="G55" s="60"/>
      <c r="H55" s="70"/>
    </row>
    <row r="56" spans="1:8" ht="23.25">
      <c r="A56" s="58"/>
      <c r="B56" s="80" t="s">
        <v>82</v>
      </c>
      <c r="C56" s="60"/>
      <c r="D56" s="60"/>
      <c r="E56" s="60"/>
      <c r="F56" s="60"/>
      <c r="G56" s="60"/>
      <c r="H56" s="70"/>
    </row>
    <row r="57" spans="1:8" ht="23.25">
      <c r="A57" s="58"/>
      <c r="B57" s="80"/>
      <c r="C57" s="60"/>
      <c r="D57" s="60"/>
      <c r="E57" s="60"/>
      <c r="F57" s="60"/>
      <c r="G57" s="60"/>
      <c r="H57" s="70"/>
    </row>
    <row r="58" spans="1:8" ht="23.25">
      <c r="A58" s="58"/>
      <c r="B58" s="80"/>
      <c r="C58" s="60"/>
      <c r="D58" s="60"/>
      <c r="E58" s="60"/>
      <c r="F58" s="60"/>
      <c r="G58" s="60"/>
      <c r="H58" s="70"/>
    </row>
    <row r="59" spans="1:8" ht="23.25">
      <c r="A59" s="58"/>
      <c r="B59" s="80"/>
      <c r="C59" s="60"/>
      <c r="D59" s="60"/>
      <c r="E59" s="60"/>
      <c r="F59" s="60"/>
      <c r="G59" s="60"/>
      <c r="H59" s="70"/>
    </row>
    <row r="60" spans="1:8" ht="23.25">
      <c r="A60" s="58"/>
      <c r="B60" s="80"/>
      <c r="C60" s="60"/>
      <c r="D60" s="60"/>
      <c r="E60" s="60"/>
      <c r="F60" s="60"/>
      <c r="G60" s="60"/>
      <c r="H60" s="70"/>
    </row>
    <row r="61" spans="1:8" ht="23.25">
      <c r="A61" s="58"/>
      <c r="B61" s="80"/>
      <c r="C61" s="60"/>
      <c r="D61" s="60"/>
      <c r="E61" s="60"/>
      <c r="F61" s="60"/>
      <c r="G61" s="60"/>
      <c r="H61" s="70"/>
    </row>
    <row r="62" spans="1:8" ht="24" thickBot="1">
      <c r="A62" s="58"/>
      <c r="B62" s="81" t="s">
        <v>72</v>
      </c>
      <c r="C62" s="72"/>
      <c r="D62" s="72"/>
      <c r="E62" s="72"/>
      <c r="F62" s="72"/>
      <c r="G62" s="72"/>
      <c r="H62" s="73"/>
    </row>
    <row r="63" spans="1:8">
      <c r="A63" s="58"/>
      <c r="B63" s="58"/>
      <c r="C63" s="58"/>
      <c r="D63" s="58"/>
      <c r="E63" s="58"/>
      <c r="F63" s="58"/>
      <c r="G63" s="58"/>
      <c r="H63" s="58"/>
    </row>
    <row r="64" spans="1:8">
      <c r="A64" s="58"/>
      <c r="B64" s="58"/>
      <c r="C64" s="58"/>
      <c r="D64" s="58"/>
      <c r="E64" s="58"/>
      <c r="F64" s="58"/>
      <c r="G64" s="58"/>
      <c r="H64" s="58"/>
    </row>
    <row r="65" spans="1:8">
      <c r="A65" s="58"/>
      <c r="B65" s="58"/>
      <c r="C65" s="58"/>
      <c r="D65" s="58"/>
      <c r="E65" s="58"/>
      <c r="F65" s="58"/>
      <c r="G65" s="58"/>
      <c r="H65" s="58"/>
    </row>
    <row r="66" spans="1:8" ht="23.25">
      <c r="A66" s="58"/>
      <c r="B66" s="210" t="s">
        <v>83</v>
      </c>
      <c r="C66" s="210"/>
      <c r="D66" s="210"/>
      <c r="E66" s="210"/>
      <c r="F66" s="66"/>
      <c r="G66" s="66"/>
      <c r="H66" s="66"/>
    </row>
    <row r="67" spans="1:8" ht="13.5" thickBot="1">
      <c r="A67" s="58"/>
      <c r="B67" s="58"/>
      <c r="C67" s="58"/>
      <c r="D67" s="58"/>
      <c r="E67" s="58"/>
      <c r="F67" s="58"/>
      <c r="G67" s="58"/>
      <c r="H67" s="58"/>
    </row>
    <row r="68" spans="1:8" ht="21" thickBot="1">
      <c r="A68" s="58"/>
      <c r="B68" s="173" t="s">
        <v>84</v>
      </c>
      <c r="C68" s="194" t="s">
        <v>85</v>
      </c>
      <c r="D68" s="195"/>
      <c r="E68" s="196" t="s">
        <v>86</v>
      </c>
      <c r="F68" s="197"/>
      <c r="G68" s="197"/>
      <c r="H68" s="198"/>
    </row>
    <row r="69" spans="1:8" ht="20.25">
      <c r="A69" s="58"/>
      <c r="B69" s="174"/>
      <c r="C69" s="63" t="s">
        <v>87</v>
      </c>
      <c r="D69" s="63" t="s">
        <v>88</v>
      </c>
      <c r="E69" s="199"/>
      <c r="F69" s="200"/>
      <c r="G69" s="200"/>
      <c r="H69" s="201"/>
    </row>
    <row r="70" spans="1:8" ht="23.25">
      <c r="A70" s="58"/>
      <c r="B70" s="82"/>
      <c r="C70" s="60"/>
      <c r="D70" s="60"/>
      <c r="E70" s="202"/>
      <c r="F70" s="203"/>
      <c r="G70" s="203"/>
      <c r="H70" s="204"/>
    </row>
    <row r="71" spans="1:8" ht="23.25">
      <c r="A71" s="58"/>
      <c r="B71" s="82"/>
      <c r="C71" s="60"/>
      <c r="D71" s="60"/>
      <c r="E71" s="202"/>
      <c r="F71" s="203"/>
      <c r="G71" s="203"/>
      <c r="H71" s="204"/>
    </row>
    <row r="72" spans="1:8" ht="23.25">
      <c r="A72" s="58"/>
      <c r="B72" s="82"/>
      <c r="C72" s="60"/>
      <c r="D72" s="60"/>
      <c r="E72" s="202"/>
      <c r="F72" s="203"/>
      <c r="G72" s="203"/>
      <c r="H72" s="204"/>
    </row>
    <row r="73" spans="1:8" ht="23.25">
      <c r="A73" s="58"/>
      <c r="B73" s="82"/>
      <c r="C73" s="60"/>
      <c r="D73" s="60"/>
      <c r="E73" s="202"/>
      <c r="F73" s="203"/>
      <c r="G73" s="203"/>
      <c r="H73" s="204"/>
    </row>
    <row r="74" spans="1:8" ht="23.25">
      <c r="A74" s="58"/>
      <c r="B74" s="82"/>
      <c r="C74" s="60"/>
      <c r="D74" s="60"/>
      <c r="E74" s="202"/>
      <c r="F74" s="203"/>
      <c r="G74" s="203"/>
      <c r="H74" s="204"/>
    </row>
    <row r="75" spans="1:8" ht="23.25">
      <c r="A75" s="58"/>
      <c r="B75" s="82"/>
      <c r="C75" s="60"/>
      <c r="D75" s="60"/>
      <c r="E75" s="202"/>
      <c r="F75" s="203"/>
      <c r="G75" s="203"/>
      <c r="H75" s="204"/>
    </row>
    <row r="76" spans="1:8" ht="23.25">
      <c r="A76" s="58"/>
      <c r="B76" s="82"/>
      <c r="C76" s="60"/>
      <c r="D76" s="60"/>
      <c r="E76" s="202"/>
      <c r="F76" s="203"/>
      <c r="G76" s="203"/>
      <c r="H76" s="204"/>
    </row>
    <row r="77" spans="1:8" ht="23.25">
      <c r="A77" s="58"/>
      <c r="B77" s="82"/>
      <c r="C77" s="60"/>
      <c r="D77" s="60"/>
      <c r="E77" s="202"/>
      <c r="F77" s="203"/>
      <c r="G77" s="203"/>
      <c r="H77" s="204"/>
    </row>
    <row r="78" spans="1:8" ht="23.25">
      <c r="A78" s="58"/>
      <c r="B78" s="82"/>
      <c r="C78" s="60"/>
      <c r="D78" s="60"/>
      <c r="E78" s="202"/>
      <c r="F78" s="203"/>
      <c r="G78" s="203"/>
      <c r="H78" s="204"/>
    </row>
    <row r="79" spans="1:8" ht="23.25">
      <c r="A79" s="58"/>
      <c r="B79" s="82"/>
      <c r="C79" s="60"/>
      <c r="D79" s="60"/>
      <c r="E79" s="202"/>
      <c r="F79" s="203"/>
      <c r="G79" s="203"/>
      <c r="H79" s="204"/>
    </row>
    <row r="80" spans="1:8" ht="23.25">
      <c r="A80" s="58"/>
      <c r="B80" s="82"/>
      <c r="C80" s="60"/>
      <c r="D80" s="60"/>
      <c r="E80" s="202"/>
      <c r="F80" s="203"/>
      <c r="G80" s="203"/>
      <c r="H80" s="204"/>
    </row>
    <row r="81" spans="1:8" ht="23.25">
      <c r="A81" s="58"/>
      <c r="B81" s="82"/>
      <c r="C81" s="60"/>
      <c r="D81" s="60"/>
      <c r="E81" s="202"/>
      <c r="F81" s="203"/>
      <c r="G81" s="203"/>
      <c r="H81" s="204"/>
    </row>
    <row r="82" spans="1:8" ht="23.25">
      <c r="A82" s="58"/>
      <c r="B82" s="82"/>
      <c r="C82" s="60"/>
      <c r="D82" s="60"/>
      <c r="E82" s="202"/>
      <c r="F82" s="203"/>
      <c r="G82" s="203"/>
      <c r="H82" s="204"/>
    </row>
    <row r="83" spans="1:8" ht="23.25">
      <c r="A83" s="58"/>
      <c r="B83" s="82"/>
      <c r="C83" s="60"/>
      <c r="D83" s="60"/>
      <c r="E83" s="202"/>
      <c r="F83" s="203"/>
      <c r="G83" s="203"/>
      <c r="H83" s="204"/>
    </row>
    <row r="84" spans="1:8" ht="23.25">
      <c r="A84" s="58"/>
      <c r="B84" s="82"/>
      <c r="C84" s="60"/>
      <c r="D84" s="60"/>
      <c r="E84" s="202"/>
      <c r="F84" s="203"/>
      <c r="G84" s="203"/>
      <c r="H84" s="204"/>
    </row>
    <row r="85" spans="1:8" ht="23.25">
      <c r="A85" s="58"/>
      <c r="B85" s="82"/>
      <c r="C85" s="60"/>
      <c r="D85" s="60"/>
      <c r="E85" s="202"/>
      <c r="F85" s="203"/>
      <c r="G85" s="203"/>
      <c r="H85" s="204"/>
    </row>
    <row r="86" spans="1:8" ht="23.25">
      <c r="A86" s="58"/>
      <c r="B86" s="82"/>
      <c r="C86" s="60"/>
      <c r="D86" s="60"/>
      <c r="E86" s="202"/>
      <c r="F86" s="203"/>
      <c r="G86" s="203"/>
      <c r="H86" s="204"/>
    </row>
    <row r="87" spans="1:8" ht="23.25">
      <c r="A87" s="58"/>
      <c r="B87" s="82"/>
      <c r="C87" s="60"/>
      <c r="D87" s="60"/>
      <c r="E87" s="202"/>
      <c r="F87" s="203"/>
      <c r="G87" s="203"/>
      <c r="H87" s="204"/>
    </row>
    <row r="88" spans="1:8" ht="24" thickBot="1">
      <c r="A88" s="58"/>
      <c r="B88" s="81" t="s">
        <v>72</v>
      </c>
      <c r="C88" s="72"/>
      <c r="D88" s="72"/>
      <c r="E88" s="205"/>
      <c r="F88" s="206"/>
      <c r="G88" s="206"/>
      <c r="H88" s="207"/>
    </row>
    <row r="89" spans="1:8">
      <c r="A89" s="58"/>
      <c r="B89" s="58"/>
      <c r="C89" s="58"/>
      <c r="D89" s="58"/>
      <c r="E89" s="58"/>
      <c r="F89" s="58"/>
      <c r="G89" s="58"/>
      <c r="H89" s="58"/>
    </row>
    <row r="90" spans="1:8">
      <c r="A90" s="58"/>
      <c r="B90" s="58"/>
      <c r="C90" s="58"/>
      <c r="D90" s="58"/>
      <c r="E90" s="58"/>
      <c r="F90" s="58"/>
      <c r="G90" s="58"/>
      <c r="H90" s="58"/>
    </row>
    <row r="91" spans="1:8" ht="23.25">
      <c r="A91" s="58"/>
      <c r="B91" s="208" t="s">
        <v>89</v>
      </c>
      <c r="C91" s="208"/>
      <c r="D91" s="208"/>
      <c r="E91" s="208"/>
      <c r="F91" s="208"/>
      <c r="G91" s="208"/>
      <c r="H91" s="208"/>
    </row>
    <row r="92" spans="1:8" ht="23.25">
      <c r="A92" s="58"/>
      <c r="B92" s="209" t="s">
        <v>90</v>
      </c>
      <c r="C92" s="209"/>
      <c r="D92" s="209"/>
      <c r="E92" s="209"/>
      <c r="F92" s="209"/>
      <c r="G92" s="209"/>
      <c r="H92" s="209"/>
    </row>
    <row r="93" spans="1:8" ht="24" thickBot="1">
      <c r="A93" s="58"/>
      <c r="B93" s="61"/>
      <c r="C93" s="61"/>
      <c r="D93" s="61"/>
      <c r="E93" s="61"/>
      <c r="F93" s="61"/>
      <c r="G93" s="61"/>
      <c r="H93" s="61"/>
    </row>
    <row r="94" spans="1:8" ht="21" thickBot="1">
      <c r="A94" s="58"/>
      <c r="B94" s="173" t="s">
        <v>91</v>
      </c>
      <c r="C94" s="194" t="s">
        <v>85</v>
      </c>
      <c r="D94" s="195"/>
      <c r="E94" s="196" t="s">
        <v>86</v>
      </c>
      <c r="F94" s="197"/>
      <c r="G94" s="197"/>
      <c r="H94" s="198"/>
    </row>
    <row r="95" spans="1:8" ht="20.25">
      <c r="A95" s="58"/>
      <c r="B95" s="174"/>
      <c r="C95" s="63" t="s">
        <v>87</v>
      </c>
      <c r="D95" s="63" t="s">
        <v>88</v>
      </c>
      <c r="E95" s="199"/>
      <c r="F95" s="200"/>
      <c r="G95" s="200"/>
      <c r="H95" s="201"/>
    </row>
    <row r="96" spans="1:8" ht="23.25">
      <c r="A96" s="58"/>
      <c r="B96" s="82"/>
      <c r="C96" s="60"/>
      <c r="D96" s="60"/>
      <c r="E96" s="202"/>
      <c r="F96" s="203"/>
      <c r="G96" s="203"/>
      <c r="H96" s="204"/>
    </row>
    <row r="97" spans="1:8" ht="23.25">
      <c r="A97" s="58"/>
      <c r="B97" s="82"/>
      <c r="C97" s="60"/>
      <c r="D97" s="60"/>
      <c r="E97" s="202"/>
      <c r="F97" s="203"/>
      <c r="G97" s="203"/>
      <c r="H97" s="204"/>
    </row>
    <row r="98" spans="1:8" ht="23.25">
      <c r="A98" s="58"/>
      <c r="B98" s="82"/>
      <c r="C98" s="60"/>
      <c r="D98" s="60"/>
      <c r="E98" s="202"/>
      <c r="F98" s="203"/>
      <c r="G98" s="203"/>
      <c r="H98" s="204"/>
    </row>
    <row r="99" spans="1:8" ht="23.25">
      <c r="A99" s="58"/>
      <c r="B99" s="82"/>
      <c r="C99" s="60"/>
      <c r="D99" s="60"/>
      <c r="E99" s="202"/>
      <c r="F99" s="203"/>
      <c r="G99" s="203"/>
      <c r="H99" s="204"/>
    </row>
    <row r="100" spans="1:8" ht="23.25">
      <c r="A100" s="58"/>
      <c r="B100" s="82"/>
      <c r="C100" s="60"/>
      <c r="D100" s="60"/>
      <c r="E100" s="202"/>
      <c r="F100" s="203"/>
      <c r="G100" s="203"/>
      <c r="H100" s="204"/>
    </row>
    <row r="101" spans="1:8" ht="23.25">
      <c r="A101" s="58"/>
      <c r="B101" s="82"/>
      <c r="C101" s="60"/>
      <c r="D101" s="60"/>
      <c r="E101" s="202"/>
      <c r="F101" s="203"/>
      <c r="G101" s="203"/>
      <c r="H101" s="204"/>
    </row>
    <row r="102" spans="1:8" ht="23.25">
      <c r="A102" s="58"/>
      <c r="B102" s="82"/>
      <c r="C102" s="60"/>
      <c r="D102" s="60"/>
      <c r="E102" s="202"/>
      <c r="F102" s="203"/>
      <c r="G102" s="203"/>
      <c r="H102" s="204"/>
    </row>
    <row r="103" spans="1:8" ht="23.25">
      <c r="A103" s="58"/>
      <c r="B103" s="82"/>
      <c r="C103" s="60"/>
      <c r="D103" s="60"/>
      <c r="E103" s="202"/>
      <c r="F103" s="203"/>
      <c r="G103" s="203"/>
      <c r="H103" s="204"/>
    </row>
    <row r="104" spans="1:8" ht="23.25">
      <c r="A104" s="58"/>
      <c r="B104" s="82"/>
      <c r="C104" s="60"/>
      <c r="D104" s="60"/>
      <c r="E104" s="202"/>
      <c r="F104" s="203"/>
      <c r="G104" s="203"/>
      <c r="H104" s="204"/>
    </row>
    <row r="105" spans="1:8" ht="23.25">
      <c r="A105" s="58"/>
      <c r="B105" s="82"/>
      <c r="C105" s="60"/>
      <c r="D105" s="60"/>
      <c r="E105" s="202"/>
      <c r="F105" s="203"/>
      <c r="G105" s="203"/>
      <c r="H105" s="204"/>
    </row>
    <row r="106" spans="1:8" ht="23.25">
      <c r="A106" s="58"/>
      <c r="B106" s="82"/>
      <c r="C106" s="60"/>
      <c r="D106" s="60"/>
      <c r="E106" s="202"/>
      <c r="F106" s="203"/>
      <c r="G106" s="203"/>
      <c r="H106" s="204"/>
    </row>
    <row r="107" spans="1:8" ht="23.25">
      <c r="A107" s="58"/>
      <c r="B107" s="82"/>
      <c r="C107" s="60"/>
      <c r="D107" s="60"/>
      <c r="E107" s="202"/>
      <c r="F107" s="203"/>
      <c r="G107" s="203"/>
      <c r="H107" s="204"/>
    </row>
    <row r="108" spans="1:8" ht="23.25">
      <c r="A108" s="58"/>
      <c r="B108" s="82"/>
      <c r="C108" s="60"/>
      <c r="D108" s="60"/>
      <c r="E108" s="202"/>
      <c r="F108" s="203"/>
      <c r="G108" s="203"/>
      <c r="H108" s="204"/>
    </row>
    <row r="109" spans="1:8" ht="23.25">
      <c r="A109" s="58"/>
      <c r="B109" s="82"/>
      <c r="C109" s="60"/>
      <c r="D109" s="60"/>
      <c r="E109" s="202"/>
      <c r="F109" s="203"/>
      <c r="G109" s="203"/>
      <c r="H109" s="204"/>
    </row>
    <row r="110" spans="1:8" ht="23.25">
      <c r="A110" s="58"/>
      <c r="B110" s="82"/>
      <c r="C110" s="60"/>
      <c r="D110" s="60"/>
      <c r="E110" s="202"/>
      <c r="F110" s="203"/>
      <c r="G110" s="203"/>
      <c r="H110" s="204"/>
    </row>
    <row r="111" spans="1:8" ht="23.25">
      <c r="A111" s="58"/>
      <c r="B111" s="82"/>
      <c r="C111" s="60"/>
      <c r="D111" s="60"/>
      <c r="E111" s="202"/>
      <c r="F111" s="203"/>
      <c r="G111" s="203"/>
      <c r="H111" s="204"/>
    </row>
    <row r="112" spans="1:8" ht="23.25">
      <c r="A112" s="58"/>
      <c r="B112" s="82"/>
      <c r="C112" s="60"/>
      <c r="D112" s="60"/>
      <c r="E112" s="202"/>
      <c r="F112" s="203"/>
      <c r="G112" s="203"/>
      <c r="H112" s="204"/>
    </row>
    <row r="113" spans="1:8" ht="23.25">
      <c r="A113" s="58"/>
      <c r="B113" s="82"/>
      <c r="C113" s="60"/>
      <c r="D113" s="60"/>
      <c r="E113" s="202"/>
      <c r="F113" s="203"/>
      <c r="G113" s="203"/>
      <c r="H113" s="204"/>
    </row>
    <row r="114" spans="1:8" ht="24" thickBot="1">
      <c r="A114" s="58"/>
      <c r="B114" s="81" t="s">
        <v>72</v>
      </c>
      <c r="C114" s="72"/>
      <c r="D114" s="72"/>
      <c r="E114" s="205"/>
      <c r="F114" s="206"/>
      <c r="G114" s="206"/>
      <c r="H114" s="207"/>
    </row>
  </sheetData>
  <mergeCells count="65">
    <mergeCell ref="E111:H111"/>
    <mergeCell ref="E112:H112"/>
    <mergeCell ref="E113:H113"/>
    <mergeCell ref="E114:H114"/>
    <mergeCell ref="B66:E66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B94:B95"/>
    <mergeCell ref="C94:D94"/>
    <mergeCell ref="E94:H95"/>
    <mergeCell ref="E96:H96"/>
    <mergeCell ref="E97:H97"/>
    <mergeCell ref="E98:H98"/>
    <mergeCell ref="E85:H85"/>
    <mergeCell ref="E86:H86"/>
    <mergeCell ref="E87:H87"/>
    <mergeCell ref="E88:H88"/>
    <mergeCell ref="B91:H91"/>
    <mergeCell ref="B92:H92"/>
    <mergeCell ref="E79:H79"/>
    <mergeCell ref="E80:H80"/>
    <mergeCell ref="E81:H81"/>
    <mergeCell ref="E82:H82"/>
    <mergeCell ref="E83:H83"/>
    <mergeCell ref="E84:H84"/>
    <mergeCell ref="E73:H73"/>
    <mergeCell ref="E74:H74"/>
    <mergeCell ref="E75:H75"/>
    <mergeCell ref="E76:H76"/>
    <mergeCell ref="E77:H77"/>
    <mergeCell ref="E78:H78"/>
    <mergeCell ref="B68:B69"/>
    <mergeCell ref="C68:D68"/>
    <mergeCell ref="E68:H69"/>
    <mergeCell ref="E70:H70"/>
    <mergeCell ref="E71:H71"/>
    <mergeCell ref="E72:H72"/>
    <mergeCell ref="B48:H48"/>
    <mergeCell ref="B50:B52"/>
    <mergeCell ref="C50:E50"/>
    <mergeCell ref="F50:H51"/>
    <mergeCell ref="C51:E51"/>
    <mergeCell ref="C3:H3"/>
    <mergeCell ref="B5:H5"/>
    <mergeCell ref="B7:B8"/>
    <mergeCell ref="C7:E7"/>
    <mergeCell ref="F7:H7"/>
    <mergeCell ref="B19:B21"/>
    <mergeCell ref="C19:E19"/>
    <mergeCell ref="F19:H20"/>
    <mergeCell ref="C20:E20"/>
    <mergeCell ref="B32:B34"/>
    <mergeCell ref="C32:E32"/>
    <mergeCell ref="F32:H33"/>
    <mergeCell ref="C33:E3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tabColor theme="2" tint="-0.249977111117893"/>
  </sheetPr>
  <dimension ref="A1:H8"/>
  <sheetViews>
    <sheetView workbookViewId="0">
      <selection activeCell="C1" sqref="C1"/>
    </sheetView>
  </sheetViews>
  <sheetFormatPr baseColWidth="10" defaultRowHeight="11.25"/>
  <cols>
    <col min="1" max="1" width="14" style="102" bestFit="1" customWidth="1"/>
    <col min="2" max="2" width="24.5703125" style="104" customWidth="1"/>
    <col min="3" max="7" width="11.42578125" style="104"/>
    <col min="8" max="8" width="27.5703125" style="104" customWidth="1"/>
    <col min="9" max="16384" width="11.42578125" style="104"/>
  </cols>
  <sheetData>
    <row r="1" spans="1:8">
      <c r="A1" s="102" t="s">
        <v>97</v>
      </c>
      <c r="B1" s="103"/>
    </row>
    <row r="2" spans="1:8">
      <c r="A2" s="102" t="s">
        <v>98</v>
      </c>
      <c r="B2" s="103"/>
    </row>
    <row r="3" spans="1:8">
      <c r="A3" s="102" t="s">
        <v>99</v>
      </c>
      <c r="B3" s="104" t="s">
        <v>100</v>
      </c>
    </row>
    <row r="5" spans="1:8" s="102" customFormat="1">
      <c r="A5" s="102" t="s">
        <v>101</v>
      </c>
      <c r="B5" s="102" t="s">
        <v>102</v>
      </c>
      <c r="C5" s="102" t="s">
        <v>103</v>
      </c>
      <c r="D5" s="102" t="s">
        <v>104</v>
      </c>
      <c r="E5" s="102" t="s">
        <v>105</v>
      </c>
      <c r="F5" s="105" t="s">
        <v>106</v>
      </c>
      <c r="G5" s="105" t="s">
        <v>101</v>
      </c>
      <c r="H5" s="102" t="s">
        <v>107</v>
      </c>
    </row>
    <row r="6" spans="1:8">
      <c r="A6" s="102" t="s">
        <v>108</v>
      </c>
    </row>
    <row r="7" spans="1:8">
      <c r="A7" s="102" t="s">
        <v>109</v>
      </c>
      <c r="B7" s="106"/>
    </row>
    <row r="8" spans="1:8">
      <c r="A8" s="102" t="s">
        <v>110</v>
      </c>
    </row>
  </sheetData>
  <dataValidations count="3">
    <dataValidation type="list" allowBlank="1" showInputMessage="1" showErrorMessage="1" sqref="B1">
      <formula1>Anyos</formula1>
    </dataValidation>
    <dataValidation type="list" allowBlank="1" showInputMessage="1" showErrorMessage="1" sqref="B3">
      <formula1>OrgNegFil</formula1>
    </dataValidation>
    <dataValidation type="list" allowBlank="1" showInputMessage="1" showErrorMessage="1" sqref="B2">
      <formula1>"1,2,3,4,5,6,7,8,9,10,11,12"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theme="2" tint="-0.249977111117893"/>
  </sheetPr>
  <dimension ref="A1:J13"/>
  <sheetViews>
    <sheetView workbookViewId="0">
      <selection activeCell="K1" sqref="K1"/>
    </sheetView>
  </sheetViews>
  <sheetFormatPr baseColWidth="10" defaultRowHeight="11.25"/>
  <cols>
    <col min="1" max="1" width="27.28515625" style="104" customWidth="1"/>
    <col min="2" max="2" width="11.42578125" style="104"/>
    <col min="3" max="3" width="1.7109375" style="104" customWidth="1"/>
    <col min="4" max="4" width="11.42578125" style="104"/>
    <col min="5" max="5" width="1.7109375" style="104" customWidth="1"/>
    <col min="6" max="6" width="6.28515625" style="104" bestFit="1" customWidth="1"/>
    <col min="7" max="7" width="13" style="104" bestFit="1" customWidth="1"/>
    <col min="8" max="8" width="1.7109375" style="104" customWidth="1"/>
    <col min="9" max="9" width="6.28515625" style="104" bestFit="1" customWidth="1"/>
    <col min="10" max="16384" width="11.42578125" style="104"/>
  </cols>
  <sheetData>
    <row r="1" spans="1:10" s="102" customFormat="1">
      <c r="A1" s="102" t="s">
        <v>111</v>
      </c>
      <c r="B1" s="102" t="s">
        <v>112</v>
      </c>
      <c r="D1" s="102" t="s">
        <v>97</v>
      </c>
      <c r="F1" s="102" t="s">
        <v>98</v>
      </c>
      <c r="G1" s="102" t="s">
        <v>114</v>
      </c>
      <c r="I1" s="102" t="s">
        <v>98</v>
      </c>
      <c r="J1" s="102" t="s">
        <v>113</v>
      </c>
    </row>
    <row r="2" spans="1:10">
      <c r="A2" s="149" t="s">
        <v>100</v>
      </c>
      <c r="B2" s="149" t="s">
        <v>115</v>
      </c>
      <c r="D2" s="104">
        <f ca="1">D3-1</f>
        <v>2017</v>
      </c>
      <c r="F2" s="104">
        <v>1</v>
      </c>
      <c r="G2" s="104" t="s">
        <v>118</v>
      </c>
      <c r="I2" s="104">
        <v>1</v>
      </c>
      <c r="J2" s="104" t="s">
        <v>116</v>
      </c>
    </row>
    <row r="3" spans="1:10">
      <c r="A3" s="149" t="s">
        <v>119</v>
      </c>
      <c r="B3" s="149" t="s">
        <v>120</v>
      </c>
      <c r="D3" s="104">
        <f ca="1">D4-1</f>
        <v>2018</v>
      </c>
      <c r="F3" s="104">
        <v>2</v>
      </c>
      <c r="G3" s="104" t="s">
        <v>122</v>
      </c>
      <c r="I3" s="104">
        <v>2</v>
      </c>
      <c r="J3" s="104" t="s">
        <v>117</v>
      </c>
    </row>
    <row r="4" spans="1:10">
      <c r="A4" s="149" t="s">
        <v>123</v>
      </c>
      <c r="B4" s="149" t="s">
        <v>124</v>
      </c>
      <c r="D4" s="104">
        <f ca="1">YEAR(TODAY())</f>
        <v>2019</v>
      </c>
      <c r="F4" s="104">
        <v>3</v>
      </c>
      <c r="G4" s="104" t="s">
        <v>126</v>
      </c>
      <c r="I4" s="104">
        <v>3</v>
      </c>
      <c r="J4" s="104" t="s">
        <v>118</v>
      </c>
    </row>
    <row r="5" spans="1:10">
      <c r="A5" s="149" t="s">
        <v>127</v>
      </c>
      <c r="B5" s="149" t="s">
        <v>127</v>
      </c>
      <c r="D5" s="104">
        <f ca="1">D4+1</f>
        <v>2020</v>
      </c>
      <c r="F5" s="104">
        <v>4</v>
      </c>
      <c r="G5" s="104" t="s">
        <v>129</v>
      </c>
      <c r="I5" s="104">
        <v>4</v>
      </c>
      <c r="J5" s="104" t="s">
        <v>121</v>
      </c>
    </row>
    <row r="6" spans="1:10">
      <c r="A6" s="149" t="s">
        <v>130</v>
      </c>
      <c r="B6" s="149" t="s">
        <v>130</v>
      </c>
      <c r="D6" s="104">
        <f ca="1">D5+1</f>
        <v>2021</v>
      </c>
      <c r="F6" s="104">
        <v>5</v>
      </c>
      <c r="G6" s="104" t="s">
        <v>132</v>
      </c>
      <c r="I6" s="104">
        <v>5</v>
      </c>
      <c r="J6" s="104" t="s">
        <v>122</v>
      </c>
    </row>
    <row r="7" spans="1:10">
      <c r="A7" s="149" t="s">
        <v>133</v>
      </c>
      <c r="B7" s="149" t="s">
        <v>133</v>
      </c>
      <c r="F7" s="104">
        <v>6</v>
      </c>
      <c r="G7" s="104" t="s">
        <v>135</v>
      </c>
      <c r="I7" s="104">
        <v>6</v>
      </c>
      <c r="J7" s="104" t="s">
        <v>125</v>
      </c>
    </row>
    <row r="8" spans="1:10">
      <c r="A8" s="149" t="s">
        <v>136</v>
      </c>
      <c r="B8" s="149" t="s">
        <v>136</v>
      </c>
      <c r="F8" s="104">
        <v>7</v>
      </c>
      <c r="G8" s="104" t="s">
        <v>137</v>
      </c>
      <c r="I8" s="104">
        <v>7</v>
      </c>
      <c r="J8" s="104" t="s">
        <v>126</v>
      </c>
    </row>
    <row r="9" spans="1:10">
      <c r="A9" s="149" t="s">
        <v>138</v>
      </c>
      <c r="B9" s="149" t="s">
        <v>138</v>
      </c>
      <c r="F9" s="104">
        <v>8</v>
      </c>
      <c r="G9" s="104" t="s">
        <v>139</v>
      </c>
      <c r="I9" s="104">
        <v>8</v>
      </c>
      <c r="J9" s="104" t="s">
        <v>128</v>
      </c>
    </row>
    <row r="10" spans="1:10">
      <c r="A10" s="149" t="s">
        <v>140</v>
      </c>
      <c r="B10" s="149" t="s">
        <v>140</v>
      </c>
      <c r="F10" s="104">
        <v>9</v>
      </c>
      <c r="G10" s="104" t="s">
        <v>141</v>
      </c>
      <c r="I10" s="104">
        <v>9</v>
      </c>
      <c r="J10" s="104" t="s">
        <v>129</v>
      </c>
    </row>
    <row r="11" spans="1:10">
      <c r="F11" s="104">
        <v>10</v>
      </c>
      <c r="G11" s="104" t="s">
        <v>142</v>
      </c>
      <c r="I11" s="104">
        <v>10</v>
      </c>
      <c r="J11" s="104" t="s">
        <v>131</v>
      </c>
    </row>
    <row r="12" spans="1:10">
      <c r="F12" s="104">
        <v>11</v>
      </c>
      <c r="G12" s="104" t="s">
        <v>143</v>
      </c>
      <c r="I12" s="104">
        <v>11</v>
      </c>
      <c r="J12" s="104" t="s">
        <v>132</v>
      </c>
    </row>
    <row r="13" spans="1:10">
      <c r="F13" s="104">
        <v>12</v>
      </c>
      <c r="G13" s="104" t="s">
        <v>144</v>
      </c>
      <c r="I13" s="104">
        <v>12</v>
      </c>
      <c r="J13" s="104" t="s">
        <v>134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tabColor theme="2" tint="-0.249977111117893"/>
  </sheetPr>
  <dimension ref="A1:K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1.25"/>
  <cols>
    <col min="1" max="1" width="23.5703125" style="1" bestFit="1" customWidth="1"/>
    <col min="2" max="6" width="11.42578125" style="1"/>
    <col min="7" max="7" width="15.5703125" style="127" bestFit="1" customWidth="1"/>
    <col min="8" max="8" width="16.28515625" style="127" bestFit="1" customWidth="1"/>
    <col min="9" max="9" width="17.5703125" style="127" bestFit="1" customWidth="1"/>
    <col min="10" max="10" width="20" style="126" bestFit="1" customWidth="1"/>
    <col min="11" max="11" width="7.7109375" style="126" bestFit="1" customWidth="1"/>
    <col min="12" max="16384" width="11.42578125" style="1"/>
  </cols>
  <sheetData>
    <row r="1" spans="1:11" s="102" customFormat="1">
      <c r="A1" s="102" t="s">
        <v>102</v>
      </c>
      <c r="B1" s="102" t="s">
        <v>112</v>
      </c>
      <c r="C1" s="102" t="s">
        <v>145</v>
      </c>
      <c r="D1" s="102" t="s">
        <v>146</v>
      </c>
      <c r="E1" s="123" t="s">
        <v>98</v>
      </c>
      <c r="F1" s="102" t="s">
        <v>147</v>
      </c>
      <c r="G1" s="105" t="s">
        <v>148</v>
      </c>
      <c r="H1" s="105" t="s">
        <v>149</v>
      </c>
      <c r="I1" s="105" t="s">
        <v>150</v>
      </c>
      <c r="J1" s="125" t="s">
        <v>151</v>
      </c>
      <c r="K1" s="125" t="s">
        <v>152</v>
      </c>
    </row>
    <row r="2" spans="1:11">
      <c r="J2" s="126" t="str">
        <f>IFERROR(VLOOKUP(D2,'BD ClaCo'!$1:$1048576,3,0),"")</f>
        <v/>
      </c>
      <c r="K2" s="126" t="str">
        <f>IF(OR(F2="USD",F2="EUR",F2="GBP"),"Si","No")</f>
        <v>No</v>
      </c>
    </row>
  </sheetData>
  <sheetCalcPr fullCalcOnLoad="1"/>
  <autoFilter ref="A1:K1"/>
  <pageMargins left="0.7" right="0.7" top="0.75" bottom="0.75" header="0.3" footer="0.3"/>
  <pageSetup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2" tint="-0.249977111117893"/>
  </sheetPr>
  <dimension ref="A1:D1"/>
  <sheetViews>
    <sheetView workbookViewId="0">
      <selection activeCell="A2" sqref="A2"/>
    </sheetView>
  </sheetViews>
  <sheetFormatPr baseColWidth="10" defaultRowHeight="11.25"/>
  <cols>
    <col min="1" max="1" width="7.85546875" style="1" bestFit="1" customWidth="1"/>
    <col min="2" max="2" width="48.5703125" style="1" bestFit="1" customWidth="1"/>
    <col min="3" max="3" width="20" style="1" bestFit="1" customWidth="1"/>
    <col min="4" max="4" width="36.42578125" style="1" bestFit="1" customWidth="1"/>
    <col min="5" max="16384" width="11.42578125" style="1"/>
  </cols>
  <sheetData>
    <row r="1" spans="1:4" s="102" customFormat="1">
      <c r="A1" s="102" t="s">
        <v>146</v>
      </c>
      <c r="B1" s="102" t="s">
        <v>153</v>
      </c>
      <c r="C1" s="102" t="s">
        <v>151</v>
      </c>
      <c r="D1" s="102" t="s">
        <v>107</v>
      </c>
    </row>
  </sheetData>
  <autoFilter ref="A1:D1"/>
  <conditionalFormatting sqref="A1">
    <cfRule type="duplicateValues" dxfId="0" priority="1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tabColor theme="2" tint="-0.249977111117893"/>
  </sheetPr>
  <dimension ref="A1:AE2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9.140625" defaultRowHeight="11.25"/>
  <cols>
    <col min="1" max="1" width="9.140625" style="135"/>
    <col min="2" max="2" width="27.42578125" style="135" bestFit="1" customWidth="1"/>
    <col min="3" max="3" width="13" style="135" customWidth="1"/>
    <col min="4" max="4" width="9.42578125" style="135" customWidth="1"/>
    <col min="5" max="5" width="12" style="135" customWidth="1"/>
    <col min="6" max="29" width="9.140625" style="136"/>
    <col min="30" max="30" width="11.7109375" style="137" customWidth="1"/>
    <col min="31" max="31" width="9.140625" style="137"/>
    <col min="32" max="16384" width="9.140625" style="135"/>
  </cols>
  <sheetData>
    <row r="1" spans="1:31" s="131" customFormat="1">
      <c r="A1" s="131" t="s">
        <v>155</v>
      </c>
      <c r="B1" s="131" t="s">
        <v>102</v>
      </c>
      <c r="C1" s="131" t="s">
        <v>166</v>
      </c>
      <c r="D1" s="131" t="s">
        <v>163</v>
      </c>
      <c r="E1" s="132" t="s">
        <v>164</v>
      </c>
      <c r="F1" s="131" t="s">
        <v>167</v>
      </c>
      <c r="G1" s="133" t="s">
        <v>168</v>
      </c>
      <c r="H1" s="133" t="s">
        <v>169</v>
      </c>
      <c r="I1" s="133" t="s">
        <v>170</v>
      </c>
      <c r="J1" s="131" t="s">
        <v>171</v>
      </c>
      <c r="K1" s="131" t="s">
        <v>172</v>
      </c>
      <c r="L1" s="131" t="s">
        <v>173</v>
      </c>
      <c r="M1" s="131" t="s">
        <v>174</v>
      </c>
      <c r="N1" s="131" t="s">
        <v>175</v>
      </c>
      <c r="O1" s="131" t="s">
        <v>176</v>
      </c>
      <c r="P1" s="131" t="s">
        <v>177</v>
      </c>
      <c r="Q1" s="131" t="s">
        <v>178</v>
      </c>
      <c r="R1" s="131" t="s">
        <v>179</v>
      </c>
      <c r="S1" s="131" t="s">
        <v>180</v>
      </c>
      <c r="T1" s="131" t="s">
        <v>181</v>
      </c>
      <c r="U1" s="131" t="s">
        <v>182</v>
      </c>
      <c r="V1" s="131" t="s">
        <v>183</v>
      </c>
      <c r="W1" s="131" t="s">
        <v>184</v>
      </c>
      <c r="X1" s="131" t="s">
        <v>185</v>
      </c>
      <c r="Y1" s="131" t="s">
        <v>186</v>
      </c>
      <c r="Z1" s="131" t="s">
        <v>187</v>
      </c>
      <c r="AA1" s="131" t="s">
        <v>188</v>
      </c>
      <c r="AB1" s="131" t="s">
        <v>189</v>
      </c>
      <c r="AC1" s="131" t="s">
        <v>190</v>
      </c>
      <c r="AD1" s="134" t="s">
        <v>156</v>
      </c>
      <c r="AE1" s="124" t="s">
        <v>152</v>
      </c>
    </row>
    <row r="2" spans="1:31">
      <c r="AD2" s="137" t="str">
        <f>IFERROR(VLOOKUP(A2,'BD Productos'!$1:$1048576,2,0),"")</f>
        <v/>
      </c>
      <c r="AE2" s="138" t="str">
        <f>IF(OR(D2="USD",AA2="EUR",AA2="GBP"),"Si","No")</f>
        <v>No</v>
      </c>
    </row>
  </sheetData>
  <sheetCalcPr fullCalcOnLoad="1"/>
  <autoFilter ref="A1:AE2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tabColor theme="2" tint="-0.249977111117893"/>
  </sheetPr>
  <dimension ref="A1:K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9.140625" defaultRowHeight="11.25"/>
  <cols>
    <col min="1" max="1" width="12" style="130" customWidth="1"/>
    <col min="2" max="2" width="10.5703125" style="130" customWidth="1"/>
    <col min="3" max="3" width="29.85546875" style="130" bestFit="1" customWidth="1"/>
    <col min="4" max="4" width="20.28515625" style="130" bestFit="1" customWidth="1"/>
    <col min="5" max="5" width="19.42578125" style="130" bestFit="1" customWidth="1"/>
    <col min="6" max="6" width="21.7109375" style="130" bestFit="1" customWidth="1"/>
    <col min="7" max="7" width="13.140625" style="130" customWidth="1"/>
    <col min="8" max="8" width="10.5703125" style="130" customWidth="1"/>
    <col min="9" max="9" width="9.140625" style="130"/>
    <col min="10" max="10" width="14" style="130" customWidth="1"/>
    <col min="11" max="11" width="31" style="130" bestFit="1" customWidth="1"/>
    <col min="12" max="16384" width="9.140625" style="130"/>
  </cols>
  <sheetData>
    <row r="1" spans="1:11">
      <c r="A1" s="128" t="s">
        <v>155</v>
      </c>
      <c r="B1" s="128" t="s">
        <v>156</v>
      </c>
      <c r="C1" s="128" t="s">
        <v>157</v>
      </c>
      <c r="D1" s="128" t="s">
        <v>158</v>
      </c>
      <c r="E1" s="128" t="s">
        <v>159</v>
      </c>
      <c r="F1" s="128" t="s">
        <v>160</v>
      </c>
      <c r="G1" s="128" t="s">
        <v>161</v>
      </c>
      <c r="H1" s="128" t="s">
        <v>162</v>
      </c>
      <c r="I1" s="128" t="s">
        <v>163</v>
      </c>
      <c r="J1" s="128" t="s">
        <v>164</v>
      </c>
      <c r="K1" s="129" t="s">
        <v>165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tabColor theme="2" tint="-0.249977111117893"/>
  </sheetPr>
  <dimension ref="A1:P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1.25"/>
  <cols>
    <col min="1" max="1" width="29.7109375" style="104" bestFit="1" customWidth="1"/>
    <col min="2" max="2" width="9.140625" style="104"/>
    <col min="3" max="3" width="11.28515625" style="104" bestFit="1" customWidth="1"/>
    <col min="4" max="4" width="9.85546875" style="104" bestFit="1" customWidth="1"/>
    <col min="5" max="16384" width="9.140625" style="104"/>
  </cols>
  <sheetData>
    <row r="1" spans="1:16" s="102" customFormat="1">
      <c r="A1" s="102" t="s">
        <v>102</v>
      </c>
      <c r="B1" s="102" t="s">
        <v>191</v>
      </c>
      <c r="C1" s="102" t="s">
        <v>192</v>
      </c>
      <c r="D1" s="102" t="s">
        <v>112</v>
      </c>
      <c r="E1" s="102" t="s">
        <v>193</v>
      </c>
      <c r="F1" s="102" t="s">
        <v>194</v>
      </c>
      <c r="G1" s="102" t="s">
        <v>195</v>
      </c>
      <c r="H1" s="102" t="s">
        <v>196</v>
      </c>
      <c r="I1" s="102" t="s">
        <v>197</v>
      </c>
      <c r="J1" s="102" t="s">
        <v>198</v>
      </c>
      <c r="K1" s="102" t="s">
        <v>199</v>
      </c>
      <c r="L1" s="102" t="s">
        <v>200</v>
      </c>
      <c r="M1" s="102" t="s">
        <v>201</v>
      </c>
      <c r="N1" s="102" t="s">
        <v>202</v>
      </c>
      <c r="O1" s="102" t="s">
        <v>203</v>
      </c>
      <c r="P1" s="102" t="s">
        <v>204</v>
      </c>
    </row>
    <row r="2" spans="1:16">
      <c r="A2" s="106"/>
      <c r="E2" s="106"/>
      <c r="F2" s="106"/>
      <c r="G2" s="106"/>
      <c r="H2" s="106"/>
      <c r="I2" s="106"/>
      <c r="J2" s="106"/>
      <c r="L2" s="106"/>
      <c r="M2" s="106"/>
      <c r="N2" s="106"/>
      <c r="O2" s="106"/>
    </row>
    <row r="3" spans="1:16">
      <c r="A3" s="106"/>
      <c r="E3" s="106"/>
      <c r="F3" s="106"/>
      <c r="G3" s="106"/>
      <c r="H3" s="106"/>
      <c r="I3" s="106"/>
      <c r="J3" s="106"/>
      <c r="L3" s="106"/>
      <c r="M3" s="106"/>
      <c r="N3" s="106"/>
      <c r="O3" s="106"/>
    </row>
    <row r="4" spans="1:16">
      <c r="A4" s="106"/>
    </row>
    <row r="5" spans="1:16">
      <c r="A5" s="106"/>
    </row>
  </sheetData>
  <dataValidations count="3">
    <dataValidation type="list" allowBlank="1" showInputMessage="1" showErrorMessage="1" sqref="B2:B65536">
      <formula1>"Propia,Contratada"</formula1>
    </dataValidation>
    <dataValidation type="list" allowBlank="1" showInputMessage="1" showErrorMessage="1" sqref="C2:C65536">
      <formula1>NominaFL</formula1>
    </dataValidation>
    <dataValidation type="list" allowBlank="1" showInputMessage="1" showErrorMessage="1" sqref="D2:D65536">
      <formula1>OrgNegFilAbr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4</vt:i4>
      </vt:variant>
    </vt:vector>
  </HeadingPairs>
  <TitlesOfParts>
    <vt:vector size="17" baseType="lpstr">
      <vt:lpstr>RESUMEN PPTO</vt:lpstr>
      <vt:lpstr>COSTO OPERACIONES </vt:lpstr>
      <vt:lpstr>OCyG </vt:lpstr>
      <vt:lpstr>INVERSIONES POR CATEGORÍA</vt:lpstr>
      <vt:lpstr>DETALLE LABOR</vt:lpstr>
      <vt:lpstr>RESUMEN INVERSIONES 2019</vt:lpstr>
      <vt:lpstr>BD Eventos</vt:lpstr>
      <vt:lpstr>BD General</vt:lpstr>
      <vt:lpstr>BD Op</vt:lpstr>
      <vt:lpstr>BD ClaCo</vt:lpstr>
      <vt:lpstr>BD OCyG</vt:lpstr>
      <vt:lpstr>BD Productos</vt:lpstr>
      <vt:lpstr>BD FL</vt:lpstr>
      <vt:lpstr>Anyo</vt:lpstr>
      <vt:lpstr>Anyos</vt:lpstr>
      <vt:lpstr>OrgNegFil</vt:lpstr>
      <vt:lpstr>Periodo</vt:lpstr>
    </vt:vector>
  </TitlesOfParts>
  <Company>PDVSA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GUZMANRU</dc:creator>
  <cp:lastModifiedBy>BAZO C. PEDRO J.</cp:lastModifiedBy>
  <dcterms:created xsi:type="dcterms:W3CDTF">2018-06-20T17:39:20Z</dcterms:created>
  <dcterms:modified xsi:type="dcterms:W3CDTF">2019-07-17T15:06:50Z</dcterms:modified>
</cp:coreProperties>
</file>