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5" windowWidth="14805" windowHeight="8010"/>
  </bookViews>
  <sheets>
    <sheet name="Ejercicio" sheetId="1" r:id="rId1"/>
    <sheet name="Resumen" sheetId="6" r:id="rId2"/>
    <sheet name="Plan Fin." sheetId="8" r:id="rId3"/>
    <sheet name="Output" sheetId="7" r:id="rId4"/>
    <sheet name="BD Ppto" sheetId="2" r:id="rId5"/>
    <sheet name="BD Productos" sheetId="3" r:id="rId6"/>
    <sheet name="BD Ejercicios" sheetId="4" r:id="rId7"/>
    <sheet name="BD General" sheetId="5" r:id="rId8"/>
  </sheets>
  <definedNames>
    <definedName name="_xlnm._FilterDatabase" localSheetId="0" hidden="1">Ejercicio!$A$6:$CB$6</definedName>
    <definedName name="Ejercicios">'BD Ejercicios'!$A$3:$A$1048576</definedName>
    <definedName name="TablaEjercicios">'BD Ejercicios'!$A$3:$D$1048576</definedName>
    <definedName name="TablaPpto">'BD Ppto'!$A$3:$AD$1048576</definedName>
    <definedName name="TablaProductos">'BD Productos'!$A$2:$G$1048576</definedName>
    <definedName name="TipoCompra">'BD General'!$C$2:$C$1048576</definedName>
    <definedName name="Transaccion">'BD General'!$A$2:$A$1048576</definedName>
  </definedNames>
  <calcPr calcId="145621"/>
</workbook>
</file>

<file path=xl/calcChain.xml><?xml version="1.0" encoding="utf-8"?>
<calcChain xmlns="http://schemas.openxmlformats.org/spreadsheetml/2006/main">
  <c r="A7" i="1" l="1"/>
  <c r="A3" i="7" s="1"/>
  <c r="E14" i="8" l="1"/>
  <c r="E11" i="8"/>
  <c r="E8" i="8"/>
  <c r="E5" i="8"/>
  <c r="B3" i="7" l="1"/>
  <c r="H1" i="7"/>
  <c r="J1" i="7" s="1"/>
  <c r="L1" i="7" s="1"/>
  <c r="N1" i="7" l="1"/>
  <c r="P1" i="7" l="1"/>
  <c r="R1" i="7" l="1"/>
  <c r="C3" i="6"/>
  <c r="T1" i="7" l="1"/>
  <c r="V1" i="7" l="1"/>
  <c r="N6" i="1"/>
  <c r="Q6" i="1" s="1"/>
  <c r="G7" i="1"/>
  <c r="F7" i="1"/>
  <c r="E7" i="1"/>
  <c r="D7" i="1"/>
  <c r="C7" i="1"/>
  <c r="B7" i="1"/>
  <c r="C7" i="6"/>
  <c r="E9" i="6"/>
  <c r="C9" i="6"/>
  <c r="C6" i="6"/>
  <c r="E8" i="6"/>
  <c r="C8" i="6"/>
  <c r="E6" i="6"/>
  <c r="E7" i="6"/>
  <c r="D7" i="6" l="1"/>
  <c r="D8" i="6"/>
  <c r="D9" i="6"/>
  <c r="E5" i="6"/>
  <c r="C5" i="6"/>
  <c r="D5" i="6" s="1"/>
  <c r="D6" i="6"/>
  <c r="E13" i="8"/>
  <c r="E7" i="8"/>
  <c r="E12" i="8"/>
  <c r="E6" i="8"/>
  <c r="E10" i="8"/>
  <c r="E3" i="8"/>
  <c r="E4" i="8"/>
  <c r="E9" i="8"/>
  <c r="X1" i="7"/>
  <c r="W6" i="1"/>
  <c r="A3" i="2"/>
  <c r="Z1" i="7" l="1"/>
  <c r="AC6" i="1"/>
  <c r="J7" i="1"/>
  <c r="I7" i="1"/>
  <c r="H7" i="1"/>
  <c r="I1" i="2"/>
  <c r="K1" i="2" s="1"/>
  <c r="M1" i="2" s="1"/>
  <c r="O1" i="2" s="1"/>
  <c r="Q1" i="2" s="1"/>
  <c r="S1" i="2" s="1"/>
  <c r="U1" i="2" s="1"/>
  <c r="W1" i="2" s="1"/>
  <c r="Y1" i="2" s="1"/>
  <c r="AA1" i="2" s="1"/>
  <c r="AC1" i="2" s="1"/>
  <c r="AB1" i="7" l="1"/>
  <c r="AI6" i="1"/>
  <c r="BS7" i="1"/>
  <c r="Y7" i="1"/>
  <c r="M7" i="1"/>
  <c r="AE7" i="1"/>
  <c r="AO7" i="1"/>
  <c r="AK7" i="1"/>
  <c r="O3" i="7" s="1"/>
  <c r="BG7" i="1"/>
  <c r="K7" i="1"/>
  <c r="BY7" i="1"/>
  <c r="Q7" i="1"/>
  <c r="H3" i="7" s="1"/>
  <c r="AC7" i="1"/>
  <c r="W7" i="1"/>
  <c r="AU7" i="1"/>
  <c r="CA7" i="1"/>
  <c r="AC3" i="7" s="1"/>
  <c r="BI7" i="1"/>
  <c r="BU7" i="1"/>
  <c r="BO7" i="1"/>
  <c r="BM7" i="1"/>
  <c r="AI7" i="1"/>
  <c r="N3" i="7" s="1"/>
  <c r="S7" i="1"/>
  <c r="AQ7" i="1"/>
  <c r="BC7" i="1"/>
  <c r="U3" i="7" s="1"/>
  <c r="BA7" i="1"/>
  <c r="AW7" i="1"/>
  <c r="X3" i="7"/>
  <c r="AB3" i="7"/>
  <c r="Y3" i="7"/>
  <c r="J3" i="7"/>
  <c r="T3" i="7"/>
  <c r="P3" i="7"/>
  <c r="V3" i="7"/>
  <c r="Z3" i="7"/>
  <c r="S3" i="7"/>
  <c r="Q3" i="7"/>
  <c r="R3" i="7"/>
  <c r="G3" i="7"/>
  <c r="I3" i="7"/>
  <c r="L3" i="7"/>
  <c r="BC3" i="1" l="1"/>
  <c r="BC2" i="1"/>
  <c r="BM3" i="1"/>
  <c r="BN3" i="1" s="1"/>
  <c r="BM2" i="1"/>
  <c r="BN2" i="1" s="1"/>
  <c r="CA2" i="1"/>
  <c r="CA3" i="1"/>
  <c r="Q3" i="1"/>
  <c r="R3" i="1" s="1"/>
  <c r="Q2" i="1"/>
  <c r="R2" i="1" s="1"/>
  <c r="AK2" i="1"/>
  <c r="AK3" i="1"/>
  <c r="Y2" i="1"/>
  <c r="Y3" i="1"/>
  <c r="AQ3" i="1"/>
  <c r="AQ2" i="1"/>
  <c r="BO3" i="1"/>
  <c r="BO2" i="1"/>
  <c r="AU3" i="1"/>
  <c r="AV3" i="1" s="1"/>
  <c r="AU2" i="1"/>
  <c r="AV2" i="1" s="1"/>
  <c r="BY3" i="1"/>
  <c r="BZ3" i="1" s="1"/>
  <c r="BY2" i="1"/>
  <c r="BZ2" i="1" s="1"/>
  <c r="AO2" i="1"/>
  <c r="AP2" i="1" s="1"/>
  <c r="AO3" i="1"/>
  <c r="AP3" i="1" s="1"/>
  <c r="BS3" i="1"/>
  <c r="BT3" i="1" s="1"/>
  <c r="BS2" i="1"/>
  <c r="BT2" i="1" s="1"/>
  <c r="AW3" i="1"/>
  <c r="AW2" i="1"/>
  <c r="S3" i="1"/>
  <c r="S2" i="1"/>
  <c r="BU3" i="1"/>
  <c r="BU2" i="1"/>
  <c r="W3" i="1"/>
  <c r="X3" i="1" s="1"/>
  <c r="W2" i="1"/>
  <c r="X2" i="1" s="1"/>
  <c r="K3" i="1"/>
  <c r="L3" i="1" s="1"/>
  <c r="K2" i="1"/>
  <c r="L2" i="1" s="1"/>
  <c r="AE3" i="1"/>
  <c r="AE2" i="1"/>
  <c r="BA3" i="1"/>
  <c r="BB3" i="1" s="1"/>
  <c r="BA2" i="1"/>
  <c r="BB2" i="1" s="1"/>
  <c r="AI3" i="1"/>
  <c r="AJ3" i="1" s="1"/>
  <c r="AI2" i="1"/>
  <c r="AJ2" i="1" s="1"/>
  <c r="BI3" i="1"/>
  <c r="BI2" i="1"/>
  <c r="AC2" i="1"/>
  <c r="AD2" i="1" s="1"/>
  <c r="AC3" i="1"/>
  <c r="AD3" i="1" s="1"/>
  <c r="BG3" i="1"/>
  <c r="BH3" i="1" s="1"/>
  <c r="BG2" i="1"/>
  <c r="BH2" i="1" s="1"/>
  <c r="M2" i="1"/>
  <c r="M3" i="1"/>
  <c r="F3" i="7"/>
  <c r="AA3" i="7"/>
  <c r="M3" i="7"/>
  <c r="K3" i="7"/>
  <c r="W3" i="7"/>
  <c r="AO6" i="1"/>
  <c r="AT7" i="1"/>
  <c r="P7" i="1"/>
  <c r="BR7" i="1"/>
  <c r="X7" i="1"/>
  <c r="T7" i="1"/>
  <c r="AB7" i="1"/>
  <c r="BB7" i="1"/>
  <c r="AJ7" i="1"/>
  <c r="AF7" i="1"/>
  <c r="BF7" i="1"/>
  <c r="AD7" i="1"/>
  <c r="Z7" i="1"/>
  <c r="BH7" i="1"/>
  <c r="L7" i="1"/>
  <c r="AZ7" i="1"/>
  <c r="BN7" i="1"/>
  <c r="BX7" i="1"/>
  <c r="R7" i="1"/>
  <c r="N7" i="1"/>
  <c r="AH7" i="1"/>
  <c r="V7" i="1"/>
  <c r="AN7" i="1"/>
  <c r="BL7" i="1"/>
  <c r="AV7" i="1"/>
  <c r="BZ7" i="1"/>
  <c r="AP7" i="1"/>
  <c r="AL7" i="1"/>
  <c r="BT7" i="1"/>
  <c r="AL3" i="1" l="1"/>
  <c r="AM3" i="1" s="1"/>
  <c r="AL2" i="1"/>
  <c r="AM2" i="1" s="1"/>
  <c r="AZ3" i="1"/>
  <c r="AZ2" i="1"/>
  <c r="AT3" i="1"/>
  <c r="AT2" i="1"/>
  <c r="V3" i="1"/>
  <c r="V2" i="1"/>
  <c r="BX3" i="1"/>
  <c r="BX2" i="1"/>
  <c r="BR3" i="1"/>
  <c r="BR2" i="1"/>
  <c r="AH3" i="1"/>
  <c r="AH2" i="1"/>
  <c r="Z3" i="1"/>
  <c r="AA3" i="1" s="1"/>
  <c r="Z2" i="1"/>
  <c r="AA2" i="1" s="1"/>
  <c r="P2" i="1"/>
  <c r="P3" i="1"/>
  <c r="N2" i="1"/>
  <c r="O2" i="1" s="1"/>
  <c r="N3" i="1"/>
  <c r="O3" i="1" s="1"/>
  <c r="T2" i="1"/>
  <c r="U2" i="1" s="1"/>
  <c r="T3" i="1"/>
  <c r="U3" i="1" s="1"/>
  <c r="AN2" i="1"/>
  <c r="AN3" i="1"/>
  <c r="BF3" i="1"/>
  <c r="BF2" i="1"/>
  <c r="AB3" i="1"/>
  <c r="AB2" i="1"/>
  <c r="BL3" i="1"/>
  <c r="BL2" i="1"/>
  <c r="AF3" i="1"/>
  <c r="AG3" i="1" s="1"/>
  <c r="AF2" i="1"/>
  <c r="AG2" i="1" s="1"/>
  <c r="AD3" i="7"/>
  <c r="AU6" i="1"/>
  <c r="O7" i="1"/>
  <c r="AG7" i="1"/>
  <c r="U7" i="1"/>
  <c r="AM7" i="1"/>
  <c r="AA7" i="1"/>
  <c r="BA6" i="1" l="1"/>
  <c r="AR7" i="1"/>
  <c r="AR3" i="1" l="1"/>
  <c r="AS3" i="1" s="1"/>
  <c r="AR2" i="1"/>
  <c r="AS2" i="1" s="1"/>
  <c r="AS7" i="1"/>
  <c r="BG6" i="1"/>
  <c r="AX7" i="1"/>
  <c r="AX3" i="1" l="1"/>
  <c r="AY3" i="1" s="1"/>
  <c r="AX2" i="1"/>
  <c r="AY2" i="1" s="1"/>
  <c r="BM6" i="1"/>
  <c r="BD7" i="1"/>
  <c r="AY7" i="1"/>
  <c r="BD3" i="1" l="1"/>
  <c r="BE3" i="1" s="1"/>
  <c r="BD2" i="1"/>
  <c r="BE2" i="1" s="1"/>
  <c r="BE7" i="1"/>
  <c r="BS6" i="1"/>
  <c r="BJ7" i="1"/>
  <c r="BJ3" i="1" l="1"/>
  <c r="BK3" i="1" s="1"/>
  <c r="BJ2" i="1"/>
  <c r="BK2" i="1" s="1"/>
  <c r="BY6" i="1"/>
  <c r="BP7" i="1"/>
  <c r="BK7" i="1"/>
  <c r="BP2" i="1" l="1"/>
  <c r="BQ2" i="1" s="1"/>
  <c r="BP3" i="1"/>
  <c r="BQ3" i="1" s="1"/>
  <c r="BV7" i="1"/>
  <c r="BQ7" i="1"/>
  <c r="BV3" i="1" l="1"/>
  <c r="BW3" i="1" s="1"/>
  <c r="BV2" i="1"/>
  <c r="BW2" i="1" s="1"/>
  <c r="BW7" i="1"/>
</calcChain>
</file>

<file path=xl/sharedStrings.xml><?xml version="1.0" encoding="utf-8"?>
<sst xmlns="http://schemas.openxmlformats.org/spreadsheetml/2006/main" count="248" uniqueCount="73">
  <si>
    <t>Ejercicio</t>
  </si>
  <si>
    <t>TOTAL:</t>
  </si>
  <si>
    <t>SUB-TOTAL:</t>
  </si>
  <si>
    <t>ENE</t>
  </si>
  <si>
    <t>FEB</t>
  </si>
  <si>
    <t>ENE-FEB</t>
  </si>
  <si>
    <t>MAR</t>
  </si>
  <si>
    <t>ENE-MAR</t>
  </si>
  <si>
    <t>ABR</t>
  </si>
  <si>
    <t>ENE-ABR</t>
  </si>
  <si>
    <t>MAY</t>
  </si>
  <si>
    <t>ENE-MAY</t>
  </si>
  <si>
    <t>JUN</t>
  </si>
  <si>
    <t>ENE-JUN</t>
  </si>
  <si>
    <t>JUL</t>
  </si>
  <si>
    <t>ENE-JUL</t>
  </si>
  <si>
    <t>AGO</t>
  </si>
  <si>
    <t>ENE-AGO</t>
  </si>
  <si>
    <t>SEP</t>
  </si>
  <si>
    <t>ENE-SEP</t>
  </si>
  <si>
    <t>OCT</t>
  </si>
  <si>
    <t>ENE-OCT</t>
  </si>
  <si>
    <t>NOV</t>
  </si>
  <si>
    <t>ENE-NOV</t>
  </si>
  <si>
    <t>DIC</t>
  </si>
  <si>
    <t>ENE-DIC</t>
  </si>
  <si>
    <t>Código de Producto</t>
  </si>
  <si>
    <t>Tipo de Operación</t>
  </si>
  <si>
    <t>Producto</t>
  </si>
  <si>
    <t>Categoria</t>
  </si>
  <si>
    <t>Destino</t>
  </si>
  <si>
    <t>Tipo de Proveedor</t>
  </si>
  <si>
    <t>Código (Consolidación)</t>
  </si>
  <si>
    <t>Dentro del Ppto. CyS</t>
  </si>
  <si>
    <t>Transacción</t>
  </si>
  <si>
    <t>Requerimiento Tesorero</t>
  </si>
  <si>
    <t>MBD</t>
  </si>
  <si>
    <t>$/BL</t>
  </si>
  <si>
    <t>MM$</t>
  </si>
  <si>
    <t>Periodo:</t>
  </si>
  <si>
    <t>Ejercicios</t>
  </si>
  <si>
    <t>Observación</t>
  </si>
  <si>
    <t>Paridad
(Tasa Presup.)</t>
  </si>
  <si>
    <t>Moneda
Transacción</t>
  </si>
  <si>
    <t>C.B.</t>
  </si>
  <si>
    <t>Tipo de Compra</t>
  </si>
  <si>
    <t>Año</t>
  </si>
  <si>
    <t>$/Bl</t>
  </si>
  <si>
    <t>MM$ (Eq.)</t>
  </si>
  <si>
    <t>Total OCyG</t>
  </si>
  <si>
    <t>Filiales</t>
  </si>
  <si>
    <t>Importación</t>
  </si>
  <si>
    <t>Locales</t>
  </si>
  <si>
    <t>Ultramar</t>
  </si>
  <si>
    <t>Descripción
(Para Folletos)</t>
  </si>
  <si>
    <t>Ocultar</t>
  </si>
  <si>
    <t>Si</t>
  </si>
  <si>
    <t>USD</t>
  </si>
  <si>
    <t>VEF</t>
  </si>
  <si>
    <t>Tasa (Bs.S/$)</t>
  </si>
  <si>
    <t>IMPORTACIONES (COMPRAS HIDROCARBUROS)</t>
  </si>
  <si>
    <t>MMBs PUROS</t>
  </si>
  <si>
    <t>MM$ PUROS</t>
  </si>
  <si>
    <t>MM$ EQUIV</t>
  </si>
  <si>
    <t>COMPRA Y REVENTA EN EL EXTERIOR</t>
  </si>
  <si>
    <t>COMPRAS LOCALES A EEMM Y TERCEROS</t>
  </si>
  <si>
    <t>COMPRAS LOCALES INTERFILIALES</t>
  </si>
  <si>
    <t>Aprobado 2018</t>
  </si>
  <si>
    <t>Revisado I Aprobado 2018</t>
  </si>
  <si>
    <t>Revisado Sometido II CV65 2018</t>
  </si>
  <si>
    <t>Revisado II Aprobado 2018</t>
  </si>
  <si>
    <t>VES</t>
  </si>
  <si>
    <t>Tipo de Paridad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</si>
</sst>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0"/>
    <numFmt numFmtId="165" formatCode="_(* #,##0.00_);[Red]_(* \(#,##0.00\);_(* &quot;-&quot;??_);_(@_)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00"/>
      <name val="Tahoma"/>
      <family val="2"/>
    </font>
    <font>
      <b/>
      <sz val="8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</font>
    <font>
      <sz val="8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43" fontId="2" fillId="3" borderId="1" xfId="0" applyNumberFormat="1" applyFont="1" applyFill="1" applyBorder="1" applyAlignment="1">
      <alignment horizontal="center" vertical="center"/>
    </xf>
    <xf numFmtId="43" fontId="2" fillId="4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2" xfId="0" applyFont="1" applyFill="1" applyBorder="1" applyAlignment="1">
      <alignment horizontal="centerContinuous" vertical="center"/>
    </xf>
    <xf numFmtId="0" fontId="2" fillId="5" borderId="3" xfId="0" applyFont="1" applyFill="1" applyBorder="1" applyAlignment="1">
      <alignment horizontal="centerContinuous" vertical="center"/>
    </xf>
    <xf numFmtId="0" fontId="2" fillId="5" borderId="4" xfId="0" applyFont="1" applyFill="1" applyBorder="1" applyAlignment="1">
      <alignment horizontal="centerContinuous" vertical="center"/>
    </xf>
    <xf numFmtId="0" fontId="2" fillId="6" borderId="2" xfId="0" applyFont="1" applyFill="1" applyBorder="1" applyAlignment="1">
      <alignment horizontal="centerContinuous" vertical="center"/>
    </xf>
    <xf numFmtId="0" fontId="2" fillId="6" borderId="3" xfId="0" applyFont="1" applyFill="1" applyBorder="1" applyAlignment="1">
      <alignment horizontal="centerContinuous" vertical="center"/>
    </xf>
    <xf numFmtId="0" fontId="2" fillId="6" borderId="4" xfId="0" applyFont="1" applyFill="1" applyBorder="1" applyAlignment="1">
      <alignment horizontal="centerContinuous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right" vertical="center"/>
    </xf>
    <xf numFmtId="164" fontId="2" fillId="8" borderId="0" xfId="0" applyNumberFormat="1" applyFont="1" applyFill="1" applyAlignment="1">
      <alignment horizontal="centerContinuous" vertical="center"/>
    </xf>
    <xf numFmtId="164" fontId="2" fillId="9" borderId="0" xfId="0" applyNumberFormat="1" applyFont="1" applyFill="1" applyAlignment="1">
      <alignment horizontal="centerContinuous" vertical="center"/>
    </xf>
    <xf numFmtId="43" fontId="3" fillId="10" borderId="0" xfId="0" applyNumberFormat="1" applyFont="1" applyFill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/>
    </xf>
    <xf numFmtId="43" fontId="3" fillId="12" borderId="0" xfId="0" applyNumberFormat="1" applyFont="1" applyFill="1" applyAlignment="1">
      <alignment horizontal="center" vertical="center" wrapText="1"/>
    </xf>
    <xf numFmtId="43" fontId="3" fillId="7" borderId="0" xfId="0" applyNumberFormat="1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/>
    </xf>
    <xf numFmtId="43" fontId="3" fillId="13" borderId="0" xfId="0" applyNumberFormat="1" applyFont="1" applyFill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/>
    </xf>
    <xf numFmtId="165" fontId="2" fillId="6" borderId="6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center" vertical="center"/>
    </xf>
    <xf numFmtId="165" fontId="2" fillId="0" borderId="6" xfId="0" applyNumberFormat="1" applyFont="1" applyBorder="1" applyAlignment="1">
      <alignment horizontal="center" vertical="center" wrapText="1"/>
    </xf>
    <xf numFmtId="165" fontId="2" fillId="15" borderId="6" xfId="0" applyNumberFormat="1" applyFont="1" applyFill="1" applyBorder="1" applyAlignment="1">
      <alignment horizontal="center" vertical="center" wrapText="1"/>
    </xf>
    <xf numFmtId="165" fontId="2" fillId="0" borderId="6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43" fontId="3" fillId="16" borderId="0" xfId="0" applyNumberFormat="1" applyFont="1" applyFill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164" fontId="2" fillId="8" borderId="0" xfId="0" applyNumberFormat="1" applyFont="1" applyFill="1" applyAlignment="1">
      <alignment horizontal="center" vertical="center"/>
    </xf>
    <xf numFmtId="164" fontId="2" fillId="9" borderId="0" xfId="0" applyNumberFormat="1" applyFont="1" applyFill="1" applyAlignment="1">
      <alignment horizontal="center" vertical="center"/>
    </xf>
    <xf numFmtId="43" fontId="3" fillId="10" borderId="0" xfId="0" applyNumberFormat="1" applyFont="1" applyFill="1" applyAlignment="1">
      <alignment horizontal="center" vertical="center" wrapText="1"/>
    </xf>
    <xf numFmtId="0" fontId="6" fillId="14" borderId="0" xfId="0" applyFont="1" applyFill="1" applyAlignment="1">
      <alignment horizontal="center" vertical="center" wrapText="1"/>
    </xf>
    <xf numFmtId="43" fontId="1" fillId="0" borderId="0" xfId="0" applyNumberFormat="1" applyFont="1" applyAlignment="1">
      <alignment horizontal="center" vertical="center"/>
    </xf>
    <xf numFmtId="0" fontId="8" fillId="18" borderId="8" xfId="0" applyNumberFormat="1" applyFont="1" applyFill="1" applyBorder="1"/>
    <xf numFmtId="0" fontId="9" fillId="18" borderId="9" xfId="0" applyNumberFormat="1" applyFont="1" applyFill="1" applyBorder="1"/>
    <xf numFmtId="43" fontId="8" fillId="18" borderId="9" xfId="1" applyFont="1" applyFill="1" applyBorder="1"/>
    <xf numFmtId="0" fontId="8" fillId="18" borderId="10" xfId="0" applyNumberFormat="1" applyFont="1" applyFill="1" applyBorder="1"/>
    <xf numFmtId="0" fontId="9" fillId="18" borderId="1" xfId="0" applyNumberFormat="1" applyFont="1" applyFill="1" applyBorder="1"/>
    <xf numFmtId="43" fontId="8" fillId="18" borderId="1" xfId="1" applyFont="1" applyFill="1" applyBorder="1"/>
    <xf numFmtId="0" fontId="8" fillId="18" borderId="11" xfId="0" applyNumberFormat="1" applyFont="1" applyFill="1" applyBorder="1"/>
    <xf numFmtId="0" fontId="9" fillId="18" borderId="12" xfId="0" applyNumberFormat="1" applyFont="1" applyFill="1" applyBorder="1"/>
    <xf numFmtId="43" fontId="8" fillId="0" borderId="12" xfId="1" applyFont="1" applyFill="1" applyBorder="1"/>
    <xf numFmtId="0" fontId="8" fillId="18" borderId="13" xfId="0" applyNumberFormat="1" applyFont="1" applyFill="1" applyBorder="1"/>
    <xf numFmtId="0" fontId="8" fillId="18" borderId="14" xfId="0" applyNumberFormat="1" applyFont="1" applyFill="1" applyBorder="1"/>
    <xf numFmtId="0" fontId="2" fillId="5" borderId="16" xfId="0" applyFont="1" applyFill="1" applyBorder="1" applyAlignment="1">
      <alignment horizontal="centerContinuous" vertical="center"/>
    </xf>
    <xf numFmtId="0" fontId="2" fillId="5" borderId="17" xfId="0" applyFont="1" applyFill="1" applyBorder="1" applyAlignment="1">
      <alignment horizontal="centerContinuous" vertical="center"/>
    </xf>
    <xf numFmtId="0" fontId="2" fillId="5" borderId="18" xfId="0" applyFont="1" applyFill="1" applyBorder="1" applyAlignment="1">
      <alignment horizontal="centerContinuous" vertical="center"/>
    </xf>
    <xf numFmtId="0" fontId="2" fillId="6" borderId="16" xfId="0" applyFont="1" applyFill="1" applyBorder="1" applyAlignment="1">
      <alignment horizontal="centerContinuous" vertical="center"/>
    </xf>
    <xf numFmtId="0" fontId="2" fillId="6" borderId="17" xfId="0" applyFont="1" applyFill="1" applyBorder="1" applyAlignment="1">
      <alignment horizontal="centerContinuous" vertical="center"/>
    </xf>
    <xf numFmtId="0" fontId="2" fillId="6" borderId="18" xfId="0" applyFont="1" applyFill="1" applyBorder="1" applyAlignment="1">
      <alignment horizontal="centerContinuous" vertical="center"/>
    </xf>
    <xf numFmtId="0" fontId="1" fillId="0" borderId="6" xfId="0" applyFont="1" applyBorder="1" applyAlignment="1">
      <alignment horizontal="center" vertical="center"/>
    </xf>
    <xf numFmtId="43" fontId="1" fillId="0" borderId="6" xfId="0" applyNumberFormat="1" applyFont="1" applyBorder="1" applyAlignment="1">
      <alignment horizontal="center" vertical="center"/>
    </xf>
    <xf numFmtId="43" fontId="1" fillId="5" borderId="6" xfId="0" applyNumberFormat="1" applyFont="1" applyFill="1" applyBorder="1" applyAlignment="1">
      <alignment horizontal="center" vertical="center"/>
    </xf>
    <xf numFmtId="0" fontId="3" fillId="14" borderId="5" xfId="0" applyFont="1" applyFill="1" applyBorder="1" applyAlignment="1">
      <alignment horizontal="center" vertical="center" wrapText="1"/>
    </xf>
    <xf numFmtId="0" fontId="3" fillId="14" borderId="15" xfId="0" applyFont="1" applyFill="1" applyBorder="1" applyAlignment="1">
      <alignment horizontal="center" vertical="center" wrapText="1"/>
    </xf>
    <xf numFmtId="0" fontId="3" fillId="13" borderId="5" xfId="0" applyFont="1" applyFill="1" applyBorder="1" applyAlignment="1">
      <alignment horizontal="center" vertical="center" wrapText="1"/>
    </xf>
    <xf numFmtId="0" fontId="3" fillId="13" borderId="1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 wrapText="1"/>
    </xf>
    <xf numFmtId="0" fontId="3" fillId="10" borderId="15" xfId="0" applyFont="1" applyFill="1" applyBorder="1" applyAlignment="1">
      <alignment horizontal="center" vertical="center" wrapText="1"/>
    </xf>
    <xf numFmtId="0" fontId="3" fillId="13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3" fillId="11" borderId="0" xfId="0" applyFont="1" applyFill="1" applyAlignment="1">
      <alignment horizontal="center" vertical="center"/>
    </xf>
  </cellXfs>
  <cellStyles count="2">
    <cellStyle name="Millares" xfId="1" builtinId="3"/>
    <cellStyle name="Normal" xfId="0" builtinId="0"/>
  </cellStyles>
  <dxfs count="1">
    <dxf>
      <font>
        <color theme="0" tint="-0.24994659260841701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fmlaLink="$A$3" lockText="1" noThreeD="1"/>
</file>

<file path=xl/ctrlProps/ctrlProp2.xml><?xml version="1.0" encoding="utf-8"?>
<formControlPr xmlns="http://schemas.microsoft.com/office/spreadsheetml/2009/9/main" objectType="Spin" dx="16" fmlaLink="$C$2" max="12" min="1" page="10" val="12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19050</xdr:colOff>
          <xdr:row>2</xdr:row>
          <xdr:rowOff>47625</xdr:rowOff>
        </xdr:from>
        <xdr:to>
          <xdr:col>2</xdr:col>
          <xdr:colOff>1781175</xdr:colOff>
          <xdr:row>3</xdr:row>
          <xdr:rowOff>85725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VE" sz="800" b="0" i="0" u="none" strike="noStrike" baseline="0">
                  <a:solidFill>
                    <a:srgbClr val="000000"/>
                  </a:solidFill>
                  <a:latin typeface="Tahoma"/>
                  <a:cs typeface="Tahoma"/>
                </a:rPr>
                <a:t>Incluir lo que se encuentra fuera del Ppto. de CyS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28575</xdr:colOff>
          <xdr:row>1</xdr:row>
          <xdr:rowOff>19050</xdr:rowOff>
        </xdr:from>
        <xdr:to>
          <xdr:col>3</xdr:col>
          <xdr:colOff>219075</xdr:colOff>
          <xdr:row>1</xdr:row>
          <xdr:rowOff>171450</xdr:rowOff>
        </xdr:to>
        <xdr:sp macro="" textlink="">
          <xdr:nvSpPr>
            <xdr:cNvPr id="2049" name="Spinne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tabColor theme="4" tint="-0.499984740745262"/>
  </sheetPr>
  <dimension ref="A1:CA7"/>
  <sheetViews>
    <sheetView showGridLines="0" tabSelected="1" workbookViewId="0">
      <pane xSplit="4" ySplit="6" topLeftCell="BQ7" activePane="bottomRight" state="frozen"/>
      <selection pane="topRight" activeCell="E1" sqref="E1"/>
      <selection pane="bottomLeft" activeCell="A7" sqref="A7"/>
      <selection pane="bottomRight" activeCell="BQ18" sqref="BQ18"/>
    </sheetView>
  </sheetViews>
  <sheetFormatPr baseColWidth="10" defaultRowHeight="11.25" x14ac:dyDescent="0.25"/>
  <cols>
    <col min="1" max="1" width="7.85546875" style="1" customWidth="1"/>
    <col min="2" max="2" width="11.5703125" style="1" customWidth="1"/>
    <col min="3" max="3" width="29" style="1" customWidth="1"/>
    <col min="4" max="4" width="20.28515625" style="1" bestFit="1" customWidth="1"/>
    <col min="5" max="5" width="19.42578125" style="1" bestFit="1" customWidth="1"/>
    <col min="6" max="6" width="21.7109375" style="1" bestFit="1" customWidth="1"/>
    <col min="7" max="7" width="11.140625" style="1" bestFit="1" customWidth="1"/>
    <col min="8" max="8" width="11.42578125" style="1"/>
    <col min="9" max="9" width="9.42578125" style="1" customWidth="1"/>
    <col min="10" max="10" width="11.42578125" style="1"/>
    <col min="11" max="79" width="8.7109375" style="1" customWidth="1"/>
    <col min="80" max="80" width="3.7109375" style="1" customWidth="1"/>
    <col min="81" max="16384" width="11.42578125" style="1"/>
  </cols>
  <sheetData>
    <row r="1" spans="1:79" ht="12" customHeight="1" x14ac:dyDescent="0.25"/>
    <row r="2" spans="1:79" ht="12" customHeight="1" x14ac:dyDescent="0.25">
      <c r="A2" s="3" t="s">
        <v>0</v>
      </c>
      <c r="B2" s="64"/>
      <c r="C2" s="65"/>
      <c r="J2" s="2" t="s">
        <v>1</v>
      </c>
      <c r="K2" s="4">
        <f>SUM(K7:K1048576)</f>
        <v>0</v>
      </c>
      <c r="L2" s="4">
        <f>IF(K2=0,0,(M2*1000)/(K2*K$6))</f>
        <v>0</v>
      </c>
      <c r="M2" s="4">
        <f>SUM(M7:M7:M1048576)</f>
        <v>0</v>
      </c>
      <c r="N2" s="4">
        <f>SUM(N7:N1048576)</f>
        <v>0</v>
      </c>
      <c r="O2" s="4">
        <f>IF(N2=0,0,(P2*1000)/(N2*N$6))</f>
        <v>0</v>
      </c>
      <c r="P2" s="4">
        <f>SUM(P7:P7:P1048576)</f>
        <v>0</v>
      </c>
      <c r="Q2" s="5">
        <f>SUM(Q7:Q1048576)</f>
        <v>0</v>
      </c>
      <c r="R2" s="5">
        <f>IF(Q2=0,0,(S2*1000)/(Q2*Q$6))</f>
        <v>0</v>
      </c>
      <c r="S2" s="5">
        <f>SUM(S7:S7:S1048576)</f>
        <v>0</v>
      </c>
      <c r="T2" s="4">
        <f t="shared" ref="T2" si="0">SUM(T7:T1048576)</f>
        <v>0</v>
      </c>
      <c r="U2" s="4">
        <f t="shared" ref="U2" si="1">IF(T2=0,0,(V2*1000)/(T2*T$6))</f>
        <v>0</v>
      </c>
      <c r="V2" s="4">
        <f>SUM(V7:V7:V1048576)</f>
        <v>0</v>
      </c>
      <c r="W2" s="5">
        <f t="shared" ref="W2" si="2">SUM(W7:W1048576)</f>
        <v>0</v>
      </c>
      <c r="X2" s="5">
        <f t="shared" ref="X2" si="3">IF(W2=0,0,(Y2*1000)/(W2*W$6))</f>
        <v>0</v>
      </c>
      <c r="Y2" s="5">
        <f>SUM(Y7:Y7:Y1048576)</f>
        <v>0</v>
      </c>
      <c r="Z2" s="4">
        <f t="shared" ref="Z2" si="4">SUM(Z7:Z1048576)</f>
        <v>0</v>
      </c>
      <c r="AA2" s="4">
        <f t="shared" ref="AA2" si="5">IF(Z2=0,0,(AB2*1000)/(Z2*Z$6))</f>
        <v>0</v>
      </c>
      <c r="AB2" s="4">
        <f>SUM(AB7:AB7:AB1048576)</f>
        <v>0</v>
      </c>
      <c r="AC2" s="5">
        <f t="shared" ref="AC2" si="6">SUM(AC7:AC1048576)</f>
        <v>0</v>
      </c>
      <c r="AD2" s="5">
        <f t="shared" ref="AD2" si="7">IF(AC2=0,0,(AE2*1000)/(AC2*AC$6))</f>
        <v>0</v>
      </c>
      <c r="AE2" s="5">
        <f>SUM(AE7:AE7:AE1048576)</f>
        <v>0</v>
      </c>
      <c r="AF2" s="4">
        <f t="shared" ref="AF2" si="8">SUM(AF7:AF1048576)</f>
        <v>0</v>
      </c>
      <c r="AG2" s="4">
        <f t="shared" ref="AG2" si="9">IF(AF2=0,0,(AH2*1000)/(AF2*AF$6))</f>
        <v>0</v>
      </c>
      <c r="AH2" s="4">
        <f>SUM(AH7:AH7:AH1048576)</f>
        <v>0</v>
      </c>
      <c r="AI2" s="5">
        <f t="shared" ref="AI2" si="10">SUM(AI7:AI1048576)</f>
        <v>0</v>
      </c>
      <c r="AJ2" s="5">
        <f t="shared" ref="AJ2" si="11">IF(AI2=0,0,(AK2*1000)/(AI2*AI$6))</f>
        <v>0</v>
      </c>
      <c r="AK2" s="5">
        <f>SUM(AK7:AK7:AK1048576)</f>
        <v>0</v>
      </c>
      <c r="AL2" s="4">
        <f t="shared" ref="AL2" si="12">SUM(AL7:AL1048576)</f>
        <v>0</v>
      </c>
      <c r="AM2" s="4">
        <f t="shared" ref="AM2" si="13">IF(AL2=0,0,(AN2*1000)/(AL2*AL$6))</f>
        <v>0</v>
      </c>
      <c r="AN2" s="4">
        <f>SUM(AN7:AN7:AN1048576)</f>
        <v>0</v>
      </c>
      <c r="AO2" s="5">
        <f t="shared" ref="AO2" si="14">SUM(AO7:AO1048576)</f>
        <v>0</v>
      </c>
      <c r="AP2" s="5">
        <f t="shared" ref="AP2" si="15">IF(AO2=0,0,(AQ2*1000)/(AO2*AO$6))</f>
        <v>0</v>
      </c>
      <c r="AQ2" s="5">
        <f>SUM(AQ7:AQ7:AQ1048576)</f>
        <v>0</v>
      </c>
      <c r="AR2" s="4">
        <f t="shared" ref="AR2" si="16">SUM(AR7:AR1048576)</f>
        <v>0</v>
      </c>
      <c r="AS2" s="4">
        <f t="shared" ref="AS2" si="17">IF(AR2=0,0,(AT2*1000)/(AR2*AR$6))</f>
        <v>0</v>
      </c>
      <c r="AT2" s="4">
        <f>SUM(AT7:AT7:AT1048576)</f>
        <v>0</v>
      </c>
      <c r="AU2" s="5">
        <f t="shared" ref="AU2" si="18">SUM(AU7:AU1048576)</f>
        <v>0</v>
      </c>
      <c r="AV2" s="5">
        <f t="shared" ref="AV2" si="19">IF(AU2=0,0,(AW2*1000)/(AU2*AU$6))</f>
        <v>0</v>
      </c>
      <c r="AW2" s="5">
        <f>SUM(AW7:AW7:AW1048576)</f>
        <v>0</v>
      </c>
      <c r="AX2" s="4">
        <f t="shared" ref="AX2" si="20">SUM(AX7:AX1048576)</f>
        <v>0</v>
      </c>
      <c r="AY2" s="4">
        <f t="shared" ref="AY2" si="21">IF(AX2=0,0,(AZ2*1000)/(AX2*AX$6))</f>
        <v>0</v>
      </c>
      <c r="AZ2" s="4">
        <f>SUM(AZ7:AZ7:AZ1048576)</f>
        <v>0</v>
      </c>
      <c r="BA2" s="5">
        <f t="shared" ref="BA2" si="22">SUM(BA7:BA1048576)</f>
        <v>0</v>
      </c>
      <c r="BB2" s="5">
        <f t="shared" ref="BB2" si="23">IF(BA2=0,0,(BC2*1000)/(BA2*BA$6))</f>
        <v>0</v>
      </c>
      <c r="BC2" s="5">
        <f>SUM(BC7:BC7:BC1048576)</f>
        <v>0</v>
      </c>
      <c r="BD2" s="4">
        <f t="shared" ref="BD2" si="24">SUM(BD7:BD1048576)</f>
        <v>0</v>
      </c>
      <c r="BE2" s="4">
        <f t="shared" ref="BE2" si="25">IF(BD2=0,0,(BF2*1000)/(BD2*BD$6))</f>
        <v>0</v>
      </c>
      <c r="BF2" s="4">
        <f>SUM(BF7:BF7:BF1048576)</f>
        <v>0</v>
      </c>
      <c r="BG2" s="5">
        <f t="shared" ref="BG2" si="26">SUM(BG7:BG1048576)</f>
        <v>0</v>
      </c>
      <c r="BH2" s="5">
        <f t="shared" ref="BH2" si="27">IF(BG2=0,0,(BI2*1000)/(BG2*BG$6))</f>
        <v>0</v>
      </c>
      <c r="BI2" s="5">
        <f>SUM(BI7:BI7:BI1048576)</f>
        <v>0</v>
      </c>
      <c r="BJ2" s="4">
        <f t="shared" ref="BJ2" si="28">SUM(BJ7:BJ1048576)</f>
        <v>0</v>
      </c>
      <c r="BK2" s="4">
        <f t="shared" ref="BK2" si="29">IF(BJ2=0,0,(BL2*1000)/(BJ2*BJ$6))</f>
        <v>0</v>
      </c>
      <c r="BL2" s="4">
        <f>SUM(BL7:BL7:BL1048576)</f>
        <v>0</v>
      </c>
      <c r="BM2" s="5">
        <f t="shared" ref="BM2" si="30">SUM(BM7:BM1048576)</f>
        <v>0</v>
      </c>
      <c r="BN2" s="5">
        <f t="shared" ref="BN2" si="31">IF(BM2=0,0,(BO2*1000)/(BM2*BM$6))</f>
        <v>0</v>
      </c>
      <c r="BO2" s="5">
        <f>SUM(BO7:BO7:BO1048576)</f>
        <v>0</v>
      </c>
      <c r="BP2" s="4">
        <f t="shared" ref="BP2" si="32">SUM(BP7:BP1048576)</f>
        <v>0</v>
      </c>
      <c r="BQ2" s="4">
        <f t="shared" ref="BQ2" si="33">IF(BP2=0,0,(BR2*1000)/(BP2*BP$6))</f>
        <v>0</v>
      </c>
      <c r="BR2" s="4">
        <f>SUM(BR7:BR7:BR1048576)</f>
        <v>0</v>
      </c>
      <c r="BS2" s="5">
        <f t="shared" ref="BS2" si="34">SUM(BS7:BS1048576)</f>
        <v>0</v>
      </c>
      <c r="BT2" s="5">
        <f t="shared" ref="BT2" si="35">IF(BS2=0,0,(BU2*1000)/(BS2*BS$6))</f>
        <v>0</v>
      </c>
      <c r="BU2" s="5">
        <f>SUM(BU7:BU7:BU1048576)</f>
        <v>0</v>
      </c>
      <c r="BV2" s="4">
        <f t="shared" ref="BV2" si="36">SUM(BV7:BV1048576)</f>
        <v>0</v>
      </c>
      <c r="BW2" s="4">
        <f t="shared" ref="BW2" si="37">IF(BV2=0,0,(BX2*1000)/(BV2*BV$6))</f>
        <v>0</v>
      </c>
      <c r="BX2" s="4">
        <f>SUM(BX7:BX7:BX1048576)</f>
        <v>0</v>
      </c>
      <c r="BY2" s="5">
        <f t="shared" ref="BY2" si="38">SUM(BY7:BY1048576)</f>
        <v>0</v>
      </c>
      <c r="BZ2" s="5">
        <f t="shared" ref="BZ2" si="39">IF(BY2=0,0,(CA2*1000)/(BY2*BY$6))</f>
        <v>0</v>
      </c>
      <c r="CA2" s="5">
        <f>SUM(CA7:CA7:CA1048576)</f>
        <v>0</v>
      </c>
    </row>
    <row r="3" spans="1:79" ht="12" customHeight="1" x14ac:dyDescent="0.25">
      <c r="A3" s="6" t="b">
        <v>0</v>
      </c>
      <c r="B3" s="7"/>
      <c r="J3" s="2" t="s">
        <v>2</v>
      </c>
      <c r="K3" s="4">
        <f>SUBTOTAL(9,K7:K1048576)</f>
        <v>0</v>
      </c>
      <c r="L3" s="4">
        <f>IF(K3=0,0,(M3*1000)/(K3*K$6))</f>
        <v>0</v>
      </c>
      <c r="M3" s="4">
        <f>SUBTOTAL(9,M7:M1048576)</f>
        <v>0</v>
      </c>
      <c r="N3" s="4">
        <f>SUBTOTAL(9,N7:N1048576)</f>
        <v>0</v>
      </c>
      <c r="O3" s="4">
        <f>IF(N3=0,0,(P3*1000)/(N3*N$6))</f>
        <v>0</v>
      </c>
      <c r="P3" s="4">
        <f>SUBTOTAL(9,P7:P1048576)</f>
        <v>0</v>
      </c>
      <c r="Q3" s="5">
        <f>SUBTOTAL(9,Q7:Q1048576)</f>
        <v>0</v>
      </c>
      <c r="R3" s="5">
        <f>IF(Q3=0,0,(S3*1000)/(Q3*Q$6))</f>
        <v>0</v>
      </c>
      <c r="S3" s="5">
        <f>SUBTOTAL(9,S7:S1048576)</f>
        <v>0</v>
      </c>
      <c r="T3" s="4">
        <f t="shared" ref="T3" si="40">SUBTOTAL(9,T7:T1048576)</f>
        <v>0</v>
      </c>
      <c r="U3" s="4">
        <f t="shared" ref="U3" si="41">IF(T3=0,0,(V3*1000)/(T3*T$6))</f>
        <v>0</v>
      </c>
      <c r="V3" s="4">
        <f t="shared" ref="V3:W3" si="42">SUBTOTAL(9,V7:V1048576)</f>
        <v>0</v>
      </c>
      <c r="W3" s="5">
        <f t="shared" si="42"/>
        <v>0</v>
      </c>
      <c r="X3" s="5">
        <f t="shared" ref="X3" si="43">IF(W3=0,0,(Y3*1000)/(W3*W$6))</f>
        <v>0</v>
      </c>
      <c r="Y3" s="5">
        <f t="shared" ref="Y3:Z3" si="44">SUBTOTAL(9,Y7:Y1048576)</f>
        <v>0</v>
      </c>
      <c r="Z3" s="4">
        <f t="shared" si="44"/>
        <v>0</v>
      </c>
      <c r="AA3" s="4">
        <f t="shared" ref="AA3" si="45">IF(Z3=0,0,(AB3*1000)/(Z3*Z$6))</f>
        <v>0</v>
      </c>
      <c r="AB3" s="4">
        <f t="shared" ref="AB3:AC3" si="46">SUBTOTAL(9,AB7:AB1048576)</f>
        <v>0</v>
      </c>
      <c r="AC3" s="5">
        <f t="shared" si="46"/>
        <v>0</v>
      </c>
      <c r="AD3" s="5">
        <f t="shared" ref="AD3" si="47">IF(AC3=0,0,(AE3*1000)/(AC3*AC$6))</f>
        <v>0</v>
      </c>
      <c r="AE3" s="5">
        <f t="shared" ref="AE3:AF3" si="48">SUBTOTAL(9,AE7:AE1048576)</f>
        <v>0</v>
      </c>
      <c r="AF3" s="4">
        <f t="shared" si="48"/>
        <v>0</v>
      </c>
      <c r="AG3" s="4">
        <f t="shared" ref="AG3" si="49">IF(AF3=0,0,(AH3*1000)/(AF3*AF$6))</f>
        <v>0</v>
      </c>
      <c r="AH3" s="4">
        <f t="shared" ref="AH3:AI3" si="50">SUBTOTAL(9,AH7:AH1048576)</f>
        <v>0</v>
      </c>
      <c r="AI3" s="5">
        <f t="shared" si="50"/>
        <v>0</v>
      </c>
      <c r="AJ3" s="5">
        <f t="shared" ref="AJ3" si="51">IF(AI3=0,0,(AK3*1000)/(AI3*AI$6))</f>
        <v>0</v>
      </c>
      <c r="AK3" s="5">
        <f t="shared" ref="AK3:AL3" si="52">SUBTOTAL(9,AK7:AK1048576)</f>
        <v>0</v>
      </c>
      <c r="AL3" s="4">
        <f t="shared" si="52"/>
        <v>0</v>
      </c>
      <c r="AM3" s="4">
        <f t="shared" ref="AM3" si="53">IF(AL3=0,0,(AN3*1000)/(AL3*AL$6))</f>
        <v>0</v>
      </c>
      <c r="AN3" s="4">
        <f t="shared" ref="AN3:AO3" si="54">SUBTOTAL(9,AN7:AN1048576)</f>
        <v>0</v>
      </c>
      <c r="AO3" s="5">
        <f t="shared" si="54"/>
        <v>0</v>
      </c>
      <c r="AP3" s="5">
        <f t="shared" ref="AP3" si="55">IF(AO3=0,0,(AQ3*1000)/(AO3*AO$6))</f>
        <v>0</v>
      </c>
      <c r="AQ3" s="5">
        <f t="shared" ref="AQ3:AR3" si="56">SUBTOTAL(9,AQ7:AQ1048576)</f>
        <v>0</v>
      </c>
      <c r="AR3" s="4">
        <f t="shared" si="56"/>
        <v>0</v>
      </c>
      <c r="AS3" s="4">
        <f t="shared" ref="AS3" si="57">IF(AR3=0,0,(AT3*1000)/(AR3*AR$6))</f>
        <v>0</v>
      </c>
      <c r="AT3" s="4">
        <f t="shared" ref="AT3:AU3" si="58">SUBTOTAL(9,AT7:AT1048576)</f>
        <v>0</v>
      </c>
      <c r="AU3" s="5">
        <f t="shared" si="58"/>
        <v>0</v>
      </c>
      <c r="AV3" s="5">
        <f t="shared" ref="AV3" si="59">IF(AU3=0,0,(AW3*1000)/(AU3*AU$6))</f>
        <v>0</v>
      </c>
      <c r="AW3" s="5">
        <f t="shared" ref="AW3:AX3" si="60">SUBTOTAL(9,AW7:AW1048576)</f>
        <v>0</v>
      </c>
      <c r="AX3" s="4">
        <f t="shared" si="60"/>
        <v>0</v>
      </c>
      <c r="AY3" s="4">
        <f t="shared" ref="AY3" si="61">IF(AX3=0,0,(AZ3*1000)/(AX3*AX$6))</f>
        <v>0</v>
      </c>
      <c r="AZ3" s="4">
        <f t="shared" ref="AZ3:BA3" si="62">SUBTOTAL(9,AZ7:AZ1048576)</f>
        <v>0</v>
      </c>
      <c r="BA3" s="5">
        <f t="shared" si="62"/>
        <v>0</v>
      </c>
      <c r="BB3" s="5">
        <f t="shared" ref="BB3" si="63">IF(BA3=0,0,(BC3*1000)/(BA3*BA$6))</f>
        <v>0</v>
      </c>
      <c r="BC3" s="5">
        <f t="shared" ref="BC3:BD3" si="64">SUBTOTAL(9,BC7:BC1048576)</f>
        <v>0</v>
      </c>
      <c r="BD3" s="4">
        <f t="shared" si="64"/>
        <v>0</v>
      </c>
      <c r="BE3" s="4">
        <f t="shared" ref="BE3" si="65">IF(BD3=0,0,(BF3*1000)/(BD3*BD$6))</f>
        <v>0</v>
      </c>
      <c r="BF3" s="4">
        <f t="shared" ref="BF3:BG3" si="66">SUBTOTAL(9,BF7:BF1048576)</f>
        <v>0</v>
      </c>
      <c r="BG3" s="5">
        <f t="shared" si="66"/>
        <v>0</v>
      </c>
      <c r="BH3" s="5">
        <f t="shared" ref="BH3" si="67">IF(BG3=0,0,(BI3*1000)/(BG3*BG$6))</f>
        <v>0</v>
      </c>
      <c r="BI3" s="5">
        <f t="shared" ref="BI3:BJ3" si="68">SUBTOTAL(9,BI7:BI1048576)</f>
        <v>0</v>
      </c>
      <c r="BJ3" s="4">
        <f t="shared" si="68"/>
        <v>0</v>
      </c>
      <c r="BK3" s="4">
        <f t="shared" ref="BK3" si="69">IF(BJ3=0,0,(BL3*1000)/(BJ3*BJ$6))</f>
        <v>0</v>
      </c>
      <c r="BL3" s="4">
        <f t="shared" ref="BL3:BM3" si="70">SUBTOTAL(9,BL7:BL1048576)</f>
        <v>0</v>
      </c>
      <c r="BM3" s="5">
        <f t="shared" si="70"/>
        <v>0</v>
      </c>
      <c r="BN3" s="5">
        <f t="shared" ref="BN3" si="71">IF(BM3=0,0,(BO3*1000)/(BM3*BM$6))</f>
        <v>0</v>
      </c>
      <c r="BO3" s="5">
        <f t="shared" ref="BO3:BP3" si="72">SUBTOTAL(9,BO7:BO1048576)</f>
        <v>0</v>
      </c>
      <c r="BP3" s="4">
        <f t="shared" si="72"/>
        <v>0</v>
      </c>
      <c r="BQ3" s="4">
        <f t="shared" ref="BQ3" si="73">IF(BP3=0,0,(BR3*1000)/(BP3*BP$6))</f>
        <v>0</v>
      </c>
      <c r="BR3" s="4">
        <f t="shared" ref="BR3:BS3" si="74">SUBTOTAL(9,BR7:BR1048576)</f>
        <v>0</v>
      </c>
      <c r="BS3" s="5">
        <f t="shared" si="74"/>
        <v>0</v>
      </c>
      <c r="BT3" s="5">
        <f t="shared" ref="BT3" si="75">IF(BS3=0,0,(BU3*1000)/(BS3*BS$6))</f>
        <v>0</v>
      </c>
      <c r="BU3" s="5">
        <f t="shared" ref="BU3:BV3" si="76">SUBTOTAL(9,BU7:BU1048576)</f>
        <v>0</v>
      </c>
      <c r="BV3" s="4">
        <f t="shared" si="76"/>
        <v>0</v>
      </c>
      <c r="BW3" s="4">
        <f t="shared" ref="BW3" si="77">IF(BV3=0,0,(BX3*1000)/(BV3*BV$6))</f>
        <v>0</v>
      </c>
      <c r="BX3" s="4">
        <f t="shared" ref="BX3:BY3" si="78">SUBTOTAL(9,BX7:BX1048576)</f>
        <v>0</v>
      </c>
      <c r="BY3" s="5">
        <f t="shared" si="78"/>
        <v>0</v>
      </c>
      <c r="BZ3" s="5">
        <f t="shared" ref="BZ3" si="79">IF(BY3=0,0,(CA3*1000)/(BY3*BY$6))</f>
        <v>0</v>
      </c>
      <c r="CA3" s="5">
        <f t="shared" ref="CA3" si="80">SUBTOTAL(9,CA7:CA1048576)</f>
        <v>0</v>
      </c>
    </row>
    <row r="4" spans="1:79" ht="12" customHeight="1" x14ac:dyDescent="0.25">
      <c r="K4" s="8" t="s">
        <v>3</v>
      </c>
      <c r="L4" s="9"/>
      <c r="M4" s="10"/>
      <c r="N4" s="8" t="s">
        <v>4</v>
      </c>
      <c r="O4" s="9"/>
      <c r="P4" s="10"/>
      <c r="Q4" s="11" t="s">
        <v>5</v>
      </c>
      <c r="R4" s="12"/>
      <c r="S4" s="13"/>
      <c r="T4" s="8" t="s">
        <v>6</v>
      </c>
      <c r="U4" s="9"/>
      <c r="V4" s="10"/>
      <c r="W4" s="11" t="s">
        <v>7</v>
      </c>
      <c r="X4" s="12"/>
      <c r="Y4" s="13"/>
      <c r="Z4" s="8" t="s">
        <v>8</v>
      </c>
      <c r="AA4" s="9"/>
      <c r="AB4" s="10"/>
      <c r="AC4" s="11" t="s">
        <v>9</v>
      </c>
      <c r="AD4" s="12"/>
      <c r="AE4" s="13"/>
      <c r="AF4" s="8" t="s">
        <v>10</v>
      </c>
      <c r="AG4" s="9"/>
      <c r="AH4" s="10"/>
      <c r="AI4" s="11" t="s">
        <v>11</v>
      </c>
      <c r="AJ4" s="12"/>
      <c r="AK4" s="13"/>
      <c r="AL4" s="8" t="s">
        <v>12</v>
      </c>
      <c r="AM4" s="9"/>
      <c r="AN4" s="10"/>
      <c r="AO4" s="11" t="s">
        <v>13</v>
      </c>
      <c r="AP4" s="12"/>
      <c r="AQ4" s="13"/>
      <c r="AR4" s="8" t="s">
        <v>14</v>
      </c>
      <c r="AS4" s="9"/>
      <c r="AT4" s="10"/>
      <c r="AU4" s="11" t="s">
        <v>15</v>
      </c>
      <c r="AV4" s="12"/>
      <c r="AW4" s="13"/>
      <c r="AX4" s="8" t="s">
        <v>16</v>
      </c>
      <c r="AY4" s="9"/>
      <c r="AZ4" s="10"/>
      <c r="BA4" s="11" t="s">
        <v>17</v>
      </c>
      <c r="BB4" s="12"/>
      <c r="BC4" s="13"/>
      <c r="BD4" s="8" t="s">
        <v>18</v>
      </c>
      <c r="BE4" s="9"/>
      <c r="BF4" s="10"/>
      <c r="BG4" s="11" t="s">
        <v>19</v>
      </c>
      <c r="BH4" s="12"/>
      <c r="BI4" s="13"/>
      <c r="BJ4" s="8" t="s">
        <v>20</v>
      </c>
      <c r="BK4" s="9"/>
      <c r="BL4" s="10"/>
      <c r="BM4" s="11" t="s">
        <v>21</v>
      </c>
      <c r="BN4" s="12"/>
      <c r="BO4" s="13"/>
      <c r="BP4" s="8" t="s">
        <v>22</v>
      </c>
      <c r="BQ4" s="9"/>
      <c r="BR4" s="10"/>
      <c r="BS4" s="11" t="s">
        <v>23</v>
      </c>
      <c r="BT4" s="12"/>
      <c r="BU4" s="13"/>
      <c r="BV4" s="8" t="s">
        <v>24</v>
      </c>
      <c r="BW4" s="9"/>
      <c r="BX4" s="10"/>
      <c r="BY4" s="11" t="s">
        <v>25</v>
      </c>
      <c r="BZ4" s="12"/>
      <c r="CA4" s="13"/>
    </row>
    <row r="5" spans="1:79" s="16" customFormat="1" ht="12" customHeight="1" x14ac:dyDescent="0.25">
      <c r="A5" s="60" t="s">
        <v>26</v>
      </c>
      <c r="B5" s="62" t="s">
        <v>27</v>
      </c>
      <c r="C5" s="62" t="s">
        <v>28</v>
      </c>
      <c r="D5" s="62" t="s">
        <v>29</v>
      </c>
      <c r="E5" s="62" t="s">
        <v>30</v>
      </c>
      <c r="F5" s="62" t="s">
        <v>31</v>
      </c>
      <c r="G5" s="62" t="s">
        <v>32</v>
      </c>
      <c r="H5" s="66" t="s">
        <v>33</v>
      </c>
      <c r="I5" s="66" t="s">
        <v>34</v>
      </c>
      <c r="J5" s="66" t="s">
        <v>35</v>
      </c>
      <c r="K5" s="14" t="s">
        <v>36</v>
      </c>
      <c r="L5" s="14" t="s">
        <v>37</v>
      </c>
      <c r="M5" s="14" t="s">
        <v>38</v>
      </c>
      <c r="N5" s="14" t="s">
        <v>36</v>
      </c>
      <c r="O5" s="14" t="s">
        <v>37</v>
      </c>
      <c r="P5" s="14" t="s">
        <v>38</v>
      </c>
      <c r="Q5" s="15" t="s">
        <v>36</v>
      </c>
      <c r="R5" s="15" t="s">
        <v>37</v>
      </c>
      <c r="S5" s="15" t="s">
        <v>38</v>
      </c>
      <c r="T5" s="14" t="s">
        <v>36</v>
      </c>
      <c r="U5" s="14" t="s">
        <v>37</v>
      </c>
      <c r="V5" s="14" t="s">
        <v>38</v>
      </c>
      <c r="W5" s="15" t="s">
        <v>36</v>
      </c>
      <c r="X5" s="15" t="s">
        <v>37</v>
      </c>
      <c r="Y5" s="15" t="s">
        <v>38</v>
      </c>
      <c r="Z5" s="14" t="s">
        <v>36</v>
      </c>
      <c r="AA5" s="14" t="s">
        <v>37</v>
      </c>
      <c r="AB5" s="14" t="s">
        <v>38</v>
      </c>
      <c r="AC5" s="15" t="s">
        <v>36</v>
      </c>
      <c r="AD5" s="15" t="s">
        <v>37</v>
      </c>
      <c r="AE5" s="15" t="s">
        <v>38</v>
      </c>
      <c r="AF5" s="14" t="s">
        <v>36</v>
      </c>
      <c r="AG5" s="14" t="s">
        <v>37</v>
      </c>
      <c r="AH5" s="14" t="s">
        <v>38</v>
      </c>
      <c r="AI5" s="15" t="s">
        <v>36</v>
      </c>
      <c r="AJ5" s="15" t="s">
        <v>37</v>
      </c>
      <c r="AK5" s="15" t="s">
        <v>38</v>
      </c>
      <c r="AL5" s="14" t="s">
        <v>36</v>
      </c>
      <c r="AM5" s="14" t="s">
        <v>37</v>
      </c>
      <c r="AN5" s="14" t="s">
        <v>38</v>
      </c>
      <c r="AO5" s="15" t="s">
        <v>36</v>
      </c>
      <c r="AP5" s="15" t="s">
        <v>37</v>
      </c>
      <c r="AQ5" s="15" t="s">
        <v>38</v>
      </c>
      <c r="AR5" s="14" t="s">
        <v>36</v>
      </c>
      <c r="AS5" s="14" t="s">
        <v>37</v>
      </c>
      <c r="AT5" s="14" t="s">
        <v>38</v>
      </c>
      <c r="AU5" s="15" t="s">
        <v>36</v>
      </c>
      <c r="AV5" s="15" t="s">
        <v>37</v>
      </c>
      <c r="AW5" s="15" t="s">
        <v>38</v>
      </c>
      <c r="AX5" s="14" t="s">
        <v>36</v>
      </c>
      <c r="AY5" s="14" t="s">
        <v>37</v>
      </c>
      <c r="AZ5" s="14" t="s">
        <v>38</v>
      </c>
      <c r="BA5" s="15" t="s">
        <v>36</v>
      </c>
      <c r="BB5" s="15" t="s">
        <v>37</v>
      </c>
      <c r="BC5" s="15" t="s">
        <v>38</v>
      </c>
      <c r="BD5" s="14" t="s">
        <v>36</v>
      </c>
      <c r="BE5" s="14" t="s">
        <v>37</v>
      </c>
      <c r="BF5" s="14" t="s">
        <v>38</v>
      </c>
      <c r="BG5" s="15" t="s">
        <v>36</v>
      </c>
      <c r="BH5" s="15" t="s">
        <v>37</v>
      </c>
      <c r="BI5" s="15" t="s">
        <v>38</v>
      </c>
      <c r="BJ5" s="14" t="s">
        <v>36</v>
      </c>
      <c r="BK5" s="14" t="s">
        <v>37</v>
      </c>
      <c r="BL5" s="14" t="s">
        <v>38</v>
      </c>
      <c r="BM5" s="15" t="s">
        <v>36</v>
      </c>
      <c r="BN5" s="15" t="s">
        <v>37</v>
      </c>
      <c r="BO5" s="15" t="s">
        <v>38</v>
      </c>
      <c r="BP5" s="14" t="s">
        <v>36</v>
      </c>
      <c r="BQ5" s="14" t="s">
        <v>37</v>
      </c>
      <c r="BR5" s="14" t="s">
        <v>38</v>
      </c>
      <c r="BS5" s="15" t="s">
        <v>36</v>
      </c>
      <c r="BT5" s="15" t="s">
        <v>37</v>
      </c>
      <c r="BU5" s="15" t="s">
        <v>38</v>
      </c>
      <c r="BV5" s="14" t="s">
        <v>36</v>
      </c>
      <c r="BW5" s="14" t="s">
        <v>37</v>
      </c>
      <c r="BX5" s="14" t="s">
        <v>38</v>
      </c>
      <c r="BY5" s="15" t="s">
        <v>36</v>
      </c>
      <c r="BZ5" s="15" t="s">
        <v>37</v>
      </c>
      <c r="CA5" s="15" t="s">
        <v>38</v>
      </c>
    </row>
    <row r="6" spans="1:79" s="16" customFormat="1" ht="12" customHeight="1" x14ac:dyDescent="0.25">
      <c r="A6" s="61"/>
      <c r="B6" s="63"/>
      <c r="C6" s="63"/>
      <c r="D6" s="63"/>
      <c r="E6" s="63"/>
      <c r="F6" s="63"/>
      <c r="G6" s="63"/>
      <c r="H6" s="67"/>
      <c r="I6" s="67"/>
      <c r="J6" s="67"/>
      <c r="K6" s="51">
        <v>31</v>
      </c>
      <c r="L6" s="52"/>
      <c r="M6" s="53"/>
      <c r="N6" s="51">
        <f>IFERROR(DAY(DATE(VLOOKUP($B$2,TablaEjercicios,2,0),3,1)-1),28)</f>
        <v>28</v>
      </c>
      <c r="O6" s="52"/>
      <c r="P6" s="53"/>
      <c r="Q6" s="54">
        <f>N6+K6</f>
        <v>59</v>
      </c>
      <c r="R6" s="55"/>
      <c r="S6" s="56"/>
      <c r="T6" s="51">
        <v>31</v>
      </c>
      <c r="U6" s="52"/>
      <c r="V6" s="53"/>
      <c r="W6" s="54">
        <f>T6+Q6</f>
        <v>90</v>
      </c>
      <c r="X6" s="55"/>
      <c r="Y6" s="56"/>
      <c r="Z6" s="51">
        <v>30</v>
      </c>
      <c r="AA6" s="52"/>
      <c r="AB6" s="53"/>
      <c r="AC6" s="54">
        <f>Z6+W6</f>
        <v>120</v>
      </c>
      <c r="AD6" s="55"/>
      <c r="AE6" s="56"/>
      <c r="AF6" s="51">
        <v>31</v>
      </c>
      <c r="AG6" s="52"/>
      <c r="AH6" s="53"/>
      <c r="AI6" s="54">
        <f>AF6+AC6</f>
        <v>151</v>
      </c>
      <c r="AJ6" s="55"/>
      <c r="AK6" s="56"/>
      <c r="AL6" s="51">
        <v>30</v>
      </c>
      <c r="AM6" s="52"/>
      <c r="AN6" s="53"/>
      <c r="AO6" s="54">
        <f>AL6+AI6</f>
        <v>181</v>
      </c>
      <c r="AP6" s="55"/>
      <c r="AQ6" s="56"/>
      <c r="AR6" s="51">
        <v>31</v>
      </c>
      <c r="AS6" s="52"/>
      <c r="AT6" s="53"/>
      <c r="AU6" s="54">
        <f>AR6+AO6</f>
        <v>212</v>
      </c>
      <c r="AV6" s="55"/>
      <c r="AW6" s="56"/>
      <c r="AX6" s="51">
        <v>31</v>
      </c>
      <c r="AY6" s="52"/>
      <c r="AZ6" s="53"/>
      <c r="BA6" s="54">
        <f>AX6+AU6</f>
        <v>243</v>
      </c>
      <c r="BB6" s="55"/>
      <c r="BC6" s="56"/>
      <c r="BD6" s="51">
        <v>30</v>
      </c>
      <c r="BE6" s="52"/>
      <c r="BF6" s="53"/>
      <c r="BG6" s="54">
        <f>BD6+BA6</f>
        <v>273</v>
      </c>
      <c r="BH6" s="55"/>
      <c r="BI6" s="56"/>
      <c r="BJ6" s="51">
        <v>31</v>
      </c>
      <c r="BK6" s="52"/>
      <c r="BL6" s="53"/>
      <c r="BM6" s="54">
        <f>BJ6+BG6</f>
        <v>304</v>
      </c>
      <c r="BN6" s="55"/>
      <c r="BO6" s="56"/>
      <c r="BP6" s="51">
        <v>30</v>
      </c>
      <c r="BQ6" s="52"/>
      <c r="BR6" s="53"/>
      <c r="BS6" s="54">
        <f>BP6+BM6</f>
        <v>334</v>
      </c>
      <c r="BT6" s="55"/>
      <c r="BU6" s="56"/>
      <c r="BV6" s="51">
        <v>31</v>
      </c>
      <c r="BW6" s="52"/>
      <c r="BX6" s="53"/>
      <c r="BY6" s="54">
        <f>BV6+BS6</f>
        <v>365</v>
      </c>
      <c r="BZ6" s="55"/>
      <c r="CA6" s="56"/>
    </row>
    <row r="7" spans="1:79" ht="12" customHeight="1" x14ac:dyDescent="0.25">
      <c r="A7" s="57">
        <f>'BD Productos'!A2</f>
        <v>0</v>
      </c>
      <c r="B7" s="57" t="str">
        <f t="shared" ref="B7:B21" si="81">IFERROR(VLOOKUP($A7,TablaProductos,2,0),"-")</f>
        <v>-</v>
      </c>
      <c r="C7" s="57" t="str">
        <f t="shared" ref="C7:C21" si="82">IFERROR(VLOOKUP($A7,TablaProductos,3,0),"-")</f>
        <v>-</v>
      </c>
      <c r="D7" s="57" t="str">
        <f t="shared" ref="D7:D21" si="83">IFERROR(VLOOKUP($A7,TablaProductos,4,0),"-")</f>
        <v>-</v>
      </c>
      <c r="E7" s="57" t="str">
        <f t="shared" ref="E7:E21" si="84">IFERROR(VLOOKUP($A7,TablaProductos,5,0),"-")</f>
        <v>-</v>
      </c>
      <c r="F7" s="57" t="str">
        <f t="shared" ref="F7:F21" si="85">IFERROR(VLOOKUP($A7,TablaProductos,6,0),"-")</f>
        <v>-</v>
      </c>
      <c r="G7" s="57" t="str">
        <f t="shared" ref="G7:G21" si="86">IFERROR(VLOOKUP($A7,TablaProductos,7,0),"-")</f>
        <v>-</v>
      </c>
      <c r="H7" s="57" t="str">
        <f t="shared" ref="H7:H21" si="87">IFERROR(VLOOKUP($A7&amp;"-"&amp;$B$2,TablaPpto,4,0),"-")</f>
        <v>-</v>
      </c>
      <c r="I7" s="57" t="str">
        <f t="shared" ref="I7:I21" si="88">IFERROR(VLOOKUP($A7&amp;"-"&amp;$B$2,TablaPpto,5,0),"-")</f>
        <v>-</v>
      </c>
      <c r="J7" s="57" t="str">
        <f t="shared" ref="J7:J21" si="89">IFERROR(VLOOKUP($A7&amp;"-"&amp;$B$2,TablaPpto,6,0),"-")</f>
        <v>-</v>
      </c>
      <c r="K7" s="58">
        <f t="shared" ref="K7:K21" si="90">IF(AND($A$3=FALSE,$H7="No"),0,IFERROR(VLOOKUP($A7&amp;"-"&amp;$B$2,TablaPpto,7,0),0))</f>
        <v>0</v>
      </c>
      <c r="L7" s="58">
        <f t="shared" ref="L7" si="91">IF(K7=0,0,(M7*1000)/(K7*K$6))</f>
        <v>0</v>
      </c>
      <c r="M7" s="58">
        <f t="shared" ref="M7:M21" si="92">IF(AND($A$3=FALSE,$H7="No"),0,IFERROR(VLOOKUP($A7&amp;"-"&amp;$B$2,TablaPpto,8,0),0))</f>
        <v>0</v>
      </c>
      <c r="N7" s="58">
        <f>ROUND((Q7*Q$6-K7*K$6)/N$6,8)</f>
        <v>0</v>
      </c>
      <c r="O7" s="58">
        <f>IF(N7=0,0,(P7*1000)/(N7*N$6))</f>
        <v>0</v>
      </c>
      <c r="P7" s="58">
        <f>S7-M7</f>
        <v>0</v>
      </c>
      <c r="Q7" s="59">
        <f t="shared" ref="Q7:Q21" si="93">IF(AND($A$3=FALSE,$H7="No"),0,IFERROR(VLOOKUP($A7&amp;"-"&amp;$B$2,TablaPpto,9,0),0))</f>
        <v>0</v>
      </c>
      <c r="R7" s="59">
        <f t="shared" ref="R7" si="94">IF(Q7=0,0,(S7*1000)/(Q7*Q$6))</f>
        <v>0</v>
      </c>
      <c r="S7" s="59">
        <f t="shared" ref="S7:S21" si="95">IF(AND($A$3=FALSE,$H7="No"),0,IFERROR(VLOOKUP($A7&amp;"-"&amp;$B$2,TablaPpto,10,0),0))</f>
        <v>0</v>
      </c>
      <c r="T7" s="58">
        <f>ROUND((W7*W$6-Q7*Q$6)/T$6,8)</f>
        <v>0</v>
      </c>
      <c r="U7" s="58">
        <f>IF(T7=0,0,(V7*1000)/(T7*T$6))</f>
        <v>0</v>
      </c>
      <c r="V7" s="58">
        <f>Y7-S7</f>
        <v>0</v>
      </c>
      <c r="W7" s="59">
        <f t="shared" ref="W7:W21" si="96">IF(AND($A$3=FALSE,$H7="No"),0,IFERROR(VLOOKUP($A7&amp;"-"&amp;$B$2,TablaPpto,11,0),0))</f>
        <v>0</v>
      </c>
      <c r="X7" s="59">
        <f t="shared" ref="X7" si="97">IF(W7=0,0,(Y7*1000)/(W7*W$6))</f>
        <v>0</v>
      </c>
      <c r="Y7" s="59">
        <f t="shared" ref="Y7:Y21" si="98">IF(AND($A$3=FALSE,$H7="No"),0,IFERROR(VLOOKUP($A7&amp;"-"&amp;$B$2,TablaPpto,12,0),0))</f>
        <v>0</v>
      </c>
      <c r="Z7" s="58">
        <f>ROUND((AC7*AC$6-W7*W$6)/Z$6,8)</f>
        <v>0</v>
      </c>
      <c r="AA7" s="58">
        <f>IF(Z7=0,0,(AB7*1000)/(Z7*Z$6))</f>
        <v>0</v>
      </c>
      <c r="AB7" s="58">
        <f>AE7-Y7</f>
        <v>0</v>
      </c>
      <c r="AC7" s="59">
        <f t="shared" ref="AC7:AC21" si="99">IF(AND($A$3=FALSE,$H7="No"),0,IFERROR(VLOOKUP($A7&amp;"-"&amp;$B$2,TablaPpto,13,0),0))</f>
        <v>0</v>
      </c>
      <c r="AD7" s="59">
        <f t="shared" ref="AD7" si="100">IF(AC7=0,0,(AE7*1000)/(AC7*AC$6))</f>
        <v>0</v>
      </c>
      <c r="AE7" s="59">
        <f t="shared" ref="AE7:AE21" si="101">IF(AND($A$3=FALSE,$H7="No"),0,IFERROR(VLOOKUP($A7&amp;"-"&amp;$B$2,TablaPpto,14,0),0))</f>
        <v>0</v>
      </c>
      <c r="AF7" s="58">
        <f>ROUND((AI7*AI$6-AC7*AC$6)/AF$6,8)</f>
        <v>0</v>
      </c>
      <c r="AG7" s="58">
        <f>IF(AF7=0,0,(AH7*1000)/(AF7*AF$6))</f>
        <v>0</v>
      </c>
      <c r="AH7" s="58">
        <f>AK7-AE7</f>
        <v>0</v>
      </c>
      <c r="AI7" s="59">
        <f t="shared" ref="AI7:AI21" si="102">IF(AND($A$3=FALSE,$H7="No"),0,IFERROR(VLOOKUP($A7&amp;"-"&amp;$B$2,TablaPpto,15,0),0))</f>
        <v>0</v>
      </c>
      <c r="AJ7" s="59">
        <f t="shared" ref="AJ7" si="103">IF(AI7=0,0,(AK7*1000)/(AI7*AI$6))</f>
        <v>0</v>
      </c>
      <c r="AK7" s="59">
        <f t="shared" ref="AK7:AK21" si="104">IF(AND($A$3=FALSE,$H7="No"),0,IFERROR(VLOOKUP($A7&amp;"-"&amp;$B$2,TablaPpto,16,0),0))</f>
        <v>0</v>
      </c>
      <c r="AL7" s="58">
        <f>ROUND((AO7*AO$6-AI7*AI$6)/AL$6,8)</f>
        <v>0</v>
      </c>
      <c r="AM7" s="58">
        <f>IF(AL7=0,0,(AN7*1000)/(AL7*AL$6))</f>
        <v>0</v>
      </c>
      <c r="AN7" s="58">
        <f>AQ7-AK7</f>
        <v>0</v>
      </c>
      <c r="AO7" s="59">
        <f t="shared" ref="AO7:AO21" si="105">IF(AND($A$3=FALSE,$H7="No"),0,IFERROR(VLOOKUP($A7&amp;"-"&amp;$B$2,TablaPpto,17,0),0))</f>
        <v>0</v>
      </c>
      <c r="AP7" s="59">
        <f t="shared" ref="AP7" si="106">IF(AO7=0,0,(AQ7*1000)/(AO7*AO$6))</f>
        <v>0</v>
      </c>
      <c r="AQ7" s="59">
        <f t="shared" ref="AQ7:AQ21" si="107">IF(AND($A$3=FALSE,$H7="No"),0,IFERROR(VLOOKUP($A7&amp;"-"&amp;$B$2,TablaPpto,18,0),0))</f>
        <v>0</v>
      </c>
      <c r="AR7" s="58">
        <f>ROUND((AU7*AU$6-AO7*AO$6)/AR$6,8)</f>
        <v>0</v>
      </c>
      <c r="AS7" s="58">
        <f>IF(AR7=0,0,(AT7*1000)/(AR7*AR$6))</f>
        <v>0</v>
      </c>
      <c r="AT7" s="58">
        <f>AW7-AQ7</f>
        <v>0</v>
      </c>
      <c r="AU7" s="59">
        <f t="shared" ref="AU7:AU21" si="108">IF(AND($A$3=FALSE,$H7="No"),0,IFERROR(VLOOKUP($A7&amp;"-"&amp;$B$2,TablaPpto,19,0),0))</f>
        <v>0</v>
      </c>
      <c r="AV7" s="59">
        <f t="shared" ref="AV7" si="109">IF(AU7=0,0,(AW7*1000)/(AU7*AU$6))</f>
        <v>0</v>
      </c>
      <c r="AW7" s="59">
        <f t="shared" ref="AW7:AW21" si="110">IF(AND($A$3=FALSE,$H7="No"),0,IFERROR(VLOOKUP($A7&amp;"-"&amp;$B$2,TablaPpto,20,0),0))</f>
        <v>0</v>
      </c>
      <c r="AX7" s="58">
        <f>ROUND((BA7*BA$6-AU7*AU$6)/AX$6,8)</f>
        <v>0</v>
      </c>
      <c r="AY7" s="58">
        <f>IF(AX7=0,0,(AZ7*1000)/(AX7*AX$6))</f>
        <v>0</v>
      </c>
      <c r="AZ7" s="58">
        <f>BC7-AW7</f>
        <v>0</v>
      </c>
      <c r="BA7" s="59">
        <f t="shared" ref="BA7:BA21" si="111">IF(AND($A$3=FALSE,$H7="No"),0,IFERROR(VLOOKUP($A7&amp;"-"&amp;$B$2,TablaPpto,21,0),0))</f>
        <v>0</v>
      </c>
      <c r="BB7" s="59">
        <f t="shared" ref="BB7" si="112">IF(BA7=0,0,(BC7*1000)/(BA7*BA$6))</f>
        <v>0</v>
      </c>
      <c r="BC7" s="59">
        <f t="shared" ref="BC7:BC21" si="113">IF(AND($A$3=FALSE,$H7="No"),0,IFERROR(VLOOKUP($A7&amp;"-"&amp;$B$2,TablaPpto,22,0),0))</f>
        <v>0</v>
      </c>
      <c r="BD7" s="58">
        <f>ROUND((BG7*BG$6-BA7*BA$6)/BD$6,8)</f>
        <v>0</v>
      </c>
      <c r="BE7" s="58">
        <f>IF(BD7=0,0,(BF7*1000)/(BD7*BD$6))</f>
        <v>0</v>
      </c>
      <c r="BF7" s="58">
        <f>BI7-BC7</f>
        <v>0</v>
      </c>
      <c r="BG7" s="59">
        <f t="shared" ref="BG7:BG21" si="114">IF(AND($A$3=FALSE,$H7="No"),0,IFERROR(VLOOKUP($A7&amp;"-"&amp;$B$2,TablaPpto,23,0),0))</f>
        <v>0</v>
      </c>
      <c r="BH7" s="59">
        <f t="shared" ref="BH7" si="115">IF(BG7=0,0,(BI7*1000)/(BG7*BG$6))</f>
        <v>0</v>
      </c>
      <c r="BI7" s="59">
        <f t="shared" ref="BI7:BI21" si="116">IF(AND($A$3=FALSE,$H7="No"),0,IFERROR(VLOOKUP($A7&amp;"-"&amp;$B$2,TablaPpto,24,0),0))</f>
        <v>0</v>
      </c>
      <c r="BJ7" s="58">
        <f>ROUND((BM7*BM$6-BG7*BG$6)/BJ$6,8)</f>
        <v>0</v>
      </c>
      <c r="BK7" s="58">
        <f>IF(BJ7=0,0,(BL7*1000)/(BJ7*BJ$6))</f>
        <v>0</v>
      </c>
      <c r="BL7" s="58">
        <f>BO7-BI7</f>
        <v>0</v>
      </c>
      <c r="BM7" s="59">
        <f t="shared" ref="BM7:BM21" si="117">IF(AND($A$3=FALSE,$H7="No"),0,IFERROR(VLOOKUP($A7&amp;"-"&amp;$B$2,TablaPpto,25,0),0))</f>
        <v>0</v>
      </c>
      <c r="BN7" s="59">
        <f t="shared" ref="BN7" si="118">IF(BM7=0,0,(BO7*1000)/(BM7*BM$6))</f>
        <v>0</v>
      </c>
      <c r="BO7" s="59">
        <f t="shared" ref="BO7:BO21" si="119">IF(AND($A$3=FALSE,$H7="No"),0,IFERROR(VLOOKUP($A7&amp;"-"&amp;$B$2,TablaPpto,26,0),0))</f>
        <v>0</v>
      </c>
      <c r="BP7" s="58">
        <f>ROUND((BS7*BS$6-BM7*BM$6)/BP$6,8)</f>
        <v>0</v>
      </c>
      <c r="BQ7" s="58">
        <f>IF(BP7=0,0,(BR7*1000)/(BP7*BP$6))</f>
        <v>0</v>
      </c>
      <c r="BR7" s="58">
        <f>BU7-BO7</f>
        <v>0</v>
      </c>
      <c r="BS7" s="59">
        <f t="shared" ref="BS7:BS21" si="120">IF(AND($A$3=FALSE,$H7="No"),0,IFERROR(VLOOKUP($A7&amp;"-"&amp;$B$2,TablaPpto,27,0),0))</f>
        <v>0</v>
      </c>
      <c r="BT7" s="59">
        <f t="shared" ref="BT7" si="121">IF(BS7=0,0,(BU7*1000)/(BS7*BS$6))</f>
        <v>0</v>
      </c>
      <c r="BU7" s="59">
        <f t="shared" ref="BU7:BU21" si="122">IF(AND($A$3=FALSE,$H7="No"),0,IFERROR(VLOOKUP($A7&amp;"-"&amp;$B$2,TablaPpto,28,0),0))</f>
        <v>0</v>
      </c>
      <c r="BV7" s="58">
        <f>ROUND((BY7*BY$6-BS7*BS$6)/BV$6,8)</f>
        <v>0</v>
      </c>
      <c r="BW7" s="58">
        <f>IF(BV7=0,0,(BX7*1000)/(BV7*BV$6))</f>
        <v>0</v>
      </c>
      <c r="BX7" s="58">
        <f>CA7-BU7</f>
        <v>0</v>
      </c>
      <c r="BY7" s="59">
        <f t="shared" ref="BY7:BY21" si="123">IF(AND($A$3=FALSE,$H7="No"),0,IFERROR(VLOOKUP($A7&amp;"-"&amp;$B$2,TablaPpto,29,0),0))</f>
        <v>0</v>
      </c>
      <c r="BZ7" s="59">
        <f t="shared" ref="BZ7" si="124">IF(BY7=0,0,(CA7*1000)/(BY7*BY$6))</f>
        <v>0</v>
      </c>
      <c r="CA7" s="59">
        <f t="shared" ref="CA7:CA21" si="125">IF(AND($A$3=FALSE,$H7="No"),0,IFERROR(VLOOKUP($A7&amp;"-"&amp;$B$2,TablaPpto,30,0),0))</f>
        <v>0</v>
      </c>
    </row>
  </sheetData>
  <autoFilter ref="A6:CB6"/>
  <mergeCells count="11">
    <mergeCell ref="B2:C2"/>
    <mergeCell ref="G5:G6"/>
    <mergeCell ref="H5:H6"/>
    <mergeCell ref="I5:I6"/>
    <mergeCell ref="J5:J6"/>
    <mergeCell ref="F5:F6"/>
    <mergeCell ref="A5:A6"/>
    <mergeCell ref="B5:B6"/>
    <mergeCell ref="C5:C6"/>
    <mergeCell ref="D5:D6"/>
    <mergeCell ref="E5:E6"/>
  </mergeCells>
  <conditionalFormatting sqref="A7:J7">
    <cfRule type="expression" dxfId="0" priority="1">
      <formula>$CA7+$BU7+$BO7+$BI7+$BC7+$AW7+$AQ7+$AK7+$AE7+$Y7+$S7+$M7=0</formula>
    </cfRule>
  </conditionalFormatting>
  <dataValidations count="1">
    <dataValidation type="list" allowBlank="1" showInputMessage="1" showErrorMessage="1" sqref="B2">
      <formula1>Ejercicios</formula1>
    </dataValidation>
  </dataValidations>
  <pageMargins left="0.7" right="0.7" top="0.75" bottom="0.75" header="0.3" footer="0.3"/>
  <pageSetup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19050</xdr:colOff>
                    <xdr:row>2</xdr:row>
                    <xdr:rowOff>47625</xdr:rowOff>
                  </from>
                  <to>
                    <xdr:col>2</xdr:col>
                    <xdr:colOff>1781175</xdr:colOff>
                    <xdr:row>3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tabColor theme="3" tint="0.39997558519241921"/>
  </sheetPr>
  <dimension ref="B2:E9"/>
  <sheetViews>
    <sheetView showGridLines="0" workbookViewId="0"/>
  </sheetViews>
  <sheetFormatPr baseColWidth="10" defaultRowHeight="15" customHeight="1" x14ac:dyDescent="0.25"/>
  <cols>
    <col min="1" max="1" width="3.85546875" style="1" customWidth="1"/>
    <col min="2" max="2" width="23.85546875" style="1" customWidth="1"/>
    <col min="3" max="16384" width="11.42578125" style="1"/>
  </cols>
  <sheetData>
    <row r="2" spans="2:5" ht="15" customHeight="1" x14ac:dyDescent="0.25">
      <c r="B2" s="2" t="s">
        <v>39</v>
      </c>
      <c r="C2" s="32">
        <v>12</v>
      </c>
    </row>
    <row r="3" spans="2:5" ht="15" customHeight="1" x14ac:dyDescent="0.25">
      <c r="B3" s="68" t="s">
        <v>27</v>
      </c>
      <c r="C3" s="69">
        <f>Ejercicio!B2</f>
        <v>0</v>
      </c>
      <c r="D3" s="70"/>
      <c r="E3" s="70"/>
    </row>
    <row r="4" spans="2:5" ht="15" customHeight="1" x14ac:dyDescent="0.25">
      <c r="B4" s="68"/>
      <c r="C4" s="26" t="s">
        <v>36</v>
      </c>
      <c r="D4" s="26" t="s">
        <v>47</v>
      </c>
      <c r="E4" s="26" t="s">
        <v>48</v>
      </c>
    </row>
    <row r="5" spans="2:5" ht="15" customHeight="1" x14ac:dyDescent="0.25">
      <c r="B5" s="27" t="s">
        <v>49</v>
      </c>
      <c r="C5" s="31">
        <f ca="1">SUM(C6:C9)</f>
        <v>0</v>
      </c>
      <c r="D5" s="31">
        <f ca="1">IF(C5=0,0,(E5*1000)/(C5*INDIRECT("Ejercicio!"&amp;ADDRESS(ROW(Ejercicio!BY$6),COLUMN(Ejercicio!BY$6)-6*(12-$C$2)))))</f>
        <v>0</v>
      </c>
      <c r="E5" s="31">
        <f ca="1">SUM(E6:E9)</f>
        <v>0</v>
      </c>
    </row>
    <row r="6" spans="2:5" ht="15" customHeight="1" x14ac:dyDescent="0.25">
      <c r="B6" s="29" t="s">
        <v>53</v>
      </c>
      <c r="C6" s="28">
        <f ca="1">SUMIF(Ejercicio!B:B,B6,INDIRECT("Ejercicio!"&amp;SUBSTITUTE(ADDRESS(1,COLUMN(Ejercicio!BY1)-6*(12-$C$2),4),"1","")&amp;":"&amp;SUBSTITUTE(ADDRESS(1,COLUMN(Ejercicio!BY1)-6*(12-$C$2),4),"1","")))</f>
        <v>0</v>
      </c>
      <c r="D6" s="28">
        <f ca="1">IF(C6=0,0,(E6*1000)/(C6*INDIRECT("Ejercicio!"&amp;ADDRESS(ROW(Ejercicio!BY$6),COLUMN(Ejercicio!BY$6)-6*(12-$C$2)))))</f>
        <v>0</v>
      </c>
      <c r="E6" s="28">
        <f ca="1">SUMIF(Ejercicio!B:B,B6,INDIRECT("Ejercicio!"&amp;SUBSTITUTE(ADDRESS(1,COLUMN(Ejercicio!CA1)-6*(12-$C$2),4),"1","")&amp;":"&amp;SUBSTITUTE(ADDRESS(1,COLUMN(Ejercicio!CA1)-6*(12-$C$2),4),"1","")))</f>
        <v>0</v>
      </c>
    </row>
    <row r="7" spans="2:5" ht="15" customHeight="1" x14ac:dyDescent="0.25">
      <c r="B7" s="30" t="s">
        <v>52</v>
      </c>
      <c r="C7" s="28">
        <f ca="1">SUMIF(Ejercicio!B:B,B7,INDIRECT("Ejercicio!"&amp;SUBSTITUTE(ADDRESS(1,COLUMN(Ejercicio!BY2)-6*(12-$C$2),4),"1","")&amp;":"&amp;SUBSTITUTE(ADDRESS(1,COLUMN(Ejercicio!BY2)-6*(12-$C$2),4),"1","")))</f>
        <v>0</v>
      </c>
      <c r="D7" s="28">
        <f ca="1">IF(C7=0,0,(E7*1000)/(C7*INDIRECT("Ejercicio!"&amp;ADDRESS(ROW(Ejercicio!BY$6),COLUMN(Ejercicio!BY$6)-6*(12-$C$2)))))</f>
        <v>0</v>
      </c>
      <c r="E7" s="28">
        <f ca="1">SUMIF(Ejercicio!B:B,B7,INDIRECT("Ejercicio!"&amp;SUBSTITUTE(ADDRESS(1,COLUMN(Ejercicio!CA2)-6*(12-$C$2),4),"1","")&amp;":"&amp;SUBSTITUTE(ADDRESS(1,COLUMN(Ejercicio!CA2)-6*(12-$C$2),4),"1","")))</f>
        <v>0</v>
      </c>
    </row>
    <row r="8" spans="2:5" ht="15" customHeight="1" x14ac:dyDescent="0.25">
      <c r="B8" s="29" t="s">
        <v>51</v>
      </c>
      <c r="C8" s="28">
        <f ca="1">SUMIF(Ejercicio!B:B,B8,INDIRECT("Ejercicio!"&amp;SUBSTITUTE(ADDRESS(1,COLUMN(Ejercicio!BY3)-6*(12-$C$2),4),"1","")&amp;":"&amp;SUBSTITUTE(ADDRESS(1,COLUMN(Ejercicio!BY3)-6*(12-$C$2),4),"1","")))</f>
        <v>0</v>
      </c>
      <c r="D8" s="28">
        <f ca="1">IF(C8=0,0,(E8*1000)/(C8*INDIRECT("Ejercicio!"&amp;ADDRESS(ROW(Ejercicio!BY$6),COLUMN(Ejercicio!BY$6)-6*(12-$C$2)))))</f>
        <v>0</v>
      </c>
      <c r="E8" s="28">
        <f ca="1">SUMIF(Ejercicio!B:B,B8,INDIRECT("Ejercicio!"&amp;SUBSTITUTE(ADDRESS(1,COLUMN(Ejercicio!CA3)-6*(12-$C$2),4),"1","")&amp;":"&amp;SUBSTITUTE(ADDRESS(1,COLUMN(Ejercicio!CA3)-6*(12-$C$2),4),"1","")))</f>
        <v>0</v>
      </c>
    </row>
    <row r="9" spans="2:5" ht="15" customHeight="1" x14ac:dyDescent="0.25">
      <c r="B9" s="30" t="s">
        <v>50</v>
      </c>
      <c r="C9" s="28">
        <f ca="1">SUMIF(Ejercicio!B:B,B9,INDIRECT("Ejercicio!"&amp;SUBSTITUTE(ADDRESS(1,COLUMN(Ejercicio!BY4)-6*(12-$C$2),4),"1","")&amp;":"&amp;SUBSTITUTE(ADDRESS(1,COLUMN(Ejercicio!BY4)-6*(12-$C$2),4),"1","")))</f>
        <v>0</v>
      </c>
      <c r="D9" s="28">
        <f ca="1">IF(C9=0,0,(E9*1000)/(C9*INDIRECT("Ejercicio!"&amp;ADDRESS(ROW(Ejercicio!BY$6),COLUMN(Ejercicio!BY$6)-6*(12-$C$2)))))</f>
        <v>0</v>
      </c>
      <c r="E9" s="28">
        <f ca="1">SUMIF(Ejercicio!B:B,B9,INDIRECT("Ejercicio!"&amp;SUBSTITUTE(ADDRESS(1,COLUMN(Ejercicio!CA4)-6*(12-$C$2),4),"1","")&amp;":"&amp;SUBSTITUTE(ADDRESS(1,COLUMN(Ejercicio!CA4)-6*(12-$C$2),4),"1","")))</f>
        <v>0</v>
      </c>
    </row>
  </sheetData>
  <mergeCells count="2">
    <mergeCell ref="B3:B4"/>
    <mergeCell ref="C3:E3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Spinner 1">
              <controlPr defaultSize="0" autoPict="0">
                <anchor moveWithCells="1" sizeWithCells="1">
                  <from>
                    <xdr:col>3</xdr:col>
                    <xdr:colOff>28575</xdr:colOff>
                    <xdr:row>1</xdr:row>
                    <xdr:rowOff>19050</xdr:rowOff>
                  </from>
                  <to>
                    <xdr:col>3</xdr:col>
                    <xdr:colOff>219075</xdr:colOff>
                    <xdr:row>1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>
    <tabColor rgb="FFC00000"/>
  </sheetPr>
  <dimension ref="B2:E21"/>
  <sheetViews>
    <sheetView workbookViewId="0">
      <selection activeCell="F11" sqref="F11"/>
    </sheetView>
  </sheetViews>
  <sheetFormatPr baseColWidth="10" defaultRowHeight="15" x14ac:dyDescent="0.25"/>
  <cols>
    <col min="2" max="2" width="22.7109375" bestFit="1" customWidth="1"/>
    <col min="3" max="3" width="31.28515625" bestFit="1" customWidth="1"/>
  </cols>
  <sheetData>
    <row r="2" spans="2:5" ht="15.75" thickBot="1" x14ac:dyDescent="0.3">
      <c r="B2" s="1"/>
      <c r="C2" s="1"/>
      <c r="D2" s="1" t="s">
        <v>59</v>
      </c>
      <c r="E2" s="1">
        <v>0</v>
      </c>
    </row>
    <row r="3" spans="2:5" x14ac:dyDescent="0.25">
      <c r="B3" s="1" t="s">
        <v>51</v>
      </c>
      <c r="C3" s="40" t="s">
        <v>60</v>
      </c>
      <c r="D3" s="41" t="s">
        <v>61</v>
      </c>
      <c r="E3" s="42">
        <f>SUMIFS(Ejercicio!CA:CA,Ejercicio!B:B,B3,Ejercicio!I:I,"VEF")*$E$2</f>
        <v>0</v>
      </c>
    </row>
    <row r="4" spans="2:5" x14ac:dyDescent="0.25">
      <c r="B4" s="1" t="s">
        <v>51</v>
      </c>
      <c r="C4" s="43" t="s">
        <v>60</v>
      </c>
      <c r="D4" s="44" t="s">
        <v>62</v>
      </c>
      <c r="E4" s="45">
        <f>SUMIFS(Ejercicio!CA:CA,Ejercicio!B:B,B4,Ejercicio!I:I,"USD")</f>
        <v>0</v>
      </c>
    </row>
    <row r="5" spans="2:5" ht="15.75" thickBot="1" x14ac:dyDescent="0.3">
      <c r="B5" s="1" t="s">
        <v>51</v>
      </c>
      <c r="C5" s="46" t="s">
        <v>60</v>
      </c>
      <c r="D5" s="47" t="s">
        <v>63</v>
      </c>
      <c r="E5" s="48">
        <f>IF($E$2=0,0,E3/$E$2+E4)</f>
        <v>0</v>
      </c>
    </row>
    <row r="6" spans="2:5" x14ac:dyDescent="0.25">
      <c r="B6" s="1" t="s">
        <v>53</v>
      </c>
      <c r="C6" s="40" t="s">
        <v>64</v>
      </c>
      <c r="D6" s="41" t="s">
        <v>61</v>
      </c>
      <c r="E6" s="42">
        <f>SUMIFS(Ejercicio!CA:CA,Ejercicio!B:B,B6,Ejercicio!I:I,"VEF")*$E$2</f>
        <v>0</v>
      </c>
    </row>
    <row r="7" spans="2:5" x14ac:dyDescent="0.25">
      <c r="B7" s="1" t="s">
        <v>53</v>
      </c>
      <c r="C7" s="49" t="s">
        <v>64</v>
      </c>
      <c r="D7" s="44" t="s">
        <v>62</v>
      </c>
      <c r="E7" s="45">
        <f>SUMIFS(Ejercicio!CA:CA,Ejercicio!B:B,B7,Ejercicio!I:I,"USD")</f>
        <v>0</v>
      </c>
    </row>
    <row r="8" spans="2:5" ht="15.75" thickBot="1" x14ac:dyDescent="0.3">
      <c r="B8" s="1" t="s">
        <v>53</v>
      </c>
      <c r="C8" s="50" t="s">
        <v>64</v>
      </c>
      <c r="D8" s="47" t="s">
        <v>63</v>
      </c>
      <c r="E8" s="48">
        <f>IF($E$2=0,0,E6/$E$2+E7)</f>
        <v>0</v>
      </c>
    </row>
    <row r="9" spans="2:5" x14ac:dyDescent="0.25">
      <c r="B9" s="1" t="s">
        <v>52</v>
      </c>
      <c r="C9" s="40" t="s">
        <v>65</v>
      </c>
      <c r="D9" s="41" t="s">
        <v>61</v>
      </c>
      <c r="E9" s="42">
        <f>SUMIFS(Ejercicio!CA:CA,Ejercicio!B:B,B9,Ejercicio!I:I,"VEF")*$E$2</f>
        <v>0</v>
      </c>
    </row>
    <row r="10" spans="2:5" x14ac:dyDescent="0.25">
      <c r="B10" s="1" t="s">
        <v>52</v>
      </c>
      <c r="C10" s="49" t="s">
        <v>65</v>
      </c>
      <c r="D10" s="44" t="s">
        <v>62</v>
      </c>
      <c r="E10" s="45">
        <f>SUMIFS(Ejercicio!CA:CA,Ejercicio!B:B,B10,Ejercicio!I:I,"USD")</f>
        <v>0</v>
      </c>
    </row>
    <row r="11" spans="2:5" ht="15.75" thickBot="1" x14ac:dyDescent="0.3">
      <c r="B11" s="1" t="s">
        <v>52</v>
      </c>
      <c r="C11" s="50" t="s">
        <v>65</v>
      </c>
      <c r="D11" s="47" t="s">
        <v>63</v>
      </c>
      <c r="E11" s="48">
        <f>IF($E$2=0,0,E9/$E$2+E10)</f>
        <v>0</v>
      </c>
    </row>
    <row r="12" spans="2:5" x14ac:dyDescent="0.25">
      <c r="B12" s="1" t="s">
        <v>50</v>
      </c>
      <c r="C12" s="40" t="s">
        <v>66</v>
      </c>
      <c r="D12" s="41" t="s">
        <v>61</v>
      </c>
      <c r="E12" s="42">
        <f>SUMIFS(Ejercicio!CA:CA,Ejercicio!B:B,B12,Ejercicio!I:I,"VEF")*$E$2</f>
        <v>0</v>
      </c>
    </row>
    <row r="13" spans="2:5" x14ac:dyDescent="0.25">
      <c r="B13" s="1" t="s">
        <v>50</v>
      </c>
      <c r="C13" s="49" t="s">
        <v>66</v>
      </c>
      <c r="D13" s="44" t="s">
        <v>62</v>
      </c>
      <c r="E13" s="45">
        <f>SUMIFS(Ejercicio!CA:CA,Ejercicio!B:B,B13,Ejercicio!I:I,"USD")</f>
        <v>0</v>
      </c>
    </row>
    <row r="14" spans="2:5" ht="15.75" thickBot="1" x14ac:dyDescent="0.3">
      <c r="B14" s="1" t="s">
        <v>50</v>
      </c>
      <c r="C14" s="50" t="s">
        <v>66</v>
      </c>
      <c r="D14" s="47" t="s">
        <v>63</v>
      </c>
      <c r="E14" s="48">
        <f>IF($E$2=0,0,E12/$E$2+E13)</f>
        <v>0</v>
      </c>
    </row>
    <row r="17" spans="2:3" x14ac:dyDescent="0.25">
      <c r="B17" s="1"/>
      <c r="C17" s="1" t="s">
        <v>59</v>
      </c>
    </row>
    <row r="18" spans="2:3" x14ac:dyDescent="0.25">
      <c r="B18" s="1" t="s">
        <v>67</v>
      </c>
      <c r="C18" s="1">
        <v>1E-4</v>
      </c>
    </row>
    <row r="19" spans="2:3" x14ac:dyDescent="0.25">
      <c r="B19" s="1" t="s">
        <v>68</v>
      </c>
      <c r="C19" s="1">
        <v>1E-4</v>
      </c>
    </row>
    <row r="20" spans="2:3" x14ac:dyDescent="0.25">
      <c r="B20" s="1" t="s">
        <v>69</v>
      </c>
      <c r="C20" s="1">
        <v>60</v>
      </c>
    </row>
    <row r="21" spans="2:3" x14ac:dyDescent="0.25">
      <c r="B21" s="1" t="s">
        <v>70</v>
      </c>
      <c r="C21" s="1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>
    <tabColor rgb="FFFF0000"/>
  </sheetPr>
  <dimension ref="A1:AD3"/>
  <sheetViews>
    <sheetView workbookViewId="0">
      <selection activeCell="F13" sqref="F13"/>
    </sheetView>
  </sheetViews>
  <sheetFormatPr baseColWidth="10" defaultColWidth="9.140625" defaultRowHeight="11.25" x14ac:dyDescent="0.25"/>
  <cols>
    <col min="1" max="1" width="9.140625" style="1"/>
    <col min="2" max="2" width="12.28515625" style="1" customWidth="1"/>
    <col min="3" max="3" width="10.140625" style="1" customWidth="1"/>
    <col min="4" max="4" width="9.42578125" style="1" customWidth="1"/>
    <col min="5" max="5" width="12" style="1" customWidth="1"/>
    <col min="6" max="29" width="9.140625" style="39"/>
    <col min="30" max="16384" width="9.140625" style="1"/>
  </cols>
  <sheetData>
    <row r="1" spans="1:30" x14ac:dyDescent="0.25">
      <c r="E1" s="17" t="s">
        <v>39</v>
      </c>
      <c r="F1" s="35">
        <v>1</v>
      </c>
      <c r="G1" s="35">
        <v>31</v>
      </c>
      <c r="H1" s="36">
        <f>F1+1</f>
        <v>2</v>
      </c>
      <c r="I1" s="36">
        <v>59</v>
      </c>
      <c r="J1" s="35">
        <f>H1+1</f>
        <v>3</v>
      </c>
      <c r="K1" s="35">
        <v>90</v>
      </c>
      <c r="L1" s="36">
        <f>J1+1</f>
        <v>4</v>
      </c>
      <c r="M1" s="36">
        <v>120</v>
      </c>
      <c r="N1" s="35">
        <f>L1+1</f>
        <v>5</v>
      </c>
      <c r="O1" s="35">
        <v>151</v>
      </c>
      <c r="P1" s="36">
        <f>N1+1</f>
        <v>6</v>
      </c>
      <c r="Q1" s="36">
        <v>181</v>
      </c>
      <c r="R1" s="35">
        <f>P1+1</f>
        <v>7</v>
      </c>
      <c r="S1" s="35">
        <v>212</v>
      </c>
      <c r="T1" s="36">
        <f>R1+1</f>
        <v>8</v>
      </c>
      <c r="U1" s="36">
        <v>243</v>
      </c>
      <c r="V1" s="35">
        <f>T1+1</f>
        <v>9</v>
      </c>
      <c r="W1" s="35">
        <v>273</v>
      </c>
      <c r="X1" s="36">
        <f>V1+1</f>
        <v>10</v>
      </c>
      <c r="Y1" s="36">
        <v>304</v>
      </c>
      <c r="Z1" s="35">
        <f>X1+1</f>
        <v>11</v>
      </c>
      <c r="AA1" s="35">
        <v>334</v>
      </c>
      <c r="AB1" s="36">
        <f>Z1+1</f>
        <v>12</v>
      </c>
      <c r="AC1" s="36">
        <v>365</v>
      </c>
    </row>
    <row r="2" spans="1:30" s="16" customFormat="1" ht="22.5" x14ac:dyDescent="0.25">
      <c r="A2" s="37" t="s">
        <v>26</v>
      </c>
      <c r="B2" s="37" t="s">
        <v>0</v>
      </c>
      <c r="C2" s="37" t="s">
        <v>33</v>
      </c>
      <c r="D2" s="37" t="s">
        <v>34</v>
      </c>
      <c r="E2" s="37" t="s">
        <v>35</v>
      </c>
      <c r="F2" s="37" t="s">
        <v>36</v>
      </c>
      <c r="G2" s="37" t="s">
        <v>38</v>
      </c>
      <c r="H2" s="37" t="s">
        <v>36</v>
      </c>
      <c r="I2" s="37" t="s">
        <v>38</v>
      </c>
      <c r="J2" s="37" t="s">
        <v>36</v>
      </c>
      <c r="K2" s="37" t="s">
        <v>38</v>
      </c>
      <c r="L2" s="37" t="s">
        <v>36</v>
      </c>
      <c r="M2" s="37" t="s">
        <v>38</v>
      </c>
      <c r="N2" s="37" t="s">
        <v>36</v>
      </c>
      <c r="O2" s="37" t="s">
        <v>38</v>
      </c>
      <c r="P2" s="37" t="s">
        <v>36</v>
      </c>
      <c r="Q2" s="37" t="s">
        <v>38</v>
      </c>
      <c r="R2" s="37" t="s">
        <v>36</v>
      </c>
      <c r="S2" s="37" t="s">
        <v>38</v>
      </c>
      <c r="T2" s="37" t="s">
        <v>36</v>
      </c>
      <c r="U2" s="37" t="s">
        <v>38</v>
      </c>
      <c r="V2" s="37" t="s">
        <v>36</v>
      </c>
      <c r="W2" s="37" t="s">
        <v>38</v>
      </c>
      <c r="X2" s="37" t="s">
        <v>36</v>
      </c>
      <c r="Y2" s="37" t="s">
        <v>38</v>
      </c>
      <c r="Z2" s="37" t="s">
        <v>36</v>
      </c>
      <c r="AA2" s="37" t="s">
        <v>38</v>
      </c>
      <c r="AB2" s="37" t="s">
        <v>36</v>
      </c>
      <c r="AC2" s="37" t="s">
        <v>38</v>
      </c>
      <c r="AD2" s="38" t="s">
        <v>55</v>
      </c>
    </row>
    <row r="3" spans="1:30" x14ac:dyDescent="0.25">
      <c r="A3" s="1">
        <f>Ejercicio!A7</f>
        <v>0</v>
      </c>
      <c r="B3" s="1">
        <f>Ejercicio!$B$2</f>
        <v>0</v>
      </c>
      <c r="C3" s="1" t="s">
        <v>56</v>
      </c>
      <c r="D3" s="1" t="s">
        <v>57</v>
      </c>
      <c r="E3" s="1" t="s">
        <v>56</v>
      </c>
      <c r="F3" s="39">
        <f>VLOOKUP($A3,Ejercicio!$1:$1048576,COLUMN(Ejercicio!K:K),0)</f>
        <v>0</v>
      </c>
      <c r="G3" s="39">
        <f>VLOOKUP($A3,Ejercicio!$1:$1048576,COLUMN(Ejercicio!M:M),0)</f>
        <v>0</v>
      </c>
      <c r="H3" s="39">
        <f>VLOOKUP($A3,Ejercicio!$1:$1048576,COLUMN(Ejercicio!Q:Q),0)</f>
        <v>0</v>
      </c>
      <c r="I3" s="39">
        <f>VLOOKUP($A3,Ejercicio!$1:$1048576,COLUMN(Ejercicio!S:S),0)</f>
        <v>0</v>
      </c>
      <c r="J3" s="39">
        <f>VLOOKUP($A3,Ejercicio!$1:$1048576,COLUMN(Ejercicio!W:W),0)</f>
        <v>0</v>
      </c>
      <c r="K3" s="39">
        <f>VLOOKUP($A3,Ejercicio!$1:$1048576,COLUMN(Ejercicio!Y:Y),0)</f>
        <v>0</v>
      </c>
      <c r="L3" s="39">
        <f>VLOOKUP($A3,Ejercicio!$1:$1048576,COLUMN(Ejercicio!AC:AC),0)</f>
        <v>0</v>
      </c>
      <c r="M3" s="39">
        <f>VLOOKUP($A3,Ejercicio!$1:$1048576,COLUMN(Ejercicio!AE:AE),0)</f>
        <v>0</v>
      </c>
      <c r="N3" s="39">
        <f>VLOOKUP($A3,Ejercicio!$1:$1048576,COLUMN(Ejercicio!AI:AI),0)</f>
        <v>0</v>
      </c>
      <c r="O3" s="39">
        <f>VLOOKUP($A3,Ejercicio!$1:$1048576,COLUMN(Ejercicio!AK:AK),0)</f>
        <v>0</v>
      </c>
      <c r="P3" s="39">
        <f>VLOOKUP($A3,Ejercicio!$1:$1048576,COLUMN(Ejercicio!AO:AO),0)</f>
        <v>0</v>
      </c>
      <c r="Q3" s="39">
        <f>VLOOKUP($A3,Ejercicio!$1:$1048576,COLUMN(Ejercicio!AQ:AQ),0)</f>
        <v>0</v>
      </c>
      <c r="R3" s="39">
        <f>VLOOKUP($A3,Ejercicio!$1:$1048576,COLUMN(Ejercicio!AU:AU),0)</f>
        <v>0</v>
      </c>
      <c r="S3" s="39">
        <f>VLOOKUP($A3,Ejercicio!$1:$1048576,COLUMN(Ejercicio!AW:AW),0)</f>
        <v>0</v>
      </c>
      <c r="T3" s="39">
        <f>VLOOKUP($A3,Ejercicio!$1:$1048576,COLUMN(Ejercicio!BA:BA),0)</f>
        <v>0</v>
      </c>
      <c r="U3" s="39">
        <f>VLOOKUP($A3,Ejercicio!$1:$1048576,COLUMN(Ejercicio!BC:BC),0)</f>
        <v>0</v>
      </c>
      <c r="V3" s="39">
        <f>VLOOKUP($A3,Ejercicio!$1:$1048576,COLUMN(Ejercicio!BG:BG),0)</f>
        <v>0</v>
      </c>
      <c r="W3" s="39">
        <f>VLOOKUP($A3,Ejercicio!$1:$1048576,COLUMN(Ejercicio!BI:BI),0)</f>
        <v>0</v>
      </c>
      <c r="X3" s="39">
        <f>VLOOKUP($A3,Ejercicio!$1:$1048576,COLUMN(Ejercicio!BM:BM),0)</f>
        <v>0</v>
      </c>
      <c r="Y3" s="39">
        <f>VLOOKUP($A3,Ejercicio!$1:$1048576,COLUMN(Ejercicio!BO:BO),0)</f>
        <v>0</v>
      </c>
      <c r="Z3" s="39">
        <f>VLOOKUP($A3,Ejercicio!$1:$1048576,COLUMN(Ejercicio!BS:BS),0)</f>
        <v>0</v>
      </c>
      <c r="AA3" s="39">
        <f>VLOOKUP($A3,Ejercicio!$1:$1048576,COLUMN(Ejercicio!BU:BU),0)</f>
        <v>0</v>
      </c>
      <c r="AB3" s="39">
        <f>VLOOKUP($A3,Ejercicio!$1:$1048576,COLUMN(Ejercicio!BY:BY),0)</f>
        <v>0</v>
      </c>
      <c r="AC3" s="39">
        <f>VLOOKUP($A3,Ejercicio!$1:$1048576,COLUMN(Ejercicio!CA:CA),0)</f>
        <v>0</v>
      </c>
      <c r="AD3" s="39" t="str">
        <f>IF(SUM(F3:AC3)=0,"Si","No")</f>
        <v>Si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2" tint="-0.499984740745262"/>
  </sheetPr>
  <dimension ref="A1:AD469"/>
  <sheetViews>
    <sheetView workbookViewId="0">
      <pane xSplit="3" ySplit="2" topLeftCell="D3" activePane="bottomRight" state="frozen"/>
      <selection activeCell="B40" sqref="B40"/>
      <selection pane="topRight" activeCell="B40" sqref="B40"/>
      <selection pane="bottomLeft" activeCell="B40" sqref="B40"/>
      <selection pane="bottomRight" activeCell="B2" sqref="B2"/>
    </sheetView>
  </sheetViews>
  <sheetFormatPr baseColWidth="10" defaultColWidth="9.140625" defaultRowHeight="11.25" x14ac:dyDescent="0.25"/>
  <cols>
    <col min="1" max="1" width="20.5703125" style="1" customWidth="1"/>
    <col min="2" max="2" width="9.140625" style="1"/>
    <col min="3" max="3" width="12.28515625" style="1" customWidth="1"/>
    <col min="4" max="4" width="10.140625" style="1" customWidth="1"/>
    <col min="5" max="5" width="9.42578125" style="1" customWidth="1"/>
    <col min="6" max="6" width="12" style="1" customWidth="1"/>
    <col min="7" max="16384" width="9.140625" style="1"/>
  </cols>
  <sheetData>
    <row r="1" spans="1:30" x14ac:dyDescent="0.25">
      <c r="F1" s="17" t="s">
        <v>39</v>
      </c>
      <c r="G1" s="18">
        <v>1</v>
      </c>
      <c r="H1" s="18"/>
      <c r="I1" s="19">
        <f>G1+1</f>
        <v>2</v>
      </c>
      <c r="J1" s="19"/>
      <c r="K1" s="18">
        <f>I1+1</f>
        <v>3</v>
      </c>
      <c r="L1" s="18"/>
      <c r="M1" s="19">
        <f>K1+1</f>
        <v>4</v>
      </c>
      <c r="N1" s="19"/>
      <c r="O1" s="18">
        <f>M1+1</f>
        <v>5</v>
      </c>
      <c r="P1" s="18"/>
      <c r="Q1" s="19">
        <f>O1+1</f>
        <v>6</v>
      </c>
      <c r="R1" s="19"/>
      <c r="S1" s="18">
        <f>Q1+1</f>
        <v>7</v>
      </c>
      <c r="T1" s="18"/>
      <c r="U1" s="19">
        <f>S1+1</f>
        <v>8</v>
      </c>
      <c r="V1" s="19"/>
      <c r="W1" s="18">
        <f>U1+1</f>
        <v>9</v>
      </c>
      <c r="X1" s="18"/>
      <c r="Y1" s="19">
        <f>W1+1</f>
        <v>10</v>
      </c>
      <c r="Z1" s="19"/>
      <c r="AA1" s="18">
        <f>Y1+1</f>
        <v>11</v>
      </c>
      <c r="AB1" s="18"/>
      <c r="AC1" s="19">
        <f>AA1+1</f>
        <v>12</v>
      </c>
      <c r="AD1" s="19"/>
    </row>
    <row r="2" spans="1:30" s="16" customFormat="1" ht="22.5" x14ac:dyDescent="0.25">
      <c r="A2" s="23" t="s">
        <v>44</v>
      </c>
      <c r="B2" s="20" t="s">
        <v>26</v>
      </c>
      <c r="C2" s="20" t="s">
        <v>0</v>
      </c>
      <c r="D2" s="20" t="s">
        <v>33</v>
      </c>
      <c r="E2" s="20" t="s">
        <v>34</v>
      </c>
      <c r="F2" s="20" t="s">
        <v>35</v>
      </c>
      <c r="G2" s="25" t="s">
        <v>36</v>
      </c>
      <c r="H2" s="25" t="s">
        <v>38</v>
      </c>
      <c r="I2" s="25" t="s">
        <v>36</v>
      </c>
      <c r="J2" s="25" t="s">
        <v>38</v>
      </c>
      <c r="K2" s="25" t="s">
        <v>36</v>
      </c>
      <c r="L2" s="25" t="s">
        <v>38</v>
      </c>
      <c r="M2" s="25" t="s">
        <v>36</v>
      </c>
      <c r="N2" s="25" t="s">
        <v>38</v>
      </c>
      <c r="O2" s="25" t="s">
        <v>36</v>
      </c>
      <c r="P2" s="25" t="s">
        <v>38</v>
      </c>
      <c r="Q2" s="25" t="s">
        <v>36</v>
      </c>
      <c r="R2" s="25" t="s">
        <v>38</v>
      </c>
      <c r="S2" s="25" t="s">
        <v>36</v>
      </c>
      <c r="T2" s="25" t="s">
        <v>38</v>
      </c>
      <c r="U2" s="25" t="s">
        <v>36</v>
      </c>
      <c r="V2" s="25" t="s">
        <v>38</v>
      </c>
      <c r="W2" s="25" t="s">
        <v>36</v>
      </c>
      <c r="X2" s="25" t="s">
        <v>38</v>
      </c>
      <c r="Y2" s="25" t="s">
        <v>36</v>
      </c>
      <c r="Z2" s="25" t="s">
        <v>38</v>
      </c>
      <c r="AA2" s="25" t="s">
        <v>36</v>
      </c>
      <c r="AB2" s="25" t="s">
        <v>38</v>
      </c>
      <c r="AC2" s="25" t="s">
        <v>36</v>
      </c>
      <c r="AD2" s="25" t="s">
        <v>38</v>
      </c>
    </row>
    <row r="3" spans="1:30" x14ac:dyDescent="0.25">
      <c r="A3" s="1" t="str">
        <f>B3&amp;"-"&amp;C3</f>
        <v>-</v>
      </c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</row>
    <row r="4" spans="1:30" x14ac:dyDescent="0.25"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</row>
    <row r="5" spans="1:30" x14ac:dyDescent="0.25"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</row>
    <row r="6" spans="1:30" x14ac:dyDescent="0.25"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</row>
    <row r="7" spans="1:30" x14ac:dyDescent="0.25"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</row>
    <row r="8" spans="1:30" x14ac:dyDescent="0.25"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</row>
    <row r="9" spans="1:30" x14ac:dyDescent="0.25"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</row>
    <row r="10" spans="1:30" x14ac:dyDescent="0.25"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</row>
    <row r="11" spans="1:30" x14ac:dyDescent="0.25"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</row>
    <row r="12" spans="1:30" x14ac:dyDescent="0.25"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x14ac:dyDescent="0.25"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1:30" x14ac:dyDescent="0.25"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</row>
    <row r="15" spans="1:30" x14ac:dyDescent="0.25"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x14ac:dyDescent="0.25"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</row>
    <row r="17" spans="7:30" x14ac:dyDescent="0.25"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</row>
    <row r="18" spans="7:30" x14ac:dyDescent="0.25"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</row>
    <row r="19" spans="7:30" x14ac:dyDescent="0.25"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</row>
    <row r="20" spans="7:30" x14ac:dyDescent="0.25"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</row>
    <row r="21" spans="7:30" x14ac:dyDescent="0.25"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</row>
    <row r="22" spans="7:30" x14ac:dyDescent="0.25"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</row>
    <row r="23" spans="7:30" x14ac:dyDescent="0.25"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</row>
    <row r="24" spans="7:30" x14ac:dyDescent="0.25"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</row>
    <row r="25" spans="7:30" x14ac:dyDescent="0.25"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</row>
    <row r="26" spans="7:30" x14ac:dyDescent="0.25"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</row>
    <row r="27" spans="7:30" x14ac:dyDescent="0.25"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</row>
    <row r="28" spans="7:30" x14ac:dyDescent="0.25"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</row>
    <row r="29" spans="7:30" x14ac:dyDescent="0.25"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</row>
    <row r="30" spans="7:30" x14ac:dyDescent="0.25"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</row>
    <row r="31" spans="7:30" x14ac:dyDescent="0.25"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</row>
    <row r="32" spans="7:30" x14ac:dyDescent="0.25"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</row>
    <row r="33" spans="7:30" x14ac:dyDescent="0.25"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</row>
    <row r="34" spans="7:30" x14ac:dyDescent="0.25"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</row>
    <row r="35" spans="7:30" x14ac:dyDescent="0.25"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</row>
    <row r="36" spans="7:30" x14ac:dyDescent="0.25"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</row>
    <row r="37" spans="7:30" x14ac:dyDescent="0.25"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</row>
    <row r="38" spans="7:30" x14ac:dyDescent="0.25"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</row>
    <row r="39" spans="7:30" x14ac:dyDescent="0.25"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</row>
    <row r="40" spans="7:30" x14ac:dyDescent="0.25"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</row>
    <row r="41" spans="7:30" x14ac:dyDescent="0.25"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</row>
    <row r="42" spans="7:30" x14ac:dyDescent="0.25"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</row>
    <row r="43" spans="7:30" x14ac:dyDescent="0.25"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</row>
    <row r="44" spans="7:30" x14ac:dyDescent="0.25"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</row>
    <row r="45" spans="7:30" x14ac:dyDescent="0.25"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</row>
    <row r="46" spans="7:30" x14ac:dyDescent="0.25"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</row>
    <row r="47" spans="7:30" x14ac:dyDescent="0.25"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</row>
    <row r="48" spans="7:30" x14ac:dyDescent="0.25"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</row>
    <row r="49" spans="7:30" x14ac:dyDescent="0.25"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</row>
    <row r="50" spans="7:30" x14ac:dyDescent="0.25"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</row>
    <row r="51" spans="7:30" x14ac:dyDescent="0.25"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</row>
    <row r="52" spans="7:30" x14ac:dyDescent="0.25"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</row>
    <row r="53" spans="7:30" x14ac:dyDescent="0.25"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</row>
    <row r="54" spans="7:30" x14ac:dyDescent="0.25"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7:30" x14ac:dyDescent="0.25"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</row>
    <row r="56" spans="7:30" x14ac:dyDescent="0.25"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</row>
    <row r="57" spans="7:30" x14ac:dyDescent="0.25"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7:30" x14ac:dyDescent="0.25"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</row>
    <row r="59" spans="7:30" x14ac:dyDescent="0.25"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</row>
    <row r="60" spans="7:30" x14ac:dyDescent="0.25"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7:30" x14ac:dyDescent="0.25"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</row>
    <row r="62" spans="7:30" x14ac:dyDescent="0.25"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</row>
    <row r="63" spans="7:30" x14ac:dyDescent="0.25"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</row>
    <row r="64" spans="7:30" x14ac:dyDescent="0.25"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</row>
    <row r="65" spans="7:30" x14ac:dyDescent="0.25"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</row>
    <row r="66" spans="7:30" x14ac:dyDescent="0.25"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</row>
    <row r="67" spans="7:30" x14ac:dyDescent="0.25"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</row>
    <row r="68" spans="7:30" x14ac:dyDescent="0.25"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</row>
    <row r="69" spans="7:30" x14ac:dyDescent="0.25"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</row>
    <row r="70" spans="7:30" x14ac:dyDescent="0.25"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</row>
    <row r="71" spans="7:30" x14ac:dyDescent="0.25"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</row>
    <row r="72" spans="7:30" x14ac:dyDescent="0.25"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</row>
    <row r="73" spans="7:30" x14ac:dyDescent="0.25"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</row>
    <row r="74" spans="7:30" x14ac:dyDescent="0.25"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</row>
    <row r="75" spans="7:30" x14ac:dyDescent="0.25"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</row>
    <row r="76" spans="7:30" x14ac:dyDescent="0.25"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</row>
    <row r="77" spans="7:30" x14ac:dyDescent="0.25"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</row>
    <row r="78" spans="7:30" x14ac:dyDescent="0.25"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</row>
    <row r="79" spans="7:30" x14ac:dyDescent="0.25"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</row>
    <row r="80" spans="7:30" x14ac:dyDescent="0.25"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</row>
    <row r="81" spans="7:30" x14ac:dyDescent="0.25"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</row>
    <row r="82" spans="7:30" x14ac:dyDescent="0.25"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</row>
    <row r="83" spans="7:30" x14ac:dyDescent="0.25"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</row>
    <row r="84" spans="7:30" x14ac:dyDescent="0.25"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</row>
    <row r="85" spans="7:30" x14ac:dyDescent="0.25"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</row>
    <row r="86" spans="7:30" x14ac:dyDescent="0.25"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</row>
    <row r="87" spans="7:30" x14ac:dyDescent="0.25"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</row>
    <row r="88" spans="7:30" x14ac:dyDescent="0.25"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</row>
    <row r="89" spans="7:30" x14ac:dyDescent="0.25"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</row>
    <row r="90" spans="7:30" x14ac:dyDescent="0.25"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</row>
    <row r="91" spans="7:30" x14ac:dyDescent="0.25"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</row>
    <row r="92" spans="7:30" x14ac:dyDescent="0.25"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</row>
    <row r="93" spans="7:30" x14ac:dyDescent="0.25"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</row>
    <row r="94" spans="7:30" x14ac:dyDescent="0.25"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</row>
    <row r="95" spans="7:30" x14ac:dyDescent="0.25"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</row>
    <row r="96" spans="7:30" x14ac:dyDescent="0.25"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</row>
    <row r="97" spans="7:30" x14ac:dyDescent="0.25"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</row>
    <row r="98" spans="7:30" x14ac:dyDescent="0.25"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</row>
    <row r="99" spans="7:30" x14ac:dyDescent="0.25"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</row>
    <row r="100" spans="7:30" x14ac:dyDescent="0.25"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</row>
    <row r="101" spans="7:30" x14ac:dyDescent="0.25"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</row>
    <row r="102" spans="7:30" x14ac:dyDescent="0.25"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</row>
    <row r="103" spans="7:30" x14ac:dyDescent="0.25"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</row>
    <row r="104" spans="7:30" x14ac:dyDescent="0.25"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</row>
    <row r="105" spans="7:30" x14ac:dyDescent="0.25"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</row>
    <row r="106" spans="7:30" x14ac:dyDescent="0.25"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</row>
    <row r="107" spans="7:30" x14ac:dyDescent="0.25"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</row>
    <row r="108" spans="7:30" x14ac:dyDescent="0.25"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</row>
    <row r="109" spans="7:30" x14ac:dyDescent="0.25"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</row>
    <row r="110" spans="7:30" x14ac:dyDescent="0.25"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</row>
    <row r="111" spans="7:30" x14ac:dyDescent="0.25"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</row>
    <row r="112" spans="7:30" x14ac:dyDescent="0.25"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</row>
    <row r="113" spans="7:30" x14ac:dyDescent="0.25"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</row>
    <row r="114" spans="7:30" x14ac:dyDescent="0.25"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</row>
    <row r="115" spans="7:30" x14ac:dyDescent="0.25"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</row>
    <row r="116" spans="7:30" x14ac:dyDescent="0.25"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</row>
    <row r="117" spans="7:30" x14ac:dyDescent="0.25"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</row>
    <row r="118" spans="7:30" x14ac:dyDescent="0.25"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</row>
    <row r="119" spans="7:30" x14ac:dyDescent="0.25"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</row>
    <row r="120" spans="7:30" x14ac:dyDescent="0.25"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</row>
    <row r="121" spans="7:30" x14ac:dyDescent="0.25"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</row>
    <row r="122" spans="7:30" x14ac:dyDescent="0.25"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</row>
    <row r="123" spans="7:30" x14ac:dyDescent="0.25"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</row>
    <row r="124" spans="7:30" x14ac:dyDescent="0.25"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</row>
    <row r="125" spans="7:30" x14ac:dyDescent="0.25"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</row>
    <row r="126" spans="7:30" x14ac:dyDescent="0.25"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</row>
    <row r="127" spans="7:30" x14ac:dyDescent="0.25"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</row>
    <row r="128" spans="7:30" x14ac:dyDescent="0.25"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</row>
    <row r="129" spans="7:30" x14ac:dyDescent="0.25"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</row>
    <row r="130" spans="7:30" x14ac:dyDescent="0.25"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</row>
    <row r="131" spans="7:30" x14ac:dyDescent="0.25"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</row>
    <row r="132" spans="7:30" x14ac:dyDescent="0.25"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</row>
    <row r="133" spans="7:30" x14ac:dyDescent="0.25"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</row>
    <row r="134" spans="7:30" x14ac:dyDescent="0.25"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</row>
    <row r="135" spans="7:30" x14ac:dyDescent="0.25"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</row>
    <row r="136" spans="7:30" x14ac:dyDescent="0.25"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</row>
    <row r="137" spans="7:30" x14ac:dyDescent="0.25"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</row>
    <row r="138" spans="7:30" x14ac:dyDescent="0.25"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</row>
    <row r="139" spans="7:30" x14ac:dyDescent="0.25"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</row>
    <row r="140" spans="7:30" x14ac:dyDescent="0.25"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</row>
    <row r="141" spans="7:30" x14ac:dyDescent="0.25"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</row>
    <row r="142" spans="7:30" x14ac:dyDescent="0.25"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</row>
    <row r="143" spans="7:30" x14ac:dyDescent="0.25"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</row>
    <row r="144" spans="7:30" x14ac:dyDescent="0.25"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</row>
    <row r="145" spans="7:30" x14ac:dyDescent="0.25"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</row>
    <row r="146" spans="7:30" x14ac:dyDescent="0.25"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</row>
    <row r="147" spans="7:30" x14ac:dyDescent="0.25"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</row>
    <row r="148" spans="7:30" x14ac:dyDescent="0.25"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</row>
    <row r="149" spans="7:30" x14ac:dyDescent="0.25"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</row>
    <row r="150" spans="7:30" x14ac:dyDescent="0.25"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</row>
    <row r="151" spans="7:30" x14ac:dyDescent="0.25"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</row>
    <row r="152" spans="7:30" x14ac:dyDescent="0.25"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</row>
    <row r="153" spans="7:30" x14ac:dyDescent="0.25"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</row>
    <row r="154" spans="7:30" x14ac:dyDescent="0.25"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</row>
    <row r="155" spans="7:30" x14ac:dyDescent="0.25"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</row>
    <row r="156" spans="7:30" x14ac:dyDescent="0.25"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</row>
    <row r="157" spans="7:30" x14ac:dyDescent="0.25"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</row>
    <row r="158" spans="7:30" x14ac:dyDescent="0.25"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</row>
    <row r="159" spans="7:30" x14ac:dyDescent="0.25"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</row>
    <row r="160" spans="7:30" x14ac:dyDescent="0.25"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</row>
    <row r="161" spans="7:30" x14ac:dyDescent="0.25"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</row>
    <row r="162" spans="7:30" x14ac:dyDescent="0.25"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</row>
    <row r="163" spans="7:30" x14ac:dyDescent="0.25"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</row>
    <row r="164" spans="7:30" x14ac:dyDescent="0.25"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</row>
    <row r="165" spans="7:30" x14ac:dyDescent="0.25"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</row>
    <row r="166" spans="7:30" x14ac:dyDescent="0.25"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</row>
    <row r="167" spans="7:30" x14ac:dyDescent="0.25"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</row>
    <row r="168" spans="7:30" x14ac:dyDescent="0.25"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</row>
    <row r="169" spans="7:30" x14ac:dyDescent="0.25"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</row>
    <row r="170" spans="7:30" x14ac:dyDescent="0.25"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</row>
    <row r="171" spans="7:30" x14ac:dyDescent="0.25"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</row>
    <row r="172" spans="7:30" x14ac:dyDescent="0.25"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</row>
    <row r="173" spans="7:30" x14ac:dyDescent="0.25"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</row>
    <row r="174" spans="7:30" x14ac:dyDescent="0.25"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</row>
    <row r="175" spans="7:30" x14ac:dyDescent="0.25"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</row>
    <row r="176" spans="7:30" x14ac:dyDescent="0.25"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</row>
    <row r="177" spans="7:30" x14ac:dyDescent="0.25"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</row>
    <row r="178" spans="7:30" x14ac:dyDescent="0.25"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</row>
    <row r="179" spans="7:30" x14ac:dyDescent="0.25"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</row>
    <row r="180" spans="7:30" x14ac:dyDescent="0.25"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</row>
    <row r="181" spans="7:30" x14ac:dyDescent="0.25"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</row>
    <row r="182" spans="7:30" x14ac:dyDescent="0.25"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</row>
    <row r="183" spans="7:30" x14ac:dyDescent="0.25"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</row>
    <row r="184" spans="7:30" x14ac:dyDescent="0.25"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</row>
    <row r="185" spans="7:30" x14ac:dyDescent="0.25"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</row>
    <row r="186" spans="7:30" x14ac:dyDescent="0.25"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</row>
    <row r="187" spans="7:30" x14ac:dyDescent="0.25"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</row>
    <row r="188" spans="7:30" x14ac:dyDescent="0.25"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</row>
    <row r="189" spans="7:30" x14ac:dyDescent="0.25"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</row>
    <row r="190" spans="7:30" x14ac:dyDescent="0.25"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</row>
    <row r="191" spans="7:30" x14ac:dyDescent="0.25"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</row>
    <row r="192" spans="7:30" x14ac:dyDescent="0.25"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</row>
    <row r="193" spans="7:30" x14ac:dyDescent="0.25"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</row>
    <row r="194" spans="7:30" x14ac:dyDescent="0.25"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</row>
    <row r="195" spans="7:30" x14ac:dyDescent="0.25"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</row>
    <row r="196" spans="7:30" x14ac:dyDescent="0.25"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</row>
    <row r="197" spans="7:30" x14ac:dyDescent="0.25"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</row>
    <row r="198" spans="7:30" x14ac:dyDescent="0.25"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</row>
    <row r="199" spans="7:30" x14ac:dyDescent="0.25"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</row>
    <row r="200" spans="7:30" x14ac:dyDescent="0.25"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</row>
    <row r="201" spans="7:30" x14ac:dyDescent="0.25"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</row>
    <row r="202" spans="7:30" x14ac:dyDescent="0.25"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</row>
    <row r="203" spans="7:30" x14ac:dyDescent="0.25"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</row>
    <row r="204" spans="7:30" x14ac:dyDescent="0.25"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</row>
    <row r="205" spans="7:30" x14ac:dyDescent="0.25"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</row>
    <row r="206" spans="7:30" x14ac:dyDescent="0.25"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</row>
    <row r="207" spans="7:30" x14ac:dyDescent="0.25"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</row>
    <row r="208" spans="7:30" x14ac:dyDescent="0.25"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</row>
    <row r="209" spans="7:30" x14ac:dyDescent="0.25"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</row>
    <row r="210" spans="7:30" x14ac:dyDescent="0.25"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</row>
    <row r="211" spans="7:30" x14ac:dyDescent="0.25"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</row>
    <row r="212" spans="7:30" x14ac:dyDescent="0.25"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</row>
    <row r="213" spans="7:30" x14ac:dyDescent="0.25"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</row>
    <row r="214" spans="7:30" x14ac:dyDescent="0.25"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</row>
    <row r="215" spans="7:30" x14ac:dyDescent="0.25"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</row>
    <row r="216" spans="7:30" x14ac:dyDescent="0.25"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</row>
    <row r="217" spans="7:30" x14ac:dyDescent="0.25"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</row>
    <row r="218" spans="7:30" x14ac:dyDescent="0.25"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</row>
    <row r="219" spans="7:30" x14ac:dyDescent="0.25"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</row>
    <row r="220" spans="7:30" x14ac:dyDescent="0.25"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</row>
    <row r="221" spans="7:30" x14ac:dyDescent="0.25"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</row>
    <row r="222" spans="7:30" x14ac:dyDescent="0.25"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</row>
    <row r="223" spans="7:30" x14ac:dyDescent="0.25"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</row>
    <row r="224" spans="7:30" x14ac:dyDescent="0.25"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</row>
    <row r="225" spans="7:30" x14ac:dyDescent="0.25"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</row>
    <row r="226" spans="7:30" x14ac:dyDescent="0.25"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</row>
    <row r="227" spans="7:30" x14ac:dyDescent="0.25"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</row>
    <row r="228" spans="7:30" x14ac:dyDescent="0.25"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</row>
    <row r="229" spans="7:30" x14ac:dyDescent="0.25"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</row>
    <row r="230" spans="7:30" x14ac:dyDescent="0.25"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</row>
    <row r="231" spans="7:30" x14ac:dyDescent="0.25"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</row>
    <row r="232" spans="7:30" x14ac:dyDescent="0.25"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</row>
    <row r="233" spans="7:30" x14ac:dyDescent="0.25"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</row>
    <row r="234" spans="7:30" x14ac:dyDescent="0.25"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</row>
    <row r="235" spans="7:30" x14ac:dyDescent="0.25"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</row>
    <row r="236" spans="7:30" x14ac:dyDescent="0.25"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</row>
    <row r="237" spans="7:30" x14ac:dyDescent="0.25"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</row>
    <row r="238" spans="7:30" x14ac:dyDescent="0.25"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</row>
    <row r="239" spans="7:30" x14ac:dyDescent="0.25"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</row>
    <row r="240" spans="7:30" x14ac:dyDescent="0.25"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</row>
    <row r="241" spans="7:30" x14ac:dyDescent="0.25"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</row>
    <row r="242" spans="7:30" x14ac:dyDescent="0.25"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</row>
    <row r="243" spans="7:30" x14ac:dyDescent="0.25"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</row>
    <row r="244" spans="7:30" x14ac:dyDescent="0.25"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</row>
    <row r="245" spans="7:30" x14ac:dyDescent="0.25"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</row>
    <row r="246" spans="7:30" x14ac:dyDescent="0.25"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</row>
    <row r="247" spans="7:30" x14ac:dyDescent="0.25"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</row>
    <row r="248" spans="7:30" x14ac:dyDescent="0.25"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</row>
    <row r="249" spans="7:30" x14ac:dyDescent="0.25"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</row>
    <row r="250" spans="7:30" x14ac:dyDescent="0.25"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</row>
    <row r="251" spans="7:30" x14ac:dyDescent="0.25"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</row>
    <row r="252" spans="7:30" x14ac:dyDescent="0.25"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</row>
    <row r="253" spans="7:30" x14ac:dyDescent="0.25"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</row>
    <row r="254" spans="7:30" x14ac:dyDescent="0.25"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</row>
    <row r="255" spans="7:30" x14ac:dyDescent="0.25"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</row>
    <row r="256" spans="7:30" x14ac:dyDescent="0.25"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</row>
    <row r="257" spans="7:30" x14ac:dyDescent="0.25"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</row>
    <row r="258" spans="7:30" x14ac:dyDescent="0.25"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</row>
    <row r="259" spans="7:30" x14ac:dyDescent="0.25"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</row>
    <row r="260" spans="7:30" x14ac:dyDescent="0.25"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</row>
    <row r="261" spans="7:30" x14ac:dyDescent="0.25"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</row>
    <row r="262" spans="7:30" x14ac:dyDescent="0.25"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</row>
    <row r="263" spans="7:30" x14ac:dyDescent="0.25"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</row>
    <row r="264" spans="7:30" x14ac:dyDescent="0.25"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</row>
    <row r="265" spans="7:30" x14ac:dyDescent="0.25"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</row>
    <row r="266" spans="7:30" x14ac:dyDescent="0.25"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</row>
    <row r="267" spans="7:30" x14ac:dyDescent="0.25"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</row>
    <row r="268" spans="7:30" x14ac:dyDescent="0.25"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</row>
    <row r="269" spans="7:30" x14ac:dyDescent="0.25"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</row>
    <row r="270" spans="7:30" x14ac:dyDescent="0.25"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</row>
    <row r="271" spans="7:30" x14ac:dyDescent="0.25"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</row>
    <row r="272" spans="7:30" x14ac:dyDescent="0.25"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</row>
    <row r="273" spans="7:30" x14ac:dyDescent="0.25"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</row>
    <row r="274" spans="7:30" x14ac:dyDescent="0.25"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</row>
    <row r="275" spans="7:30" x14ac:dyDescent="0.25"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</row>
    <row r="276" spans="7:30" x14ac:dyDescent="0.25"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</row>
    <row r="277" spans="7:30" x14ac:dyDescent="0.25"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</row>
    <row r="278" spans="7:30" x14ac:dyDescent="0.25"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</row>
    <row r="279" spans="7:30" x14ac:dyDescent="0.25"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</row>
    <row r="280" spans="7:30" x14ac:dyDescent="0.25"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</row>
    <row r="281" spans="7:30" x14ac:dyDescent="0.25"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</row>
    <row r="282" spans="7:30" x14ac:dyDescent="0.25"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</row>
    <row r="283" spans="7:30" x14ac:dyDescent="0.25"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</row>
    <row r="284" spans="7:30" x14ac:dyDescent="0.25"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</row>
    <row r="285" spans="7:30" x14ac:dyDescent="0.25"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</row>
    <row r="286" spans="7:30" x14ac:dyDescent="0.25"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</row>
    <row r="287" spans="7:30" x14ac:dyDescent="0.25"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</row>
    <row r="288" spans="7:30" x14ac:dyDescent="0.25"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</row>
    <row r="289" spans="7:30" x14ac:dyDescent="0.25"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</row>
    <row r="290" spans="7:30" x14ac:dyDescent="0.25"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</row>
    <row r="291" spans="7:30" x14ac:dyDescent="0.25"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</row>
    <row r="292" spans="7:30" x14ac:dyDescent="0.25"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</row>
    <row r="293" spans="7:30" x14ac:dyDescent="0.25"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</row>
    <row r="294" spans="7:30" x14ac:dyDescent="0.25"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</row>
    <row r="295" spans="7:30" x14ac:dyDescent="0.25"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</row>
    <row r="296" spans="7:30" x14ac:dyDescent="0.25"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</row>
    <row r="297" spans="7:30" x14ac:dyDescent="0.25"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</row>
    <row r="298" spans="7:30" x14ac:dyDescent="0.25"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</row>
    <row r="299" spans="7:30" x14ac:dyDescent="0.25"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</row>
    <row r="300" spans="7:30" x14ac:dyDescent="0.25"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</row>
    <row r="301" spans="7:30" x14ac:dyDescent="0.25"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</row>
    <row r="302" spans="7:30" x14ac:dyDescent="0.25"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</row>
    <row r="303" spans="7:30" x14ac:dyDescent="0.25"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</row>
    <row r="304" spans="7:30" x14ac:dyDescent="0.25"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</row>
    <row r="305" spans="7:30" x14ac:dyDescent="0.25"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</row>
    <row r="306" spans="7:30" x14ac:dyDescent="0.25"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</row>
    <row r="307" spans="7:30" x14ac:dyDescent="0.25"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</row>
    <row r="308" spans="7:30" x14ac:dyDescent="0.25"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</row>
    <row r="309" spans="7:30" x14ac:dyDescent="0.25"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</row>
    <row r="310" spans="7:30" x14ac:dyDescent="0.25"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</row>
    <row r="311" spans="7:30" x14ac:dyDescent="0.25"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</row>
    <row r="312" spans="7:30" x14ac:dyDescent="0.25"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</row>
    <row r="313" spans="7:30" x14ac:dyDescent="0.25"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</row>
    <row r="314" spans="7:30" x14ac:dyDescent="0.25"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</row>
    <row r="315" spans="7:30" x14ac:dyDescent="0.25"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</row>
    <row r="316" spans="7:30" x14ac:dyDescent="0.25"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</row>
    <row r="317" spans="7:30" x14ac:dyDescent="0.25"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</row>
    <row r="318" spans="7:30" x14ac:dyDescent="0.25"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</row>
    <row r="319" spans="7:30" x14ac:dyDescent="0.25"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</row>
    <row r="320" spans="7:30" x14ac:dyDescent="0.25"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</row>
    <row r="321" spans="7:30" x14ac:dyDescent="0.25"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</row>
    <row r="322" spans="7:30" x14ac:dyDescent="0.25"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</row>
    <row r="323" spans="7:30" x14ac:dyDescent="0.25"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</row>
    <row r="324" spans="7:30" x14ac:dyDescent="0.25"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</row>
    <row r="325" spans="7:30" x14ac:dyDescent="0.25"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</row>
    <row r="326" spans="7:30" x14ac:dyDescent="0.25"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</row>
    <row r="327" spans="7:30" x14ac:dyDescent="0.25"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</row>
    <row r="328" spans="7:30" x14ac:dyDescent="0.25"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</row>
    <row r="329" spans="7:30" x14ac:dyDescent="0.25"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</row>
    <row r="330" spans="7:30" x14ac:dyDescent="0.25"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</row>
    <row r="331" spans="7:30" x14ac:dyDescent="0.25"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</row>
    <row r="332" spans="7:30" x14ac:dyDescent="0.25"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</row>
    <row r="333" spans="7:30" x14ac:dyDescent="0.25"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</row>
    <row r="334" spans="7:30" x14ac:dyDescent="0.25"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</row>
    <row r="335" spans="7:30" x14ac:dyDescent="0.25"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</row>
    <row r="336" spans="7:30" x14ac:dyDescent="0.25"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</row>
    <row r="337" spans="7:30" x14ac:dyDescent="0.25"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</row>
    <row r="338" spans="7:30" x14ac:dyDescent="0.25"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</row>
    <row r="339" spans="7:30" x14ac:dyDescent="0.25"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</row>
    <row r="340" spans="7:30" x14ac:dyDescent="0.25"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</row>
    <row r="341" spans="7:30" x14ac:dyDescent="0.25"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</row>
    <row r="342" spans="7:30" x14ac:dyDescent="0.25"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</row>
    <row r="343" spans="7:30" x14ac:dyDescent="0.25"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</row>
    <row r="344" spans="7:30" x14ac:dyDescent="0.25"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</row>
    <row r="345" spans="7:30" x14ac:dyDescent="0.25"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</row>
    <row r="346" spans="7:30" x14ac:dyDescent="0.25"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</row>
    <row r="347" spans="7:30" x14ac:dyDescent="0.25"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</row>
    <row r="348" spans="7:30" x14ac:dyDescent="0.25"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</row>
    <row r="349" spans="7:30" x14ac:dyDescent="0.25"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</row>
    <row r="350" spans="7:30" x14ac:dyDescent="0.25"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</row>
    <row r="351" spans="7:30" x14ac:dyDescent="0.25"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</row>
    <row r="352" spans="7:30" x14ac:dyDescent="0.25"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</row>
    <row r="353" spans="7:30" x14ac:dyDescent="0.25"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</row>
    <row r="354" spans="7:30" x14ac:dyDescent="0.25"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</row>
    <row r="355" spans="7:30" x14ac:dyDescent="0.25"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</row>
    <row r="356" spans="7:30" x14ac:dyDescent="0.25"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</row>
    <row r="357" spans="7:30" x14ac:dyDescent="0.25"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</row>
    <row r="358" spans="7:30" x14ac:dyDescent="0.25"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</row>
    <row r="359" spans="7:30" x14ac:dyDescent="0.25"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</row>
    <row r="360" spans="7:30" x14ac:dyDescent="0.25"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</row>
    <row r="361" spans="7:30" x14ac:dyDescent="0.25"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</row>
    <row r="362" spans="7:30" x14ac:dyDescent="0.25"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</row>
    <row r="363" spans="7:30" x14ac:dyDescent="0.25"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</row>
    <row r="364" spans="7:30" x14ac:dyDescent="0.25"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</row>
    <row r="365" spans="7:30" x14ac:dyDescent="0.25"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</row>
    <row r="366" spans="7:30" x14ac:dyDescent="0.25"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</row>
    <row r="367" spans="7:30" x14ac:dyDescent="0.25"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</row>
    <row r="368" spans="7:30" x14ac:dyDescent="0.25"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</row>
    <row r="369" spans="7:30" x14ac:dyDescent="0.25"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</row>
    <row r="370" spans="7:30" x14ac:dyDescent="0.25"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</row>
    <row r="371" spans="7:30" x14ac:dyDescent="0.25"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</row>
    <row r="372" spans="7:30" x14ac:dyDescent="0.25"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</row>
    <row r="373" spans="7:30" x14ac:dyDescent="0.25"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</row>
    <row r="374" spans="7:30" x14ac:dyDescent="0.25"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</row>
    <row r="375" spans="7:30" x14ac:dyDescent="0.25"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</row>
    <row r="376" spans="7:30" x14ac:dyDescent="0.25"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</row>
    <row r="377" spans="7:30" x14ac:dyDescent="0.25"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</row>
    <row r="378" spans="7:30" x14ac:dyDescent="0.25"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</row>
    <row r="379" spans="7:30" x14ac:dyDescent="0.25"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</row>
    <row r="380" spans="7:30" x14ac:dyDescent="0.25"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</row>
    <row r="381" spans="7:30" x14ac:dyDescent="0.25"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</row>
    <row r="382" spans="7:30" x14ac:dyDescent="0.25"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</row>
    <row r="383" spans="7:30" x14ac:dyDescent="0.25"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</row>
    <row r="384" spans="7:30" x14ac:dyDescent="0.25"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</row>
    <row r="385" spans="7:30" x14ac:dyDescent="0.25"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</row>
    <row r="386" spans="7:30" x14ac:dyDescent="0.25"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</row>
    <row r="387" spans="7:30" x14ac:dyDescent="0.25"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</row>
    <row r="388" spans="7:30" x14ac:dyDescent="0.25"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</row>
    <row r="389" spans="7:30" x14ac:dyDescent="0.25"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</row>
    <row r="390" spans="7:30" x14ac:dyDescent="0.25"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</row>
    <row r="391" spans="7:30" x14ac:dyDescent="0.25"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</row>
    <row r="392" spans="7:30" x14ac:dyDescent="0.25"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</row>
    <row r="393" spans="7:30" x14ac:dyDescent="0.25"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</row>
    <row r="394" spans="7:30" x14ac:dyDescent="0.25"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</row>
    <row r="395" spans="7:30" x14ac:dyDescent="0.25"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</row>
    <row r="396" spans="7:30" x14ac:dyDescent="0.25"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</row>
    <row r="397" spans="7:30" x14ac:dyDescent="0.25"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</row>
    <row r="398" spans="7:30" x14ac:dyDescent="0.25"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</row>
    <row r="399" spans="7:30" x14ac:dyDescent="0.25"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</row>
    <row r="400" spans="7:30" x14ac:dyDescent="0.25"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</row>
    <row r="401" spans="7:30" x14ac:dyDescent="0.25"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</row>
    <row r="402" spans="7:30" x14ac:dyDescent="0.25"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</row>
    <row r="403" spans="7:30" x14ac:dyDescent="0.25"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</row>
    <row r="404" spans="7:30" x14ac:dyDescent="0.25"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</row>
    <row r="405" spans="7:30" x14ac:dyDescent="0.25"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</row>
    <row r="406" spans="7:30" x14ac:dyDescent="0.25"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</row>
    <row r="407" spans="7:30" x14ac:dyDescent="0.25"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</row>
    <row r="408" spans="7:30" x14ac:dyDescent="0.25"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</row>
    <row r="409" spans="7:30" x14ac:dyDescent="0.25"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</row>
    <row r="410" spans="7:30" x14ac:dyDescent="0.25"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</row>
    <row r="411" spans="7:30" x14ac:dyDescent="0.25"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</row>
    <row r="412" spans="7:30" x14ac:dyDescent="0.25"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</row>
    <row r="413" spans="7:30" x14ac:dyDescent="0.25"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</row>
    <row r="414" spans="7:30" x14ac:dyDescent="0.25"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</row>
    <row r="415" spans="7:30" x14ac:dyDescent="0.25"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</row>
    <row r="416" spans="7:30" x14ac:dyDescent="0.25"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</row>
    <row r="417" spans="7:30" x14ac:dyDescent="0.25"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</row>
    <row r="418" spans="7:30" x14ac:dyDescent="0.25"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</row>
    <row r="419" spans="7:30" x14ac:dyDescent="0.25"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</row>
    <row r="420" spans="7:30" x14ac:dyDescent="0.25"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</row>
    <row r="421" spans="7:30" x14ac:dyDescent="0.25"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</row>
    <row r="422" spans="7:30" x14ac:dyDescent="0.25"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</row>
    <row r="423" spans="7:30" x14ac:dyDescent="0.25"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</row>
    <row r="424" spans="7:30" x14ac:dyDescent="0.25"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</row>
    <row r="425" spans="7:30" x14ac:dyDescent="0.25"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</row>
    <row r="426" spans="7:30" x14ac:dyDescent="0.25"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</row>
    <row r="427" spans="7:30" x14ac:dyDescent="0.25"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</row>
    <row r="428" spans="7:30" x14ac:dyDescent="0.25"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</row>
    <row r="429" spans="7:30" x14ac:dyDescent="0.25"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</row>
    <row r="430" spans="7:30" x14ac:dyDescent="0.25"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</row>
    <row r="431" spans="7:30" x14ac:dyDescent="0.25"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</row>
    <row r="432" spans="7:30" x14ac:dyDescent="0.25"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</row>
    <row r="433" spans="7:30" x14ac:dyDescent="0.25"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</row>
    <row r="434" spans="7:30" x14ac:dyDescent="0.25"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</row>
    <row r="435" spans="7:30" x14ac:dyDescent="0.25"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</row>
    <row r="436" spans="7:30" x14ac:dyDescent="0.25"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</row>
    <row r="437" spans="7:30" x14ac:dyDescent="0.25"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</row>
    <row r="438" spans="7:30" x14ac:dyDescent="0.25"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</row>
    <row r="439" spans="7:30" x14ac:dyDescent="0.25"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</row>
    <row r="440" spans="7:30" x14ac:dyDescent="0.25"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</row>
    <row r="441" spans="7:30" x14ac:dyDescent="0.25"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</row>
    <row r="442" spans="7:30" x14ac:dyDescent="0.25"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</row>
    <row r="443" spans="7:30" x14ac:dyDescent="0.25"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</row>
    <row r="444" spans="7:30" x14ac:dyDescent="0.25"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</row>
    <row r="445" spans="7:30" x14ac:dyDescent="0.25"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</row>
    <row r="446" spans="7:30" x14ac:dyDescent="0.25"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</row>
    <row r="447" spans="7:30" x14ac:dyDescent="0.25"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</row>
    <row r="448" spans="7:30" x14ac:dyDescent="0.25"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</row>
    <row r="449" spans="7:30" x14ac:dyDescent="0.25"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</row>
    <row r="450" spans="7:30" x14ac:dyDescent="0.25"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</row>
    <row r="451" spans="7:30" x14ac:dyDescent="0.25"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</row>
    <row r="452" spans="7:30" x14ac:dyDescent="0.25"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</row>
    <row r="453" spans="7:30" x14ac:dyDescent="0.25"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</row>
    <row r="454" spans="7:30" x14ac:dyDescent="0.25"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</row>
    <row r="455" spans="7:30" x14ac:dyDescent="0.25"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</row>
    <row r="456" spans="7:30" x14ac:dyDescent="0.25"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</row>
    <row r="457" spans="7:30" x14ac:dyDescent="0.25"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</row>
    <row r="458" spans="7:30" x14ac:dyDescent="0.25"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</row>
    <row r="459" spans="7:30" x14ac:dyDescent="0.25"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</row>
    <row r="460" spans="7:30" x14ac:dyDescent="0.25"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</row>
    <row r="461" spans="7:30" x14ac:dyDescent="0.25"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</row>
    <row r="462" spans="7:30" x14ac:dyDescent="0.25"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</row>
    <row r="463" spans="7:30" x14ac:dyDescent="0.25"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</row>
    <row r="464" spans="7:30" x14ac:dyDescent="0.25"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</row>
    <row r="465" spans="7:30" x14ac:dyDescent="0.25"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</row>
    <row r="466" spans="7:30" x14ac:dyDescent="0.25"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</row>
    <row r="467" spans="7:30" x14ac:dyDescent="0.25"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</row>
    <row r="468" spans="7:30" x14ac:dyDescent="0.25"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</row>
    <row r="469" spans="7:30" x14ac:dyDescent="0.25"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</row>
  </sheetData>
  <dataValidations count="3">
    <dataValidation type="list" allowBlank="1" showInputMessage="1" showErrorMessage="1" sqref="C3:C1048576">
      <formula1>Ejercicios</formula1>
    </dataValidation>
    <dataValidation type="list" allowBlank="1" showInputMessage="1" showErrorMessage="1" sqref="D3:D1048576 F3:F1048576">
      <formula1>"Si,No"</formula1>
    </dataValidation>
    <dataValidation type="list" allowBlank="1" showInputMessage="1" showErrorMessage="1" sqref="E3:E1048576">
      <formula1>Transaccion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tabColor theme="2" tint="-0.499984740745262"/>
  </sheetPr>
  <dimension ref="A1:K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ColWidth="9.140625" defaultRowHeight="11.25" x14ac:dyDescent="0.25"/>
  <cols>
    <col min="1" max="1" width="12" style="1" customWidth="1"/>
    <col min="2" max="2" width="10.5703125" style="1" customWidth="1"/>
    <col min="3" max="3" width="29.85546875" style="1" bestFit="1" customWidth="1"/>
    <col min="4" max="4" width="20.28515625" style="1" bestFit="1" customWidth="1"/>
    <col min="5" max="5" width="19.42578125" style="1" bestFit="1" customWidth="1"/>
    <col min="6" max="6" width="21.7109375" style="1" bestFit="1" customWidth="1"/>
    <col min="7" max="7" width="13.140625" style="1" customWidth="1"/>
    <col min="8" max="8" width="13.28515625" style="1" customWidth="1"/>
    <col min="9" max="9" width="13.42578125" style="1" customWidth="1"/>
    <col min="10" max="10" width="13.28515625" style="1" customWidth="1"/>
    <col min="11" max="11" width="31" style="1" customWidth="1"/>
    <col min="12" max="16384" width="9.140625" style="1"/>
  </cols>
  <sheetData>
    <row r="1" spans="1:11" ht="22.5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33" t="s">
        <v>33</v>
      </c>
      <c r="I1" s="33" t="s">
        <v>34</v>
      </c>
      <c r="J1" s="33" t="s">
        <v>35</v>
      </c>
      <c r="K1" s="34" t="s">
        <v>54</v>
      </c>
    </row>
  </sheetData>
  <dataValidations count="1">
    <dataValidation type="list" allowBlank="1" showInputMessage="1" showErrorMessage="1" sqref="B2:B1048576">
      <formula1>TipoCompra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2" tint="-0.499984740745262"/>
  </sheetPr>
  <dimension ref="A1:E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25" sqref="D25"/>
    </sheetView>
  </sheetViews>
  <sheetFormatPr baseColWidth="10" defaultColWidth="9.140625" defaultRowHeight="11.25" x14ac:dyDescent="0.25"/>
  <cols>
    <col min="1" max="1" width="30.42578125" style="1" customWidth="1"/>
    <col min="2" max="2" width="6.85546875" style="1" customWidth="1"/>
    <col min="3" max="3" width="33.42578125" style="1" customWidth="1"/>
    <col min="4" max="4" width="12.28515625" style="21" customWidth="1"/>
    <col min="5" max="5" width="14.7109375" style="1" customWidth="1"/>
    <col min="6" max="16384" width="9.140625" style="1"/>
  </cols>
  <sheetData>
    <row r="1" spans="1:5" x14ac:dyDescent="0.25">
      <c r="A1" s="71" t="s">
        <v>40</v>
      </c>
      <c r="B1" s="71"/>
      <c r="C1" s="71"/>
      <c r="D1" s="71"/>
      <c r="E1" s="71"/>
    </row>
    <row r="2" spans="1:5" ht="22.5" x14ac:dyDescent="0.25">
      <c r="A2" s="22" t="s">
        <v>0</v>
      </c>
      <c r="B2" s="20" t="s">
        <v>46</v>
      </c>
      <c r="C2" s="20" t="s">
        <v>41</v>
      </c>
      <c r="D2" s="20" t="s">
        <v>42</v>
      </c>
      <c r="E2" s="37" t="s">
        <v>72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>
    <tabColor theme="2" tint="-0.499984740745262"/>
  </sheetPr>
  <dimension ref="A1:C5"/>
  <sheetViews>
    <sheetView workbookViewId="0">
      <pane ySplit="1" topLeftCell="A2" activePane="bottomLeft" state="frozen"/>
      <selection pane="bottomLeft"/>
    </sheetView>
  </sheetViews>
  <sheetFormatPr baseColWidth="10" defaultColWidth="9.140625" defaultRowHeight="11.25" x14ac:dyDescent="0.25"/>
  <cols>
    <col min="1" max="1" width="8.7109375" style="1" bestFit="1" customWidth="1"/>
    <col min="2" max="2" width="1.7109375" style="24" customWidth="1"/>
    <col min="3" max="3" width="12.5703125" style="1" customWidth="1"/>
    <col min="4" max="16384" width="9.140625" style="1"/>
  </cols>
  <sheetData>
    <row r="1" spans="1:3" ht="22.5" x14ac:dyDescent="0.25">
      <c r="A1" s="20" t="s">
        <v>43</v>
      </c>
      <c r="C1" s="20" t="s">
        <v>45</v>
      </c>
    </row>
    <row r="2" spans="1:3" x14ac:dyDescent="0.25">
      <c r="A2" s="1" t="s">
        <v>58</v>
      </c>
      <c r="C2" s="1" t="s">
        <v>50</v>
      </c>
    </row>
    <row r="3" spans="1:3" x14ac:dyDescent="0.25">
      <c r="A3" s="1" t="s">
        <v>71</v>
      </c>
      <c r="C3" s="1" t="s">
        <v>51</v>
      </c>
    </row>
    <row r="4" spans="1:3" x14ac:dyDescent="0.25">
      <c r="A4" s="1" t="s">
        <v>57</v>
      </c>
      <c r="C4" s="1" t="s">
        <v>52</v>
      </c>
    </row>
    <row r="5" spans="1:3" x14ac:dyDescent="0.25">
      <c r="C5" s="1" t="s">
        <v>53</v>
      </c>
    </row>
  </sheetData>
  <sortState ref="C2:C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6</vt:i4>
      </vt:variant>
    </vt:vector>
  </HeadingPairs>
  <TitlesOfParts>
    <vt:vector size="14" baseType="lpstr">
      <vt:lpstr>Ejercicio</vt:lpstr>
      <vt:lpstr>Resumen</vt:lpstr>
      <vt:lpstr>Plan Fin.</vt:lpstr>
      <vt:lpstr>Output</vt:lpstr>
      <vt:lpstr>BD Ppto</vt:lpstr>
      <vt:lpstr>BD Productos</vt:lpstr>
      <vt:lpstr>BD Ejercicios</vt:lpstr>
      <vt:lpstr>BD General</vt:lpstr>
      <vt:lpstr>Ejercicios</vt:lpstr>
      <vt:lpstr>TablaEjercicios</vt:lpstr>
      <vt:lpstr>TablaPpto</vt:lpstr>
      <vt:lpstr>TablaProductos</vt:lpstr>
      <vt:lpstr>TipoCompra</vt:lpstr>
      <vt:lpstr>Transaccion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2019-07-08T15:20:06Z</dcterms:modified>
</cp:coreProperties>
</file>