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as" sheetId="1" r:id="rId1"/>
    <sheet name="BD General" sheetId="2" r:id="rId2"/>
    <sheet name="BD Evento" sheetId="5" r:id="rId3"/>
    <sheet name="BD Ppto" sheetId="4" r:id="rId4"/>
    <sheet name="BD ClaCo" sheetId="6" r:id="rId5"/>
  </sheets>
  <definedNames>
    <definedName name="_xlnm._FilterDatabase" localSheetId="4" hidden="1">'BD ClaCo'!$A$1:$I$1</definedName>
    <definedName name="_xlnm._FilterDatabase" localSheetId="2" hidden="1">'BD Evento'!$A$1:$I$4</definedName>
    <definedName name="_xlnm._FilterDatabase" localSheetId="3" hidden="1">'BD Ppto'!$A$1:$I$2</definedName>
    <definedName name="Anho">'BD General'!$A$2:$A$6</definedName>
  </definedNames>
  <calcPr calcId="145621"/>
</workbook>
</file>

<file path=xl/calcChain.xml><?xml version="1.0" encoding="utf-8"?>
<calcChain xmlns="http://schemas.openxmlformats.org/spreadsheetml/2006/main">
  <c r="L31" i="1" l="1"/>
  <c r="L28" i="1"/>
  <c r="L27" i="1"/>
  <c r="L26" i="1"/>
  <c r="L25" i="1"/>
  <c r="L24" i="1"/>
  <c r="L23" i="1"/>
  <c r="L22" i="1"/>
  <c r="L21" i="1"/>
  <c r="J2" i="4"/>
  <c r="F1" i="1" l="1"/>
  <c r="M2" i="4" l="1"/>
  <c r="L2" i="4"/>
  <c r="K2" i="4"/>
  <c r="D13" i="1"/>
  <c r="D6" i="1"/>
  <c r="D3" i="1"/>
  <c r="D2" i="1"/>
  <c r="D1" i="1"/>
  <c r="F3" i="1"/>
  <c r="B8" i="1" s="1"/>
  <c r="F2" i="1"/>
  <c r="J35" i="1"/>
  <c r="G35" i="1"/>
  <c r="D34" i="1"/>
  <c r="B34" i="1"/>
  <c r="J18" i="1"/>
  <c r="G18" i="1"/>
  <c r="D17" i="1"/>
  <c r="B17" i="1"/>
  <c r="D5" i="1"/>
  <c r="B5" i="1"/>
  <c r="J6" i="1"/>
  <c r="G6" i="1"/>
  <c r="L42" i="1" l="1"/>
  <c r="K41" i="1"/>
  <c r="J40" i="1"/>
  <c r="L38" i="1"/>
  <c r="J28" i="1"/>
  <c r="J26" i="1"/>
  <c r="J24" i="1"/>
  <c r="J22" i="1"/>
  <c r="K20" i="1"/>
  <c r="L43" i="1"/>
  <c r="K42" i="1"/>
  <c r="J41" i="1"/>
  <c r="L39" i="1"/>
  <c r="K38" i="1"/>
  <c r="L37" i="1"/>
  <c r="K31" i="1"/>
  <c r="K27" i="1"/>
  <c r="K25" i="1"/>
  <c r="K23" i="1"/>
  <c r="K21" i="1"/>
  <c r="J20" i="1"/>
  <c r="K43" i="1"/>
  <c r="J42" i="1"/>
  <c r="L40" i="1"/>
  <c r="K39" i="1"/>
  <c r="J38" i="1"/>
  <c r="K37" i="1"/>
  <c r="J31" i="1"/>
  <c r="J27" i="1"/>
  <c r="J25" i="1"/>
  <c r="J23" i="1"/>
  <c r="J21" i="1"/>
  <c r="J43" i="1"/>
  <c r="L41" i="1"/>
  <c r="K40" i="1"/>
  <c r="J39" i="1"/>
  <c r="J37" i="1"/>
  <c r="J44" i="1" s="1"/>
  <c r="K28" i="1"/>
  <c r="K26" i="1"/>
  <c r="K24" i="1"/>
  <c r="K22" i="1"/>
  <c r="L20" i="1"/>
  <c r="B42" i="1"/>
  <c r="B38" i="1"/>
  <c r="B37" i="1"/>
  <c r="B27" i="1"/>
  <c r="B23" i="1"/>
  <c r="B41" i="1"/>
  <c r="B26" i="1"/>
  <c r="B22" i="1"/>
  <c r="B40" i="1"/>
  <c r="B31" i="1"/>
  <c r="B25" i="1"/>
  <c r="B21" i="1"/>
  <c r="B43" i="1"/>
  <c r="B39" i="1"/>
  <c r="B28" i="1"/>
  <c r="B24" i="1"/>
  <c r="B20" i="1"/>
  <c r="I31" i="1"/>
  <c r="M31" i="1" s="1"/>
  <c r="N31" i="1" s="1"/>
  <c r="E31" i="1"/>
  <c r="I28" i="1"/>
  <c r="M28" i="1" s="1"/>
  <c r="N28" i="1" s="1"/>
  <c r="E28" i="1"/>
  <c r="I27" i="1"/>
  <c r="M27" i="1" s="1"/>
  <c r="N27" i="1" s="1"/>
  <c r="E27" i="1"/>
  <c r="I26" i="1"/>
  <c r="M26" i="1" s="1"/>
  <c r="N26" i="1" s="1"/>
  <c r="E26" i="1"/>
  <c r="I25" i="1"/>
  <c r="M25" i="1" s="1"/>
  <c r="N25" i="1" s="1"/>
  <c r="E25" i="1"/>
  <c r="I24" i="1"/>
  <c r="E24" i="1"/>
  <c r="I23" i="1"/>
  <c r="M23" i="1" s="1"/>
  <c r="N23" i="1" s="1"/>
  <c r="E23" i="1"/>
  <c r="I22" i="1"/>
  <c r="M22" i="1" s="1"/>
  <c r="N22" i="1" s="1"/>
  <c r="E22" i="1"/>
  <c r="I21" i="1"/>
  <c r="M21" i="1" s="1"/>
  <c r="N21" i="1" s="1"/>
  <c r="E21" i="1"/>
  <c r="F20" i="1"/>
  <c r="G27" i="1"/>
  <c r="G26" i="1"/>
  <c r="G21" i="1"/>
  <c r="F23" i="1"/>
  <c r="H31" i="1"/>
  <c r="D31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I20" i="1"/>
  <c r="E20" i="1"/>
  <c r="E29" i="1" s="1"/>
  <c r="G24" i="1"/>
  <c r="G23" i="1"/>
  <c r="H20" i="1"/>
  <c r="H29" i="1" s="1"/>
  <c r="D20" i="1"/>
  <c r="D29" i="1" s="1"/>
  <c r="G31" i="1"/>
  <c r="G28" i="1"/>
  <c r="G25" i="1"/>
  <c r="G22" i="1"/>
  <c r="G20" i="1"/>
  <c r="F31" i="1"/>
  <c r="F28" i="1"/>
  <c r="F27" i="1"/>
  <c r="F26" i="1"/>
  <c r="F25" i="1"/>
  <c r="F24" i="1"/>
  <c r="F22" i="1"/>
  <c r="F21" i="1"/>
  <c r="H43" i="1"/>
  <c r="D43" i="1"/>
  <c r="I42" i="1"/>
  <c r="M42" i="1" s="1"/>
  <c r="N42" i="1" s="1"/>
  <c r="E42" i="1"/>
  <c r="F41" i="1"/>
  <c r="G40" i="1"/>
  <c r="H39" i="1"/>
  <c r="D39" i="1"/>
  <c r="I38" i="1"/>
  <c r="M38" i="1" s="1"/>
  <c r="N38" i="1" s="1"/>
  <c r="E38" i="1"/>
  <c r="H37" i="1"/>
  <c r="D37" i="1"/>
  <c r="G43" i="1"/>
  <c r="H42" i="1"/>
  <c r="D42" i="1"/>
  <c r="I41" i="1"/>
  <c r="M41" i="1" s="1"/>
  <c r="N41" i="1" s="1"/>
  <c r="E41" i="1"/>
  <c r="F40" i="1"/>
  <c r="G39" i="1"/>
  <c r="H38" i="1"/>
  <c r="D38" i="1"/>
  <c r="G37" i="1"/>
  <c r="F43" i="1"/>
  <c r="G42" i="1"/>
  <c r="H41" i="1"/>
  <c r="D41" i="1"/>
  <c r="I40" i="1"/>
  <c r="M40" i="1" s="1"/>
  <c r="N40" i="1" s="1"/>
  <c r="E40" i="1"/>
  <c r="F39" i="1"/>
  <c r="G38" i="1"/>
  <c r="F37" i="1"/>
  <c r="I43" i="1"/>
  <c r="M43" i="1" s="1"/>
  <c r="N43" i="1" s="1"/>
  <c r="E43" i="1"/>
  <c r="F42" i="1"/>
  <c r="G41" i="1"/>
  <c r="H40" i="1"/>
  <c r="D40" i="1"/>
  <c r="I39" i="1"/>
  <c r="M39" i="1" s="1"/>
  <c r="N39" i="1" s="1"/>
  <c r="E39" i="1"/>
  <c r="F38" i="1"/>
  <c r="I37" i="1"/>
  <c r="E37" i="1"/>
  <c r="E44" i="1" s="1"/>
  <c r="B9" i="1"/>
  <c r="B13" i="1"/>
  <c r="D10" i="1"/>
  <c r="E11" i="1"/>
  <c r="F12" i="1"/>
  <c r="B10" i="1"/>
  <c r="D9" i="1"/>
  <c r="E10" i="1"/>
  <c r="F11" i="1"/>
  <c r="I8" i="1"/>
  <c r="G8" i="1"/>
  <c r="I12" i="1"/>
  <c r="H11" i="1"/>
  <c r="G10" i="1"/>
  <c r="I13" i="1"/>
  <c r="H12" i="1"/>
  <c r="G11" i="1"/>
  <c r="I9" i="1"/>
  <c r="F8" i="1"/>
  <c r="G13" i="1"/>
  <c r="I11" i="1"/>
  <c r="H10" i="1"/>
  <c r="G9" i="1"/>
  <c r="D8" i="1"/>
  <c r="H8" i="1"/>
  <c r="H13" i="1"/>
  <c r="G12" i="1"/>
  <c r="I10" i="1"/>
  <c r="H9" i="1"/>
  <c r="E8" i="1"/>
  <c r="L13" i="1"/>
  <c r="M13" i="1" s="1"/>
  <c r="N13" i="1" s="1"/>
  <c r="K12" i="1"/>
  <c r="J11" i="1"/>
  <c r="L9" i="1"/>
  <c r="M9" i="1" s="1"/>
  <c r="N9" i="1" s="1"/>
  <c r="K8" i="1"/>
  <c r="K13" i="1"/>
  <c r="J12" i="1"/>
  <c r="L10" i="1"/>
  <c r="M10" i="1" s="1"/>
  <c r="N10" i="1" s="1"/>
  <c r="K9" i="1"/>
  <c r="J13" i="1"/>
  <c r="L11" i="1"/>
  <c r="M11" i="1" s="1"/>
  <c r="N11" i="1" s="1"/>
  <c r="K10" i="1"/>
  <c r="J9" i="1"/>
  <c r="J8" i="1"/>
  <c r="L12" i="1"/>
  <c r="M12" i="1" s="1"/>
  <c r="N12" i="1" s="1"/>
  <c r="K11" i="1"/>
  <c r="J10" i="1"/>
  <c r="L8" i="1"/>
  <c r="B11" i="1"/>
  <c r="B14" i="1" s="1"/>
  <c r="E9" i="1"/>
  <c r="F10" i="1"/>
  <c r="D12" i="1"/>
  <c r="E13" i="1"/>
  <c r="B12" i="1"/>
  <c r="F9" i="1"/>
  <c r="D11" i="1"/>
  <c r="D14" i="1" s="1"/>
  <c r="E12" i="1"/>
  <c r="F13" i="1"/>
  <c r="F14" i="1" s="1"/>
  <c r="N37" i="1"/>
  <c r="A4" i="2"/>
  <c r="A3" i="2" s="1"/>
  <c r="A2" i="2" s="1"/>
  <c r="B29" i="1" l="1"/>
  <c r="K44" i="1"/>
  <c r="L44" i="1"/>
  <c r="L29" i="1" s="1"/>
  <c r="E14" i="1"/>
  <c r="B44" i="1"/>
  <c r="J29" i="1"/>
  <c r="K29" i="1"/>
  <c r="F44" i="1"/>
  <c r="H44" i="1"/>
  <c r="F29" i="1"/>
  <c r="G44" i="1"/>
  <c r="M20" i="1"/>
  <c r="N20" i="1" s="1"/>
  <c r="I29" i="1"/>
  <c r="I44" i="1"/>
  <c r="M37" i="1"/>
  <c r="D44" i="1"/>
  <c r="G29" i="1"/>
  <c r="M8" i="1"/>
  <c r="N8" i="1" s="1"/>
  <c r="L14" i="1"/>
  <c r="J14" i="1"/>
  <c r="K14" i="1"/>
  <c r="G14" i="1"/>
  <c r="I14" i="1"/>
  <c r="N14" i="1" s="1"/>
  <c r="H14" i="1"/>
  <c r="A5" i="2"/>
  <c r="A6" i="2" s="1"/>
  <c r="M29" i="1" l="1"/>
  <c r="N44" i="1"/>
  <c r="N24" i="1" s="1"/>
  <c r="M44" i="1"/>
  <c r="M24" i="1" s="1"/>
  <c r="N29" i="1"/>
  <c r="M14" i="1"/>
</calcChain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Año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Clase de Costo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>Clasificación Tabla 2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Clasificación Tabla 3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<sst xmlns="http://schemas.openxmlformats.org/spreadsheetml/2006/main" count="198" uniqueCount="62">
  <si>
    <t>VARIACIÓN REAL Vs. PLAN</t>
  </si>
  <si>
    <t>REAL ENE/DIC</t>
  </si>
  <si>
    <t>PRESUPUESTO</t>
  </si>
  <si>
    <t xml:space="preserve">MMBs Bs→Bs </t>
  </si>
  <si>
    <t>MM$ $→$</t>
  </si>
  <si>
    <t>ABS.</t>
  </si>
  <si>
    <t>%</t>
  </si>
  <si>
    <t>MATERIALES</t>
  </si>
  <si>
    <t>SERVICIOS Y CONTRATOS</t>
  </si>
  <si>
    <t>TOTALES</t>
  </si>
  <si>
    <t>Año:</t>
  </si>
  <si>
    <t>Anho</t>
  </si>
  <si>
    <t>Periodo:</t>
  </si>
  <si>
    <t>LABOR</t>
  </si>
  <si>
    <t>BENEFICIOS Y BIENESTAR</t>
  </si>
  <si>
    <t>OTROS</t>
  </si>
  <si>
    <t>RECOBROS</t>
  </si>
  <si>
    <t>MMUS$ (MMBs. Eq)</t>
  </si>
  <si>
    <t>PTTO ORIGINAL APROBADO</t>
  </si>
  <si>
    <t>BT PROPIOS</t>
  </si>
  <si>
    <t>BT FLETADOS</t>
  </si>
  <si>
    <t>ALMACENAMIENTO</t>
  </si>
  <si>
    <t>DEMORA DE TANQUEROS</t>
  </si>
  <si>
    <t>GASTOS DE INSPECCIÓN</t>
  </si>
  <si>
    <t>BUQUES OCASIONALES</t>
  </si>
  <si>
    <t>GASTOS DE NACIONALIZACIÓN</t>
  </si>
  <si>
    <t>SERVICIOS PORTUARIOS</t>
  </si>
  <si>
    <t>PEAJE DE BARRA</t>
  </si>
  <si>
    <t>VIAJES EN VZLA Y EXTERIOR</t>
  </si>
  <si>
    <t>VARIOS MISCELÁNEOS</t>
  </si>
  <si>
    <t>SEGURO EN EL EXTERIOR</t>
  </si>
  <si>
    <t>ASIST. TÉCNICA VZLA - INTEVEP</t>
  </si>
  <si>
    <t>HONORARIOS PROFESIONALES</t>
  </si>
  <si>
    <t>SERVICIOS DE AIT</t>
  </si>
  <si>
    <t>LICENCIAS/SUSCRIPCIONES</t>
  </si>
  <si>
    <t>ClaCo</t>
  </si>
  <si>
    <t>ClasT2</t>
  </si>
  <si>
    <t>ClasT3</t>
  </si>
  <si>
    <t>-</t>
  </si>
  <si>
    <t>Evento</t>
  </si>
  <si>
    <t>VersionSAP</t>
  </si>
  <si>
    <t>TipoParidad</t>
  </si>
  <si>
    <t>Paridad</t>
  </si>
  <si>
    <t>TipoEvento</t>
  </si>
  <si>
    <t>Nota</t>
  </si>
  <si>
    <t>MxDef</t>
  </si>
  <si>
    <t>MReal</t>
  </si>
  <si>
    <t>OrgNegFilAbr</t>
  </si>
  <si>
    <t>CECO</t>
  </si>
  <si>
    <t>Periodo</t>
  </si>
  <si>
    <t>Moneda</t>
  </si>
  <si>
    <t>ValMonInf</t>
  </si>
  <si>
    <t>ValMonObj</t>
  </si>
  <si>
    <t>ValMonTr</t>
  </si>
  <si>
    <t>DescripcionClaCo</t>
  </si>
  <si>
    <t>ElementoDeCosto</t>
  </si>
  <si>
    <t>ClasificacionPptoCon</t>
  </si>
  <si>
    <t>DescripcionFC</t>
  </si>
  <si>
    <t>FolletoPpto</t>
  </si>
  <si>
    <t>ClasfSIFO</t>
  </si>
  <si>
    <t>AcronimoEC</t>
  </si>
  <si>
    <t>MonedaNac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</si>
</sst>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[Red]_(* \(#,##0.00\);_(* &quot;-&quot;??_);_(@_)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/>
    <xf numFmtId="43" fontId="1" fillId="0" borderId="0" xfId="0" applyNumberFormat="1" applyFont="1"/>
    <xf numFmtId="43" fontId="4" fillId="0" borderId="0" xfId="0" applyNumberFormat="1" applyFont="1"/>
    <xf numFmtId="0" fontId="4" fillId="4" borderId="0" xfId="0" applyFont="1" applyFill="1"/>
    <xf numFmtId="0" fontId="1" fillId="4" borderId="0" xfId="0" applyFont="1" applyFill="1"/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shrinkToFit="1"/>
    </xf>
    <xf numFmtId="164" fontId="4" fillId="2" borderId="1" xfId="0" applyNumberFormat="1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N44"/>
  <sheetViews>
    <sheetView showGridLines="0" tabSelected="1" workbookViewId="0">
      <pane ySplit="4" topLeftCell="A5" activePane="bottomLeft" state="frozen"/>
      <selection pane="bottomLeft"/>
    </sheetView>
  </sheetViews>
  <sheetFormatPr baseColWidth="10" defaultColWidth="9.140625" defaultRowHeight="11.25" x14ac:dyDescent="0.25"/>
  <cols>
    <col min="1" max="1" width="4.42578125" style="2" customWidth="1"/>
    <col min="2" max="2" width="9.7109375" style="2" customWidth="1"/>
    <col min="3" max="3" width="21.7109375" style="2" customWidth="1"/>
    <col min="4" max="14" width="9.7109375" style="2" customWidth="1"/>
    <col min="15" max="16384" width="9.140625" style="2"/>
  </cols>
  <sheetData>
    <row r="1" spans="2:14" x14ac:dyDescent="0.25">
      <c r="B1" s="3" t="s">
        <v>10</v>
      </c>
      <c r="C1" s="2">
        <v>2019</v>
      </c>
      <c r="D1" s="20" t="str">
        <f>"Evento Plan "&amp;$C$1&amp;":"</f>
        <v>Evento Plan 2019:</v>
      </c>
      <c r="E1" s="20"/>
      <c r="F1" s="21">
        <f>'BD Evento'!A3</f>
        <v>0</v>
      </c>
      <c r="G1" s="21"/>
      <c r="H1" s="21"/>
    </row>
    <row r="2" spans="2:14" x14ac:dyDescent="0.25">
      <c r="B2" s="3" t="s">
        <v>12</v>
      </c>
      <c r="C2" s="2">
        <v>9</v>
      </c>
      <c r="D2" s="20" t="str">
        <f>"Evento Real "&amp;$C$1&amp;":"</f>
        <v>Evento Real 2019:</v>
      </c>
      <c r="E2" s="20"/>
      <c r="F2" s="21">
        <f>'BD Evento'!A4</f>
        <v>0</v>
      </c>
      <c r="G2" s="21"/>
      <c r="H2" s="21"/>
    </row>
    <row r="3" spans="2:14" x14ac:dyDescent="0.25">
      <c r="B3" s="3"/>
      <c r="D3" s="20" t="str">
        <f>"Evento Real "&amp;$C$1-1&amp;":"</f>
        <v>Evento Real 2018:</v>
      </c>
      <c r="E3" s="20"/>
      <c r="F3" s="21">
        <f>'BD Evento'!A2</f>
        <v>0</v>
      </c>
      <c r="G3" s="21"/>
      <c r="H3" s="21"/>
    </row>
    <row r="5" spans="2:14" ht="20.100000000000001" customHeight="1" x14ac:dyDescent="0.25">
      <c r="B5" s="7">
        <f>$C$1-1</f>
        <v>2018</v>
      </c>
      <c r="C5" s="22" t="s">
        <v>2</v>
      </c>
      <c r="D5" s="23">
        <f>$C$1</f>
        <v>2019</v>
      </c>
      <c r="E5" s="23"/>
      <c r="F5" s="23"/>
      <c r="G5" s="23"/>
      <c r="H5" s="23"/>
      <c r="I5" s="23"/>
      <c r="J5" s="23"/>
      <c r="K5" s="23"/>
      <c r="L5" s="23"/>
      <c r="M5" s="23" t="s">
        <v>0</v>
      </c>
      <c r="N5" s="23"/>
    </row>
    <row r="6" spans="2:14" ht="24.95" customHeight="1" x14ac:dyDescent="0.25">
      <c r="B6" s="7" t="s">
        <v>1</v>
      </c>
      <c r="C6" s="22"/>
      <c r="D6" s="22" t="str">
        <f>"PTTO "&amp;TRIM(UPPER(SUBSTITUTE(F1,$C$1,"")))</f>
        <v>PTTO 0</v>
      </c>
      <c r="E6" s="22"/>
      <c r="F6" s="22"/>
      <c r="G6" s="22" t="str">
        <f>"PLAN ENE - " &amp; UPPER(TEXT(DATE($C$1,$C$2,1),"mmm"))</f>
        <v>PLAN ENE - SEP</v>
      </c>
      <c r="H6" s="22"/>
      <c r="I6" s="22"/>
      <c r="J6" s="22" t="str">
        <f>"REAL ENE - " &amp; UPPER(TEXT(DATE($C$1,$C$2,1),"mmm"))</f>
        <v>REAL ENE - SEP</v>
      </c>
      <c r="K6" s="22"/>
      <c r="L6" s="22"/>
      <c r="M6" s="23"/>
      <c r="N6" s="23"/>
    </row>
    <row r="7" spans="2:14" ht="24.95" customHeight="1" x14ac:dyDescent="0.25">
      <c r="B7" s="4" t="s">
        <v>17</v>
      </c>
      <c r="C7" s="22"/>
      <c r="D7" s="4" t="s">
        <v>3</v>
      </c>
      <c r="E7" s="4" t="s">
        <v>4</v>
      </c>
      <c r="F7" s="4" t="s">
        <v>17</v>
      </c>
      <c r="G7" s="4" t="s">
        <v>3</v>
      </c>
      <c r="H7" s="4" t="s">
        <v>4</v>
      </c>
      <c r="I7" s="4" t="s">
        <v>17</v>
      </c>
      <c r="J7" s="4" t="s">
        <v>3</v>
      </c>
      <c r="K7" s="4" t="s">
        <v>4</v>
      </c>
      <c r="L7" s="4" t="s">
        <v>17</v>
      </c>
      <c r="M7" s="4" t="s">
        <v>5</v>
      </c>
      <c r="N7" s="4" t="s">
        <v>6</v>
      </c>
    </row>
    <row r="8" spans="2:14" ht="20.100000000000001" customHeight="1" x14ac:dyDescent="0.25">
      <c r="B8" s="5">
        <f>SUMIFS('BD Ppto'!$H:$H,'BD Ppto'!$A:$A,$F$3,'BD Ppto'!$J:$J,$C8)/1000000</f>
        <v>0</v>
      </c>
      <c r="C8" s="6" t="s">
        <v>13</v>
      </c>
      <c r="D8" s="5">
        <f>SUMIFS('BD Ppto'!$G:$G,'BD Ppto'!$A:$A,$F$1,'BD Ppto'!$J:$J,$C8,'BD Ppto'!$M:$M,"Si")/1000000</f>
        <v>0</v>
      </c>
      <c r="E8" s="5">
        <f>SUMIFS('BD Ppto'!$H:$H,'BD Ppto'!$A:$A,$F$1,'BD Ppto'!$J:$J,$C8,'BD Ppto'!$M:$M,"No")/1000000</f>
        <v>0</v>
      </c>
      <c r="F8" s="5">
        <f>SUMIFS('BD Ppto'!$H:$H,'BD Ppto'!$A:$A,$F$1,'BD Ppto'!$J:$J,$C8)/1000000</f>
        <v>0</v>
      </c>
      <c r="G8" s="5">
        <f>SUMIFS('BD Ppto'!$G:$G,'BD Ppto'!$A:$A,$F$1,'BD Ppto'!$J:$J,$C8,'BD Ppto'!$M:$M,"Si",'BD Ppto'!$E:$E,"&lt;="&amp;$C$2)/1000000</f>
        <v>0</v>
      </c>
      <c r="H8" s="5">
        <f>SUMIFS('BD Ppto'!$H:$H,'BD Ppto'!$A:$A,$F$1,'BD Ppto'!$J:$J,$C8,'BD Ppto'!$M:$M,"No",'BD Ppto'!$E:$E,"&lt;="&amp;$C$2)/1000000</f>
        <v>0</v>
      </c>
      <c r="I8" s="5">
        <f>SUMIFS('BD Ppto'!$H:$H,'BD Ppto'!$A:$A,$F$1,'BD Ppto'!$J:$J,$C8,'BD Ppto'!$E:$E,"&lt;="&amp;$C$2)/1000000</f>
        <v>0</v>
      </c>
      <c r="J8" s="5">
        <f>SUMIFS('BD Ppto'!$G:$G,'BD Ppto'!$A:$A,$F$2,'BD Ppto'!$J:$J,$C8,'BD Ppto'!$M:$M,"Si",'BD Ppto'!$E:$E,"&lt;="&amp;$C$2)/1000000</f>
        <v>0</v>
      </c>
      <c r="K8" s="5">
        <f>SUMIFS('BD Ppto'!$H:$H,'BD Ppto'!$A:$A,$F$2,'BD Ppto'!$J:$J,$C8,'BD Ppto'!$M:$M,"No",'BD Ppto'!$E:$E,"&lt;="&amp;$C$2)/1000000</f>
        <v>0</v>
      </c>
      <c r="L8" s="5">
        <f>SUMIFS('BD Ppto'!$H:$H,'BD Ppto'!$A:$A,$F$2,'BD Ppto'!$J:$J,$C8,'BD Ppto'!$E:$E,"&lt;="&amp;$C$2)/1000000</f>
        <v>0</v>
      </c>
      <c r="M8" s="5">
        <f>L8-I8</f>
        <v>0</v>
      </c>
      <c r="N8" s="17">
        <f>IF(I8=0,,M8/I8*100)</f>
        <v>0</v>
      </c>
    </row>
    <row r="9" spans="2:14" ht="20.100000000000001" customHeight="1" x14ac:dyDescent="0.25">
      <c r="B9" s="5">
        <f>SUMIFS('BD Ppto'!$H:$H,'BD Ppto'!$A:$A,$F$3,'BD Ppto'!$J:$J,$C9)/1000000</f>
        <v>0</v>
      </c>
      <c r="C9" s="6" t="s">
        <v>14</v>
      </c>
      <c r="D9" s="5">
        <f>SUMIFS('BD Ppto'!$G:$G,'BD Ppto'!$A:$A,$F$1,'BD Ppto'!$J:$J,$C9,'BD Ppto'!$M:$M,"Si")/1000000</f>
        <v>0</v>
      </c>
      <c r="E9" s="5">
        <f>SUMIFS('BD Ppto'!$H:$H,'BD Ppto'!$A:$A,$F$1,'BD Ppto'!$J:$J,$C9,'BD Ppto'!$M:$M,"No")/1000000</f>
        <v>0</v>
      </c>
      <c r="F9" s="5">
        <f>SUMIFS('BD Ppto'!$H:$H,'BD Ppto'!$A:$A,$F$1,'BD Ppto'!$J:$J,$C9)/1000000</f>
        <v>0</v>
      </c>
      <c r="G9" s="5">
        <f>SUMIFS('BD Ppto'!$G:$G,'BD Ppto'!$A:$A,$F$1,'BD Ppto'!$J:$J,$C9,'BD Ppto'!$M:$M,"Si",'BD Ppto'!$E:$E,"&lt;="&amp;$C$2)/1000000</f>
        <v>0</v>
      </c>
      <c r="H9" s="5">
        <f>SUMIFS('BD Ppto'!$H:$H,'BD Ppto'!$A:$A,$F$1,'BD Ppto'!$J:$J,$C9,'BD Ppto'!$M:$M,"No",'BD Ppto'!$E:$E,"&lt;="&amp;$C$2)/1000000</f>
        <v>0</v>
      </c>
      <c r="I9" s="5">
        <f>SUMIFS('BD Ppto'!$H:$H,'BD Ppto'!$A:$A,$F$1,'BD Ppto'!$J:$J,$C9,'BD Ppto'!$E:$E,"&lt;="&amp;$C$2)/1000000</f>
        <v>0</v>
      </c>
      <c r="J9" s="5">
        <f>SUMIFS('BD Ppto'!$G:$G,'BD Ppto'!$A:$A,$F$2,'BD Ppto'!$J:$J,$C9,'BD Ppto'!$M:$M,"Si",'BD Ppto'!$E:$E,"&lt;="&amp;$C$2)/1000000</f>
        <v>0</v>
      </c>
      <c r="K9" s="5">
        <f>SUMIFS('BD Ppto'!$H:$H,'BD Ppto'!$A:$A,$F$2,'BD Ppto'!$J:$J,$C9,'BD Ppto'!$M:$M,"No",'BD Ppto'!$E:$E,"&lt;="&amp;$C$2)/1000000</f>
        <v>0</v>
      </c>
      <c r="L9" s="5">
        <f>SUMIFS('BD Ppto'!$H:$H,'BD Ppto'!$A:$A,$F$2,'BD Ppto'!$J:$J,$C9,'BD Ppto'!$E:$E,"&lt;="&amp;$C$2)/1000000</f>
        <v>0</v>
      </c>
      <c r="M9" s="5">
        <f t="shared" ref="M9:M14" si="0">L9-I9</f>
        <v>0</v>
      </c>
      <c r="N9" s="17">
        <f t="shared" ref="N9:N14" si="1">IF(I9=0,,M9/I9*100)</f>
        <v>0</v>
      </c>
    </row>
    <row r="10" spans="2:14" ht="20.100000000000001" customHeight="1" x14ac:dyDescent="0.25">
      <c r="B10" s="5">
        <f>SUMIFS('BD Ppto'!$H:$H,'BD Ppto'!$A:$A,$F$3,'BD Ppto'!$J:$J,$C10)/1000000</f>
        <v>0</v>
      </c>
      <c r="C10" s="6" t="s">
        <v>7</v>
      </c>
      <c r="D10" s="5">
        <f>SUMIFS('BD Ppto'!$G:$G,'BD Ppto'!$A:$A,$F$1,'BD Ppto'!$J:$J,$C10,'BD Ppto'!$M:$M,"Si")/1000000</f>
        <v>0</v>
      </c>
      <c r="E10" s="5">
        <f>SUMIFS('BD Ppto'!$H:$H,'BD Ppto'!$A:$A,$F$1,'BD Ppto'!$J:$J,$C10,'BD Ppto'!$M:$M,"No")/1000000</f>
        <v>0</v>
      </c>
      <c r="F10" s="5">
        <f>SUMIFS('BD Ppto'!$H:$H,'BD Ppto'!$A:$A,$F$1,'BD Ppto'!$J:$J,$C10)/1000000</f>
        <v>0</v>
      </c>
      <c r="G10" s="5">
        <f>SUMIFS('BD Ppto'!$G:$G,'BD Ppto'!$A:$A,$F$1,'BD Ppto'!$J:$J,$C10,'BD Ppto'!$M:$M,"Si",'BD Ppto'!$E:$E,"&lt;="&amp;$C$2)/1000000</f>
        <v>0</v>
      </c>
      <c r="H10" s="5">
        <f>SUMIFS('BD Ppto'!$H:$H,'BD Ppto'!$A:$A,$F$1,'BD Ppto'!$J:$J,$C10,'BD Ppto'!$M:$M,"No",'BD Ppto'!$E:$E,"&lt;="&amp;$C$2)/1000000</f>
        <v>0</v>
      </c>
      <c r="I10" s="5">
        <f>SUMIFS('BD Ppto'!$H:$H,'BD Ppto'!$A:$A,$F$1,'BD Ppto'!$J:$J,$C10,'BD Ppto'!$E:$E,"&lt;="&amp;$C$2)/1000000</f>
        <v>0</v>
      </c>
      <c r="J10" s="5">
        <f>SUMIFS('BD Ppto'!$G:$G,'BD Ppto'!$A:$A,$F$2,'BD Ppto'!$J:$J,$C10,'BD Ppto'!$M:$M,"Si",'BD Ppto'!$E:$E,"&lt;="&amp;$C$2)/1000000</f>
        <v>0</v>
      </c>
      <c r="K10" s="5">
        <f>SUMIFS('BD Ppto'!$H:$H,'BD Ppto'!$A:$A,$F$2,'BD Ppto'!$J:$J,$C10,'BD Ppto'!$M:$M,"No",'BD Ppto'!$E:$E,"&lt;="&amp;$C$2)/1000000</f>
        <v>0</v>
      </c>
      <c r="L10" s="5">
        <f>SUMIFS('BD Ppto'!$H:$H,'BD Ppto'!$A:$A,$F$2,'BD Ppto'!$J:$J,$C10,'BD Ppto'!$E:$E,"&lt;="&amp;$C$2)/1000000</f>
        <v>0</v>
      </c>
      <c r="M10" s="5">
        <f t="shared" si="0"/>
        <v>0</v>
      </c>
      <c r="N10" s="17">
        <f t="shared" si="1"/>
        <v>0</v>
      </c>
    </row>
    <row r="11" spans="2:14" ht="20.100000000000001" customHeight="1" x14ac:dyDescent="0.25">
      <c r="B11" s="5">
        <f>SUMIFS('BD Ppto'!$H:$H,'BD Ppto'!$A:$A,$F$3,'BD Ppto'!$J:$J,$C11)/1000000</f>
        <v>0</v>
      </c>
      <c r="C11" s="6" t="s">
        <v>8</v>
      </c>
      <c r="D11" s="5">
        <f>SUMIFS('BD Ppto'!$G:$G,'BD Ppto'!$A:$A,$F$1,'BD Ppto'!$J:$J,$C11,'BD Ppto'!$M:$M,"Si")/1000000</f>
        <v>0</v>
      </c>
      <c r="E11" s="5">
        <f>SUMIFS('BD Ppto'!$H:$H,'BD Ppto'!$A:$A,$F$1,'BD Ppto'!$J:$J,$C11,'BD Ppto'!$M:$M,"No")/1000000</f>
        <v>0</v>
      </c>
      <c r="F11" s="5">
        <f>SUMIFS('BD Ppto'!$H:$H,'BD Ppto'!$A:$A,$F$1,'BD Ppto'!$J:$J,$C11)/1000000</f>
        <v>0</v>
      </c>
      <c r="G11" s="5">
        <f>SUMIFS('BD Ppto'!$G:$G,'BD Ppto'!$A:$A,$F$1,'BD Ppto'!$J:$J,$C11,'BD Ppto'!$M:$M,"Si",'BD Ppto'!$E:$E,"&lt;="&amp;$C$2)/1000000</f>
        <v>0</v>
      </c>
      <c r="H11" s="5">
        <f>SUMIFS('BD Ppto'!$H:$H,'BD Ppto'!$A:$A,$F$1,'BD Ppto'!$J:$J,$C11,'BD Ppto'!$M:$M,"No",'BD Ppto'!$E:$E,"&lt;="&amp;$C$2)/1000000</f>
        <v>0</v>
      </c>
      <c r="I11" s="5">
        <f>SUMIFS('BD Ppto'!$H:$H,'BD Ppto'!$A:$A,$F$1,'BD Ppto'!$J:$J,$C11,'BD Ppto'!$E:$E,"&lt;="&amp;$C$2)/1000000</f>
        <v>0</v>
      </c>
      <c r="J11" s="5">
        <f>SUMIFS('BD Ppto'!$G:$G,'BD Ppto'!$A:$A,$F$2,'BD Ppto'!$J:$J,$C11,'BD Ppto'!$M:$M,"Si",'BD Ppto'!$E:$E,"&lt;="&amp;$C$2)/1000000</f>
        <v>0</v>
      </c>
      <c r="K11" s="5">
        <f>SUMIFS('BD Ppto'!$H:$H,'BD Ppto'!$A:$A,$F$2,'BD Ppto'!$J:$J,$C11,'BD Ppto'!$M:$M,"No",'BD Ppto'!$E:$E,"&lt;="&amp;$C$2)/1000000</f>
        <v>0</v>
      </c>
      <c r="L11" s="5">
        <f>SUMIFS('BD Ppto'!$H:$H,'BD Ppto'!$A:$A,$F$2,'BD Ppto'!$J:$J,$C11,'BD Ppto'!$E:$E,"&lt;="&amp;$C$2)/1000000</f>
        <v>0</v>
      </c>
      <c r="M11" s="5">
        <f t="shared" si="0"/>
        <v>0</v>
      </c>
      <c r="N11" s="17">
        <f t="shared" si="1"/>
        <v>0</v>
      </c>
    </row>
    <row r="12" spans="2:14" ht="20.100000000000001" customHeight="1" x14ac:dyDescent="0.25">
      <c r="B12" s="5">
        <f>SUMIFS('BD Ppto'!$H:$H,'BD Ppto'!$A:$A,$F$3,'BD Ppto'!$J:$J,$C12)/1000000</f>
        <v>0</v>
      </c>
      <c r="C12" s="6" t="s">
        <v>15</v>
      </c>
      <c r="D12" s="5">
        <f>SUMIFS('BD Ppto'!$G:$G,'BD Ppto'!$A:$A,$F$1,'BD Ppto'!$J:$J,$C12,'BD Ppto'!$M:$M,"Si")/1000000</f>
        <v>0</v>
      </c>
      <c r="E12" s="5">
        <f>SUMIFS('BD Ppto'!$H:$H,'BD Ppto'!$A:$A,$F$1,'BD Ppto'!$J:$J,$C12,'BD Ppto'!$M:$M,"No")/1000000</f>
        <v>0</v>
      </c>
      <c r="F12" s="5">
        <f>SUMIFS('BD Ppto'!$H:$H,'BD Ppto'!$A:$A,$F$1,'BD Ppto'!$J:$J,$C12)/1000000</f>
        <v>0</v>
      </c>
      <c r="G12" s="5">
        <f>SUMIFS('BD Ppto'!$G:$G,'BD Ppto'!$A:$A,$F$1,'BD Ppto'!$J:$J,$C12,'BD Ppto'!$M:$M,"Si",'BD Ppto'!$E:$E,"&lt;="&amp;$C$2)/1000000</f>
        <v>0</v>
      </c>
      <c r="H12" s="5">
        <f>SUMIFS('BD Ppto'!$H:$H,'BD Ppto'!$A:$A,$F$1,'BD Ppto'!$J:$J,$C12,'BD Ppto'!$M:$M,"No",'BD Ppto'!$E:$E,"&lt;="&amp;$C$2)/1000000</f>
        <v>0</v>
      </c>
      <c r="I12" s="5">
        <f>SUMIFS('BD Ppto'!$H:$H,'BD Ppto'!$A:$A,$F$1,'BD Ppto'!$J:$J,$C12,'BD Ppto'!$E:$E,"&lt;="&amp;$C$2)/1000000</f>
        <v>0</v>
      </c>
      <c r="J12" s="5">
        <f>SUMIFS('BD Ppto'!$G:$G,'BD Ppto'!$A:$A,$F$2,'BD Ppto'!$J:$J,$C12,'BD Ppto'!$M:$M,"Si",'BD Ppto'!$E:$E,"&lt;="&amp;$C$2)/1000000</f>
        <v>0</v>
      </c>
      <c r="K12" s="5">
        <f>SUMIFS('BD Ppto'!$H:$H,'BD Ppto'!$A:$A,$F$2,'BD Ppto'!$J:$J,$C12,'BD Ppto'!$M:$M,"No",'BD Ppto'!$E:$E,"&lt;="&amp;$C$2)/1000000</f>
        <v>0</v>
      </c>
      <c r="L12" s="5">
        <f>SUMIFS('BD Ppto'!$H:$H,'BD Ppto'!$A:$A,$F$2,'BD Ppto'!$J:$J,$C12,'BD Ppto'!$E:$E,"&lt;="&amp;$C$2)/1000000</f>
        <v>0</v>
      </c>
      <c r="M12" s="5">
        <f t="shared" si="0"/>
        <v>0</v>
      </c>
      <c r="N12" s="17">
        <f t="shared" si="1"/>
        <v>0</v>
      </c>
    </row>
    <row r="13" spans="2:14" ht="20.100000000000001" customHeight="1" x14ac:dyDescent="0.25">
      <c r="B13" s="5">
        <f>SUMIFS('BD Ppto'!$H:$H,'BD Ppto'!$A:$A,$F$3,'BD Ppto'!$J:$J,$C13)/1000000</f>
        <v>0</v>
      </c>
      <c r="C13" s="6" t="s">
        <v>16</v>
      </c>
      <c r="D13" s="5">
        <f>SUMIFS('BD Ppto'!$G:$G,'BD Ppto'!$A:$A,$F$1,'BD Ppto'!$J:$J,$C13,'BD Ppto'!$M:$M,"Si")/1000000</f>
        <v>0</v>
      </c>
      <c r="E13" s="5">
        <f>SUMIFS('BD Ppto'!$H:$H,'BD Ppto'!$A:$A,$F$1,'BD Ppto'!$J:$J,$C13,'BD Ppto'!$M:$M,"No")/1000000</f>
        <v>0</v>
      </c>
      <c r="F13" s="5">
        <f>SUMIFS('BD Ppto'!$H:$H,'BD Ppto'!$A:$A,$F$1,'BD Ppto'!$J:$J,$C13)/1000000</f>
        <v>0</v>
      </c>
      <c r="G13" s="5">
        <f>SUMIFS('BD Ppto'!$G:$G,'BD Ppto'!$A:$A,$F$1,'BD Ppto'!$J:$J,$C13,'BD Ppto'!$M:$M,"Si",'BD Ppto'!$E:$E,"&lt;="&amp;$C$2)/1000000</f>
        <v>0</v>
      </c>
      <c r="H13" s="5">
        <f>SUMIFS('BD Ppto'!$H:$H,'BD Ppto'!$A:$A,$F$1,'BD Ppto'!$J:$J,$C13,'BD Ppto'!$M:$M,"No",'BD Ppto'!$E:$E,"&lt;="&amp;$C$2)/1000000</f>
        <v>0</v>
      </c>
      <c r="I13" s="5">
        <f>SUMIFS('BD Ppto'!$H:$H,'BD Ppto'!$A:$A,$F$1,'BD Ppto'!$J:$J,$C13,'BD Ppto'!$E:$E,"&lt;="&amp;$C$2)/1000000</f>
        <v>0</v>
      </c>
      <c r="J13" s="5">
        <f>SUMIFS('BD Ppto'!$G:$G,'BD Ppto'!$A:$A,$F$2,'BD Ppto'!$J:$J,$C13,'BD Ppto'!$M:$M,"Si",'BD Ppto'!$E:$E,"&lt;="&amp;$C$2)/1000000</f>
        <v>0</v>
      </c>
      <c r="K13" s="5">
        <f>SUMIFS('BD Ppto'!$H:$H,'BD Ppto'!$A:$A,$F$2,'BD Ppto'!$J:$J,$C13,'BD Ppto'!$M:$M,"No",'BD Ppto'!$E:$E,"&lt;="&amp;$C$2)/1000000</f>
        <v>0</v>
      </c>
      <c r="L13" s="5">
        <f>SUMIFS('BD Ppto'!$H:$H,'BD Ppto'!$A:$A,$F$2,'BD Ppto'!$J:$J,$C13,'BD Ppto'!$E:$E,"&lt;="&amp;$C$2)/1000000</f>
        <v>0</v>
      </c>
      <c r="M13" s="5">
        <f t="shared" si="0"/>
        <v>0</v>
      </c>
      <c r="N13" s="17">
        <f t="shared" si="1"/>
        <v>0</v>
      </c>
    </row>
    <row r="14" spans="2:14" ht="20.100000000000001" customHeight="1" x14ac:dyDescent="0.25">
      <c r="B14" s="15">
        <f>SUM(B8:B13)</f>
        <v>0</v>
      </c>
      <c r="C14" s="16" t="s">
        <v>9</v>
      </c>
      <c r="D14" s="15">
        <f t="shared" ref="D14:L14" si="2">SUM(D8:D13)</f>
        <v>0</v>
      </c>
      <c r="E14" s="15">
        <f t="shared" si="2"/>
        <v>0</v>
      </c>
      <c r="F14" s="15">
        <f t="shared" si="2"/>
        <v>0</v>
      </c>
      <c r="G14" s="15">
        <f t="shared" si="2"/>
        <v>0</v>
      </c>
      <c r="H14" s="15">
        <f t="shared" si="2"/>
        <v>0</v>
      </c>
      <c r="I14" s="15">
        <f t="shared" si="2"/>
        <v>0</v>
      </c>
      <c r="J14" s="15">
        <f t="shared" si="2"/>
        <v>0</v>
      </c>
      <c r="K14" s="15">
        <f t="shared" si="2"/>
        <v>0</v>
      </c>
      <c r="L14" s="15">
        <f t="shared" si="2"/>
        <v>0</v>
      </c>
      <c r="M14" s="15">
        <f t="shared" si="0"/>
        <v>0</v>
      </c>
      <c r="N14" s="18">
        <f t="shared" si="1"/>
        <v>0</v>
      </c>
    </row>
    <row r="17" spans="2:14" ht="20.100000000000001" customHeight="1" x14ac:dyDescent="0.25">
      <c r="B17" s="7">
        <f>$C$1-1</f>
        <v>2018</v>
      </c>
      <c r="C17" s="22" t="s">
        <v>2</v>
      </c>
      <c r="D17" s="23">
        <f>$C$1</f>
        <v>2019</v>
      </c>
      <c r="E17" s="23"/>
      <c r="F17" s="23"/>
      <c r="G17" s="23"/>
      <c r="H17" s="23"/>
      <c r="I17" s="23"/>
      <c r="J17" s="23"/>
      <c r="K17" s="23"/>
      <c r="L17" s="23"/>
      <c r="M17" s="23" t="s">
        <v>0</v>
      </c>
      <c r="N17" s="23"/>
    </row>
    <row r="18" spans="2:14" ht="24.95" customHeight="1" x14ac:dyDescent="0.25">
      <c r="B18" s="7" t="s">
        <v>1</v>
      </c>
      <c r="C18" s="22"/>
      <c r="D18" s="22" t="s">
        <v>18</v>
      </c>
      <c r="E18" s="22"/>
      <c r="F18" s="22"/>
      <c r="G18" s="22" t="str">
        <f>"PLAN ENE - " &amp; UPPER(TEXT(DATE($C$1,$C$2,1),"mmm"))</f>
        <v>PLAN ENE - SEP</v>
      </c>
      <c r="H18" s="22"/>
      <c r="I18" s="22"/>
      <c r="J18" s="22" t="str">
        <f>"REAL ENE - " &amp; UPPER(TEXT(DATE($C$1,$C$2,1),"mmm"))</f>
        <v>REAL ENE - SEP</v>
      </c>
      <c r="K18" s="22"/>
      <c r="L18" s="22"/>
      <c r="M18" s="23"/>
      <c r="N18" s="23"/>
    </row>
    <row r="19" spans="2:14" ht="24.95" customHeight="1" x14ac:dyDescent="0.25">
      <c r="B19" s="4" t="s">
        <v>17</v>
      </c>
      <c r="C19" s="22"/>
      <c r="D19" s="4" t="s">
        <v>3</v>
      </c>
      <c r="E19" s="4" t="s">
        <v>4</v>
      </c>
      <c r="F19" s="4" t="s">
        <v>17</v>
      </c>
      <c r="G19" s="4" t="s">
        <v>3</v>
      </c>
      <c r="H19" s="4" t="s">
        <v>4</v>
      </c>
      <c r="I19" s="4" t="s">
        <v>17</v>
      </c>
      <c r="J19" s="4" t="s">
        <v>3</v>
      </c>
      <c r="K19" s="4" t="s">
        <v>4</v>
      </c>
      <c r="L19" s="4" t="s">
        <v>17</v>
      </c>
      <c r="M19" s="4" t="s">
        <v>5</v>
      </c>
      <c r="N19" s="4" t="s">
        <v>6</v>
      </c>
    </row>
    <row r="20" spans="2:14" ht="20.100000000000001" customHeight="1" x14ac:dyDescent="0.25">
      <c r="B20" s="5">
        <f>SUMIFS('BD Ppto'!$H:$H,'BD Ppto'!$A:$A,$F$3,'BD Ppto'!$K:$K,$C20)/1000000</f>
        <v>0</v>
      </c>
      <c r="C20" s="6" t="s">
        <v>19</v>
      </c>
      <c r="D20" s="5">
        <f>SUMIFS('BD Ppto'!$G:$G,'BD Ppto'!$A:$A,$F$1,'BD Ppto'!$K:$K,$C20,'BD Ppto'!$M:$M,"Si")/1000000</f>
        <v>0</v>
      </c>
      <c r="E20" s="5">
        <f>SUMIFS('BD Ppto'!$H:$H,'BD Ppto'!$A:$A,$F$1,'BD Ppto'!$K:$K,$C20,'BD Ppto'!$M:$M,"No")/1000000</f>
        <v>0</v>
      </c>
      <c r="F20" s="5">
        <f>SUMIFS('BD Ppto'!$H:$H,'BD Ppto'!$A:$A,$F$1,'BD Ppto'!$K:$K,$C20)/1000000</f>
        <v>0</v>
      </c>
      <c r="G20" s="5">
        <f>SUMIFS('BD Ppto'!$G:$G,'BD Ppto'!$A:$A,$F$1,'BD Ppto'!$K:$K,$C20,'BD Ppto'!$M:$M,"Si",'BD Ppto'!$E:$E,"&lt;="&amp;$C$2)/1000000</f>
        <v>0</v>
      </c>
      <c r="H20" s="5">
        <f>SUMIFS('BD Ppto'!$H:$H,'BD Ppto'!$A:$A,$F$1,'BD Ppto'!$K:$K,$C20,'BD Ppto'!$M:$M,"No",'BD Ppto'!$E:$E,"&lt;="&amp;$C$2)/1000000</f>
        <v>0</v>
      </c>
      <c r="I20" s="5">
        <f>SUMIFS('BD Ppto'!$H:$H,'BD Ppto'!$A:$A,$F$1,'BD Ppto'!$K:$K,$C20,'BD Ppto'!$E:$E,"&lt;="&amp;$C$2)/1000000</f>
        <v>0</v>
      </c>
      <c r="J20" s="5">
        <f>SUMIFS('BD Ppto'!$G:$G,'BD Ppto'!$A:$A,$F$2,'BD Ppto'!$K:$K,$C20,'BD Ppto'!$M:$M,"Si",'BD Ppto'!$E:$E,"&lt;="&amp;$C$2)/1000000</f>
        <v>0</v>
      </c>
      <c r="K20" s="5">
        <f>SUMIFS('BD Ppto'!$H:$H,'BD Ppto'!$A:$A,$F$2,'BD Ppto'!$K:$K,$C20,'BD Ppto'!$M:$M,"No",'BD Ppto'!$E:$E,"&lt;="&amp;$C$2)/1000000</f>
        <v>0</v>
      </c>
      <c r="L20" s="5">
        <f>SUMIFS('BD Ppto'!$H:$H,'BD Ppto'!$A:$A,$F$2,'BD Ppto'!$K:$K,$C20,'BD Ppto'!$E:$E,"&lt;="&amp;$C$2)/1000000</f>
        <v>0</v>
      </c>
      <c r="M20" s="5">
        <f t="shared" ref="M20:M29" si="3">L20-I20</f>
        <v>0</v>
      </c>
      <c r="N20" s="17">
        <f t="shared" ref="N20:N29" si="4">IF(I20=0,,M20/I20*100)</f>
        <v>0</v>
      </c>
    </row>
    <row r="21" spans="2:14" ht="20.100000000000001" customHeight="1" x14ac:dyDescent="0.25">
      <c r="B21" s="5">
        <f>SUMIFS('BD Ppto'!$H:$H,'BD Ppto'!$A:$A,$F$3,'BD Ppto'!$K:$K,$C21)/1000000</f>
        <v>0</v>
      </c>
      <c r="C21" s="6" t="s">
        <v>20</v>
      </c>
      <c r="D21" s="5">
        <f>SUMIFS('BD Ppto'!$G:$G,'BD Ppto'!$A:$A,$F$1,'BD Ppto'!$K:$K,$C21,'BD Ppto'!$M:$M,"Si")/1000000</f>
        <v>0</v>
      </c>
      <c r="E21" s="5">
        <f>SUMIFS('BD Ppto'!$H:$H,'BD Ppto'!$A:$A,$F$1,'BD Ppto'!$K:$K,$C21,'BD Ppto'!$M:$M,"No")/1000000</f>
        <v>0</v>
      </c>
      <c r="F21" s="5">
        <f>SUMIFS('BD Ppto'!$H:$H,'BD Ppto'!$A:$A,$F$1,'BD Ppto'!$K:$K,$C21)/1000000</f>
        <v>0</v>
      </c>
      <c r="G21" s="5">
        <f>SUMIFS('BD Ppto'!$G:$G,'BD Ppto'!$A:$A,$F$1,'BD Ppto'!$K:$K,$C21,'BD Ppto'!$M:$M,"Si",'BD Ppto'!$E:$E,"&lt;="&amp;$C$2)/1000000</f>
        <v>0</v>
      </c>
      <c r="H21" s="5">
        <f>SUMIFS('BD Ppto'!$H:$H,'BD Ppto'!$A:$A,$F$1,'BD Ppto'!$K:$K,$C21,'BD Ppto'!$M:$M,"No",'BD Ppto'!$E:$E,"&lt;="&amp;$C$2)/1000000</f>
        <v>0</v>
      </c>
      <c r="I21" s="5">
        <f>SUMIFS('BD Ppto'!$H:$H,'BD Ppto'!$A:$A,$F$1,'BD Ppto'!$K:$K,$C21,'BD Ppto'!$E:$E,"&lt;="&amp;$C$2)/1000000</f>
        <v>0</v>
      </c>
      <c r="J21" s="5">
        <f>SUMIFS('BD Ppto'!$G:$G,'BD Ppto'!$A:$A,$F$2,'BD Ppto'!$K:$K,$C21,'BD Ppto'!$M:$M,"Si",'BD Ppto'!$E:$E,"&lt;="&amp;$C$2)/1000000</f>
        <v>0</v>
      </c>
      <c r="K21" s="5">
        <f>SUMIFS('BD Ppto'!$H:$H,'BD Ppto'!$A:$A,$F$2,'BD Ppto'!$K:$K,$C21,'BD Ppto'!$M:$M,"No",'BD Ppto'!$E:$E,"&lt;="&amp;$C$2)/1000000</f>
        <v>0</v>
      </c>
      <c r="L21" s="5">
        <f>SUMIFS('BD Ppto'!$H:$H,'BD Ppto'!$A:$A,$F$2,'BD Ppto'!$K:$K,$C21,'BD Ppto'!$E:$E,"&lt;="&amp;$C$2)/1000000</f>
        <v>0</v>
      </c>
      <c r="M21" s="5">
        <f t="shared" si="3"/>
        <v>0</v>
      </c>
      <c r="N21" s="17">
        <f t="shared" si="4"/>
        <v>0</v>
      </c>
    </row>
    <row r="22" spans="2:14" ht="20.100000000000001" customHeight="1" x14ac:dyDescent="0.25">
      <c r="B22" s="5">
        <f>SUMIFS('BD Ppto'!$H:$H,'BD Ppto'!$A:$A,$F$3,'BD Ppto'!$K:$K,$C22)/1000000</f>
        <v>0</v>
      </c>
      <c r="C22" s="6" t="s">
        <v>21</v>
      </c>
      <c r="D22" s="5">
        <f>SUMIFS('BD Ppto'!$G:$G,'BD Ppto'!$A:$A,$F$1,'BD Ppto'!$K:$K,$C22,'BD Ppto'!$M:$M,"Si")/1000000</f>
        <v>0</v>
      </c>
      <c r="E22" s="5">
        <f>SUMIFS('BD Ppto'!$H:$H,'BD Ppto'!$A:$A,$F$1,'BD Ppto'!$K:$K,$C22,'BD Ppto'!$M:$M,"No")/1000000</f>
        <v>0</v>
      </c>
      <c r="F22" s="5">
        <f>SUMIFS('BD Ppto'!$H:$H,'BD Ppto'!$A:$A,$F$1,'BD Ppto'!$K:$K,$C22)/1000000</f>
        <v>0</v>
      </c>
      <c r="G22" s="5">
        <f>SUMIFS('BD Ppto'!$G:$G,'BD Ppto'!$A:$A,$F$1,'BD Ppto'!$K:$K,$C22,'BD Ppto'!$M:$M,"Si",'BD Ppto'!$E:$E,"&lt;="&amp;$C$2)/1000000</f>
        <v>0</v>
      </c>
      <c r="H22" s="5">
        <f>SUMIFS('BD Ppto'!$H:$H,'BD Ppto'!$A:$A,$F$1,'BD Ppto'!$K:$K,$C22,'BD Ppto'!$M:$M,"No",'BD Ppto'!$E:$E,"&lt;="&amp;$C$2)/1000000</f>
        <v>0</v>
      </c>
      <c r="I22" s="5">
        <f>SUMIFS('BD Ppto'!$H:$H,'BD Ppto'!$A:$A,$F$1,'BD Ppto'!$K:$K,$C22,'BD Ppto'!$E:$E,"&lt;="&amp;$C$2)/1000000</f>
        <v>0</v>
      </c>
      <c r="J22" s="5">
        <f>SUMIFS('BD Ppto'!$G:$G,'BD Ppto'!$A:$A,$F$2,'BD Ppto'!$K:$K,$C22,'BD Ppto'!$M:$M,"Si",'BD Ppto'!$E:$E,"&lt;="&amp;$C$2)/1000000</f>
        <v>0</v>
      </c>
      <c r="K22" s="5">
        <f>SUMIFS('BD Ppto'!$H:$H,'BD Ppto'!$A:$A,$F$2,'BD Ppto'!$K:$K,$C22,'BD Ppto'!$M:$M,"No",'BD Ppto'!$E:$E,"&lt;="&amp;$C$2)/1000000</f>
        <v>0</v>
      </c>
      <c r="L22" s="5">
        <f>SUMIFS('BD Ppto'!$H:$H,'BD Ppto'!$A:$A,$F$2,'BD Ppto'!$K:$K,$C22,'BD Ppto'!$E:$E,"&lt;="&amp;$C$2)/1000000</f>
        <v>0</v>
      </c>
      <c r="M22" s="5">
        <f t="shared" si="3"/>
        <v>0</v>
      </c>
      <c r="N22" s="17">
        <f t="shared" si="4"/>
        <v>0</v>
      </c>
    </row>
    <row r="23" spans="2:14" ht="20.100000000000001" customHeight="1" x14ac:dyDescent="0.25">
      <c r="B23" s="5">
        <f>SUMIFS('BD Ppto'!$H:$H,'BD Ppto'!$A:$A,$F$3,'BD Ppto'!$K:$K,$C23)/1000000</f>
        <v>0</v>
      </c>
      <c r="C23" s="6" t="s">
        <v>22</v>
      </c>
      <c r="D23" s="5">
        <f>SUMIFS('BD Ppto'!$G:$G,'BD Ppto'!$A:$A,$F$1,'BD Ppto'!$K:$K,$C23,'BD Ppto'!$M:$M,"Si")/1000000</f>
        <v>0</v>
      </c>
      <c r="E23" s="5">
        <f>SUMIFS('BD Ppto'!$H:$H,'BD Ppto'!$A:$A,$F$1,'BD Ppto'!$K:$K,$C23,'BD Ppto'!$M:$M,"No")/1000000</f>
        <v>0</v>
      </c>
      <c r="F23" s="5">
        <f>SUMIFS('BD Ppto'!$H:$H,'BD Ppto'!$A:$A,$F$1,'BD Ppto'!$K:$K,$C23)/1000000</f>
        <v>0</v>
      </c>
      <c r="G23" s="5">
        <f>SUMIFS('BD Ppto'!$G:$G,'BD Ppto'!$A:$A,$F$1,'BD Ppto'!$K:$K,$C23,'BD Ppto'!$M:$M,"Si",'BD Ppto'!$E:$E,"&lt;="&amp;$C$2)/1000000</f>
        <v>0</v>
      </c>
      <c r="H23" s="5">
        <f>SUMIFS('BD Ppto'!$H:$H,'BD Ppto'!$A:$A,$F$1,'BD Ppto'!$K:$K,$C23,'BD Ppto'!$M:$M,"No",'BD Ppto'!$E:$E,"&lt;="&amp;$C$2)/1000000</f>
        <v>0</v>
      </c>
      <c r="I23" s="5">
        <f>SUMIFS('BD Ppto'!$H:$H,'BD Ppto'!$A:$A,$F$1,'BD Ppto'!$K:$K,$C23,'BD Ppto'!$E:$E,"&lt;="&amp;$C$2)/1000000</f>
        <v>0</v>
      </c>
      <c r="J23" s="5">
        <f>SUMIFS('BD Ppto'!$G:$G,'BD Ppto'!$A:$A,$F$2,'BD Ppto'!$K:$K,$C23,'BD Ppto'!$M:$M,"Si",'BD Ppto'!$E:$E,"&lt;="&amp;$C$2)/1000000</f>
        <v>0</v>
      </c>
      <c r="K23" s="5">
        <f>SUMIFS('BD Ppto'!$H:$H,'BD Ppto'!$A:$A,$F$2,'BD Ppto'!$K:$K,$C23,'BD Ppto'!$M:$M,"No",'BD Ppto'!$E:$E,"&lt;="&amp;$C$2)/1000000</f>
        <v>0</v>
      </c>
      <c r="L23" s="5">
        <f>SUMIFS('BD Ppto'!$H:$H,'BD Ppto'!$A:$A,$F$2,'BD Ppto'!$K:$K,$C23,'BD Ppto'!$E:$E,"&lt;="&amp;$C$2)/1000000</f>
        <v>0</v>
      </c>
      <c r="M23" s="5">
        <f t="shared" si="3"/>
        <v>0</v>
      </c>
      <c r="N23" s="17">
        <f t="shared" si="4"/>
        <v>0</v>
      </c>
    </row>
    <row r="24" spans="2:14" ht="20.100000000000001" customHeight="1" x14ac:dyDescent="0.25">
      <c r="B24" s="5">
        <f>SUMIFS('BD Ppto'!$H:$H,'BD Ppto'!$A:$A,$F$3,'BD Ppto'!$K:$K,$C24)/1000000</f>
        <v>0</v>
      </c>
      <c r="C24" s="6" t="s">
        <v>15</v>
      </c>
      <c r="D24" s="5">
        <f>SUMIFS('BD Ppto'!$G:$G,'BD Ppto'!$A:$A,$F$1,'BD Ppto'!$K:$K,$C24,'BD Ppto'!$M:$M,"Si")/1000000</f>
        <v>0</v>
      </c>
      <c r="E24" s="5">
        <f>SUMIFS('BD Ppto'!$H:$H,'BD Ppto'!$A:$A,$F$1,'BD Ppto'!$K:$K,$C24,'BD Ppto'!$M:$M,"No")/1000000</f>
        <v>0</v>
      </c>
      <c r="F24" s="5">
        <f>SUMIFS('BD Ppto'!$H:$H,'BD Ppto'!$A:$A,$F$1,'BD Ppto'!$K:$K,$C24)/1000000</f>
        <v>0</v>
      </c>
      <c r="G24" s="5">
        <f>SUMIFS('BD Ppto'!$G:$G,'BD Ppto'!$A:$A,$F$1,'BD Ppto'!$K:$K,$C24,'BD Ppto'!$M:$M,"Si",'BD Ppto'!$E:$E,"&lt;="&amp;$C$2)/1000000</f>
        <v>0</v>
      </c>
      <c r="H24" s="5">
        <f>SUMIFS('BD Ppto'!$H:$H,'BD Ppto'!$A:$A,$F$1,'BD Ppto'!$K:$K,$C24,'BD Ppto'!$M:$M,"No",'BD Ppto'!$E:$E,"&lt;="&amp;$C$2)/1000000</f>
        <v>0</v>
      </c>
      <c r="I24" s="5">
        <f>SUMIFS('BD Ppto'!$H:$H,'BD Ppto'!$A:$A,$F$1,'BD Ppto'!$K:$K,$C24,'BD Ppto'!$E:$E,"&lt;="&amp;$C$2)/1000000</f>
        <v>0</v>
      </c>
      <c r="J24" s="5">
        <f>SUMIFS('BD Ppto'!$G:$G,'BD Ppto'!$A:$A,$F$2,'BD Ppto'!$K:$K,$C24,'BD Ppto'!$M:$M,"Si",'BD Ppto'!$E:$E,"&lt;="&amp;$C$2)/1000000</f>
        <v>0</v>
      </c>
      <c r="K24" s="5">
        <f>SUMIFS('BD Ppto'!$H:$H,'BD Ppto'!$A:$A,$F$2,'BD Ppto'!$K:$K,$C24,'BD Ppto'!$M:$M,"No",'BD Ppto'!$E:$E,"&lt;="&amp;$C$2)/1000000</f>
        <v>0</v>
      </c>
      <c r="L24" s="5">
        <f>SUMIFS('BD Ppto'!$H:$H,'BD Ppto'!$A:$A,$F$2,'BD Ppto'!$K:$K,$C24,'BD Ppto'!$E:$E,"&lt;="&amp;$C$2)/1000000</f>
        <v>0</v>
      </c>
      <c r="M24" s="5">
        <f t="shared" ref="L24:N24" si="5">M44</f>
        <v>0</v>
      </c>
      <c r="N24" s="17">
        <f t="shared" si="5"/>
        <v>0</v>
      </c>
    </row>
    <row r="25" spans="2:14" ht="20.100000000000001" customHeight="1" x14ac:dyDescent="0.25">
      <c r="B25" s="5">
        <f>SUMIFS('BD Ppto'!$H:$H,'BD Ppto'!$A:$A,$F$3,'BD Ppto'!$K:$K,$C25)/1000000</f>
        <v>0</v>
      </c>
      <c r="C25" s="6" t="s">
        <v>23</v>
      </c>
      <c r="D25" s="5">
        <f>SUMIFS('BD Ppto'!$G:$G,'BD Ppto'!$A:$A,$F$1,'BD Ppto'!$K:$K,$C25,'BD Ppto'!$M:$M,"Si")/1000000</f>
        <v>0</v>
      </c>
      <c r="E25" s="5">
        <f>SUMIFS('BD Ppto'!$H:$H,'BD Ppto'!$A:$A,$F$1,'BD Ppto'!$K:$K,$C25,'BD Ppto'!$M:$M,"No")/1000000</f>
        <v>0</v>
      </c>
      <c r="F25" s="5">
        <f>SUMIFS('BD Ppto'!$H:$H,'BD Ppto'!$A:$A,$F$1,'BD Ppto'!$K:$K,$C25)/1000000</f>
        <v>0</v>
      </c>
      <c r="G25" s="5">
        <f>SUMIFS('BD Ppto'!$G:$G,'BD Ppto'!$A:$A,$F$1,'BD Ppto'!$K:$K,$C25,'BD Ppto'!$M:$M,"Si",'BD Ppto'!$E:$E,"&lt;="&amp;$C$2)/1000000</f>
        <v>0</v>
      </c>
      <c r="H25" s="5">
        <f>SUMIFS('BD Ppto'!$H:$H,'BD Ppto'!$A:$A,$F$1,'BD Ppto'!$K:$K,$C25,'BD Ppto'!$M:$M,"No",'BD Ppto'!$E:$E,"&lt;="&amp;$C$2)/1000000</f>
        <v>0</v>
      </c>
      <c r="I25" s="5">
        <f>SUMIFS('BD Ppto'!$H:$H,'BD Ppto'!$A:$A,$F$1,'BD Ppto'!$K:$K,$C25,'BD Ppto'!$E:$E,"&lt;="&amp;$C$2)/1000000</f>
        <v>0</v>
      </c>
      <c r="J25" s="5">
        <f>SUMIFS('BD Ppto'!$G:$G,'BD Ppto'!$A:$A,$F$2,'BD Ppto'!$K:$K,$C25,'BD Ppto'!$M:$M,"Si",'BD Ppto'!$E:$E,"&lt;="&amp;$C$2)/1000000</f>
        <v>0</v>
      </c>
      <c r="K25" s="5">
        <f>SUMIFS('BD Ppto'!$H:$H,'BD Ppto'!$A:$A,$F$2,'BD Ppto'!$K:$K,$C25,'BD Ppto'!$M:$M,"No",'BD Ppto'!$E:$E,"&lt;="&amp;$C$2)/1000000</f>
        <v>0</v>
      </c>
      <c r="L25" s="5">
        <f>SUMIFS('BD Ppto'!$H:$H,'BD Ppto'!$A:$A,$F$2,'BD Ppto'!$K:$K,$C25,'BD Ppto'!$E:$E,"&lt;="&amp;$C$2)/1000000</f>
        <v>0</v>
      </c>
      <c r="M25" s="5">
        <f t="shared" si="3"/>
        <v>0</v>
      </c>
      <c r="N25" s="17">
        <f t="shared" si="4"/>
        <v>0</v>
      </c>
    </row>
    <row r="26" spans="2:14" ht="20.100000000000001" customHeight="1" x14ac:dyDescent="0.25">
      <c r="B26" s="5">
        <f>SUMIFS('BD Ppto'!$H:$H,'BD Ppto'!$A:$A,$F$3,'BD Ppto'!$K:$K,$C26)/1000000</f>
        <v>0</v>
      </c>
      <c r="C26" s="6" t="s">
        <v>24</v>
      </c>
      <c r="D26" s="5">
        <f>SUMIFS('BD Ppto'!$G:$G,'BD Ppto'!$A:$A,$F$1,'BD Ppto'!$K:$K,$C26,'BD Ppto'!$M:$M,"Si")/1000000</f>
        <v>0</v>
      </c>
      <c r="E26" s="5">
        <f>SUMIFS('BD Ppto'!$H:$H,'BD Ppto'!$A:$A,$F$1,'BD Ppto'!$K:$K,$C26,'BD Ppto'!$M:$M,"No")/1000000</f>
        <v>0</v>
      </c>
      <c r="F26" s="5">
        <f>SUMIFS('BD Ppto'!$H:$H,'BD Ppto'!$A:$A,$F$1,'BD Ppto'!$K:$K,$C26)/1000000</f>
        <v>0</v>
      </c>
      <c r="G26" s="5">
        <f>SUMIFS('BD Ppto'!$G:$G,'BD Ppto'!$A:$A,$F$1,'BD Ppto'!$K:$K,$C26,'BD Ppto'!$M:$M,"Si",'BD Ppto'!$E:$E,"&lt;="&amp;$C$2)/1000000</f>
        <v>0</v>
      </c>
      <c r="H26" s="5">
        <f>SUMIFS('BD Ppto'!$H:$H,'BD Ppto'!$A:$A,$F$1,'BD Ppto'!$K:$K,$C26,'BD Ppto'!$M:$M,"No",'BD Ppto'!$E:$E,"&lt;="&amp;$C$2)/1000000</f>
        <v>0</v>
      </c>
      <c r="I26" s="5">
        <f>SUMIFS('BD Ppto'!$H:$H,'BD Ppto'!$A:$A,$F$1,'BD Ppto'!$K:$K,$C26,'BD Ppto'!$E:$E,"&lt;="&amp;$C$2)/1000000</f>
        <v>0</v>
      </c>
      <c r="J26" s="5">
        <f>SUMIFS('BD Ppto'!$G:$G,'BD Ppto'!$A:$A,$F$2,'BD Ppto'!$K:$K,$C26,'BD Ppto'!$M:$M,"Si",'BD Ppto'!$E:$E,"&lt;="&amp;$C$2)/1000000</f>
        <v>0</v>
      </c>
      <c r="K26" s="5">
        <f>SUMIFS('BD Ppto'!$H:$H,'BD Ppto'!$A:$A,$F$2,'BD Ppto'!$K:$K,$C26,'BD Ppto'!$M:$M,"No",'BD Ppto'!$E:$E,"&lt;="&amp;$C$2)/1000000</f>
        <v>0</v>
      </c>
      <c r="L26" s="5">
        <f>SUMIFS('BD Ppto'!$H:$H,'BD Ppto'!$A:$A,$F$2,'BD Ppto'!$K:$K,$C26,'BD Ppto'!$E:$E,"&lt;="&amp;$C$2)/1000000</f>
        <v>0</v>
      </c>
      <c r="M26" s="5">
        <f t="shared" si="3"/>
        <v>0</v>
      </c>
      <c r="N26" s="17">
        <f t="shared" si="4"/>
        <v>0</v>
      </c>
    </row>
    <row r="27" spans="2:14" ht="20.100000000000001" customHeight="1" x14ac:dyDescent="0.25">
      <c r="B27" s="5">
        <f>SUMIFS('BD Ppto'!$H:$H,'BD Ppto'!$A:$A,$F$3,'BD Ppto'!$K:$K,$C27)/1000000</f>
        <v>0</v>
      </c>
      <c r="C27" s="6" t="s">
        <v>25</v>
      </c>
      <c r="D27" s="5">
        <f>SUMIFS('BD Ppto'!$G:$G,'BD Ppto'!$A:$A,$F$1,'BD Ppto'!$K:$K,$C27,'BD Ppto'!$M:$M,"Si")/1000000</f>
        <v>0</v>
      </c>
      <c r="E27" s="5">
        <f>SUMIFS('BD Ppto'!$H:$H,'BD Ppto'!$A:$A,$F$1,'BD Ppto'!$K:$K,$C27,'BD Ppto'!$M:$M,"No")/1000000</f>
        <v>0</v>
      </c>
      <c r="F27" s="5">
        <f>SUMIFS('BD Ppto'!$H:$H,'BD Ppto'!$A:$A,$F$1,'BD Ppto'!$K:$K,$C27)/1000000</f>
        <v>0</v>
      </c>
      <c r="G27" s="5">
        <f>SUMIFS('BD Ppto'!$G:$G,'BD Ppto'!$A:$A,$F$1,'BD Ppto'!$K:$K,$C27,'BD Ppto'!$M:$M,"Si",'BD Ppto'!$E:$E,"&lt;="&amp;$C$2)/1000000</f>
        <v>0</v>
      </c>
      <c r="H27" s="5">
        <f>SUMIFS('BD Ppto'!$H:$H,'BD Ppto'!$A:$A,$F$1,'BD Ppto'!$K:$K,$C27,'BD Ppto'!$M:$M,"No",'BD Ppto'!$E:$E,"&lt;="&amp;$C$2)/1000000</f>
        <v>0</v>
      </c>
      <c r="I27" s="5">
        <f>SUMIFS('BD Ppto'!$H:$H,'BD Ppto'!$A:$A,$F$1,'BD Ppto'!$K:$K,$C27,'BD Ppto'!$E:$E,"&lt;="&amp;$C$2)/1000000</f>
        <v>0</v>
      </c>
      <c r="J27" s="5">
        <f>SUMIFS('BD Ppto'!$G:$G,'BD Ppto'!$A:$A,$F$2,'BD Ppto'!$K:$K,$C27,'BD Ppto'!$M:$M,"Si",'BD Ppto'!$E:$E,"&lt;="&amp;$C$2)/1000000</f>
        <v>0</v>
      </c>
      <c r="K27" s="5">
        <f>SUMIFS('BD Ppto'!$H:$H,'BD Ppto'!$A:$A,$F$2,'BD Ppto'!$K:$K,$C27,'BD Ppto'!$M:$M,"No",'BD Ppto'!$E:$E,"&lt;="&amp;$C$2)/1000000</f>
        <v>0</v>
      </c>
      <c r="L27" s="5">
        <f>SUMIFS('BD Ppto'!$H:$H,'BD Ppto'!$A:$A,$F$2,'BD Ppto'!$K:$K,$C27,'BD Ppto'!$E:$E,"&lt;="&amp;$C$2)/1000000</f>
        <v>0</v>
      </c>
      <c r="M27" s="5">
        <f t="shared" si="3"/>
        <v>0</v>
      </c>
      <c r="N27" s="17">
        <f t="shared" si="4"/>
        <v>0</v>
      </c>
    </row>
    <row r="28" spans="2:14" ht="20.100000000000001" customHeight="1" x14ac:dyDescent="0.25">
      <c r="B28" s="5">
        <f>SUMIFS('BD Ppto'!$H:$H,'BD Ppto'!$A:$A,$F$3,'BD Ppto'!$K:$K,$C28)/1000000</f>
        <v>0</v>
      </c>
      <c r="C28" s="6" t="s">
        <v>26</v>
      </c>
      <c r="D28" s="5">
        <f>SUMIFS('BD Ppto'!$G:$G,'BD Ppto'!$A:$A,$F$1,'BD Ppto'!$K:$K,$C28,'BD Ppto'!$M:$M,"Si")/1000000</f>
        <v>0</v>
      </c>
      <c r="E28" s="5">
        <f>SUMIFS('BD Ppto'!$H:$H,'BD Ppto'!$A:$A,$F$1,'BD Ppto'!$K:$K,$C28,'BD Ppto'!$M:$M,"No")/1000000</f>
        <v>0</v>
      </c>
      <c r="F28" s="5">
        <f>SUMIFS('BD Ppto'!$H:$H,'BD Ppto'!$A:$A,$F$1,'BD Ppto'!$K:$K,$C28)/1000000</f>
        <v>0</v>
      </c>
      <c r="G28" s="5">
        <f>SUMIFS('BD Ppto'!$G:$G,'BD Ppto'!$A:$A,$F$1,'BD Ppto'!$K:$K,$C28,'BD Ppto'!$M:$M,"Si",'BD Ppto'!$E:$E,"&lt;="&amp;$C$2)/1000000</f>
        <v>0</v>
      </c>
      <c r="H28" s="5">
        <f>SUMIFS('BD Ppto'!$H:$H,'BD Ppto'!$A:$A,$F$1,'BD Ppto'!$K:$K,$C28,'BD Ppto'!$M:$M,"No",'BD Ppto'!$E:$E,"&lt;="&amp;$C$2)/1000000</f>
        <v>0</v>
      </c>
      <c r="I28" s="5">
        <f>SUMIFS('BD Ppto'!$H:$H,'BD Ppto'!$A:$A,$F$1,'BD Ppto'!$K:$K,$C28,'BD Ppto'!$E:$E,"&lt;="&amp;$C$2)/1000000</f>
        <v>0</v>
      </c>
      <c r="J28" s="5">
        <f>SUMIFS('BD Ppto'!$G:$G,'BD Ppto'!$A:$A,$F$2,'BD Ppto'!$K:$K,$C28,'BD Ppto'!$M:$M,"Si",'BD Ppto'!$E:$E,"&lt;="&amp;$C$2)/1000000</f>
        <v>0</v>
      </c>
      <c r="K28" s="5">
        <f>SUMIFS('BD Ppto'!$H:$H,'BD Ppto'!$A:$A,$F$2,'BD Ppto'!$K:$K,$C28,'BD Ppto'!$M:$M,"No",'BD Ppto'!$E:$E,"&lt;="&amp;$C$2)/1000000</f>
        <v>0</v>
      </c>
      <c r="L28" s="5">
        <f>SUMIFS('BD Ppto'!$H:$H,'BD Ppto'!$A:$A,$F$2,'BD Ppto'!$K:$K,$C28,'BD Ppto'!$E:$E,"&lt;="&amp;$C$2)/1000000</f>
        <v>0</v>
      </c>
      <c r="M28" s="5">
        <f t="shared" si="3"/>
        <v>0</v>
      </c>
      <c r="N28" s="17">
        <f t="shared" si="4"/>
        <v>0</v>
      </c>
    </row>
    <row r="29" spans="2:14" ht="20.100000000000001" customHeight="1" x14ac:dyDescent="0.25">
      <c r="B29" s="15">
        <f>SUM(B20:B28)</f>
        <v>0</v>
      </c>
      <c r="C29" s="16" t="s">
        <v>9</v>
      </c>
      <c r="D29" s="15">
        <f t="shared" ref="D29:L29" si="6">SUM(D20:D28)</f>
        <v>0</v>
      </c>
      <c r="E29" s="15">
        <f t="shared" si="6"/>
        <v>0</v>
      </c>
      <c r="F29" s="15">
        <f t="shared" si="6"/>
        <v>0</v>
      </c>
      <c r="G29" s="15">
        <f t="shared" si="6"/>
        <v>0</v>
      </c>
      <c r="H29" s="15">
        <f t="shared" si="6"/>
        <v>0</v>
      </c>
      <c r="I29" s="15">
        <f t="shared" si="6"/>
        <v>0</v>
      </c>
      <c r="J29" s="15">
        <f t="shared" si="6"/>
        <v>0</v>
      </c>
      <c r="K29" s="15">
        <f t="shared" si="6"/>
        <v>0</v>
      </c>
      <c r="L29" s="15">
        <f t="shared" si="6"/>
        <v>0</v>
      </c>
      <c r="M29" s="15">
        <f t="shared" si="3"/>
        <v>0</v>
      </c>
      <c r="N29" s="18">
        <f t="shared" si="4"/>
        <v>0</v>
      </c>
    </row>
    <row r="30" spans="2:14" ht="5.0999999999999996" customHeight="1" x14ac:dyDescent="0.25">
      <c r="N30" s="19"/>
    </row>
    <row r="31" spans="2:14" ht="20.100000000000001" customHeight="1" x14ac:dyDescent="0.25">
      <c r="B31" s="5">
        <f>SUMIFS('BD Ppto'!$H:$H,'BD Ppto'!$A:$A,$F$3,'BD Ppto'!$K:$K,$C31)/1000000</f>
        <v>0</v>
      </c>
      <c r="C31" s="6" t="s">
        <v>27</v>
      </c>
      <c r="D31" s="5">
        <f>SUMIFS('BD Ppto'!$G:$G,'BD Ppto'!$A:$A,$F$1,'BD Ppto'!$K:$K,$C31,'BD Ppto'!$M:$M,"Si")/1000000</f>
        <v>0</v>
      </c>
      <c r="E31" s="5">
        <f>SUMIFS('BD Ppto'!$H:$H,'BD Ppto'!$A:$A,$F$1,'BD Ppto'!$K:$K,$C31,'BD Ppto'!$M:$M,"No")/1000000</f>
        <v>0</v>
      </c>
      <c r="F31" s="5">
        <f>SUMIFS('BD Ppto'!$H:$H,'BD Ppto'!$A:$A,$F$1,'BD Ppto'!$K:$K,$C31)/1000000</f>
        <v>0</v>
      </c>
      <c r="G31" s="5">
        <f>SUMIFS('BD Ppto'!$G:$G,'BD Ppto'!$A:$A,$F$1,'BD Ppto'!$K:$K,$C31,'BD Ppto'!$M:$M,"Si",'BD Ppto'!$E:$E,"&lt;="&amp;$C$2)/1000000</f>
        <v>0</v>
      </c>
      <c r="H31" s="5">
        <f>SUMIFS('BD Ppto'!$H:$H,'BD Ppto'!$A:$A,$F$1,'BD Ppto'!$K:$K,$C31,'BD Ppto'!$M:$M,"No",'BD Ppto'!$E:$E,"&lt;="&amp;$C$2)/1000000</f>
        <v>0</v>
      </c>
      <c r="I31" s="5">
        <f>SUMIFS('BD Ppto'!$H:$H,'BD Ppto'!$A:$A,$F$1,'BD Ppto'!$K:$K,$C31,'BD Ppto'!$E:$E,"&lt;="&amp;$C$2)/1000000</f>
        <v>0</v>
      </c>
      <c r="J31" s="5">
        <f>SUMIFS('BD Ppto'!$G:$G,'BD Ppto'!$A:$A,$F$2,'BD Ppto'!$K:$K,$C31,'BD Ppto'!$M:$M,"Si",'BD Ppto'!$E:$E,"&lt;="&amp;$C$2)/1000000</f>
        <v>0</v>
      </c>
      <c r="K31" s="5">
        <f>SUMIFS('BD Ppto'!$H:$H,'BD Ppto'!$A:$A,$F$2,'BD Ppto'!$K:$K,$C31,'BD Ppto'!$M:$M,"No",'BD Ppto'!$E:$E,"&lt;="&amp;$C$2)/1000000</f>
        <v>0</v>
      </c>
      <c r="L31" s="5">
        <f>SUMIFS('BD Ppto'!$H:$H,'BD Ppto'!$A:$A,$F$2,'BD Ppto'!$K:$K,$C31,'BD Ppto'!$E:$E,"&lt;="&amp;$C$2)/1000000</f>
        <v>0</v>
      </c>
      <c r="M31" s="5">
        <f t="shared" ref="M31" si="7">L31-I31</f>
        <v>0</v>
      </c>
      <c r="N31" s="17">
        <f t="shared" ref="N31" si="8">IF(I31=0,,M31/I31*100)</f>
        <v>0</v>
      </c>
    </row>
    <row r="34" spans="2:14" ht="20.100000000000001" customHeight="1" x14ac:dyDescent="0.25">
      <c r="B34" s="7">
        <f>$C$1-1</f>
        <v>2018</v>
      </c>
      <c r="C34" s="22" t="s">
        <v>2</v>
      </c>
      <c r="D34" s="23">
        <f>$C$1</f>
        <v>2019</v>
      </c>
      <c r="E34" s="23"/>
      <c r="F34" s="23"/>
      <c r="G34" s="23"/>
      <c r="H34" s="23"/>
      <c r="I34" s="23"/>
      <c r="J34" s="23"/>
      <c r="K34" s="23"/>
      <c r="L34" s="23"/>
      <c r="M34" s="23" t="s">
        <v>0</v>
      </c>
      <c r="N34" s="23"/>
    </row>
    <row r="35" spans="2:14" ht="24.95" customHeight="1" x14ac:dyDescent="0.25">
      <c r="B35" s="7" t="s">
        <v>1</v>
      </c>
      <c r="C35" s="22"/>
      <c r="D35" s="22" t="s">
        <v>18</v>
      </c>
      <c r="E35" s="22"/>
      <c r="F35" s="22"/>
      <c r="G35" s="22" t="str">
        <f>"PLAN ENE - " &amp; UPPER(TEXT(DATE($C$1,$C$2,1),"mmm"))</f>
        <v>PLAN ENE - SEP</v>
      </c>
      <c r="H35" s="22"/>
      <c r="I35" s="22"/>
      <c r="J35" s="22" t="str">
        <f>"REAL ENE - " &amp; UPPER(TEXT(DATE($C$1,$C$2,1),"mmm"))</f>
        <v>REAL ENE - SEP</v>
      </c>
      <c r="K35" s="22"/>
      <c r="L35" s="22"/>
      <c r="M35" s="23"/>
      <c r="N35" s="23"/>
    </row>
    <row r="36" spans="2:14" ht="24.95" customHeight="1" x14ac:dyDescent="0.25">
      <c r="B36" s="4" t="s">
        <v>17</v>
      </c>
      <c r="C36" s="22"/>
      <c r="D36" s="4" t="s">
        <v>3</v>
      </c>
      <c r="E36" s="4" t="s">
        <v>4</v>
      </c>
      <c r="F36" s="4" t="s">
        <v>17</v>
      </c>
      <c r="G36" s="4" t="s">
        <v>3</v>
      </c>
      <c r="H36" s="4" t="s">
        <v>4</v>
      </c>
      <c r="I36" s="4" t="s">
        <v>17</v>
      </c>
      <c r="J36" s="4" t="s">
        <v>3</v>
      </c>
      <c r="K36" s="4" t="s">
        <v>4</v>
      </c>
      <c r="L36" s="4" t="s">
        <v>17</v>
      </c>
      <c r="M36" s="4" t="s">
        <v>5</v>
      </c>
      <c r="N36" s="4" t="s">
        <v>6</v>
      </c>
    </row>
    <row r="37" spans="2:14" ht="20.100000000000001" customHeight="1" x14ac:dyDescent="0.25">
      <c r="B37" s="5">
        <f>SUMIFS('BD Ppto'!$H:$H,'BD Ppto'!$A:$A,$F$3,'BD Ppto'!$L:$L,$C37)/1000000</f>
        <v>0</v>
      </c>
      <c r="C37" s="6" t="s">
        <v>28</v>
      </c>
      <c r="D37" s="5">
        <f>SUMIFS('BD Ppto'!$G:$G,'BD Ppto'!$A:$A,$F$1,'BD Ppto'!$L:$L,$C37,'BD Ppto'!$M:$M,"Si")/1000000</f>
        <v>0</v>
      </c>
      <c r="E37" s="5">
        <f>SUMIFS('BD Ppto'!$H:$H,'BD Ppto'!$A:$A,$F$1,'BD Ppto'!$L:$L,$C37,'BD Ppto'!$M:$M,"No")/1000000</f>
        <v>0</v>
      </c>
      <c r="F37" s="5">
        <f>SUMIFS('BD Ppto'!$H:$H,'BD Ppto'!$A:$A,$F$1,'BD Ppto'!$L:$L,$C37)/1000000</f>
        <v>0</v>
      </c>
      <c r="G37" s="5">
        <f>SUMIFS('BD Ppto'!$G:$G,'BD Ppto'!$A:$A,$F$1,'BD Ppto'!$L:$L,$C37,'BD Ppto'!$M:$M,"Si",'BD Ppto'!$E:$E,"&lt;="&amp;$C$2)/1000000</f>
        <v>0</v>
      </c>
      <c r="H37" s="5">
        <f>SUMIFS('BD Ppto'!$H:$H,'BD Ppto'!$A:$A,$F$1,'BD Ppto'!$L:$L,$C37,'BD Ppto'!$M:$M,"No",'BD Ppto'!$E:$E,"&lt;="&amp;$C$2)/1000000</f>
        <v>0</v>
      </c>
      <c r="I37" s="5">
        <f>SUMIFS('BD Ppto'!$H:$H,'BD Ppto'!$A:$A,$F$1,'BD Ppto'!$L:$L,$C37,'BD Ppto'!$E:$E,"&lt;="&amp;$C$2)/1000000</f>
        <v>0</v>
      </c>
      <c r="J37" s="5">
        <f>SUMIFS('BD Ppto'!$G:$G,'BD Ppto'!$A:$A,$F$2,'BD Ppto'!$L:$L,$C37,'BD Ppto'!$M:$M,"Si",'BD Ppto'!$E:$E,"&lt;="&amp;$C$2)/1000000</f>
        <v>0</v>
      </c>
      <c r="K37" s="5">
        <f>SUMIFS('BD Ppto'!$H:$H,'BD Ppto'!$A:$A,$F$2,'BD Ppto'!$L:$L,$C37,'BD Ppto'!$M:$M,"No",'BD Ppto'!$E:$E,"&lt;="&amp;$C$2)/1000000</f>
        <v>0</v>
      </c>
      <c r="L37" s="5">
        <f>SUMIFS('BD Ppto'!$H:$H,'BD Ppto'!$A:$A,$F$2,'BD Ppto'!$L:$L,$C37,'BD Ppto'!$E:$E,"&lt;="&amp;$C$2)/1000000</f>
        <v>0</v>
      </c>
      <c r="M37" s="5">
        <f t="shared" ref="M37:M44" si="9">L37-I37</f>
        <v>0</v>
      </c>
      <c r="N37" s="17">
        <f t="shared" ref="N37:N44" si="10">IF(I37=0,,M37/I37*100)</f>
        <v>0</v>
      </c>
    </row>
    <row r="38" spans="2:14" ht="20.100000000000001" customHeight="1" x14ac:dyDescent="0.25">
      <c r="B38" s="5">
        <f>SUMIFS('BD Ppto'!$H:$H,'BD Ppto'!$A:$A,$F$3,'BD Ppto'!$L:$L,$C38)/1000000</f>
        <v>0</v>
      </c>
      <c r="C38" s="6" t="s">
        <v>29</v>
      </c>
      <c r="D38" s="5">
        <f>SUMIFS('BD Ppto'!$G:$G,'BD Ppto'!$A:$A,$F$1,'BD Ppto'!$L:$L,$C38,'BD Ppto'!$M:$M,"Si")/1000000</f>
        <v>0</v>
      </c>
      <c r="E38" s="5">
        <f>SUMIFS('BD Ppto'!$H:$H,'BD Ppto'!$A:$A,$F$1,'BD Ppto'!$L:$L,$C38,'BD Ppto'!$M:$M,"No")/1000000</f>
        <v>0</v>
      </c>
      <c r="F38" s="5">
        <f>SUMIFS('BD Ppto'!$H:$H,'BD Ppto'!$A:$A,$F$1,'BD Ppto'!$L:$L,$C38)/1000000</f>
        <v>0</v>
      </c>
      <c r="G38" s="5">
        <f>SUMIFS('BD Ppto'!$G:$G,'BD Ppto'!$A:$A,$F$1,'BD Ppto'!$L:$L,$C38,'BD Ppto'!$M:$M,"Si",'BD Ppto'!$E:$E,"&lt;="&amp;$C$2)/1000000</f>
        <v>0</v>
      </c>
      <c r="H38" s="5">
        <f>SUMIFS('BD Ppto'!$H:$H,'BD Ppto'!$A:$A,$F$1,'BD Ppto'!$L:$L,$C38,'BD Ppto'!$M:$M,"No",'BD Ppto'!$E:$E,"&lt;="&amp;$C$2)/1000000</f>
        <v>0</v>
      </c>
      <c r="I38" s="5">
        <f>SUMIFS('BD Ppto'!$H:$H,'BD Ppto'!$A:$A,$F$1,'BD Ppto'!$L:$L,$C38,'BD Ppto'!$E:$E,"&lt;="&amp;$C$2)/1000000</f>
        <v>0</v>
      </c>
      <c r="J38" s="5">
        <f>SUMIFS('BD Ppto'!$G:$G,'BD Ppto'!$A:$A,$F$2,'BD Ppto'!$L:$L,$C38,'BD Ppto'!$M:$M,"Si",'BD Ppto'!$E:$E,"&lt;="&amp;$C$2)/1000000</f>
        <v>0</v>
      </c>
      <c r="K38" s="5">
        <f>SUMIFS('BD Ppto'!$H:$H,'BD Ppto'!$A:$A,$F$2,'BD Ppto'!$L:$L,$C38,'BD Ppto'!$M:$M,"No",'BD Ppto'!$E:$E,"&lt;="&amp;$C$2)/1000000</f>
        <v>0</v>
      </c>
      <c r="L38" s="5">
        <f>SUMIFS('BD Ppto'!$H:$H,'BD Ppto'!$A:$A,$F$2,'BD Ppto'!$L:$L,$C38,'BD Ppto'!$E:$E,"&lt;="&amp;$C$2)/1000000</f>
        <v>0</v>
      </c>
      <c r="M38" s="5">
        <f t="shared" si="9"/>
        <v>0</v>
      </c>
      <c r="N38" s="17">
        <f t="shared" si="10"/>
        <v>0</v>
      </c>
    </row>
    <row r="39" spans="2:14" ht="20.100000000000001" customHeight="1" x14ac:dyDescent="0.25">
      <c r="B39" s="5">
        <f>SUMIFS('BD Ppto'!$H:$H,'BD Ppto'!$A:$A,$F$3,'BD Ppto'!$L:$L,$C39)/1000000</f>
        <v>0</v>
      </c>
      <c r="C39" s="6" t="s">
        <v>30</v>
      </c>
      <c r="D39" s="5">
        <f>SUMIFS('BD Ppto'!$G:$G,'BD Ppto'!$A:$A,$F$1,'BD Ppto'!$L:$L,$C39,'BD Ppto'!$M:$M,"Si")/1000000</f>
        <v>0</v>
      </c>
      <c r="E39" s="5">
        <f>SUMIFS('BD Ppto'!$H:$H,'BD Ppto'!$A:$A,$F$1,'BD Ppto'!$L:$L,$C39,'BD Ppto'!$M:$M,"No")/1000000</f>
        <v>0</v>
      </c>
      <c r="F39" s="5">
        <f>SUMIFS('BD Ppto'!$H:$H,'BD Ppto'!$A:$A,$F$1,'BD Ppto'!$L:$L,$C39)/1000000</f>
        <v>0</v>
      </c>
      <c r="G39" s="5">
        <f>SUMIFS('BD Ppto'!$G:$G,'BD Ppto'!$A:$A,$F$1,'BD Ppto'!$L:$L,$C39,'BD Ppto'!$M:$M,"Si",'BD Ppto'!$E:$E,"&lt;="&amp;$C$2)/1000000</f>
        <v>0</v>
      </c>
      <c r="H39" s="5">
        <f>SUMIFS('BD Ppto'!$H:$H,'BD Ppto'!$A:$A,$F$1,'BD Ppto'!$L:$L,$C39,'BD Ppto'!$M:$M,"No",'BD Ppto'!$E:$E,"&lt;="&amp;$C$2)/1000000</f>
        <v>0</v>
      </c>
      <c r="I39" s="5">
        <f>SUMIFS('BD Ppto'!$H:$H,'BD Ppto'!$A:$A,$F$1,'BD Ppto'!$L:$L,$C39,'BD Ppto'!$E:$E,"&lt;="&amp;$C$2)/1000000</f>
        <v>0</v>
      </c>
      <c r="J39" s="5">
        <f>SUMIFS('BD Ppto'!$G:$G,'BD Ppto'!$A:$A,$F$2,'BD Ppto'!$L:$L,$C39,'BD Ppto'!$M:$M,"Si",'BD Ppto'!$E:$E,"&lt;="&amp;$C$2)/1000000</f>
        <v>0</v>
      </c>
      <c r="K39" s="5">
        <f>SUMIFS('BD Ppto'!$H:$H,'BD Ppto'!$A:$A,$F$2,'BD Ppto'!$L:$L,$C39,'BD Ppto'!$M:$M,"No",'BD Ppto'!$E:$E,"&lt;="&amp;$C$2)/1000000</f>
        <v>0</v>
      </c>
      <c r="L39" s="5">
        <f>SUMIFS('BD Ppto'!$H:$H,'BD Ppto'!$A:$A,$F$2,'BD Ppto'!$L:$L,$C39,'BD Ppto'!$E:$E,"&lt;="&amp;$C$2)/1000000</f>
        <v>0</v>
      </c>
      <c r="M39" s="5">
        <f t="shared" si="9"/>
        <v>0</v>
      </c>
      <c r="N39" s="17">
        <f t="shared" si="10"/>
        <v>0</v>
      </c>
    </row>
    <row r="40" spans="2:14" ht="20.100000000000001" customHeight="1" x14ac:dyDescent="0.25">
      <c r="B40" s="5">
        <f>SUMIFS('BD Ppto'!$H:$H,'BD Ppto'!$A:$A,$F$3,'BD Ppto'!$L:$L,$C40)/1000000</f>
        <v>0</v>
      </c>
      <c r="C40" s="6" t="s">
        <v>31</v>
      </c>
      <c r="D40" s="5">
        <f>SUMIFS('BD Ppto'!$G:$G,'BD Ppto'!$A:$A,$F$1,'BD Ppto'!$L:$L,$C40,'BD Ppto'!$M:$M,"Si")/1000000</f>
        <v>0</v>
      </c>
      <c r="E40" s="5">
        <f>SUMIFS('BD Ppto'!$H:$H,'BD Ppto'!$A:$A,$F$1,'BD Ppto'!$L:$L,$C40,'BD Ppto'!$M:$M,"No")/1000000</f>
        <v>0</v>
      </c>
      <c r="F40" s="5">
        <f>SUMIFS('BD Ppto'!$H:$H,'BD Ppto'!$A:$A,$F$1,'BD Ppto'!$L:$L,$C40)/1000000</f>
        <v>0</v>
      </c>
      <c r="G40" s="5">
        <f>SUMIFS('BD Ppto'!$G:$G,'BD Ppto'!$A:$A,$F$1,'BD Ppto'!$L:$L,$C40,'BD Ppto'!$M:$M,"Si",'BD Ppto'!$E:$E,"&lt;="&amp;$C$2)/1000000</f>
        <v>0</v>
      </c>
      <c r="H40" s="5">
        <f>SUMIFS('BD Ppto'!$H:$H,'BD Ppto'!$A:$A,$F$1,'BD Ppto'!$L:$L,$C40,'BD Ppto'!$M:$M,"No",'BD Ppto'!$E:$E,"&lt;="&amp;$C$2)/1000000</f>
        <v>0</v>
      </c>
      <c r="I40" s="5">
        <f>SUMIFS('BD Ppto'!$H:$H,'BD Ppto'!$A:$A,$F$1,'BD Ppto'!$L:$L,$C40,'BD Ppto'!$E:$E,"&lt;="&amp;$C$2)/1000000</f>
        <v>0</v>
      </c>
      <c r="J40" s="5">
        <f>SUMIFS('BD Ppto'!$G:$G,'BD Ppto'!$A:$A,$F$2,'BD Ppto'!$L:$L,$C40,'BD Ppto'!$M:$M,"Si",'BD Ppto'!$E:$E,"&lt;="&amp;$C$2)/1000000</f>
        <v>0</v>
      </c>
      <c r="K40" s="5">
        <f>SUMIFS('BD Ppto'!$H:$H,'BD Ppto'!$A:$A,$F$2,'BD Ppto'!$L:$L,$C40,'BD Ppto'!$M:$M,"No",'BD Ppto'!$E:$E,"&lt;="&amp;$C$2)/1000000</f>
        <v>0</v>
      </c>
      <c r="L40" s="5">
        <f>SUMIFS('BD Ppto'!$H:$H,'BD Ppto'!$A:$A,$F$2,'BD Ppto'!$L:$L,$C40,'BD Ppto'!$E:$E,"&lt;="&amp;$C$2)/1000000</f>
        <v>0</v>
      </c>
      <c r="M40" s="5">
        <f t="shared" si="9"/>
        <v>0</v>
      </c>
      <c r="N40" s="17">
        <f t="shared" si="10"/>
        <v>0</v>
      </c>
    </row>
    <row r="41" spans="2:14" ht="20.100000000000001" customHeight="1" x14ac:dyDescent="0.25">
      <c r="B41" s="5">
        <f>SUMIFS('BD Ppto'!$H:$H,'BD Ppto'!$A:$A,$F$3,'BD Ppto'!$L:$L,$C41)/1000000</f>
        <v>0</v>
      </c>
      <c r="C41" s="6" t="s">
        <v>32</v>
      </c>
      <c r="D41" s="5">
        <f>SUMIFS('BD Ppto'!$G:$G,'BD Ppto'!$A:$A,$F$1,'BD Ppto'!$L:$L,$C41,'BD Ppto'!$M:$M,"Si")/1000000</f>
        <v>0</v>
      </c>
      <c r="E41" s="5">
        <f>SUMIFS('BD Ppto'!$H:$H,'BD Ppto'!$A:$A,$F$1,'BD Ppto'!$L:$L,$C41,'BD Ppto'!$M:$M,"No")/1000000</f>
        <v>0</v>
      </c>
      <c r="F41" s="5">
        <f>SUMIFS('BD Ppto'!$H:$H,'BD Ppto'!$A:$A,$F$1,'BD Ppto'!$L:$L,$C41)/1000000</f>
        <v>0</v>
      </c>
      <c r="G41" s="5">
        <f>SUMIFS('BD Ppto'!$G:$G,'BD Ppto'!$A:$A,$F$1,'BD Ppto'!$L:$L,$C41,'BD Ppto'!$M:$M,"Si",'BD Ppto'!$E:$E,"&lt;="&amp;$C$2)/1000000</f>
        <v>0</v>
      </c>
      <c r="H41" s="5">
        <f>SUMIFS('BD Ppto'!$H:$H,'BD Ppto'!$A:$A,$F$1,'BD Ppto'!$L:$L,$C41,'BD Ppto'!$M:$M,"No",'BD Ppto'!$E:$E,"&lt;="&amp;$C$2)/1000000</f>
        <v>0</v>
      </c>
      <c r="I41" s="5">
        <f>SUMIFS('BD Ppto'!$H:$H,'BD Ppto'!$A:$A,$F$1,'BD Ppto'!$L:$L,$C41,'BD Ppto'!$E:$E,"&lt;="&amp;$C$2)/1000000</f>
        <v>0</v>
      </c>
      <c r="J41" s="5">
        <f>SUMIFS('BD Ppto'!$G:$G,'BD Ppto'!$A:$A,$F$2,'BD Ppto'!$L:$L,$C41,'BD Ppto'!$M:$M,"Si",'BD Ppto'!$E:$E,"&lt;="&amp;$C$2)/1000000</f>
        <v>0</v>
      </c>
      <c r="K41" s="5">
        <f>SUMIFS('BD Ppto'!$H:$H,'BD Ppto'!$A:$A,$F$2,'BD Ppto'!$L:$L,$C41,'BD Ppto'!$M:$M,"No",'BD Ppto'!$E:$E,"&lt;="&amp;$C$2)/1000000</f>
        <v>0</v>
      </c>
      <c r="L41" s="5">
        <f>SUMIFS('BD Ppto'!$H:$H,'BD Ppto'!$A:$A,$F$2,'BD Ppto'!$L:$L,$C41,'BD Ppto'!$E:$E,"&lt;="&amp;$C$2)/1000000</f>
        <v>0</v>
      </c>
      <c r="M41" s="5">
        <f t="shared" si="9"/>
        <v>0</v>
      </c>
      <c r="N41" s="17">
        <f t="shared" si="10"/>
        <v>0</v>
      </c>
    </row>
    <row r="42" spans="2:14" ht="20.100000000000001" customHeight="1" x14ac:dyDescent="0.25">
      <c r="B42" s="5">
        <f>SUMIFS('BD Ppto'!$H:$H,'BD Ppto'!$A:$A,$F$3,'BD Ppto'!$L:$L,$C42)/1000000</f>
        <v>0</v>
      </c>
      <c r="C42" s="6" t="s">
        <v>33</v>
      </c>
      <c r="D42" s="5">
        <f>SUMIFS('BD Ppto'!$G:$G,'BD Ppto'!$A:$A,$F$1,'BD Ppto'!$L:$L,$C42,'BD Ppto'!$M:$M,"Si")/1000000</f>
        <v>0</v>
      </c>
      <c r="E42" s="5">
        <f>SUMIFS('BD Ppto'!$H:$H,'BD Ppto'!$A:$A,$F$1,'BD Ppto'!$L:$L,$C42,'BD Ppto'!$M:$M,"No")/1000000</f>
        <v>0</v>
      </c>
      <c r="F42" s="5">
        <f>SUMIFS('BD Ppto'!$H:$H,'BD Ppto'!$A:$A,$F$1,'BD Ppto'!$L:$L,$C42)/1000000</f>
        <v>0</v>
      </c>
      <c r="G42" s="5">
        <f>SUMIFS('BD Ppto'!$G:$G,'BD Ppto'!$A:$A,$F$1,'BD Ppto'!$L:$L,$C42,'BD Ppto'!$M:$M,"Si",'BD Ppto'!$E:$E,"&lt;="&amp;$C$2)/1000000</f>
        <v>0</v>
      </c>
      <c r="H42" s="5">
        <f>SUMIFS('BD Ppto'!$H:$H,'BD Ppto'!$A:$A,$F$1,'BD Ppto'!$L:$L,$C42,'BD Ppto'!$M:$M,"No",'BD Ppto'!$E:$E,"&lt;="&amp;$C$2)/1000000</f>
        <v>0</v>
      </c>
      <c r="I42" s="5">
        <f>SUMIFS('BD Ppto'!$H:$H,'BD Ppto'!$A:$A,$F$1,'BD Ppto'!$L:$L,$C42,'BD Ppto'!$E:$E,"&lt;="&amp;$C$2)/1000000</f>
        <v>0</v>
      </c>
      <c r="J42" s="5">
        <f>SUMIFS('BD Ppto'!$G:$G,'BD Ppto'!$A:$A,$F$2,'BD Ppto'!$L:$L,$C42,'BD Ppto'!$M:$M,"Si",'BD Ppto'!$E:$E,"&lt;="&amp;$C$2)/1000000</f>
        <v>0</v>
      </c>
      <c r="K42" s="5">
        <f>SUMIFS('BD Ppto'!$H:$H,'BD Ppto'!$A:$A,$F$2,'BD Ppto'!$L:$L,$C42,'BD Ppto'!$M:$M,"No",'BD Ppto'!$E:$E,"&lt;="&amp;$C$2)/1000000</f>
        <v>0</v>
      </c>
      <c r="L42" s="5">
        <f>SUMIFS('BD Ppto'!$H:$H,'BD Ppto'!$A:$A,$F$2,'BD Ppto'!$L:$L,$C42,'BD Ppto'!$E:$E,"&lt;="&amp;$C$2)/1000000</f>
        <v>0</v>
      </c>
      <c r="M42" s="5">
        <f t="shared" si="9"/>
        <v>0</v>
      </c>
      <c r="N42" s="17">
        <f t="shared" si="10"/>
        <v>0</v>
      </c>
    </row>
    <row r="43" spans="2:14" ht="20.100000000000001" customHeight="1" x14ac:dyDescent="0.25">
      <c r="B43" s="5">
        <f>SUMIFS('BD Ppto'!$H:$H,'BD Ppto'!$A:$A,$F$3,'BD Ppto'!$L:$L,$C43)/1000000</f>
        <v>0</v>
      </c>
      <c r="C43" s="6" t="s">
        <v>34</v>
      </c>
      <c r="D43" s="5">
        <f>SUMIFS('BD Ppto'!$G:$G,'BD Ppto'!$A:$A,$F$1,'BD Ppto'!$L:$L,$C43,'BD Ppto'!$M:$M,"Si")/1000000</f>
        <v>0</v>
      </c>
      <c r="E43" s="5">
        <f>SUMIFS('BD Ppto'!$H:$H,'BD Ppto'!$A:$A,$F$1,'BD Ppto'!$L:$L,$C43,'BD Ppto'!$M:$M,"No")/1000000</f>
        <v>0</v>
      </c>
      <c r="F43" s="5">
        <f>SUMIFS('BD Ppto'!$H:$H,'BD Ppto'!$A:$A,$F$1,'BD Ppto'!$L:$L,$C43)/1000000</f>
        <v>0</v>
      </c>
      <c r="G43" s="5">
        <f>SUMIFS('BD Ppto'!$G:$G,'BD Ppto'!$A:$A,$F$1,'BD Ppto'!$L:$L,$C43,'BD Ppto'!$M:$M,"Si",'BD Ppto'!$E:$E,"&lt;="&amp;$C$2)/1000000</f>
        <v>0</v>
      </c>
      <c r="H43" s="5">
        <f>SUMIFS('BD Ppto'!$H:$H,'BD Ppto'!$A:$A,$F$1,'BD Ppto'!$L:$L,$C43,'BD Ppto'!$M:$M,"No",'BD Ppto'!$E:$E,"&lt;="&amp;$C$2)/1000000</f>
        <v>0</v>
      </c>
      <c r="I43" s="5">
        <f>SUMIFS('BD Ppto'!$H:$H,'BD Ppto'!$A:$A,$F$1,'BD Ppto'!$L:$L,$C43,'BD Ppto'!$E:$E,"&lt;="&amp;$C$2)/1000000</f>
        <v>0</v>
      </c>
      <c r="J43" s="5">
        <f>SUMIFS('BD Ppto'!$G:$G,'BD Ppto'!$A:$A,$F$2,'BD Ppto'!$L:$L,$C43,'BD Ppto'!$M:$M,"Si",'BD Ppto'!$E:$E,"&lt;="&amp;$C$2)/1000000</f>
        <v>0</v>
      </c>
      <c r="K43" s="5">
        <f>SUMIFS('BD Ppto'!$H:$H,'BD Ppto'!$A:$A,$F$2,'BD Ppto'!$L:$L,$C43,'BD Ppto'!$M:$M,"No",'BD Ppto'!$E:$E,"&lt;="&amp;$C$2)/1000000</f>
        <v>0</v>
      </c>
      <c r="L43" s="5">
        <f>SUMIFS('BD Ppto'!$H:$H,'BD Ppto'!$A:$A,$F$2,'BD Ppto'!$L:$L,$C43,'BD Ppto'!$E:$E,"&lt;="&amp;$C$2)/1000000</f>
        <v>0</v>
      </c>
      <c r="M43" s="5">
        <f t="shared" si="9"/>
        <v>0</v>
      </c>
      <c r="N43" s="17">
        <f t="shared" si="10"/>
        <v>0</v>
      </c>
    </row>
    <row r="44" spans="2:14" ht="20.100000000000001" customHeight="1" x14ac:dyDescent="0.25">
      <c r="B44" s="15">
        <f>SUM(B37:B43)</f>
        <v>0</v>
      </c>
      <c r="C44" s="16" t="s">
        <v>9</v>
      </c>
      <c r="D44" s="15">
        <f t="shared" ref="D44:L44" si="11">SUM(D37:D43)</f>
        <v>0</v>
      </c>
      <c r="E44" s="15">
        <f t="shared" si="11"/>
        <v>0</v>
      </c>
      <c r="F44" s="15">
        <f t="shared" si="11"/>
        <v>0</v>
      </c>
      <c r="G44" s="15">
        <f t="shared" si="11"/>
        <v>0</v>
      </c>
      <c r="H44" s="15">
        <f t="shared" si="11"/>
        <v>0</v>
      </c>
      <c r="I44" s="15">
        <f t="shared" si="11"/>
        <v>0</v>
      </c>
      <c r="J44" s="15">
        <f t="shared" si="11"/>
        <v>0</v>
      </c>
      <c r="K44" s="15">
        <f t="shared" si="11"/>
        <v>0</v>
      </c>
      <c r="L44" s="15">
        <f t="shared" si="11"/>
        <v>0</v>
      </c>
      <c r="M44" s="15">
        <f t="shared" si="9"/>
        <v>0</v>
      </c>
      <c r="N44" s="18">
        <f t="shared" si="10"/>
        <v>0</v>
      </c>
    </row>
  </sheetData>
  <mergeCells count="24">
    <mergeCell ref="C5:C7"/>
    <mergeCell ref="C17:C19"/>
    <mergeCell ref="D17:L17"/>
    <mergeCell ref="M17:N18"/>
    <mergeCell ref="D18:F18"/>
    <mergeCell ref="G18:I18"/>
    <mergeCell ref="J18:L18"/>
    <mergeCell ref="D6:F6"/>
    <mergeCell ref="G6:I6"/>
    <mergeCell ref="J6:L6"/>
    <mergeCell ref="M5:N6"/>
    <mergeCell ref="D5:L5"/>
    <mergeCell ref="C34:C36"/>
    <mergeCell ref="D34:L34"/>
    <mergeCell ref="M34:N35"/>
    <mergeCell ref="D35:F35"/>
    <mergeCell ref="G35:I35"/>
    <mergeCell ref="J35:L35"/>
    <mergeCell ref="D1:E1"/>
    <mergeCell ref="D2:E2"/>
    <mergeCell ref="D3:E3"/>
    <mergeCell ref="F1:H1"/>
    <mergeCell ref="F2:H2"/>
    <mergeCell ref="F3:H3"/>
  </mergeCells>
  <dataValidations disablePrompts="1" count="2">
    <dataValidation type="list" allowBlank="1" showInputMessage="1" showErrorMessage="1" sqref="C1">
      <formula1>Anho</formula1>
    </dataValidation>
    <dataValidation type="list" allowBlank="1" showInputMessage="1" showErrorMessage="1" sqref="C2:C3">
      <formula1>"1,2,3,4,5,6,7,8,9,10,11,12"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E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9.140625" defaultRowHeight="11.25" x14ac:dyDescent="0.25"/>
  <cols>
    <col min="1" max="1" width="9.140625" style="2"/>
    <col min="2" max="2" width="1.7109375" style="2" customWidth="1"/>
    <col min="3" max="3" width="9.140625" style="2"/>
    <col min="4" max="4" width="22.85546875" style="2" customWidth="1"/>
    <col min="5" max="5" width="22" style="2" customWidth="1"/>
    <col min="6" max="16384" width="9.140625" style="2"/>
  </cols>
  <sheetData>
    <row r="1" spans="1:5" x14ac:dyDescent="0.25">
      <c r="A1" s="9" t="s">
        <v>11</v>
      </c>
      <c r="C1" s="9" t="s">
        <v>35</v>
      </c>
      <c r="D1" s="9" t="s">
        <v>36</v>
      </c>
      <c r="E1" s="9" t="s">
        <v>37</v>
      </c>
    </row>
    <row r="2" spans="1:5" x14ac:dyDescent="0.25">
      <c r="A2" s="2">
        <f ca="1">A3-1</f>
        <v>2017</v>
      </c>
      <c r="C2" s="2">
        <v>73105001</v>
      </c>
      <c r="D2" s="2" t="s">
        <v>19</v>
      </c>
      <c r="E2" s="2" t="s">
        <v>38</v>
      </c>
    </row>
    <row r="3" spans="1:5" x14ac:dyDescent="0.25">
      <c r="A3" s="2">
        <f ca="1">A4-1</f>
        <v>2018</v>
      </c>
      <c r="C3" s="2">
        <v>73105210</v>
      </c>
      <c r="D3" s="2" t="s">
        <v>20</v>
      </c>
      <c r="E3" s="2" t="s">
        <v>38</v>
      </c>
    </row>
    <row r="4" spans="1:5" x14ac:dyDescent="0.25">
      <c r="A4" s="8">
        <f ca="1">YEAR(TODAY())</f>
        <v>2019</v>
      </c>
      <c r="C4" s="2">
        <v>73105220</v>
      </c>
      <c r="D4" s="2" t="s">
        <v>20</v>
      </c>
      <c r="E4" s="2" t="s">
        <v>38</v>
      </c>
    </row>
    <row r="5" spans="1:5" x14ac:dyDescent="0.25">
      <c r="A5" s="2">
        <f ca="1">A4+1</f>
        <v>2020</v>
      </c>
      <c r="C5" s="2">
        <v>73132200</v>
      </c>
      <c r="D5" s="2" t="s">
        <v>21</v>
      </c>
      <c r="E5" s="2" t="s">
        <v>38</v>
      </c>
    </row>
    <row r="6" spans="1:5" x14ac:dyDescent="0.25">
      <c r="A6" s="2">
        <f ca="1">A5+1</f>
        <v>2021</v>
      </c>
      <c r="C6" s="2">
        <v>77925001</v>
      </c>
      <c r="D6" s="2" t="s">
        <v>22</v>
      </c>
      <c r="E6" s="2" t="s">
        <v>38</v>
      </c>
    </row>
    <row r="7" spans="1:5" x14ac:dyDescent="0.25">
      <c r="C7" s="2">
        <v>73129100</v>
      </c>
      <c r="D7" s="2" t="s">
        <v>23</v>
      </c>
      <c r="E7" s="2" t="s">
        <v>38</v>
      </c>
    </row>
    <row r="8" spans="1:5" x14ac:dyDescent="0.25">
      <c r="C8" s="2">
        <v>73105120</v>
      </c>
      <c r="D8" s="2" t="s">
        <v>24</v>
      </c>
      <c r="E8" s="2" t="s">
        <v>38</v>
      </c>
    </row>
    <row r="9" spans="1:5" x14ac:dyDescent="0.25">
      <c r="C9" s="2">
        <v>73145114</v>
      </c>
      <c r="D9" s="2" t="s">
        <v>25</v>
      </c>
      <c r="E9" s="2" t="s">
        <v>38</v>
      </c>
    </row>
    <row r="10" spans="1:5" x14ac:dyDescent="0.25">
      <c r="C10" s="2">
        <v>73129001</v>
      </c>
      <c r="D10" s="2" t="s">
        <v>26</v>
      </c>
      <c r="E10" s="2" t="s">
        <v>38</v>
      </c>
    </row>
    <row r="11" spans="1:5" x14ac:dyDescent="0.25">
      <c r="C11" s="2">
        <v>73129002</v>
      </c>
      <c r="D11" s="2" t="s">
        <v>26</v>
      </c>
      <c r="E11" s="2" t="s">
        <v>38</v>
      </c>
    </row>
    <row r="12" spans="1:5" x14ac:dyDescent="0.25">
      <c r="C12" s="2">
        <v>78310001</v>
      </c>
      <c r="D12" s="2" t="s">
        <v>27</v>
      </c>
      <c r="E12" s="2" t="s">
        <v>38</v>
      </c>
    </row>
    <row r="13" spans="1:5" x14ac:dyDescent="0.25">
      <c r="C13" s="2">
        <v>77101001</v>
      </c>
      <c r="D13" s="2" t="s">
        <v>15</v>
      </c>
      <c r="E13" s="2" t="s">
        <v>28</v>
      </c>
    </row>
    <row r="14" spans="1:5" x14ac:dyDescent="0.25">
      <c r="C14" s="2">
        <v>77101002</v>
      </c>
      <c r="D14" s="2" t="s">
        <v>15</v>
      </c>
      <c r="E14" s="2" t="s">
        <v>28</v>
      </c>
    </row>
    <row r="15" spans="1:5" x14ac:dyDescent="0.25">
      <c r="C15" s="2">
        <v>77101003</v>
      </c>
      <c r="D15" s="2" t="s">
        <v>15</v>
      </c>
      <c r="E15" s="2" t="s">
        <v>28</v>
      </c>
    </row>
    <row r="16" spans="1:5" x14ac:dyDescent="0.25">
      <c r="C16" s="2">
        <v>77101004</v>
      </c>
      <c r="D16" s="2" t="s">
        <v>15</v>
      </c>
      <c r="E16" s="2" t="s">
        <v>28</v>
      </c>
    </row>
    <row r="17" spans="3:5" x14ac:dyDescent="0.25">
      <c r="C17" s="2">
        <v>77101005</v>
      </c>
      <c r="D17" s="2" t="s">
        <v>15</v>
      </c>
      <c r="E17" s="2" t="s">
        <v>28</v>
      </c>
    </row>
    <row r="18" spans="3:5" x14ac:dyDescent="0.25">
      <c r="C18" s="2">
        <v>77102001</v>
      </c>
      <c r="D18" s="2" t="s">
        <v>15</v>
      </c>
      <c r="E18" s="2" t="s">
        <v>28</v>
      </c>
    </row>
    <row r="19" spans="3:5" x14ac:dyDescent="0.25">
      <c r="C19" s="2">
        <v>77102002</v>
      </c>
      <c r="D19" s="2" t="s">
        <v>15</v>
      </c>
      <c r="E19" s="2" t="s">
        <v>28</v>
      </c>
    </row>
    <row r="20" spans="3:5" x14ac:dyDescent="0.25">
      <c r="C20" s="2">
        <v>77102003</v>
      </c>
      <c r="D20" s="2" t="s">
        <v>15</v>
      </c>
      <c r="E20" s="2" t="s">
        <v>28</v>
      </c>
    </row>
    <row r="21" spans="3:5" x14ac:dyDescent="0.25">
      <c r="C21" s="2">
        <v>77102004</v>
      </c>
      <c r="D21" s="2" t="s">
        <v>15</v>
      </c>
      <c r="E21" s="2" t="s">
        <v>28</v>
      </c>
    </row>
    <row r="22" spans="3:5" x14ac:dyDescent="0.25">
      <c r="C22" s="2">
        <v>77102005</v>
      </c>
      <c r="D22" s="2" t="s">
        <v>15</v>
      </c>
      <c r="E22" s="2" t="s">
        <v>28</v>
      </c>
    </row>
    <row r="23" spans="3:5" x14ac:dyDescent="0.25">
      <c r="C23" s="2">
        <v>73101001</v>
      </c>
      <c r="D23" s="2" t="s">
        <v>15</v>
      </c>
      <c r="E23" s="2" t="s">
        <v>29</v>
      </c>
    </row>
    <row r="24" spans="3:5" x14ac:dyDescent="0.25">
      <c r="C24" s="2">
        <v>73103001</v>
      </c>
      <c r="D24" s="2" t="s">
        <v>15</v>
      </c>
      <c r="E24" s="2" t="s">
        <v>29</v>
      </c>
    </row>
    <row r="25" spans="3:5" x14ac:dyDescent="0.25">
      <c r="C25" s="2">
        <v>73114002</v>
      </c>
      <c r="D25" s="2" t="s">
        <v>15</v>
      </c>
      <c r="E25" s="2" t="s">
        <v>29</v>
      </c>
    </row>
    <row r="26" spans="3:5" x14ac:dyDescent="0.25">
      <c r="C26" s="2">
        <v>73114004</v>
      </c>
      <c r="D26" s="2" t="s">
        <v>15</v>
      </c>
      <c r="E26" s="2" t="s">
        <v>29</v>
      </c>
    </row>
    <row r="27" spans="3:5" x14ac:dyDescent="0.25">
      <c r="C27" s="2">
        <v>73115901</v>
      </c>
      <c r="D27" s="2" t="s">
        <v>15</v>
      </c>
      <c r="E27" s="2" t="s">
        <v>29</v>
      </c>
    </row>
    <row r="28" spans="3:5" x14ac:dyDescent="0.25">
      <c r="C28" s="2">
        <v>73117001</v>
      </c>
      <c r="D28" s="2" t="s">
        <v>15</v>
      </c>
      <c r="E28" s="2" t="s">
        <v>29</v>
      </c>
    </row>
    <row r="29" spans="3:5" x14ac:dyDescent="0.25">
      <c r="C29" s="2">
        <v>73117002</v>
      </c>
      <c r="D29" s="2" t="s">
        <v>15</v>
      </c>
      <c r="E29" s="2" t="s">
        <v>29</v>
      </c>
    </row>
    <row r="30" spans="3:5" x14ac:dyDescent="0.25">
      <c r="C30" s="2">
        <v>73125001</v>
      </c>
      <c r="D30" s="2" t="s">
        <v>15</v>
      </c>
      <c r="E30" s="2" t="s">
        <v>29</v>
      </c>
    </row>
    <row r="31" spans="3:5" x14ac:dyDescent="0.25">
      <c r="C31" s="2">
        <v>73127001</v>
      </c>
      <c r="D31" s="2" t="s">
        <v>15</v>
      </c>
      <c r="E31" s="2" t="s">
        <v>29</v>
      </c>
    </row>
    <row r="32" spans="3:5" x14ac:dyDescent="0.25">
      <c r="C32" s="2">
        <v>73127002</v>
      </c>
      <c r="D32" s="2" t="s">
        <v>15</v>
      </c>
      <c r="E32" s="2" t="s">
        <v>29</v>
      </c>
    </row>
    <row r="33" spans="3:5" x14ac:dyDescent="0.25">
      <c r="C33" s="2">
        <v>73141001</v>
      </c>
      <c r="D33" s="2" t="s">
        <v>15</v>
      </c>
      <c r="E33" s="2" t="s">
        <v>29</v>
      </c>
    </row>
    <row r="34" spans="3:5" x14ac:dyDescent="0.25">
      <c r="C34" s="2">
        <v>73141002</v>
      </c>
      <c r="D34" s="2" t="s">
        <v>15</v>
      </c>
      <c r="E34" s="2" t="s">
        <v>29</v>
      </c>
    </row>
    <row r="35" spans="3:5" x14ac:dyDescent="0.25">
      <c r="C35" s="2">
        <v>73149002</v>
      </c>
      <c r="D35" s="2" t="s">
        <v>15</v>
      </c>
      <c r="E35" s="2" t="s">
        <v>29</v>
      </c>
    </row>
    <row r="36" spans="3:5" x14ac:dyDescent="0.25">
      <c r="C36" s="2">
        <v>73201005</v>
      </c>
      <c r="D36" s="2" t="s">
        <v>15</v>
      </c>
      <c r="E36" s="2" t="s">
        <v>29</v>
      </c>
    </row>
    <row r="37" spans="3:5" x14ac:dyDescent="0.25">
      <c r="C37" s="2">
        <v>73399901</v>
      </c>
      <c r="D37" s="2" t="s">
        <v>15</v>
      </c>
      <c r="E37" s="2" t="s">
        <v>29</v>
      </c>
    </row>
    <row r="38" spans="3:5" x14ac:dyDescent="0.25">
      <c r="C38" s="2">
        <v>77103002</v>
      </c>
      <c r="D38" s="2" t="s">
        <v>15</v>
      </c>
      <c r="E38" s="2" t="s">
        <v>29</v>
      </c>
    </row>
    <row r="39" spans="3:5" x14ac:dyDescent="0.25">
      <c r="C39" s="2">
        <v>73131002</v>
      </c>
      <c r="D39" s="2" t="s">
        <v>15</v>
      </c>
      <c r="E39" s="2" t="s">
        <v>30</v>
      </c>
    </row>
    <row r="40" spans="3:5" x14ac:dyDescent="0.25">
      <c r="C40" s="2">
        <v>73111001</v>
      </c>
      <c r="D40" s="2" t="s">
        <v>15</v>
      </c>
      <c r="E40" s="2" t="s">
        <v>31</v>
      </c>
    </row>
    <row r="41" spans="3:5" x14ac:dyDescent="0.25">
      <c r="C41" s="2">
        <v>73111003</v>
      </c>
      <c r="D41" s="2" t="s">
        <v>15</v>
      </c>
      <c r="E41" s="2" t="s">
        <v>31</v>
      </c>
    </row>
    <row r="42" spans="3:5" x14ac:dyDescent="0.25">
      <c r="C42" s="2">
        <v>73113001</v>
      </c>
      <c r="D42" s="2" t="s">
        <v>15</v>
      </c>
      <c r="E42" s="2" t="s">
        <v>32</v>
      </c>
    </row>
    <row r="43" spans="3:5" x14ac:dyDescent="0.25">
      <c r="C43" s="2">
        <v>73137001</v>
      </c>
      <c r="D43" s="2" t="s">
        <v>15</v>
      </c>
      <c r="E43" s="2" t="s">
        <v>33</v>
      </c>
    </row>
    <row r="44" spans="3:5" x14ac:dyDescent="0.25">
      <c r="C44" s="2">
        <v>73137002</v>
      </c>
      <c r="D44" s="2" t="s">
        <v>15</v>
      </c>
      <c r="E44" s="2" t="s">
        <v>33</v>
      </c>
    </row>
    <row r="45" spans="3:5" x14ac:dyDescent="0.25">
      <c r="C45" s="2">
        <v>73149001</v>
      </c>
      <c r="D45" s="2" t="s">
        <v>15</v>
      </c>
      <c r="E45" s="2" t="s">
        <v>34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4"/>
    </sheetView>
  </sheetViews>
  <sheetFormatPr baseColWidth="10" defaultRowHeight="11.25" x14ac:dyDescent="0.2"/>
  <cols>
    <col min="1" max="1" width="31.85546875" style="1" bestFit="1" customWidth="1"/>
    <col min="2" max="16384" width="11.42578125" style="1"/>
  </cols>
  <sheetData>
    <row r="1" spans="1:9" s="10" customFormat="1" x14ac:dyDescent="0.2">
      <c r="A1" s="10" t="s">
        <v>39</v>
      </c>
      <c r="B1" s="10" t="s">
        <v>11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</row>
  </sheetData>
  <autoFilter ref="A1:I4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1.25" x14ac:dyDescent="0.2"/>
  <cols>
    <col min="1" max="1" width="22.42578125" style="1" bestFit="1" customWidth="1"/>
    <col min="2" max="2" width="9.7109375" style="1" bestFit="1" customWidth="1"/>
    <col min="3" max="3" width="8.7109375" style="1" bestFit="1" customWidth="1"/>
    <col min="4" max="4" width="7.85546875" style="1" bestFit="1" customWidth="1"/>
    <col min="5" max="5" width="6.28515625" style="1" bestFit="1" customWidth="1"/>
    <col min="6" max="6" width="6.5703125" style="1" bestFit="1" customWidth="1"/>
    <col min="7" max="7" width="16.7109375" style="11" bestFit="1" customWidth="1"/>
    <col min="8" max="8" width="15.7109375" style="11" bestFit="1" customWidth="1"/>
    <col min="9" max="9" width="17.140625" style="11" bestFit="1" customWidth="1"/>
    <col min="10" max="10" width="16.7109375" style="14" bestFit="1" customWidth="1"/>
    <col min="11" max="11" width="20.42578125" style="14" bestFit="1" customWidth="1"/>
    <col min="12" max="12" width="18.42578125" style="14" bestFit="1" customWidth="1"/>
    <col min="13" max="13" width="9" style="14" bestFit="1" customWidth="1"/>
    <col min="14" max="16384" width="11.42578125" style="1"/>
  </cols>
  <sheetData>
    <row r="1" spans="1:13" s="10" customFormat="1" x14ac:dyDescent="0.2">
      <c r="A1" s="10" t="s">
        <v>39</v>
      </c>
      <c r="B1" s="10" t="s">
        <v>47</v>
      </c>
      <c r="C1" s="10" t="s">
        <v>48</v>
      </c>
      <c r="D1" s="10" t="s">
        <v>35</v>
      </c>
      <c r="E1" s="10" t="s">
        <v>49</v>
      </c>
      <c r="F1" s="10" t="s">
        <v>50</v>
      </c>
      <c r="G1" s="12" t="s">
        <v>51</v>
      </c>
      <c r="H1" s="12" t="s">
        <v>52</v>
      </c>
      <c r="I1" s="12" t="s">
        <v>53</v>
      </c>
      <c r="J1" s="13" t="s">
        <v>58</v>
      </c>
      <c r="K1" s="13" t="s">
        <v>36</v>
      </c>
      <c r="L1" s="13" t="s">
        <v>37</v>
      </c>
      <c r="M1" s="13" t="s">
        <v>61</v>
      </c>
    </row>
    <row r="2" spans="1:13" x14ac:dyDescent="0.2">
      <c r="J2" s="14" t="str">
        <f>IFERROR(VLOOKUP(D2,'BD ClaCo'!$1:$1048576,COLUMN('BD ClaCo'!F:F),0),"-")</f>
        <v>-</v>
      </c>
      <c r="K2" s="14" t="str">
        <f>IFERROR(VLOOKUP(D2,'BD General'!$C$2:$E$45,2,0),"-")</f>
        <v>-</v>
      </c>
      <c r="L2" s="14" t="str">
        <f>IFERROR(VLOOKUP(D2,'BD General'!$C$2:$E$45,3,0),"-")</f>
        <v>-</v>
      </c>
      <c r="M2" s="14" t="str">
        <f>IF(OR(F2="VES",F2="VEF",F2="VEB"),"Si","No")</f>
        <v>No</v>
      </c>
    </row>
  </sheetData>
  <autoFilter ref="A1:I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1.25" x14ac:dyDescent="0.2"/>
  <cols>
    <col min="1" max="1" width="7.85546875" style="1" bestFit="1" customWidth="1"/>
    <col min="2" max="2" width="28.28515625" style="1" customWidth="1"/>
    <col min="3" max="3" width="15.140625" style="1" bestFit="1" customWidth="1"/>
    <col min="4" max="4" width="26" style="1" bestFit="1" customWidth="1"/>
    <col min="5" max="5" width="24.7109375" style="1" customWidth="1"/>
    <col min="6" max="6" width="16.7109375" style="1" bestFit="1" customWidth="1"/>
    <col min="7" max="7" width="21.5703125" style="1" customWidth="1"/>
    <col min="8" max="8" width="9.140625" style="1" bestFit="1" customWidth="1"/>
    <col min="9" max="9" width="35" style="1" bestFit="1" customWidth="1"/>
    <col min="10" max="16384" width="11.42578125" style="1"/>
  </cols>
  <sheetData>
    <row r="1" spans="1:9" s="10" customFormat="1" x14ac:dyDescent="0.2">
      <c r="A1" s="10" t="s">
        <v>35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44</v>
      </c>
    </row>
  </sheetData>
  <autoFilter ref="A1:I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Tablas</vt:lpstr>
      <vt:lpstr>BD General</vt:lpstr>
      <vt:lpstr>BD Evento</vt:lpstr>
      <vt:lpstr>BD Ppto</vt:lpstr>
      <vt:lpstr>BD ClaCo</vt:lpstr>
      <vt:lpstr>Anho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2019-08-14T13:56:03Z</dcterms:modified>
</cp:coreProperties>
</file>