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28"/>
  <workbookPr/>
  <mc:AlternateContent xmlns:mc="http://schemas.openxmlformats.org/markup-compatibility/2006">
    <mc:Choice Requires="x15">
      <x15ac:absPath xmlns:x15ac="http://schemas.microsoft.com/office/spreadsheetml/2010/11/ac" url="C:\laragon\www\cvpetrix2022\00soportes\"/>
    </mc:Choice>
  </mc:AlternateContent>
  <xr:revisionPtr revIDLastSave="0" documentId="13_ncr:1_{257CDFB6-8E63-4873-B0BE-B67D3318EF4E}" xr6:coauthVersionLast="47" xr6:coauthVersionMax="47" xr10:uidLastSave="{00000000-0000-0000-0000-000000000000}"/>
  <bookViews>
    <workbookView xWindow="-108" yWindow="-108" windowWidth="23256" windowHeight="12456" activeTab="1" xr2:uid="{00000000-000D-0000-FFFF-FFFF00000000}"/>
  </bookViews>
  <sheets>
    <sheet name="Dashboard" sheetId="8" r:id="rId1"/>
    <sheet name="courses" sheetId="1" r:id="rId2"/>
    <sheet name="iconos" sheetId="6" r:id="rId3"/>
    <sheet name="instructores" sheetId="5" r:id="rId4"/>
    <sheet name="categories" sheetId="2" r:id="rId5"/>
    <sheet name="platforms" sheetId="3" r:id="rId6"/>
    <sheet name="technologies" sheetId="4" r:id="rId7"/>
    <sheet name="Hoja1" sheetId="7" r:id="rId8"/>
  </sheets>
  <definedNames>
    <definedName name="category">Tabla1[name]</definedName>
    <definedName name="instructor">Tabla4[name]</definedName>
    <definedName name="platform">Tabla2[name]</definedName>
    <definedName name="technology">Tabla3[name]</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Y258" i="1" l="1"/>
  <c r="AX258" i="1"/>
  <c r="AW258" i="1"/>
  <c r="AV258" i="1"/>
  <c r="AU258" i="1"/>
  <c r="AT258" i="1"/>
  <c r="AS258" i="1"/>
  <c r="AR258" i="1"/>
  <c r="AQ258" i="1"/>
  <c r="AP258" i="1"/>
  <c r="AO258" i="1"/>
  <c r="AN258" i="1"/>
  <c r="AM258" i="1"/>
  <c r="AL258" i="1"/>
  <c r="AK258" i="1"/>
  <c r="AJ258" i="1"/>
  <c r="AI258" i="1"/>
  <c r="AH258" i="1"/>
  <c r="AG258" i="1"/>
  <c r="AF258" i="1"/>
  <c r="AE258" i="1"/>
  <c r="AD258" i="1"/>
  <c r="AC258" i="1"/>
  <c r="AB258" i="1"/>
  <c r="AA258" i="1"/>
  <c r="AY257" i="1"/>
  <c r="AX257" i="1"/>
  <c r="AW257" i="1"/>
  <c r="AV257" i="1"/>
  <c r="AU257" i="1"/>
  <c r="AT257" i="1"/>
  <c r="AS257" i="1"/>
  <c r="AR257" i="1"/>
  <c r="AQ257" i="1"/>
  <c r="AP257" i="1"/>
  <c r="AO257" i="1"/>
  <c r="AN257" i="1"/>
  <c r="AM257" i="1"/>
  <c r="AL257" i="1"/>
  <c r="AK257" i="1"/>
  <c r="AJ257" i="1"/>
  <c r="AI257" i="1"/>
  <c r="AH257" i="1"/>
  <c r="AG257" i="1"/>
  <c r="AF257" i="1"/>
  <c r="AE257" i="1"/>
  <c r="AD257" i="1"/>
  <c r="AC257" i="1"/>
  <c r="AB257" i="1"/>
  <c r="AA257" i="1"/>
  <c r="AY256" i="1"/>
  <c r="AX256" i="1"/>
  <c r="AW256" i="1"/>
  <c r="AV256" i="1"/>
  <c r="AU256" i="1"/>
  <c r="AT256" i="1"/>
  <c r="AS256" i="1"/>
  <c r="AR256" i="1"/>
  <c r="AQ256" i="1"/>
  <c r="AP256" i="1"/>
  <c r="AO256" i="1"/>
  <c r="AN256" i="1"/>
  <c r="AM256" i="1"/>
  <c r="AL256" i="1"/>
  <c r="AJ256" i="1"/>
  <c r="AI256" i="1"/>
  <c r="AH256" i="1"/>
  <c r="AG256" i="1"/>
  <c r="AF256" i="1"/>
  <c r="AE256" i="1"/>
  <c r="AD256" i="1"/>
  <c r="AC256" i="1"/>
  <c r="AB256" i="1"/>
  <c r="AA256" i="1"/>
  <c r="K256" i="1"/>
  <c r="AK256" i="1" s="1"/>
  <c r="AA255" i="1"/>
  <c r="AB255" i="1"/>
  <c r="AC255" i="1"/>
  <c r="AD255" i="1"/>
  <c r="AE255" i="1"/>
  <c r="AF255" i="1"/>
  <c r="AG255" i="1"/>
  <c r="AH255" i="1"/>
  <c r="AI255" i="1"/>
  <c r="AJ255" i="1"/>
  <c r="AK255" i="1"/>
  <c r="AL255" i="1"/>
  <c r="AM255" i="1"/>
  <c r="AN255" i="1"/>
  <c r="AO255" i="1"/>
  <c r="AP255" i="1"/>
  <c r="AQ255" i="1"/>
  <c r="AR255" i="1"/>
  <c r="AS255" i="1"/>
  <c r="AT255" i="1"/>
  <c r="AU255" i="1"/>
  <c r="AV255" i="1"/>
  <c r="AW255" i="1"/>
  <c r="AX255" i="1"/>
  <c r="AY255" i="1"/>
  <c r="AA254" i="1"/>
  <c r="AB254" i="1"/>
  <c r="AC254" i="1"/>
  <c r="AD254" i="1"/>
  <c r="AE254" i="1"/>
  <c r="AF254" i="1"/>
  <c r="AG254" i="1"/>
  <c r="AH254" i="1"/>
  <c r="AI254" i="1"/>
  <c r="AJ254" i="1"/>
  <c r="AL254" i="1"/>
  <c r="AM254" i="1"/>
  <c r="AN254" i="1"/>
  <c r="AO254" i="1"/>
  <c r="AP254" i="1"/>
  <c r="AQ254" i="1"/>
  <c r="AR254" i="1"/>
  <c r="AS254" i="1"/>
  <c r="AT254" i="1"/>
  <c r="AU254" i="1"/>
  <c r="AV254" i="1"/>
  <c r="AW254" i="1"/>
  <c r="AX254" i="1"/>
  <c r="AY254" i="1"/>
  <c r="K254" i="1"/>
  <c r="AK254" i="1" s="1"/>
  <c r="AA253" i="1"/>
  <c r="AB253" i="1"/>
  <c r="AC253" i="1"/>
  <c r="AD253" i="1"/>
  <c r="AE253" i="1"/>
  <c r="AF253" i="1"/>
  <c r="AG253" i="1"/>
  <c r="AH253" i="1"/>
  <c r="AI253" i="1"/>
  <c r="AJ253" i="1"/>
  <c r="AK253" i="1"/>
  <c r="AL253" i="1"/>
  <c r="AM253" i="1"/>
  <c r="AN253" i="1"/>
  <c r="AO253" i="1"/>
  <c r="AP253" i="1"/>
  <c r="AQ253" i="1"/>
  <c r="AR253" i="1"/>
  <c r="AS253" i="1"/>
  <c r="AT253" i="1"/>
  <c r="AU253" i="1"/>
  <c r="AV253" i="1"/>
  <c r="AW253" i="1"/>
  <c r="AX253" i="1"/>
  <c r="AY253" i="1"/>
  <c r="AA249" i="1"/>
  <c r="AB249" i="1"/>
  <c r="AC249" i="1"/>
  <c r="AD249" i="1"/>
  <c r="AE249" i="1"/>
  <c r="AF249" i="1"/>
  <c r="AG249" i="1"/>
  <c r="AH249" i="1"/>
  <c r="AI249" i="1"/>
  <c r="AJ249" i="1"/>
  <c r="AL249" i="1"/>
  <c r="AM249" i="1"/>
  <c r="AN249" i="1"/>
  <c r="AO249" i="1"/>
  <c r="AP249" i="1"/>
  <c r="AQ249" i="1"/>
  <c r="AR249" i="1"/>
  <c r="AS249" i="1"/>
  <c r="AT249" i="1"/>
  <c r="AU249" i="1"/>
  <c r="AV249" i="1"/>
  <c r="AW249" i="1"/>
  <c r="AX249" i="1"/>
  <c r="AY249" i="1"/>
  <c r="AA250" i="1"/>
  <c r="AB250" i="1"/>
  <c r="AC250" i="1"/>
  <c r="AD250" i="1"/>
  <c r="AE250" i="1"/>
  <c r="AF250" i="1"/>
  <c r="AG250" i="1"/>
  <c r="AH250" i="1"/>
  <c r="AI250" i="1"/>
  <c r="AJ250" i="1"/>
  <c r="AL250" i="1"/>
  <c r="AM250" i="1"/>
  <c r="AN250" i="1"/>
  <c r="AO250" i="1"/>
  <c r="AP250" i="1"/>
  <c r="AQ250" i="1"/>
  <c r="AR250" i="1"/>
  <c r="AS250" i="1"/>
  <c r="AT250" i="1"/>
  <c r="AU250" i="1"/>
  <c r="AV250" i="1"/>
  <c r="AW250" i="1"/>
  <c r="AX250" i="1"/>
  <c r="AY250" i="1"/>
  <c r="AA251" i="1"/>
  <c r="AB251" i="1"/>
  <c r="AC251" i="1"/>
  <c r="AD251" i="1"/>
  <c r="AE251" i="1"/>
  <c r="AF251" i="1"/>
  <c r="AG251" i="1"/>
  <c r="AH251" i="1"/>
  <c r="AI251" i="1"/>
  <c r="AJ251" i="1"/>
  <c r="AK251" i="1"/>
  <c r="AL251" i="1"/>
  <c r="AM251" i="1"/>
  <c r="AN251" i="1"/>
  <c r="AO251" i="1"/>
  <c r="AP251" i="1"/>
  <c r="AQ251" i="1"/>
  <c r="AR251" i="1"/>
  <c r="AS251" i="1"/>
  <c r="AT251" i="1"/>
  <c r="AU251" i="1"/>
  <c r="AV251" i="1"/>
  <c r="AW251" i="1"/>
  <c r="AX251" i="1"/>
  <c r="AY251" i="1"/>
  <c r="AA252" i="1"/>
  <c r="AB252" i="1"/>
  <c r="AC252" i="1"/>
  <c r="AD252" i="1"/>
  <c r="AE252" i="1"/>
  <c r="AF252" i="1"/>
  <c r="AG252" i="1"/>
  <c r="AH252" i="1"/>
  <c r="AI252" i="1"/>
  <c r="AJ252" i="1"/>
  <c r="AK252" i="1"/>
  <c r="AL252" i="1"/>
  <c r="AM252" i="1"/>
  <c r="AN252" i="1"/>
  <c r="AO252" i="1"/>
  <c r="AP252" i="1"/>
  <c r="AQ252" i="1"/>
  <c r="AR252" i="1"/>
  <c r="AS252" i="1"/>
  <c r="AT252" i="1"/>
  <c r="AU252" i="1"/>
  <c r="AV252" i="1"/>
  <c r="AW252" i="1"/>
  <c r="AX252" i="1"/>
  <c r="AY252" i="1"/>
  <c r="K250" i="1"/>
  <c r="AK250" i="1" s="1"/>
  <c r="K249" i="1"/>
  <c r="AK249" i="1" s="1"/>
  <c r="AA248" i="1"/>
  <c r="AB248" i="1"/>
  <c r="AC248" i="1"/>
  <c r="AD248" i="1"/>
  <c r="AE248" i="1"/>
  <c r="AF248" i="1"/>
  <c r="AG248" i="1"/>
  <c r="AH248" i="1"/>
  <c r="AI248" i="1"/>
  <c r="AJ248" i="1"/>
  <c r="AL248" i="1"/>
  <c r="AM248" i="1"/>
  <c r="AN248" i="1"/>
  <c r="AO248" i="1"/>
  <c r="AP248" i="1"/>
  <c r="AQ248" i="1"/>
  <c r="AR248" i="1"/>
  <c r="AS248" i="1"/>
  <c r="AT248" i="1"/>
  <c r="AU248" i="1"/>
  <c r="AV248" i="1"/>
  <c r="AW248" i="1"/>
  <c r="AX248" i="1"/>
  <c r="AY248" i="1"/>
  <c r="K248" i="1"/>
  <c r="AK248" i="1" s="1"/>
  <c r="AA247" i="1"/>
  <c r="AB247" i="1"/>
  <c r="AC247" i="1"/>
  <c r="AD247" i="1"/>
  <c r="AE247" i="1"/>
  <c r="AF247" i="1"/>
  <c r="AG247" i="1"/>
  <c r="AH247" i="1"/>
  <c r="AI247" i="1"/>
  <c r="AJ247" i="1"/>
  <c r="AL247" i="1"/>
  <c r="AM247" i="1"/>
  <c r="AN247" i="1"/>
  <c r="AO247" i="1"/>
  <c r="AP247" i="1"/>
  <c r="AQ247" i="1"/>
  <c r="AR247" i="1"/>
  <c r="AS247" i="1"/>
  <c r="AT247" i="1"/>
  <c r="AU247" i="1"/>
  <c r="AV247" i="1"/>
  <c r="AW247" i="1"/>
  <c r="AX247" i="1"/>
  <c r="AY247" i="1"/>
  <c r="K247" i="1"/>
  <c r="AK247" i="1" s="1"/>
  <c r="AA246" i="1"/>
  <c r="AB246" i="1"/>
  <c r="AC246" i="1"/>
  <c r="AD246" i="1"/>
  <c r="AE246" i="1"/>
  <c r="AF246" i="1"/>
  <c r="AG246" i="1"/>
  <c r="AH246" i="1"/>
  <c r="AI246" i="1"/>
  <c r="AJ246" i="1"/>
  <c r="AL246" i="1"/>
  <c r="AM246" i="1"/>
  <c r="AN246" i="1"/>
  <c r="AO246" i="1"/>
  <c r="AP246" i="1"/>
  <c r="AQ246" i="1"/>
  <c r="AR246" i="1"/>
  <c r="AS246" i="1"/>
  <c r="AT246" i="1"/>
  <c r="AU246" i="1"/>
  <c r="AV246" i="1"/>
  <c r="AW246" i="1"/>
  <c r="AX246" i="1"/>
  <c r="AY246" i="1"/>
  <c r="K246" i="1"/>
  <c r="AK246" i="1" s="1"/>
  <c r="AA245" i="1"/>
  <c r="AB245" i="1"/>
  <c r="AC245" i="1"/>
  <c r="AD245" i="1"/>
  <c r="AE245" i="1"/>
  <c r="AF245" i="1"/>
  <c r="AG245" i="1"/>
  <c r="AH245" i="1"/>
  <c r="AI245" i="1"/>
  <c r="AJ245" i="1"/>
  <c r="AL245" i="1"/>
  <c r="AM245" i="1"/>
  <c r="AN245" i="1"/>
  <c r="AO245" i="1"/>
  <c r="AP245" i="1"/>
  <c r="AQ245" i="1"/>
  <c r="AR245" i="1"/>
  <c r="AS245" i="1"/>
  <c r="AT245" i="1"/>
  <c r="AU245" i="1"/>
  <c r="AV245" i="1"/>
  <c r="AW245" i="1"/>
  <c r="AX245" i="1"/>
  <c r="AY245" i="1"/>
  <c r="K245" i="1"/>
  <c r="AK245" i="1" s="1"/>
  <c r="AA244" i="1"/>
  <c r="AB244" i="1"/>
  <c r="AC244" i="1"/>
  <c r="AD244" i="1"/>
  <c r="AE244" i="1"/>
  <c r="AF244" i="1"/>
  <c r="AG244" i="1"/>
  <c r="AH244" i="1"/>
  <c r="AI244" i="1"/>
  <c r="AJ244" i="1"/>
  <c r="AL244" i="1"/>
  <c r="AM244" i="1"/>
  <c r="AN244" i="1"/>
  <c r="AO244" i="1"/>
  <c r="AP244" i="1"/>
  <c r="AQ244" i="1"/>
  <c r="AR244" i="1"/>
  <c r="AS244" i="1"/>
  <c r="AT244" i="1"/>
  <c r="AU244" i="1"/>
  <c r="AV244" i="1"/>
  <c r="AW244" i="1"/>
  <c r="AX244" i="1"/>
  <c r="AY244" i="1"/>
  <c r="K244" i="1"/>
  <c r="AK244" i="1" s="1"/>
  <c r="AY243" i="1"/>
  <c r="AX243" i="1"/>
  <c r="AW243" i="1"/>
  <c r="AV243" i="1"/>
  <c r="AU243" i="1"/>
  <c r="AT243" i="1"/>
  <c r="AS243" i="1"/>
  <c r="AR243" i="1"/>
  <c r="AQ243" i="1"/>
  <c r="AP243" i="1"/>
  <c r="AO243" i="1"/>
  <c r="AN243" i="1"/>
  <c r="AM243" i="1"/>
  <c r="AL243" i="1"/>
  <c r="AJ243" i="1"/>
  <c r="AI243" i="1"/>
  <c r="AH243" i="1"/>
  <c r="AG243" i="1"/>
  <c r="AF243" i="1"/>
  <c r="AE243" i="1"/>
  <c r="AD243" i="1"/>
  <c r="AC243" i="1"/>
  <c r="AB243" i="1"/>
  <c r="AA243" i="1"/>
  <c r="K243" i="1"/>
  <c r="AK243" i="1" s="1"/>
  <c r="AY242" i="1"/>
  <c r="AX242" i="1"/>
  <c r="AW242" i="1"/>
  <c r="AV242" i="1"/>
  <c r="AU242" i="1"/>
  <c r="AT242" i="1"/>
  <c r="AS242" i="1"/>
  <c r="AR242" i="1"/>
  <c r="AQ242" i="1"/>
  <c r="AP242" i="1"/>
  <c r="AO242" i="1"/>
  <c r="AN242" i="1"/>
  <c r="AM242" i="1"/>
  <c r="AL242" i="1"/>
  <c r="AK242" i="1"/>
  <c r="AJ242" i="1"/>
  <c r="AI242" i="1"/>
  <c r="AH242" i="1"/>
  <c r="AG242" i="1"/>
  <c r="AF242" i="1"/>
  <c r="AE242" i="1"/>
  <c r="AD242" i="1"/>
  <c r="AC242" i="1"/>
  <c r="AB242" i="1"/>
  <c r="AA242" i="1"/>
  <c r="AA241" i="1"/>
  <c r="AB241" i="1"/>
  <c r="AC241" i="1"/>
  <c r="AD241" i="1"/>
  <c r="AE241" i="1"/>
  <c r="AF241" i="1"/>
  <c r="AG241" i="1"/>
  <c r="AH241" i="1"/>
  <c r="AI241" i="1"/>
  <c r="AJ241" i="1"/>
  <c r="AL241" i="1"/>
  <c r="AM241" i="1"/>
  <c r="AN241" i="1"/>
  <c r="AO241" i="1"/>
  <c r="AP241" i="1"/>
  <c r="AQ241" i="1"/>
  <c r="AR241" i="1"/>
  <c r="AS241" i="1"/>
  <c r="AT241" i="1"/>
  <c r="AU241" i="1"/>
  <c r="AV241" i="1"/>
  <c r="AW241" i="1"/>
  <c r="AX241" i="1"/>
  <c r="AY241" i="1"/>
  <c r="K241" i="1"/>
  <c r="AK241" i="1" s="1"/>
  <c r="AY240" i="1"/>
  <c r="AX240" i="1"/>
  <c r="AW240" i="1"/>
  <c r="AV240" i="1"/>
  <c r="AU240" i="1"/>
  <c r="AT240" i="1"/>
  <c r="AS240" i="1"/>
  <c r="AR240" i="1"/>
  <c r="AQ240" i="1"/>
  <c r="AP240" i="1"/>
  <c r="AO240" i="1"/>
  <c r="AN240" i="1"/>
  <c r="AM240" i="1"/>
  <c r="AL240" i="1"/>
  <c r="AJ240" i="1"/>
  <c r="AI240" i="1"/>
  <c r="AH240" i="1"/>
  <c r="AG240" i="1"/>
  <c r="AF240" i="1"/>
  <c r="AE240" i="1"/>
  <c r="AD240" i="1"/>
  <c r="AC240" i="1"/>
  <c r="AB240" i="1"/>
  <c r="AA240" i="1"/>
  <c r="K240" i="1"/>
  <c r="AK240" i="1" s="1"/>
  <c r="AY239" i="1"/>
  <c r="AX239" i="1"/>
  <c r="AW239" i="1"/>
  <c r="AV239" i="1"/>
  <c r="AU239" i="1"/>
  <c r="AT239" i="1"/>
  <c r="AS239" i="1"/>
  <c r="AR239" i="1"/>
  <c r="AQ239" i="1"/>
  <c r="AP239" i="1"/>
  <c r="AO239" i="1"/>
  <c r="AN239" i="1"/>
  <c r="AM239" i="1"/>
  <c r="AL239" i="1"/>
  <c r="AK239" i="1"/>
  <c r="AJ239" i="1"/>
  <c r="AI239" i="1"/>
  <c r="AH239" i="1"/>
  <c r="AG239" i="1"/>
  <c r="AF239" i="1"/>
  <c r="AE239" i="1"/>
  <c r="AD239" i="1"/>
  <c r="AC239" i="1"/>
  <c r="AB239" i="1"/>
  <c r="AA239" i="1"/>
  <c r="K36" i="1"/>
  <c r="K229" i="1"/>
  <c r="AK229" i="1" s="1"/>
  <c r="AY229" i="1"/>
  <c r="AX229" i="1"/>
  <c r="AW229" i="1"/>
  <c r="AV229" i="1"/>
  <c r="AU229" i="1"/>
  <c r="AT229" i="1"/>
  <c r="AS229" i="1"/>
  <c r="AR229" i="1"/>
  <c r="AQ229" i="1"/>
  <c r="AP229" i="1"/>
  <c r="AO229" i="1"/>
  <c r="AN229" i="1"/>
  <c r="AM229" i="1"/>
  <c r="AL229" i="1"/>
  <c r="AJ229" i="1"/>
  <c r="AI229" i="1"/>
  <c r="AH229" i="1"/>
  <c r="AG229" i="1"/>
  <c r="AF229" i="1"/>
  <c r="AE229" i="1"/>
  <c r="AD229" i="1"/>
  <c r="AC229" i="1"/>
  <c r="AB229" i="1"/>
  <c r="AA229" i="1"/>
  <c r="AY228" i="1"/>
  <c r="AX228" i="1"/>
  <c r="AW228" i="1"/>
  <c r="AV228" i="1"/>
  <c r="AU228" i="1"/>
  <c r="AT228" i="1"/>
  <c r="AS228" i="1"/>
  <c r="AR228" i="1"/>
  <c r="AQ228" i="1"/>
  <c r="AP228" i="1"/>
  <c r="AO228" i="1"/>
  <c r="AN228" i="1"/>
  <c r="AM228" i="1"/>
  <c r="AL228" i="1"/>
  <c r="AJ228" i="1"/>
  <c r="AI228" i="1"/>
  <c r="AH228" i="1"/>
  <c r="AG228" i="1"/>
  <c r="AF228" i="1"/>
  <c r="AE228" i="1"/>
  <c r="AD228" i="1"/>
  <c r="AC228" i="1"/>
  <c r="AB228" i="1"/>
  <c r="AA228" i="1"/>
  <c r="K228" i="1"/>
  <c r="AK228" i="1" s="1"/>
  <c r="AY227" i="1"/>
  <c r="AX227" i="1"/>
  <c r="AW227" i="1"/>
  <c r="AV227" i="1"/>
  <c r="AU227" i="1"/>
  <c r="AT227" i="1"/>
  <c r="AS227" i="1"/>
  <c r="AR227" i="1"/>
  <c r="AQ227" i="1"/>
  <c r="AP227" i="1"/>
  <c r="AO227" i="1"/>
  <c r="AN227" i="1"/>
  <c r="AM227" i="1"/>
  <c r="AL227" i="1"/>
  <c r="AJ227" i="1"/>
  <c r="AI227" i="1"/>
  <c r="AH227" i="1"/>
  <c r="AG227" i="1"/>
  <c r="AF227" i="1"/>
  <c r="AE227" i="1"/>
  <c r="AD227" i="1"/>
  <c r="AC227" i="1"/>
  <c r="AB227" i="1"/>
  <c r="AA227" i="1"/>
  <c r="K227" i="1"/>
  <c r="AK227" i="1" s="1"/>
  <c r="AY226" i="1"/>
  <c r="AX226" i="1"/>
  <c r="AW226" i="1"/>
  <c r="AV226" i="1"/>
  <c r="AU226" i="1"/>
  <c r="AT226" i="1"/>
  <c r="AS226" i="1"/>
  <c r="AR226" i="1"/>
  <c r="AQ226" i="1"/>
  <c r="AP226" i="1"/>
  <c r="AO226" i="1"/>
  <c r="AN226" i="1"/>
  <c r="AM226" i="1"/>
  <c r="AL226" i="1"/>
  <c r="AJ226" i="1"/>
  <c r="AI226" i="1"/>
  <c r="AH226" i="1"/>
  <c r="AG226" i="1"/>
  <c r="AF226" i="1"/>
  <c r="AE226" i="1"/>
  <c r="AD226" i="1"/>
  <c r="AC226" i="1"/>
  <c r="AB226" i="1"/>
  <c r="AA226" i="1"/>
  <c r="K226" i="1"/>
  <c r="AK226" i="1" s="1"/>
  <c r="AY225" i="1"/>
  <c r="AX225" i="1"/>
  <c r="AW225" i="1"/>
  <c r="AV225" i="1"/>
  <c r="AU225" i="1"/>
  <c r="AT225" i="1"/>
  <c r="AS225" i="1"/>
  <c r="AR225" i="1"/>
  <c r="AQ225" i="1"/>
  <c r="AP225" i="1"/>
  <c r="AO225" i="1"/>
  <c r="AN225" i="1"/>
  <c r="AM225" i="1"/>
  <c r="AL225" i="1"/>
  <c r="AJ225" i="1"/>
  <c r="AI225" i="1"/>
  <c r="AH225" i="1"/>
  <c r="AG225" i="1"/>
  <c r="AF225" i="1"/>
  <c r="AE225" i="1"/>
  <c r="AD225" i="1"/>
  <c r="AC225" i="1"/>
  <c r="AB225" i="1"/>
  <c r="AA225" i="1"/>
  <c r="K225" i="1"/>
  <c r="AK225" i="1" s="1"/>
  <c r="AY224" i="1"/>
  <c r="AX224" i="1"/>
  <c r="AW224" i="1"/>
  <c r="AV224" i="1"/>
  <c r="AU224" i="1"/>
  <c r="AT224" i="1"/>
  <c r="AS224" i="1"/>
  <c r="AR224" i="1"/>
  <c r="AQ224" i="1"/>
  <c r="AP224" i="1"/>
  <c r="AO224" i="1"/>
  <c r="AN224" i="1"/>
  <c r="AM224" i="1"/>
  <c r="AL224" i="1"/>
  <c r="AJ224" i="1"/>
  <c r="AI224" i="1"/>
  <c r="AH224" i="1"/>
  <c r="AG224" i="1"/>
  <c r="AF224" i="1"/>
  <c r="AE224" i="1"/>
  <c r="AD224" i="1"/>
  <c r="AC224" i="1"/>
  <c r="AB224" i="1"/>
  <c r="AA224" i="1"/>
  <c r="K224" i="1"/>
  <c r="AK224" i="1" s="1"/>
  <c r="AY238" i="1"/>
  <c r="AX238" i="1"/>
  <c r="AW238" i="1"/>
  <c r="AV238" i="1"/>
  <c r="AU238" i="1"/>
  <c r="AT238" i="1"/>
  <c r="AS238" i="1"/>
  <c r="AR238" i="1"/>
  <c r="AQ238" i="1"/>
  <c r="AP238" i="1"/>
  <c r="AO238" i="1"/>
  <c r="AN238" i="1"/>
  <c r="AM238" i="1"/>
  <c r="AL238" i="1"/>
  <c r="AJ238" i="1"/>
  <c r="AI238" i="1"/>
  <c r="AH238" i="1"/>
  <c r="AG238" i="1"/>
  <c r="AF238" i="1"/>
  <c r="AE238" i="1"/>
  <c r="AD238" i="1"/>
  <c r="AC238" i="1"/>
  <c r="AB238" i="1"/>
  <c r="AA238" i="1"/>
  <c r="K238" i="1"/>
  <c r="AK238" i="1" s="1"/>
  <c r="AY237" i="1"/>
  <c r="AX237" i="1"/>
  <c r="AW237" i="1"/>
  <c r="AV237" i="1"/>
  <c r="AU237" i="1"/>
  <c r="AT237" i="1"/>
  <c r="AS237" i="1"/>
  <c r="AR237" i="1"/>
  <c r="AQ237" i="1"/>
  <c r="AP237" i="1"/>
  <c r="AO237" i="1"/>
  <c r="AN237" i="1"/>
  <c r="AM237" i="1"/>
  <c r="AL237" i="1"/>
  <c r="AJ237" i="1"/>
  <c r="AI237" i="1"/>
  <c r="AH237" i="1"/>
  <c r="AG237" i="1"/>
  <c r="AF237" i="1"/>
  <c r="AE237" i="1"/>
  <c r="AD237" i="1"/>
  <c r="AC237" i="1"/>
  <c r="AB237" i="1"/>
  <c r="AA237" i="1"/>
  <c r="K237" i="1"/>
  <c r="AK237" i="1" s="1"/>
  <c r="AY236" i="1"/>
  <c r="AX236" i="1"/>
  <c r="AW236" i="1"/>
  <c r="AV236" i="1"/>
  <c r="AU236" i="1"/>
  <c r="AT236" i="1"/>
  <c r="AS236" i="1"/>
  <c r="AR236" i="1"/>
  <c r="AQ236" i="1"/>
  <c r="AP236" i="1"/>
  <c r="AO236" i="1"/>
  <c r="AN236" i="1"/>
  <c r="AM236" i="1"/>
  <c r="AL236" i="1"/>
  <c r="AJ236" i="1"/>
  <c r="AI236" i="1"/>
  <c r="AH236" i="1"/>
  <c r="AG236" i="1"/>
  <c r="AF236" i="1"/>
  <c r="AE236" i="1"/>
  <c r="AD236" i="1"/>
  <c r="AC236" i="1"/>
  <c r="AB236" i="1"/>
  <c r="AA236" i="1"/>
  <c r="K236" i="1"/>
  <c r="AK236" i="1" s="1"/>
  <c r="AA235" i="1"/>
  <c r="AB235" i="1"/>
  <c r="AC235" i="1"/>
  <c r="AD235" i="1"/>
  <c r="AE235" i="1"/>
  <c r="AF235" i="1"/>
  <c r="AG235" i="1"/>
  <c r="AH235" i="1"/>
  <c r="AI235" i="1"/>
  <c r="AJ235" i="1"/>
  <c r="AL235" i="1"/>
  <c r="AM235" i="1"/>
  <c r="AN235" i="1"/>
  <c r="AO235" i="1"/>
  <c r="AP235" i="1"/>
  <c r="AQ235" i="1"/>
  <c r="AR235" i="1"/>
  <c r="AS235" i="1"/>
  <c r="AT235" i="1"/>
  <c r="AU235" i="1"/>
  <c r="AV235" i="1"/>
  <c r="AW235" i="1"/>
  <c r="AX235" i="1"/>
  <c r="AY235" i="1"/>
  <c r="K235" i="1"/>
  <c r="AK235" i="1" s="1"/>
  <c r="AA234" i="1"/>
  <c r="AB234" i="1"/>
  <c r="AC234" i="1"/>
  <c r="AD234" i="1"/>
  <c r="AE234" i="1"/>
  <c r="AF234" i="1"/>
  <c r="AG234" i="1"/>
  <c r="AH234" i="1"/>
  <c r="AI234" i="1"/>
  <c r="AJ234" i="1"/>
  <c r="AL234" i="1"/>
  <c r="AM234" i="1"/>
  <c r="AN234" i="1"/>
  <c r="AO234" i="1"/>
  <c r="AP234" i="1"/>
  <c r="AQ234" i="1"/>
  <c r="AR234" i="1"/>
  <c r="AS234" i="1"/>
  <c r="AT234" i="1"/>
  <c r="AU234" i="1"/>
  <c r="AV234" i="1"/>
  <c r="AW234" i="1"/>
  <c r="AX234" i="1"/>
  <c r="AY234" i="1"/>
  <c r="K234" i="1"/>
  <c r="AK234" i="1" s="1"/>
  <c r="AA222" i="1"/>
  <c r="AB222" i="1"/>
  <c r="AC222" i="1"/>
  <c r="AD222" i="1"/>
  <c r="AE222" i="1"/>
  <c r="AF222" i="1"/>
  <c r="AG222" i="1"/>
  <c r="AH222" i="1"/>
  <c r="AI222" i="1"/>
  <c r="AJ222" i="1"/>
  <c r="AL222" i="1"/>
  <c r="AM222" i="1"/>
  <c r="AN222" i="1"/>
  <c r="AO222" i="1"/>
  <c r="AP222" i="1"/>
  <c r="AQ222" i="1"/>
  <c r="AR222" i="1"/>
  <c r="AS222" i="1"/>
  <c r="AT222" i="1"/>
  <c r="AU222" i="1"/>
  <c r="AV222" i="1"/>
  <c r="AW222" i="1"/>
  <c r="AX222" i="1"/>
  <c r="AY222" i="1"/>
  <c r="AA223" i="1"/>
  <c r="AB223" i="1"/>
  <c r="AC223" i="1"/>
  <c r="AD223" i="1"/>
  <c r="AE223" i="1"/>
  <c r="AF223" i="1"/>
  <c r="AG223" i="1"/>
  <c r="AH223" i="1"/>
  <c r="AI223" i="1"/>
  <c r="AJ223" i="1"/>
  <c r="AL223" i="1"/>
  <c r="AM223" i="1"/>
  <c r="AN223" i="1"/>
  <c r="AO223" i="1"/>
  <c r="AP223" i="1"/>
  <c r="AQ223" i="1"/>
  <c r="AR223" i="1"/>
  <c r="AS223" i="1"/>
  <c r="AT223" i="1"/>
  <c r="AU223" i="1"/>
  <c r="AV223" i="1"/>
  <c r="AW223" i="1"/>
  <c r="AX223" i="1"/>
  <c r="AY223" i="1"/>
  <c r="K223" i="1"/>
  <c r="AK223" i="1" s="1"/>
  <c r="AA220" i="1"/>
  <c r="AB220" i="1"/>
  <c r="AC220" i="1"/>
  <c r="AD220" i="1"/>
  <c r="AE220" i="1"/>
  <c r="AF220" i="1"/>
  <c r="AG220" i="1"/>
  <c r="AH220" i="1"/>
  <c r="AI220" i="1"/>
  <c r="AJ220" i="1"/>
  <c r="AL220" i="1"/>
  <c r="AM220" i="1"/>
  <c r="AN220" i="1"/>
  <c r="AO220" i="1"/>
  <c r="AP220" i="1"/>
  <c r="AQ220" i="1"/>
  <c r="AR220" i="1"/>
  <c r="AS220" i="1"/>
  <c r="AT220" i="1"/>
  <c r="AU220" i="1"/>
  <c r="AV220" i="1"/>
  <c r="AW220" i="1"/>
  <c r="AX220" i="1"/>
  <c r="AY220" i="1"/>
  <c r="K222" i="1"/>
  <c r="AK222" i="1" s="1"/>
  <c r="K220" i="1"/>
  <c r="AK220" i="1" s="1"/>
  <c r="AA219" i="1"/>
  <c r="AB219" i="1"/>
  <c r="AC219" i="1"/>
  <c r="AD219" i="1"/>
  <c r="AE219" i="1"/>
  <c r="AF219" i="1"/>
  <c r="AG219" i="1"/>
  <c r="AH219" i="1"/>
  <c r="AI219" i="1"/>
  <c r="AJ219" i="1"/>
  <c r="AL219" i="1"/>
  <c r="AM219" i="1"/>
  <c r="AN219" i="1"/>
  <c r="AO219" i="1"/>
  <c r="AP219" i="1"/>
  <c r="AQ219" i="1"/>
  <c r="AR219" i="1"/>
  <c r="AS219" i="1"/>
  <c r="AT219" i="1"/>
  <c r="AU219" i="1"/>
  <c r="AV219" i="1"/>
  <c r="AW219" i="1"/>
  <c r="AX219" i="1"/>
  <c r="AY219" i="1"/>
  <c r="K219" i="1"/>
  <c r="AK219" i="1" s="1"/>
  <c r="AA233" i="1"/>
  <c r="AB233" i="1"/>
  <c r="AC233" i="1"/>
  <c r="AD233" i="1"/>
  <c r="AE233" i="1"/>
  <c r="AF233" i="1"/>
  <c r="AG233" i="1"/>
  <c r="AH233" i="1"/>
  <c r="AI233" i="1"/>
  <c r="AJ233" i="1"/>
  <c r="AL233" i="1"/>
  <c r="AM233" i="1"/>
  <c r="AN233" i="1"/>
  <c r="AO233" i="1"/>
  <c r="AP233" i="1"/>
  <c r="AQ233" i="1"/>
  <c r="AR233" i="1"/>
  <c r="AS233" i="1"/>
  <c r="AT233" i="1"/>
  <c r="AU233" i="1"/>
  <c r="AV233" i="1"/>
  <c r="AW233" i="1"/>
  <c r="AX233" i="1"/>
  <c r="AY233" i="1"/>
  <c r="K233" i="1"/>
  <c r="AK233" i="1" s="1"/>
  <c r="AA218" i="1"/>
  <c r="AB218" i="1"/>
  <c r="AC218" i="1"/>
  <c r="AD218" i="1"/>
  <c r="AE218" i="1"/>
  <c r="AF218" i="1"/>
  <c r="AG218" i="1"/>
  <c r="AH218" i="1"/>
  <c r="AI218" i="1"/>
  <c r="AJ218" i="1"/>
  <c r="AL218" i="1"/>
  <c r="AM218" i="1"/>
  <c r="AN218" i="1"/>
  <c r="AO218" i="1"/>
  <c r="AP218" i="1"/>
  <c r="AQ218" i="1"/>
  <c r="AR218" i="1"/>
  <c r="AS218" i="1"/>
  <c r="AT218" i="1"/>
  <c r="AU218" i="1"/>
  <c r="AV218" i="1"/>
  <c r="AW218" i="1"/>
  <c r="AX218" i="1"/>
  <c r="AY218" i="1"/>
  <c r="K218" i="1"/>
  <c r="AK218" i="1" s="1"/>
  <c r="AA217" i="1"/>
  <c r="AB217" i="1"/>
  <c r="AC217" i="1"/>
  <c r="AD217" i="1"/>
  <c r="AE217" i="1"/>
  <c r="AF217" i="1"/>
  <c r="AG217" i="1"/>
  <c r="AH217" i="1"/>
  <c r="AI217" i="1"/>
  <c r="AJ217" i="1"/>
  <c r="AL217" i="1"/>
  <c r="AM217" i="1"/>
  <c r="AN217" i="1"/>
  <c r="AO217" i="1"/>
  <c r="AP217" i="1"/>
  <c r="AQ217" i="1"/>
  <c r="AR217" i="1"/>
  <c r="AS217" i="1"/>
  <c r="AT217" i="1"/>
  <c r="AU217" i="1"/>
  <c r="AV217" i="1"/>
  <c r="AW217" i="1"/>
  <c r="AX217" i="1"/>
  <c r="AY217" i="1"/>
  <c r="K217" i="1"/>
  <c r="AK217" i="1" s="1"/>
  <c r="AA232" i="1"/>
  <c r="AB232" i="1"/>
  <c r="AC232" i="1"/>
  <c r="AD232" i="1"/>
  <c r="AE232" i="1"/>
  <c r="AF232" i="1"/>
  <c r="AG232" i="1"/>
  <c r="AH232" i="1"/>
  <c r="AI232" i="1"/>
  <c r="AJ232" i="1"/>
  <c r="AL232" i="1"/>
  <c r="AM232" i="1"/>
  <c r="AN232" i="1"/>
  <c r="AO232" i="1"/>
  <c r="AP232" i="1"/>
  <c r="AQ232" i="1"/>
  <c r="AR232" i="1"/>
  <c r="AS232" i="1"/>
  <c r="AT232" i="1"/>
  <c r="AU232" i="1"/>
  <c r="AV232" i="1"/>
  <c r="AW232" i="1"/>
  <c r="AX232" i="1"/>
  <c r="AY232" i="1"/>
  <c r="K232" i="1"/>
  <c r="AK232" i="1" s="1"/>
  <c r="AA216" i="1"/>
  <c r="AB216" i="1"/>
  <c r="AC216" i="1"/>
  <c r="AD216" i="1"/>
  <c r="AE216" i="1"/>
  <c r="AF216" i="1"/>
  <c r="AG216" i="1"/>
  <c r="AH216" i="1"/>
  <c r="AI216" i="1"/>
  <c r="AJ216" i="1"/>
  <c r="AL216" i="1"/>
  <c r="AM216" i="1"/>
  <c r="AN216" i="1"/>
  <c r="AO216" i="1"/>
  <c r="AP216" i="1"/>
  <c r="AQ216" i="1"/>
  <c r="AR216" i="1"/>
  <c r="AS216" i="1"/>
  <c r="AT216" i="1"/>
  <c r="AU216" i="1"/>
  <c r="AV216" i="1"/>
  <c r="AW216" i="1"/>
  <c r="AX216" i="1"/>
  <c r="AY216" i="1"/>
  <c r="K216" i="1"/>
  <c r="AK216" i="1" s="1"/>
  <c r="AY221" i="1"/>
  <c r="AX221" i="1"/>
  <c r="AW221" i="1"/>
  <c r="AV221" i="1"/>
  <c r="AU221" i="1"/>
  <c r="AT221" i="1"/>
  <c r="AS221" i="1"/>
  <c r="AR221" i="1"/>
  <c r="AQ221" i="1"/>
  <c r="AP221" i="1"/>
  <c r="AO221" i="1"/>
  <c r="AN221" i="1"/>
  <c r="AM221" i="1"/>
  <c r="AL221" i="1"/>
  <c r="AJ221" i="1"/>
  <c r="AI221" i="1"/>
  <c r="AH221" i="1"/>
  <c r="AG221" i="1"/>
  <c r="AF221" i="1"/>
  <c r="AE221" i="1"/>
  <c r="AD221" i="1"/>
  <c r="AC221" i="1"/>
  <c r="AB221" i="1"/>
  <c r="AA221" i="1"/>
  <c r="K221" i="1"/>
  <c r="AK221" i="1" s="1"/>
  <c r="AY231" i="1"/>
  <c r="AX231" i="1"/>
  <c r="AW231" i="1"/>
  <c r="AV231" i="1"/>
  <c r="AU231" i="1"/>
  <c r="AT231" i="1"/>
  <c r="AS231" i="1"/>
  <c r="AR231" i="1"/>
  <c r="AQ231" i="1"/>
  <c r="AP231" i="1"/>
  <c r="AO231" i="1"/>
  <c r="AN231" i="1"/>
  <c r="AM231" i="1"/>
  <c r="AL231" i="1"/>
  <c r="AJ231" i="1"/>
  <c r="AI231" i="1"/>
  <c r="AH231" i="1"/>
  <c r="AG231" i="1"/>
  <c r="AF231" i="1"/>
  <c r="AE231" i="1"/>
  <c r="AD231" i="1"/>
  <c r="AC231" i="1"/>
  <c r="AB231" i="1"/>
  <c r="AA231" i="1"/>
  <c r="AY230" i="1"/>
  <c r="AX230" i="1"/>
  <c r="AW230" i="1"/>
  <c r="AV230" i="1"/>
  <c r="AU230" i="1"/>
  <c r="AT230" i="1"/>
  <c r="AS230" i="1"/>
  <c r="AR230" i="1"/>
  <c r="AQ230" i="1"/>
  <c r="AP230" i="1"/>
  <c r="AO230" i="1"/>
  <c r="AN230" i="1"/>
  <c r="AM230" i="1"/>
  <c r="AL230" i="1"/>
  <c r="AJ230" i="1"/>
  <c r="AI230" i="1"/>
  <c r="AH230" i="1"/>
  <c r="AG230" i="1"/>
  <c r="AF230" i="1"/>
  <c r="AE230" i="1"/>
  <c r="AD230" i="1"/>
  <c r="AC230" i="1"/>
  <c r="AB230" i="1"/>
  <c r="AA230" i="1"/>
  <c r="K231" i="1"/>
  <c r="AK231" i="1" s="1"/>
  <c r="AA215" i="1"/>
  <c r="AB215" i="1"/>
  <c r="AC215" i="1"/>
  <c r="AD215" i="1"/>
  <c r="AE215" i="1"/>
  <c r="AF215" i="1"/>
  <c r="AG215" i="1"/>
  <c r="AH215" i="1"/>
  <c r="AI215" i="1"/>
  <c r="AJ215" i="1"/>
  <c r="AL215" i="1"/>
  <c r="AM215" i="1"/>
  <c r="AN215" i="1"/>
  <c r="AO215" i="1"/>
  <c r="AP215" i="1"/>
  <c r="AQ215" i="1"/>
  <c r="AR215" i="1"/>
  <c r="AS215" i="1"/>
  <c r="AT215" i="1"/>
  <c r="AU215" i="1"/>
  <c r="AV215" i="1"/>
  <c r="AW215" i="1"/>
  <c r="AX215" i="1"/>
  <c r="AY215" i="1"/>
  <c r="K215" i="1"/>
  <c r="AK215" i="1" s="1"/>
  <c r="K230" i="1"/>
  <c r="AK230" i="1" s="1"/>
  <c r="K110" i="1"/>
  <c r="K40" i="1"/>
  <c r="K61" i="1"/>
  <c r="K68" i="1"/>
  <c r="K71" i="1"/>
  <c r="K86" i="1"/>
  <c r="K112" i="1"/>
  <c r="K142" i="1"/>
  <c r="K175" i="1"/>
  <c r="K176" i="1"/>
  <c r="K177" i="1"/>
  <c r="K211" i="1"/>
  <c r="K212" i="1"/>
  <c r="K213" i="1"/>
  <c r="K214" i="1"/>
  <c r="AA214" i="1"/>
  <c r="AB214" i="1"/>
  <c r="AC214" i="1"/>
  <c r="AD214" i="1"/>
  <c r="AE214" i="1"/>
  <c r="AF214" i="1"/>
  <c r="AG214" i="1"/>
  <c r="AH214" i="1"/>
  <c r="AI214" i="1"/>
  <c r="AJ214" i="1"/>
  <c r="AL214" i="1"/>
  <c r="AM214" i="1"/>
  <c r="AN214" i="1"/>
  <c r="AO214" i="1"/>
  <c r="AP214" i="1"/>
  <c r="AQ214" i="1"/>
  <c r="AR214" i="1"/>
  <c r="AS214" i="1"/>
  <c r="AT214" i="1"/>
  <c r="AU214" i="1"/>
  <c r="AV214" i="1"/>
  <c r="AW214" i="1"/>
  <c r="AX214" i="1"/>
  <c r="AY214" i="1"/>
  <c r="AA179" i="1"/>
  <c r="AB179" i="1"/>
  <c r="AC179" i="1"/>
  <c r="AD179" i="1"/>
  <c r="AE179" i="1"/>
  <c r="AF179" i="1"/>
  <c r="AG179" i="1"/>
  <c r="AH179" i="1"/>
  <c r="AI179" i="1"/>
  <c r="AJ179" i="1"/>
  <c r="AL179" i="1"/>
  <c r="AM179" i="1"/>
  <c r="AN179" i="1"/>
  <c r="AO179" i="1"/>
  <c r="AP179" i="1"/>
  <c r="AQ179" i="1"/>
  <c r="AR179" i="1"/>
  <c r="AS179" i="1"/>
  <c r="AT179" i="1"/>
  <c r="AU179" i="1"/>
  <c r="AV179" i="1"/>
  <c r="AW179" i="1"/>
  <c r="AX179" i="1"/>
  <c r="AY179" i="1"/>
  <c r="AA180" i="1"/>
  <c r="AB180" i="1"/>
  <c r="AC180" i="1"/>
  <c r="AD180" i="1"/>
  <c r="AE180" i="1"/>
  <c r="AF180" i="1"/>
  <c r="AG180" i="1"/>
  <c r="AH180" i="1"/>
  <c r="AI180" i="1"/>
  <c r="AJ180" i="1"/>
  <c r="AL180" i="1"/>
  <c r="AM180" i="1"/>
  <c r="AN180" i="1"/>
  <c r="AO180" i="1"/>
  <c r="AP180" i="1"/>
  <c r="AQ180" i="1"/>
  <c r="AR180" i="1"/>
  <c r="AS180" i="1"/>
  <c r="AT180" i="1"/>
  <c r="AU180" i="1"/>
  <c r="AV180" i="1"/>
  <c r="AW180" i="1"/>
  <c r="AX180" i="1"/>
  <c r="AY180" i="1"/>
  <c r="AA181" i="1"/>
  <c r="AB181" i="1"/>
  <c r="AC181" i="1"/>
  <c r="AD181" i="1"/>
  <c r="AE181" i="1"/>
  <c r="AF181" i="1"/>
  <c r="AG181" i="1"/>
  <c r="AH181" i="1"/>
  <c r="AI181" i="1"/>
  <c r="AJ181" i="1"/>
  <c r="AL181" i="1"/>
  <c r="AM181" i="1"/>
  <c r="AN181" i="1"/>
  <c r="AO181" i="1"/>
  <c r="AP181" i="1"/>
  <c r="AQ181" i="1"/>
  <c r="AR181" i="1"/>
  <c r="AS181" i="1"/>
  <c r="AT181" i="1"/>
  <c r="AU181" i="1"/>
  <c r="AV181" i="1"/>
  <c r="AW181" i="1"/>
  <c r="AX181" i="1"/>
  <c r="AY181" i="1"/>
  <c r="AA182" i="1"/>
  <c r="AB182" i="1"/>
  <c r="AC182" i="1"/>
  <c r="AD182" i="1"/>
  <c r="AE182" i="1"/>
  <c r="AF182" i="1"/>
  <c r="AG182" i="1"/>
  <c r="AH182" i="1"/>
  <c r="AI182" i="1"/>
  <c r="AJ182" i="1"/>
  <c r="AL182" i="1"/>
  <c r="AM182" i="1"/>
  <c r="AN182" i="1"/>
  <c r="AO182" i="1"/>
  <c r="AP182" i="1"/>
  <c r="AQ182" i="1"/>
  <c r="AR182" i="1"/>
  <c r="AS182" i="1"/>
  <c r="AT182" i="1"/>
  <c r="AU182" i="1"/>
  <c r="AV182" i="1"/>
  <c r="AW182" i="1"/>
  <c r="AX182" i="1"/>
  <c r="AY182" i="1"/>
  <c r="AA183" i="1"/>
  <c r="AB183" i="1"/>
  <c r="AC183" i="1"/>
  <c r="AD183" i="1"/>
  <c r="AE183" i="1"/>
  <c r="AF183" i="1"/>
  <c r="AG183" i="1"/>
  <c r="AH183" i="1"/>
  <c r="AI183" i="1"/>
  <c r="AJ183" i="1"/>
  <c r="AL183" i="1"/>
  <c r="AM183" i="1"/>
  <c r="AN183" i="1"/>
  <c r="AO183" i="1"/>
  <c r="AP183" i="1"/>
  <c r="AQ183" i="1"/>
  <c r="AR183" i="1"/>
  <c r="AS183" i="1"/>
  <c r="AT183" i="1"/>
  <c r="AU183" i="1"/>
  <c r="AV183" i="1"/>
  <c r="AW183" i="1"/>
  <c r="AX183" i="1"/>
  <c r="AY183" i="1"/>
  <c r="AA184" i="1"/>
  <c r="AB184" i="1"/>
  <c r="AC184" i="1"/>
  <c r="AD184" i="1"/>
  <c r="AE184" i="1"/>
  <c r="AF184" i="1"/>
  <c r="AG184" i="1"/>
  <c r="AH184" i="1"/>
  <c r="AI184" i="1"/>
  <c r="AJ184" i="1"/>
  <c r="AL184" i="1"/>
  <c r="AM184" i="1"/>
  <c r="AN184" i="1"/>
  <c r="AO184" i="1"/>
  <c r="AP184" i="1"/>
  <c r="AQ184" i="1"/>
  <c r="AR184" i="1"/>
  <c r="AS184" i="1"/>
  <c r="AT184" i="1"/>
  <c r="AU184" i="1"/>
  <c r="AV184" i="1"/>
  <c r="AW184" i="1"/>
  <c r="AX184" i="1"/>
  <c r="AY184" i="1"/>
  <c r="AA185" i="1"/>
  <c r="AB185" i="1"/>
  <c r="AC185" i="1"/>
  <c r="AD185" i="1"/>
  <c r="AE185" i="1"/>
  <c r="AF185" i="1"/>
  <c r="AG185" i="1"/>
  <c r="AH185" i="1"/>
  <c r="AI185" i="1"/>
  <c r="AJ185" i="1"/>
  <c r="AL185" i="1"/>
  <c r="AM185" i="1"/>
  <c r="AN185" i="1"/>
  <c r="AO185" i="1"/>
  <c r="AP185" i="1"/>
  <c r="AQ185" i="1"/>
  <c r="AR185" i="1"/>
  <c r="AS185" i="1"/>
  <c r="AT185" i="1"/>
  <c r="AU185" i="1"/>
  <c r="AV185" i="1"/>
  <c r="AW185" i="1"/>
  <c r="AX185" i="1"/>
  <c r="AY185" i="1"/>
  <c r="AA186" i="1"/>
  <c r="AB186" i="1"/>
  <c r="AC186" i="1"/>
  <c r="AD186" i="1"/>
  <c r="AE186" i="1"/>
  <c r="AF186" i="1"/>
  <c r="AG186" i="1"/>
  <c r="AH186" i="1"/>
  <c r="AI186" i="1"/>
  <c r="AJ186" i="1"/>
  <c r="AL186" i="1"/>
  <c r="AM186" i="1"/>
  <c r="AN186" i="1"/>
  <c r="AO186" i="1"/>
  <c r="AP186" i="1"/>
  <c r="AQ186" i="1"/>
  <c r="AR186" i="1"/>
  <c r="AS186" i="1"/>
  <c r="AT186" i="1"/>
  <c r="AU186" i="1"/>
  <c r="AV186" i="1"/>
  <c r="AW186" i="1"/>
  <c r="AX186" i="1"/>
  <c r="AY186" i="1"/>
  <c r="AA187" i="1"/>
  <c r="AB187" i="1"/>
  <c r="AC187" i="1"/>
  <c r="AD187" i="1"/>
  <c r="AE187" i="1"/>
  <c r="AF187" i="1"/>
  <c r="AG187" i="1"/>
  <c r="AH187" i="1"/>
  <c r="AI187" i="1"/>
  <c r="AJ187" i="1"/>
  <c r="AL187" i="1"/>
  <c r="AM187" i="1"/>
  <c r="AN187" i="1"/>
  <c r="AO187" i="1"/>
  <c r="AP187" i="1"/>
  <c r="AQ187" i="1"/>
  <c r="AR187" i="1"/>
  <c r="AS187" i="1"/>
  <c r="AT187" i="1"/>
  <c r="AU187" i="1"/>
  <c r="AV187" i="1"/>
  <c r="AW187" i="1"/>
  <c r="AX187" i="1"/>
  <c r="AY187" i="1"/>
  <c r="AA188" i="1"/>
  <c r="AB188" i="1"/>
  <c r="AC188" i="1"/>
  <c r="AD188" i="1"/>
  <c r="AE188" i="1"/>
  <c r="AF188" i="1"/>
  <c r="AG188" i="1"/>
  <c r="AH188" i="1"/>
  <c r="AI188" i="1"/>
  <c r="AJ188" i="1"/>
  <c r="AL188" i="1"/>
  <c r="AM188" i="1"/>
  <c r="AN188" i="1"/>
  <c r="AO188" i="1"/>
  <c r="AP188" i="1"/>
  <c r="AQ188" i="1"/>
  <c r="AR188" i="1"/>
  <c r="AS188" i="1"/>
  <c r="AT188" i="1"/>
  <c r="AU188" i="1"/>
  <c r="AV188" i="1"/>
  <c r="AW188" i="1"/>
  <c r="AX188" i="1"/>
  <c r="AY188" i="1"/>
  <c r="AA189" i="1"/>
  <c r="AB189" i="1"/>
  <c r="AC189" i="1"/>
  <c r="AD189" i="1"/>
  <c r="AE189" i="1"/>
  <c r="AF189" i="1"/>
  <c r="AG189" i="1"/>
  <c r="AH189" i="1"/>
  <c r="AI189" i="1"/>
  <c r="AJ189" i="1"/>
  <c r="AL189" i="1"/>
  <c r="AM189" i="1"/>
  <c r="AN189" i="1"/>
  <c r="AO189" i="1"/>
  <c r="AP189" i="1"/>
  <c r="AQ189" i="1"/>
  <c r="AR189" i="1"/>
  <c r="AS189" i="1"/>
  <c r="AT189" i="1"/>
  <c r="AU189" i="1"/>
  <c r="AV189" i="1"/>
  <c r="AW189" i="1"/>
  <c r="AX189" i="1"/>
  <c r="AY189" i="1"/>
  <c r="AA190" i="1"/>
  <c r="AB190" i="1"/>
  <c r="AC190" i="1"/>
  <c r="AD190" i="1"/>
  <c r="AE190" i="1"/>
  <c r="AF190" i="1"/>
  <c r="AG190" i="1"/>
  <c r="AH190" i="1"/>
  <c r="AI190" i="1"/>
  <c r="AJ190" i="1"/>
  <c r="AL190" i="1"/>
  <c r="AM190" i="1"/>
  <c r="AN190" i="1"/>
  <c r="AO190" i="1"/>
  <c r="AP190" i="1"/>
  <c r="AQ190" i="1"/>
  <c r="AR190" i="1"/>
  <c r="AS190" i="1"/>
  <c r="AT190" i="1"/>
  <c r="AU190" i="1"/>
  <c r="AV190" i="1"/>
  <c r="AW190" i="1"/>
  <c r="AX190" i="1"/>
  <c r="AY190" i="1"/>
  <c r="AA191" i="1"/>
  <c r="AB191" i="1"/>
  <c r="AC191" i="1"/>
  <c r="AD191" i="1"/>
  <c r="AE191" i="1"/>
  <c r="AF191" i="1"/>
  <c r="AG191" i="1"/>
  <c r="AH191" i="1"/>
  <c r="AI191" i="1"/>
  <c r="AJ191" i="1"/>
  <c r="AL191" i="1"/>
  <c r="AM191" i="1"/>
  <c r="AN191" i="1"/>
  <c r="AO191" i="1"/>
  <c r="AP191" i="1"/>
  <c r="AQ191" i="1"/>
  <c r="AR191" i="1"/>
  <c r="AS191" i="1"/>
  <c r="AT191" i="1"/>
  <c r="AU191" i="1"/>
  <c r="AV191" i="1"/>
  <c r="AW191" i="1"/>
  <c r="AX191" i="1"/>
  <c r="AY191" i="1"/>
  <c r="AA192" i="1"/>
  <c r="AB192" i="1"/>
  <c r="AC192" i="1"/>
  <c r="AD192" i="1"/>
  <c r="AE192" i="1"/>
  <c r="AF192" i="1"/>
  <c r="AG192" i="1"/>
  <c r="AH192" i="1"/>
  <c r="AI192" i="1"/>
  <c r="AJ192" i="1"/>
  <c r="AL192" i="1"/>
  <c r="AM192" i="1"/>
  <c r="AN192" i="1"/>
  <c r="AO192" i="1"/>
  <c r="AP192" i="1"/>
  <c r="AQ192" i="1"/>
  <c r="AR192" i="1"/>
  <c r="AS192" i="1"/>
  <c r="AT192" i="1"/>
  <c r="AU192" i="1"/>
  <c r="AV192" i="1"/>
  <c r="AW192" i="1"/>
  <c r="AX192" i="1"/>
  <c r="AY192" i="1"/>
  <c r="AA193" i="1"/>
  <c r="AB193" i="1"/>
  <c r="AC193" i="1"/>
  <c r="AD193" i="1"/>
  <c r="AE193" i="1"/>
  <c r="AF193" i="1"/>
  <c r="AG193" i="1"/>
  <c r="AH193" i="1"/>
  <c r="AI193" i="1"/>
  <c r="AJ193" i="1"/>
  <c r="AL193" i="1"/>
  <c r="AM193" i="1"/>
  <c r="AN193" i="1"/>
  <c r="AO193" i="1"/>
  <c r="AP193" i="1"/>
  <c r="AQ193" i="1"/>
  <c r="AR193" i="1"/>
  <c r="AS193" i="1"/>
  <c r="AT193" i="1"/>
  <c r="AU193" i="1"/>
  <c r="AV193" i="1"/>
  <c r="AW193" i="1"/>
  <c r="AX193" i="1"/>
  <c r="AY193" i="1"/>
  <c r="AA194" i="1"/>
  <c r="AB194" i="1"/>
  <c r="AC194" i="1"/>
  <c r="AD194" i="1"/>
  <c r="AE194" i="1"/>
  <c r="AF194" i="1"/>
  <c r="AG194" i="1"/>
  <c r="AH194" i="1"/>
  <c r="AI194" i="1"/>
  <c r="AJ194" i="1"/>
  <c r="AL194" i="1"/>
  <c r="AM194" i="1"/>
  <c r="AN194" i="1"/>
  <c r="AO194" i="1"/>
  <c r="AP194" i="1"/>
  <c r="AQ194" i="1"/>
  <c r="AR194" i="1"/>
  <c r="AS194" i="1"/>
  <c r="AT194" i="1"/>
  <c r="AU194" i="1"/>
  <c r="AV194" i="1"/>
  <c r="AW194" i="1"/>
  <c r="AX194" i="1"/>
  <c r="AY194" i="1"/>
  <c r="AA195" i="1"/>
  <c r="AB195" i="1"/>
  <c r="AC195" i="1"/>
  <c r="AD195" i="1"/>
  <c r="AE195" i="1"/>
  <c r="AF195" i="1"/>
  <c r="AG195" i="1"/>
  <c r="AH195" i="1"/>
  <c r="AI195" i="1"/>
  <c r="AJ195" i="1"/>
  <c r="AL195" i="1"/>
  <c r="AM195" i="1"/>
  <c r="AN195" i="1"/>
  <c r="AO195" i="1"/>
  <c r="AP195" i="1"/>
  <c r="AQ195" i="1"/>
  <c r="AR195" i="1"/>
  <c r="AS195" i="1"/>
  <c r="AT195" i="1"/>
  <c r="AU195" i="1"/>
  <c r="AV195" i="1"/>
  <c r="AW195" i="1"/>
  <c r="AX195" i="1"/>
  <c r="AY195" i="1"/>
  <c r="AA196" i="1"/>
  <c r="AB196" i="1"/>
  <c r="AC196" i="1"/>
  <c r="AD196" i="1"/>
  <c r="AE196" i="1"/>
  <c r="AF196" i="1"/>
  <c r="AG196" i="1"/>
  <c r="AH196" i="1"/>
  <c r="AI196" i="1"/>
  <c r="AJ196" i="1"/>
  <c r="AL196" i="1"/>
  <c r="AM196" i="1"/>
  <c r="AN196" i="1"/>
  <c r="AO196" i="1"/>
  <c r="AP196" i="1"/>
  <c r="AQ196" i="1"/>
  <c r="AR196" i="1"/>
  <c r="AS196" i="1"/>
  <c r="AT196" i="1"/>
  <c r="AU196" i="1"/>
  <c r="AV196" i="1"/>
  <c r="AW196" i="1"/>
  <c r="AX196" i="1"/>
  <c r="AY196" i="1"/>
  <c r="AA197" i="1"/>
  <c r="AB197" i="1"/>
  <c r="AC197" i="1"/>
  <c r="AD197" i="1"/>
  <c r="AE197" i="1"/>
  <c r="AF197" i="1"/>
  <c r="AG197" i="1"/>
  <c r="AH197" i="1"/>
  <c r="AI197" i="1"/>
  <c r="AJ197" i="1"/>
  <c r="AL197" i="1"/>
  <c r="AM197" i="1"/>
  <c r="AN197" i="1"/>
  <c r="AO197" i="1"/>
  <c r="AP197" i="1"/>
  <c r="AQ197" i="1"/>
  <c r="AR197" i="1"/>
  <c r="AS197" i="1"/>
  <c r="AT197" i="1"/>
  <c r="AU197" i="1"/>
  <c r="AV197" i="1"/>
  <c r="AW197" i="1"/>
  <c r="AX197" i="1"/>
  <c r="AY197" i="1"/>
  <c r="AA198" i="1"/>
  <c r="AB198" i="1"/>
  <c r="AC198" i="1"/>
  <c r="AD198" i="1"/>
  <c r="AE198" i="1"/>
  <c r="AF198" i="1"/>
  <c r="AG198" i="1"/>
  <c r="AH198" i="1"/>
  <c r="AI198" i="1"/>
  <c r="AJ198" i="1"/>
  <c r="AL198" i="1"/>
  <c r="AM198" i="1"/>
  <c r="AN198" i="1"/>
  <c r="AO198" i="1"/>
  <c r="AP198" i="1"/>
  <c r="AQ198" i="1"/>
  <c r="AR198" i="1"/>
  <c r="AS198" i="1"/>
  <c r="AT198" i="1"/>
  <c r="AU198" i="1"/>
  <c r="AV198" i="1"/>
  <c r="AW198" i="1"/>
  <c r="AX198" i="1"/>
  <c r="AY198" i="1"/>
  <c r="AA199" i="1"/>
  <c r="AB199" i="1"/>
  <c r="AC199" i="1"/>
  <c r="AD199" i="1"/>
  <c r="AE199" i="1"/>
  <c r="AF199" i="1"/>
  <c r="AG199" i="1"/>
  <c r="AH199" i="1"/>
  <c r="AI199" i="1"/>
  <c r="AJ199" i="1"/>
  <c r="AL199" i="1"/>
  <c r="AM199" i="1"/>
  <c r="AN199" i="1"/>
  <c r="AO199" i="1"/>
  <c r="AP199" i="1"/>
  <c r="AQ199" i="1"/>
  <c r="AR199" i="1"/>
  <c r="AS199" i="1"/>
  <c r="AT199" i="1"/>
  <c r="AU199" i="1"/>
  <c r="AV199" i="1"/>
  <c r="AW199" i="1"/>
  <c r="AX199" i="1"/>
  <c r="AY199" i="1"/>
  <c r="AA200" i="1"/>
  <c r="AB200" i="1"/>
  <c r="AC200" i="1"/>
  <c r="AD200" i="1"/>
  <c r="AE200" i="1"/>
  <c r="AF200" i="1"/>
  <c r="AG200" i="1"/>
  <c r="AH200" i="1"/>
  <c r="AI200" i="1"/>
  <c r="AJ200" i="1"/>
  <c r="AL200" i="1"/>
  <c r="AM200" i="1"/>
  <c r="AN200" i="1"/>
  <c r="AO200" i="1"/>
  <c r="AP200" i="1"/>
  <c r="AQ200" i="1"/>
  <c r="AR200" i="1"/>
  <c r="AS200" i="1"/>
  <c r="AT200" i="1"/>
  <c r="AU200" i="1"/>
  <c r="AV200" i="1"/>
  <c r="AW200" i="1"/>
  <c r="AX200" i="1"/>
  <c r="AY200" i="1"/>
  <c r="AA201" i="1"/>
  <c r="AB201" i="1"/>
  <c r="AC201" i="1"/>
  <c r="AD201" i="1"/>
  <c r="AE201" i="1"/>
  <c r="AF201" i="1"/>
  <c r="AG201" i="1"/>
  <c r="AH201" i="1"/>
  <c r="AI201" i="1"/>
  <c r="AJ201" i="1"/>
  <c r="AL201" i="1"/>
  <c r="AM201" i="1"/>
  <c r="AN201" i="1"/>
  <c r="AO201" i="1"/>
  <c r="AP201" i="1"/>
  <c r="AQ201" i="1"/>
  <c r="AR201" i="1"/>
  <c r="AS201" i="1"/>
  <c r="AT201" i="1"/>
  <c r="AU201" i="1"/>
  <c r="AV201" i="1"/>
  <c r="AW201" i="1"/>
  <c r="AX201" i="1"/>
  <c r="AY201" i="1"/>
  <c r="AA202" i="1"/>
  <c r="AB202" i="1"/>
  <c r="AC202" i="1"/>
  <c r="AD202" i="1"/>
  <c r="AE202" i="1"/>
  <c r="AF202" i="1"/>
  <c r="AG202" i="1"/>
  <c r="AH202" i="1"/>
  <c r="AI202" i="1"/>
  <c r="AJ202" i="1"/>
  <c r="AL202" i="1"/>
  <c r="AM202" i="1"/>
  <c r="AN202" i="1"/>
  <c r="AO202" i="1"/>
  <c r="AP202" i="1"/>
  <c r="AQ202" i="1"/>
  <c r="AR202" i="1"/>
  <c r="AS202" i="1"/>
  <c r="AT202" i="1"/>
  <c r="AU202" i="1"/>
  <c r="AV202" i="1"/>
  <c r="AW202" i="1"/>
  <c r="AX202" i="1"/>
  <c r="AY202" i="1"/>
  <c r="AA203" i="1"/>
  <c r="AB203" i="1"/>
  <c r="AC203" i="1"/>
  <c r="AD203" i="1"/>
  <c r="AE203" i="1"/>
  <c r="AF203" i="1"/>
  <c r="AG203" i="1"/>
  <c r="AH203" i="1"/>
  <c r="AI203" i="1"/>
  <c r="AJ203" i="1"/>
  <c r="AL203" i="1"/>
  <c r="AM203" i="1"/>
  <c r="AN203" i="1"/>
  <c r="AO203" i="1"/>
  <c r="AP203" i="1"/>
  <c r="AQ203" i="1"/>
  <c r="AR203" i="1"/>
  <c r="AS203" i="1"/>
  <c r="AT203" i="1"/>
  <c r="AU203" i="1"/>
  <c r="AV203" i="1"/>
  <c r="AW203" i="1"/>
  <c r="AX203" i="1"/>
  <c r="AY203" i="1"/>
  <c r="AA204" i="1"/>
  <c r="AB204" i="1"/>
  <c r="AC204" i="1"/>
  <c r="AD204" i="1"/>
  <c r="AE204" i="1"/>
  <c r="AF204" i="1"/>
  <c r="AG204" i="1"/>
  <c r="AH204" i="1"/>
  <c r="AI204" i="1"/>
  <c r="AJ204" i="1"/>
  <c r="AL204" i="1"/>
  <c r="AM204" i="1"/>
  <c r="AN204" i="1"/>
  <c r="AO204" i="1"/>
  <c r="AP204" i="1"/>
  <c r="AQ204" i="1"/>
  <c r="AR204" i="1"/>
  <c r="AS204" i="1"/>
  <c r="AT204" i="1"/>
  <c r="AU204" i="1"/>
  <c r="AV204" i="1"/>
  <c r="AW204" i="1"/>
  <c r="AX204" i="1"/>
  <c r="AY204" i="1"/>
  <c r="AA205" i="1"/>
  <c r="AB205" i="1"/>
  <c r="AC205" i="1"/>
  <c r="AD205" i="1"/>
  <c r="AE205" i="1"/>
  <c r="AF205" i="1"/>
  <c r="AG205" i="1"/>
  <c r="AH205" i="1"/>
  <c r="AI205" i="1"/>
  <c r="AJ205" i="1"/>
  <c r="AL205" i="1"/>
  <c r="AM205" i="1"/>
  <c r="AN205" i="1"/>
  <c r="AO205" i="1"/>
  <c r="AP205" i="1"/>
  <c r="AQ205" i="1"/>
  <c r="AR205" i="1"/>
  <c r="AS205" i="1"/>
  <c r="AT205" i="1"/>
  <c r="AU205" i="1"/>
  <c r="AV205" i="1"/>
  <c r="AW205" i="1"/>
  <c r="AX205" i="1"/>
  <c r="AY205" i="1"/>
  <c r="AA206" i="1"/>
  <c r="AB206" i="1"/>
  <c r="AC206" i="1"/>
  <c r="AD206" i="1"/>
  <c r="AE206" i="1"/>
  <c r="AF206" i="1"/>
  <c r="AG206" i="1"/>
  <c r="AH206" i="1"/>
  <c r="AI206" i="1"/>
  <c r="AJ206" i="1"/>
  <c r="AL206" i="1"/>
  <c r="AM206" i="1"/>
  <c r="AN206" i="1"/>
  <c r="AO206" i="1"/>
  <c r="AP206" i="1"/>
  <c r="AQ206" i="1"/>
  <c r="AR206" i="1"/>
  <c r="AS206" i="1"/>
  <c r="AT206" i="1"/>
  <c r="AU206" i="1"/>
  <c r="AV206" i="1"/>
  <c r="AW206" i="1"/>
  <c r="AX206" i="1"/>
  <c r="AY206" i="1"/>
  <c r="AA207" i="1"/>
  <c r="AB207" i="1"/>
  <c r="AC207" i="1"/>
  <c r="AD207" i="1"/>
  <c r="AE207" i="1"/>
  <c r="AF207" i="1"/>
  <c r="AG207" i="1"/>
  <c r="AH207" i="1"/>
  <c r="AI207" i="1"/>
  <c r="AJ207" i="1"/>
  <c r="AL207" i="1"/>
  <c r="AM207" i="1"/>
  <c r="AN207" i="1"/>
  <c r="AO207" i="1"/>
  <c r="AP207" i="1"/>
  <c r="AQ207" i="1"/>
  <c r="AR207" i="1"/>
  <c r="AS207" i="1"/>
  <c r="AT207" i="1"/>
  <c r="AU207" i="1"/>
  <c r="AV207" i="1"/>
  <c r="AW207" i="1"/>
  <c r="AX207" i="1"/>
  <c r="AY207" i="1"/>
  <c r="AA208" i="1"/>
  <c r="AB208" i="1"/>
  <c r="AC208" i="1"/>
  <c r="AD208" i="1"/>
  <c r="AE208" i="1"/>
  <c r="AF208" i="1"/>
  <c r="AG208" i="1"/>
  <c r="AH208" i="1"/>
  <c r="AI208" i="1"/>
  <c r="AJ208" i="1"/>
  <c r="AL208" i="1"/>
  <c r="AM208" i="1"/>
  <c r="AN208" i="1"/>
  <c r="AO208" i="1"/>
  <c r="AP208" i="1"/>
  <c r="AQ208" i="1"/>
  <c r="AR208" i="1"/>
  <c r="AS208" i="1"/>
  <c r="AT208" i="1"/>
  <c r="AU208" i="1"/>
  <c r="AV208" i="1"/>
  <c r="AW208" i="1"/>
  <c r="AX208" i="1"/>
  <c r="AY208" i="1"/>
  <c r="AA209" i="1"/>
  <c r="AB209" i="1"/>
  <c r="AC209" i="1"/>
  <c r="AD209" i="1"/>
  <c r="AE209" i="1"/>
  <c r="AF209" i="1"/>
  <c r="AG209" i="1"/>
  <c r="AH209" i="1"/>
  <c r="AI209" i="1"/>
  <c r="AJ209" i="1"/>
  <c r="AL209" i="1"/>
  <c r="AM209" i="1"/>
  <c r="AN209" i="1"/>
  <c r="AO209" i="1"/>
  <c r="AP209" i="1"/>
  <c r="AQ209" i="1"/>
  <c r="AR209" i="1"/>
  <c r="AS209" i="1"/>
  <c r="AT209" i="1"/>
  <c r="AU209" i="1"/>
  <c r="AV209" i="1"/>
  <c r="AW209" i="1"/>
  <c r="AX209" i="1"/>
  <c r="AY209" i="1"/>
  <c r="AA210" i="1"/>
  <c r="AB210" i="1"/>
  <c r="AC210" i="1"/>
  <c r="AD210" i="1"/>
  <c r="AE210" i="1"/>
  <c r="AF210" i="1"/>
  <c r="AG210" i="1"/>
  <c r="AH210" i="1"/>
  <c r="AI210" i="1"/>
  <c r="AJ210" i="1"/>
  <c r="AL210" i="1"/>
  <c r="AM210" i="1"/>
  <c r="AN210" i="1"/>
  <c r="AO210" i="1"/>
  <c r="AP210" i="1"/>
  <c r="AQ210" i="1"/>
  <c r="AR210" i="1"/>
  <c r="AS210" i="1"/>
  <c r="AT210" i="1"/>
  <c r="AU210" i="1"/>
  <c r="AV210" i="1"/>
  <c r="AW210" i="1"/>
  <c r="AX210" i="1"/>
  <c r="AY210" i="1"/>
  <c r="AA211" i="1"/>
  <c r="AB211" i="1"/>
  <c r="AC211" i="1"/>
  <c r="AD211" i="1"/>
  <c r="AE211" i="1"/>
  <c r="AF211" i="1"/>
  <c r="AG211" i="1"/>
  <c r="AH211" i="1"/>
  <c r="AI211" i="1"/>
  <c r="AJ211" i="1"/>
  <c r="AL211" i="1"/>
  <c r="AM211" i="1"/>
  <c r="AN211" i="1"/>
  <c r="AO211" i="1"/>
  <c r="AP211" i="1"/>
  <c r="AQ211" i="1"/>
  <c r="AR211" i="1"/>
  <c r="AS211" i="1"/>
  <c r="AT211" i="1"/>
  <c r="AU211" i="1"/>
  <c r="AV211" i="1"/>
  <c r="AW211" i="1"/>
  <c r="AX211" i="1"/>
  <c r="AY211" i="1"/>
  <c r="AA212" i="1"/>
  <c r="AB212" i="1"/>
  <c r="AC212" i="1"/>
  <c r="AD212" i="1"/>
  <c r="AE212" i="1"/>
  <c r="AF212" i="1"/>
  <c r="AG212" i="1"/>
  <c r="AH212" i="1"/>
  <c r="AI212" i="1"/>
  <c r="AJ212" i="1"/>
  <c r="AL212" i="1"/>
  <c r="AM212" i="1"/>
  <c r="AN212" i="1"/>
  <c r="AO212" i="1"/>
  <c r="AP212" i="1"/>
  <c r="AQ212" i="1"/>
  <c r="AR212" i="1"/>
  <c r="AS212" i="1"/>
  <c r="AT212" i="1"/>
  <c r="AU212" i="1"/>
  <c r="AV212" i="1"/>
  <c r="AW212" i="1"/>
  <c r="AX212" i="1"/>
  <c r="AY212" i="1"/>
  <c r="AA213" i="1"/>
  <c r="AB213" i="1"/>
  <c r="AC213" i="1"/>
  <c r="AD213" i="1"/>
  <c r="AE213" i="1"/>
  <c r="AF213" i="1"/>
  <c r="AG213" i="1"/>
  <c r="AH213" i="1"/>
  <c r="AI213" i="1"/>
  <c r="AJ213" i="1"/>
  <c r="AL213" i="1"/>
  <c r="AM213" i="1"/>
  <c r="AN213" i="1"/>
  <c r="AO213" i="1"/>
  <c r="AP213" i="1"/>
  <c r="AQ213" i="1"/>
  <c r="AR213" i="1"/>
  <c r="AS213" i="1"/>
  <c r="AT213" i="1"/>
  <c r="AU213" i="1"/>
  <c r="AV213" i="1"/>
  <c r="AW213" i="1"/>
  <c r="AX213" i="1"/>
  <c r="AY213" i="1"/>
  <c r="D3" i="2"/>
  <c r="D4" i="2"/>
  <c r="D5" i="2"/>
  <c r="D6" i="2"/>
  <c r="D7" i="2"/>
  <c r="D8" i="2"/>
  <c r="D9" i="2"/>
  <c r="D10" i="2"/>
  <c r="D11" i="2"/>
  <c r="D12" i="2"/>
  <c r="D13" i="2"/>
  <c r="D14" i="2"/>
  <c r="D15" i="2"/>
  <c r="D16" i="2"/>
  <c r="D17" i="2"/>
  <c r="D18" i="2"/>
  <c r="D19" i="2"/>
  <c r="D20" i="2"/>
  <c r="D21" i="2"/>
  <c r="D22" i="2"/>
  <c r="D2" i="2"/>
  <c r="AL3" i="1"/>
  <c r="AL4" i="1"/>
  <c r="AL5" i="1"/>
  <c r="AL6" i="1"/>
  <c r="AL7" i="1"/>
  <c r="AL8" i="1"/>
  <c r="AL9" i="1"/>
  <c r="AL10" i="1"/>
  <c r="AL11" i="1"/>
  <c r="AL12" i="1"/>
  <c r="AL13" i="1"/>
  <c r="AL14" i="1"/>
  <c r="AL15" i="1"/>
  <c r="AL16" i="1"/>
  <c r="AL17" i="1"/>
  <c r="AL18" i="1"/>
  <c r="AL19" i="1"/>
  <c r="AL20" i="1"/>
  <c r="AL21" i="1"/>
  <c r="AL22" i="1"/>
  <c r="AL23" i="1"/>
  <c r="AL24" i="1"/>
  <c r="AL25" i="1"/>
  <c r="AL26" i="1"/>
  <c r="AL27" i="1"/>
  <c r="AL28" i="1"/>
  <c r="AL29" i="1"/>
  <c r="AL30" i="1"/>
  <c r="AL31" i="1"/>
  <c r="AL32" i="1"/>
  <c r="AL33" i="1"/>
  <c r="AL34" i="1"/>
  <c r="AL35" i="1"/>
  <c r="AL36" i="1"/>
  <c r="AL37" i="1"/>
  <c r="AL38" i="1"/>
  <c r="AL39" i="1"/>
  <c r="AL40" i="1"/>
  <c r="AL41" i="1"/>
  <c r="AL42" i="1"/>
  <c r="AL43" i="1"/>
  <c r="AL44" i="1"/>
  <c r="AL45" i="1"/>
  <c r="AL46" i="1"/>
  <c r="AL47" i="1"/>
  <c r="AL48" i="1"/>
  <c r="AL49" i="1"/>
  <c r="AL50" i="1"/>
  <c r="AL51" i="1"/>
  <c r="AL52" i="1"/>
  <c r="AL53" i="1"/>
  <c r="AL54" i="1"/>
  <c r="AL55" i="1"/>
  <c r="AL56" i="1"/>
  <c r="AL57" i="1"/>
  <c r="AL58" i="1"/>
  <c r="AL59" i="1"/>
  <c r="AL60" i="1"/>
  <c r="AL61" i="1"/>
  <c r="AL62" i="1"/>
  <c r="AL63" i="1"/>
  <c r="AL64" i="1"/>
  <c r="AL65" i="1"/>
  <c r="AL66" i="1"/>
  <c r="AL67" i="1"/>
  <c r="AL68" i="1"/>
  <c r="AL69" i="1"/>
  <c r="AL70" i="1"/>
  <c r="AL71" i="1"/>
  <c r="AL72" i="1"/>
  <c r="AL73" i="1"/>
  <c r="AL74" i="1"/>
  <c r="AL75" i="1"/>
  <c r="AL76" i="1"/>
  <c r="AL77" i="1"/>
  <c r="AL78" i="1"/>
  <c r="AL79" i="1"/>
  <c r="AL80" i="1"/>
  <c r="AL81" i="1"/>
  <c r="AL82" i="1"/>
  <c r="AL83" i="1"/>
  <c r="AL84" i="1"/>
  <c r="AL85" i="1"/>
  <c r="AL86" i="1"/>
  <c r="AL87" i="1"/>
  <c r="AL88" i="1"/>
  <c r="AL89" i="1"/>
  <c r="AL90" i="1"/>
  <c r="AL91" i="1"/>
  <c r="AL92" i="1"/>
  <c r="AL93" i="1"/>
  <c r="AL94" i="1"/>
  <c r="AL95" i="1"/>
  <c r="AL96" i="1"/>
  <c r="AL97" i="1"/>
  <c r="AL98" i="1"/>
  <c r="AL99" i="1"/>
  <c r="AL100" i="1"/>
  <c r="AL101" i="1"/>
  <c r="AL102" i="1"/>
  <c r="AL103" i="1"/>
  <c r="AL104" i="1"/>
  <c r="AL105" i="1"/>
  <c r="AL106" i="1"/>
  <c r="AL107" i="1"/>
  <c r="AL108" i="1"/>
  <c r="AL109" i="1"/>
  <c r="AL110" i="1"/>
  <c r="AL111" i="1"/>
  <c r="AL112" i="1"/>
  <c r="AL113" i="1"/>
  <c r="AL114" i="1"/>
  <c r="AL115" i="1"/>
  <c r="AL116" i="1"/>
  <c r="AL117" i="1"/>
  <c r="AL118" i="1"/>
  <c r="AL119" i="1"/>
  <c r="AL120" i="1"/>
  <c r="AL121" i="1"/>
  <c r="AL122" i="1"/>
  <c r="AL123" i="1"/>
  <c r="AL124" i="1"/>
  <c r="AL125" i="1"/>
  <c r="AL126" i="1"/>
  <c r="AL127" i="1"/>
  <c r="AL128" i="1"/>
  <c r="AL129" i="1"/>
  <c r="AL130" i="1"/>
  <c r="AL131" i="1"/>
  <c r="AL132" i="1"/>
  <c r="AL133" i="1"/>
  <c r="AL134" i="1"/>
  <c r="AL135" i="1"/>
  <c r="AL136" i="1"/>
  <c r="AL137" i="1"/>
  <c r="AL138" i="1"/>
  <c r="AL139" i="1"/>
  <c r="AL140" i="1"/>
  <c r="AL141" i="1"/>
  <c r="AL142" i="1"/>
  <c r="AL143" i="1"/>
  <c r="AL144" i="1"/>
  <c r="AL145" i="1"/>
  <c r="AL146" i="1"/>
  <c r="AL147" i="1"/>
  <c r="AL148" i="1"/>
  <c r="AL149" i="1"/>
  <c r="AL150" i="1"/>
  <c r="AL151" i="1"/>
  <c r="AL152" i="1"/>
  <c r="AL153" i="1"/>
  <c r="AL154" i="1"/>
  <c r="AL155" i="1"/>
  <c r="AL156" i="1"/>
  <c r="AL157" i="1"/>
  <c r="AL158" i="1"/>
  <c r="AL159" i="1"/>
  <c r="AL160" i="1"/>
  <c r="AL161" i="1"/>
  <c r="AL162" i="1"/>
  <c r="AL163" i="1"/>
  <c r="AL164" i="1"/>
  <c r="AL165" i="1"/>
  <c r="AL166" i="1"/>
  <c r="AL167" i="1"/>
  <c r="AL168" i="1"/>
  <c r="AL169" i="1"/>
  <c r="AL170" i="1"/>
  <c r="AL171" i="1"/>
  <c r="AL172" i="1"/>
  <c r="AL173" i="1"/>
  <c r="AL174" i="1"/>
  <c r="AL175" i="1"/>
  <c r="AL176" i="1"/>
  <c r="AL177" i="1"/>
  <c r="AL178" i="1"/>
  <c r="AL2" i="1"/>
  <c r="K72" i="1"/>
  <c r="AK72" i="1" s="1"/>
  <c r="AW4" i="1"/>
  <c r="AW5" i="1"/>
  <c r="AW6" i="1"/>
  <c r="AW7" i="1"/>
  <c r="AW8" i="1"/>
  <c r="AW9" i="1"/>
  <c r="AW10" i="1"/>
  <c r="AW11" i="1"/>
  <c r="AW12" i="1"/>
  <c r="AW13" i="1"/>
  <c r="AW14" i="1"/>
  <c r="AW15" i="1"/>
  <c r="AW16" i="1"/>
  <c r="AW17" i="1"/>
  <c r="AW18" i="1"/>
  <c r="AW19" i="1"/>
  <c r="AW20" i="1"/>
  <c r="AW21" i="1"/>
  <c r="AW22" i="1"/>
  <c r="AW23" i="1"/>
  <c r="AW24" i="1"/>
  <c r="AW25" i="1"/>
  <c r="AW26" i="1"/>
  <c r="AW27" i="1"/>
  <c r="AW28" i="1"/>
  <c r="AW29" i="1"/>
  <c r="AW30" i="1"/>
  <c r="AW31" i="1"/>
  <c r="AW32" i="1"/>
  <c r="AW33" i="1"/>
  <c r="AW34" i="1"/>
  <c r="AW35" i="1"/>
  <c r="AW36" i="1"/>
  <c r="AW37" i="1"/>
  <c r="AW38" i="1"/>
  <c r="AW39" i="1"/>
  <c r="AW40" i="1"/>
  <c r="AW41" i="1"/>
  <c r="AW42" i="1"/>
  <c r="AW43" i="1"/>
  <c r="AW44" i="1"/>
  <c r="AW45" i="1"/>
  <c r="AW46" i="1"/>
  <c r="AW47" i="1"/>
  <c r="AW48" i="1"/>
  <c r="AW49" i="1"/>
  <c r="AW50" i="1"/>
  <c r="AW51" i="1"/>
  <c r="AW52" i="1"/>
  <c r="AW53" i="1"/>
  <c r="AW54" i="1"/>
  <c r="AW55" i="1"/>
  <c r="AW56" i="1"/>
  <c r="AW57" i="1"/>
  <c r="AW58" i="1"/>
  <c r="AW59" i="1"/>
  <c r="AW60" i="1"/>
  <c r="AW61" i="1"/>
  <c r="AW62" i="1"/>
  <c r="AW63" i="1"/>
  <c r="AW64" i="1"/>
  <c r="AW65" i="1"/>
  <c r="AW66" i="1"/>
  <c r="AW67" i="1"/>
  <c r="AW68" i="1"/>
  <c r="AW69" i="1"/>
  <c r="AW70" i="1"/>
  <c r="AW71" i="1"/>
  <c r="AW72" i="1"/>
  <c r="AW73" i="1"/>
  <c r="AW74" i="1"/>
  <c r="AW75" i="1"/>
  <c r="AW76" i="1"/>
  <c r="AW77" i="1"/>
  <c r="AW78" i="1"/>
  <c r="AW79" i="1"/>
  <c r="AW80" i="1"/>
  <c r="AW81" i="1"/>
  <c r="AW82" i="1"/>
  <c r="AW83" i="1"/>
  <c r="AW84" i="1"/>
  <c r="AW85" i="1"/>
  <c r="AW86" i="1"/>
  <c r="AW87" i="1"/>
  <c r="AW88" i="1"/>
  <c r="AW89" i="1"/>
  <c r="AW90" i="1"/>
  <c r="AW91" i="1"/>
  <c r="AW92" i="1"/>
  <c r="AW93" i="1"/>
  <c r="AW94" i="1"/>
  <c r="AW95" i="1"/>
  <c r="AW96" i="1"/>
  <c r="AW97" i="1"/>
  <c r="AW98" i="1"/>
  <c r="AW99" i="1"/>
  <c r="AW100" i="1"/>
  <c r="AW101" i="1"/>
  <c r="AW102" i="1"/>
  <c r="AW103" i="1"/>
  <c r="AW104" i="1"/>
  <c r="AW105" i="1"/>
  <c r="AW106" i="1"/>
  <c r="AW107" i="1"/>
  <c r="AW108" i="1"/>
  <c r="AW109" i="1"/>
  <c r="AW110" i="1"/>
  <c r="AW111" i="1"/>
  <c r="AW112" i="1"/>
  <c r="AW113" i="1"/>
  <c r="AW114" i="1"/>
  <c r="AW115" i="1"/>
  <c r="AW116" i="1"/>
  <c r="AW117" i="1"/>
  <c r="AW118" i="1"/>
  <c r="AW119" i="1"/>
  <c r="AW120" i="1"/>
  <c r="AW121" i="1"/>
  <c r="AW122" i="1"/>
  <c r="AW123" i="1"/>
  <c r="AW124" i="1"/>
  <c r="AW125" i="1"/>
  <c r="AW126" i="1"/>
  <c r="AW127" i="1"/>
  <c r="AW128" i="1"/>
  <c r="AW129" i="1"/>
  <c r="AW130" i="1"/>
  <c r="AW131" i="1"/>
  <c r="AW132" i="1"/>
  <c r="AW133" i="1"/>
  <c r="AW134" i="1"/>
  <c r="AW135" i="1"/>
  <c r="AW136" i="1"/>
  <c r="AW137" i="1"/>
  <c r="AW138" i="1"/>
  <c r="AW139" i="1"/>
  <c r="AW140" i="1"/>
  <c r="AW141" i="1"/>
  <c r="AW142" i="1"/>
  <c r="AW143" i="1"/>
  <c r="AW144" i="1"/>
  <c r="AW145" i="1"/>
  <c r="AW146" i="1"/>
  <c r="AW147" i="1"/>
  <c r="AW148" i="1"/>
  <c r="AW149" i="1"/>
  <c r="AW150" i="1"/>
  <c r="AW151" i="1"/>
  <c r="AW152" i="1"/>
  <c r="AW153" i="1"/>
  <c r="AW154" i="1"/>
  <c r="AW155" i="1"/>
  <c r="AW156" i="1"/>
  <c r="AW157" i="1"/>
  <c r="AW158" i="1"/>
  <c r="AW159" i="1"/>
  <c r="AW160" i="1"/>
  <c r="AW161" i="1"/>
  <c r="AW162" i="1"/>
  <c r="AW163" i="1"/>
  <c r="AW164" i="1"/>
  <c r="AW165" i="1"/>
  <c r="AW166" i="1"/>
  <c r="AW167" i="1"/>
  <c r="AW168" i="1"/>
  <c r="AW169" i="1"/>
  <c r="AW170" i="1"/>
  <c r="AW171" i="1"/>
  <c r="AW172" i="1"/>
  <c r="AW173" i="1"/>
  <c r="AW174" i="1"/>
  <c r="AW175" i="1"/>
  <c r="AW176" i="1"/>
  <c r="AW177" i="1"/>
  <c r="AW178" i="1"/>
  <c r="AW3" i="1"/>
  <c r="AW2" i="1"/>
  <c r="AS3" i="1"/>
  <c r="AT3" i="1"/>
  <c r="AU3" i="1"/>
  <c r="AV3" i="1"/>
  <c r="AX2" i="1"/>
  <c r="AX3" i="1"/>
  <c r="AX4" i="1"/>
  <c r="AR3" i="1"/>
  <c r="AG3" i="1"/>
  <c r="AG4" i="1"/>
  <c r="AG5" i="1"/>
  <c r="AG6" i="1"/>
  <c r="AG7" i="1"/>
  <c r="AG8" i="1"/>
  <c r="AG9" i="1"/>
  <c r="AG10" i="1"/>
  <c r="AG11" i="1"/>
  <c r="AG12" i="1"/>
  <c r="AG13" i="1"/>
  <c r="AG14" i="1"/>
  <c r="AG15" i="1"/>
  <c r="AG16" i="1"/>
  <c r="AG17" i="1"/>
  <c r="AG18" i="1"/>
  <c r="AG19" i="1"/>
  <c r="AG20" i="1"/>
  <c r="AG21" i="1"/>
  <c r="AG22" i="1"/>
  <c r="AG23" i="1"/>
  <c r="AG24" i="1"/>
  <c r="AG25" i="1"/>
  <c r="AG26" i="1"/>
  <c r="AG27" i="1"/>
  <c r="AG28" i="1"/>
  <c r="AG29" i="1"/>
  <c r="AG30" i="1"/>
  <c r="AG31" i="1"/>
  <c r="AG32" i="1"/>
  <c r="AG33" i="1"/>
  <c r="AG34" i="1"/>
  <c r="AG35" i="1"/>
  <c r="AG36" i="1"/>
  <c r="AG37" i="1"/>
  <c r="AG38" i="1"/>
  <c r="AG39" i="1"/>
  <c r="AG40" i="1"/>
  <c r="AG41" i="1"/>
  <c r="AG42" i="1"/>
  <c r="AG43" i="1"/>
  <c r="AG44" i="1"/>
  <c r="AG45" i="1"/>
  <c r="AG46" i="1"/>
  <c r="AG47" i="1"/>
  <c r="AG48" i="1"/>
  <c r="AG49" i="1"/>
  <c r="AG50" i="1"/>
  <c r="AG51" i="1"/>
  <c r="AG52" i="1"/>
  <c r="AG53" i="1"/>
  <c r="AG54" i="1"/>
  <c r="AG55" i="1"/>
  <c r="AG56" i="1"/>
  <c r="AG57" i="1"/>
  <c r="AG58" i="1"/>
  <c r="AG59" i="1"/>
  <c r="AG60" i="1"/>
  <c r="AG61" i="1"/>
  <c r="AG62" i="1"/>
  <c r="AG63" i="1"/>
  <c r="AG64" i="1"/>
  <c r="AG65" i="1"/>
  <c r="AG66" i="1"/>
  <c r="AG67" i="1"/>
  <c r="AG68" i="1"/>
  <c r="AG69" i="1"/>
  <c r="AG70" i="1"/>
  <c r="AG71" i="1"/>
  <c r="AG72" i="1"/>
  <c r="AG73" i="1"/>
  <c r="AG74" i="1"/>
  <c r="AG75" i="1"/>
  <c r="AG76" i="1"/>
  <c r="AG77" i="1"/>
  <c r="AG78" i="1"/>
  <c r="AG79" i="1"/>
  <c r="AG80" i="1"/>
  <c r="AG81" i="1"/>
  <c r="AG82" i="1"/>
  <c r="AG83" i="1"/>
  <c r="AG84" i="1"/>
  <c r="AG85" i="1"/>
  <c r="AG86" i="1"/>
  <c r="AG87" i="1"/>
  <c r="AG88" i="1"/>
  <c r="AG89" i="1"/>
  <c r="AG90" i="1"/>
  <c r="AG91" i="1"/>
  <c r="AG92" i="1"/>
  <c r="AG93" i="1"/>
  <c r="AG94" i="1"/>
  <c r="AG95" i="1"/>
  <c r="AG96" i="1"/>
  <c r="AG97" i="1"/>
  <c r="AG98" i="1"/>
  <c r="AG99" i="1"/>
  <c r="AG100" i="1"/>
  <c r="AG101" i="1"/>
  <c r="AG102" i="1"/>
  <c r="AG103" i="1"/>
  <c r="AG104" i="1"/>
  <c r="AG105" i="1"/>
  <c r="AG106" i="1"/>
  <c r="AG107" i="1"/>
  <c r="AG108" i="1"/>
  <c r="AG109" i="1"/>
  <c r="AG110" i="1"/>
  <c r="AG111" i="1"/>
  <c r="AG112" i="1"/>
  <c r="AG113" i="1"/>
  <c r="AG114" i="1"/>
  <c r="AG115" i="1"/>
  <c r="AG116" i="1"/>
  <c r="AG117" i="1"/>
  <c r="AG118" i="1"/>
  <c r="AG119" i="1"/>
  <c r="AG120" i="1"/>
  <c r="AG121" i="1"/>
  <c r="AG122" i="1"/>
  <c r="AG123" i="1"/>
  <c r="AG124" i="1"/>
  <c r="AG125" i="1"/>
  <c r="AG126" i="1"/>
  <c r="AG127" i="1"/>
  <c r="AG128" i="1"/>
  <c r="AG129" i="1"/>
  <c r="AG130" i="1"/>
  <c r="AG131" i="1"/>
  <c r="AG132" i="1"/>
  <c r="AG133" i="1"/>
  <c r="AG134" i="1"/>
  <c r="AG135" i="1"/>
  <c r="AG136" i="1"/>
  <c r="AG137" i="1"/>
  <c r="AG138" i="1"/>
  <c r="AG139" i="1"/>
  <c r="AG140" i="1"/>
  <c r="AG141" i="1"/>
  <c r="AG142" i="1"/>
  <c r="AG143" i="1"/>
  <c r="AG144" i="1"/>
  <c r="AG145" i="1"/>
  <c r="AG146" i="1"/>
  <c r="AG147" i="1"/>
  <c r="AG148" i="1"/>
  <c r="AG149" i="1"/>
  <c r="AG150" i="1"/>
  <c r="AG151" i="1"/>
  <c r="AG152" i="1"/>
  <c r="AG153" i="1"/>
  <c r="AG154" i="1"/>
  <c r="AG155" i="1"/>
  <c r="AG156" i="1"/>
  <c r="AG157" i="1"/>
  <c r="AG158" i="1"/>
  <c r="AG159" i="1"/>
  <c r="AG160" i="1"/>
  <c r="AG161" i="1"/>
  <c r="AG162" i="1"/>
  <c r="AG163" i="1"/>
  <c r="AG164" i="1"/>
  <c r="AG165" i="1"/>
  <c r="AG166" i="1"/>
  <c r="AG167" i="1"/>
  <c r="AG168" i="1"/>
  <c r="AG169" i="1"/>
  <c r="AG170" i="1"/>
  <c r="AG171" i="1"/>
  <c r="AG172" i="1"/>
  <c r="AG173" i="1"/>
  <c r="AG174" i="1"/>
  <c r="AG175" i="1"/>
  <c r="AG176" i="1"/>
  <c r="AG177" i="1"/>
  <c r="AG178" i="1"/>
  <c r="AG2" i="1"/>
  <c r="AV4" i="1"/>
  <c r="AV5" i="1"/>
  <c r="AV6" i="1"/>
  <c r="AV7" i="1"/>
  <c r="AV8" i="1"/>
  <c r="AV9" i="1"/>
  <c r="AV10" i="1"/>
  <c r="AV11" i="1"/>
  <c r="AV12" i="1"/>
  <c r="AV13" i="1"/>
  <c r="AV14" i="1"/>
  <c r="AV15" i="1"/>
  <c r="AV16" i="1"/>
  <c r="AV17" i="1"/>
  <c r="AV18" i="1"/>
  <c r="AV19" i="1"/>
  <c r="AV20" i="1"/>
  <c r="AV21" i="1"/>
  <c r="AV22" i="1"/>
  <c r="AV23" i="1"/>
  <c r="AV24" i="1"/>
  <c r="AV25" i="1"/>
  <c r="AV26" i="1"/>
  <c r="AV27" i="1"/>
  <c r="AV28" i="1"/>
  <c r="AV29" i="1"/>
  <c r="AV30" i="1"/>
  <c r="AV31" i="1"/>
  <c r="AV32" i="1"/>
  <c r="AV33" i="1"/>
  <c r="AV34" i="1"/>
  <c r="AV35" i="1"/>
  <c r="AV36" i="1"/>
  <c r="AV37" i="1"/>
  <c r="AV38" i="1"/>
  <c r="AV39" i="1"/>
  <c r="AV40" i="1"/>
  <c r="AV41" i="1"/>
  <c r="AV42" i="1"/>
  <c r="AV43" i="1"/>
  <c r="AV44" i="1"/>
  <c r="AV45" i="1"/>
  <c r="AV46" i="1"/>
  <c r="AV47" i="1"/>
  <c r="AV48" i="1"/>
  <c r="AV49" i="1"/>
  <c r="AV50" i="1"/>
  <c r="AV51" i="1"/>
  <c r="AV52" i="1"/>
  <c r="AV53" i="1"/>
  <c r="AV54" i="1"/>
  <c r="AV55" i="1"/>
  <c r="AV56" i="1"/>
  <c r="AV57" i="1"/>
  <c r="AV58" i="1"/>
  <c r="AV59" i="1"/>
  <c r="AV60" i="1"/>
  <c r="AV61" i="1"/>
  <c r="AV62" i="1"/>
  <c r="AV63" i="1"/>
  <c r="AV64" i="1"/>
  <c r="AV65" i="1"/>
  <c r="AV66" i="1"/>
  <c r="AV67" i="1"/>
  <c r="AV68" i="1"/>
  <c r="AV69" i="1"/>
  <c r="AV70" i="1"/>
  <c r="AV71" i="1"/>
  <c r="AV72" i="1"/>
  <c r="AV73" i="1"/>
  <c r="AV74" i="1"/>
  <c r="AV75" i="1"/>
  <c r="AV76" i="1"/>
  <c r="AV77" i="1"/>
  <c r="AV78" i="1"/>
  <c r="AV79" i="1"/>
  <c r="AV80" i="1"/>
  <c r="AV81" i="1"/>
  <c r="AV82" i="1"/>
  <c r="AV83" i="1"/>
  <c r="AV84" i="1"/>
  <c r="AV85" i="1"/>
  <c r="AV86" i="1"/>
  <c r="AV87" i="1"/>
  <c r="AV88" i="1"/>
  <c r="AV89" i="1"/>
  <c r="AV90" i="1"/>
  <c r="AV91" i="1"/>
  <c r="AV92" i="1"/>
  <c r="AV93" i="1"/>
  <c r="AV94" i="1"/>
  <c r="AV95" i="1"/>
  <c r="AV96" i="1"/>
  <c r="AV97" i="1"/>
  <c r="AV98" i="1"/>
  <c r="AV99" i="1"/>
  <c r="AV100" i="1"/>
  <c r="AV101" i="1"/>
  <c r="AV102" i="1"/>
  <c r="AV103" i="1"/>
  <c r="AV104" i="1"/>
  <c r="AV105" i="1"/>
  <c r="AV106" i="1"/>
  <c r="AV107" i="1"/>
  <c r="AV108" i="1"/>
  <c r="AV109" i="1"/>
  <c r="AV110" i="1"/>
  <c r="AV111" i="1"/>
  <c r="AV112" i="1"/>
  <c r="AV113" i="1"/>
  <c r="AV114" i="1"/>
  <c r="AV115" i="1"/>
  <c r="AV116" i="1"/>
  <c r="AV117" i="1"/>
  <c r="AV118" i="1"/>
  <c r="AV119" i="1"/>
  <c r="AV120" i="1"/>
  <c r="AV121" i="1"/>
  <c r="AV122" i="1"/>
  <c r="AV123" i="1"/>
  <c r="AV124" i="1"/>
  <c r="AV125" i="1"/>
  <c r="AV126" i="1"/>
  <c r="AV127" i="1"/>
  <c r="AV128" i="1"/>
  <c r="AV129" i="1"/>
  <c r="AV130" i="1"/>
  <c r="AV131" i="1"/>
  <c r="AV132" i="1"/>
  <c r="AV133" i="1"/>
  <c r="AV134" i="1"/>
  <c r="AV135" i="1"/>
  <c r="AV136" i="1"/>
  <c r="AV137" i="1"/>
  <c r="AV138" i="1"/>
  <c r="AV139" i="1"/>
  <c r="AV140" i="1"/>
  <c r="AV141" i="1"/>
  <c r="AV142" i="1"/>
  <c r="AV143" i="1"/>
  <c r="AV144" i="1"/>
  <c r="AV145" i="1"/>
  <c r="AV146" i="1"/>
  <c r="AV147" i="1"/>
  <c r="AV148" i="1"/>
  <c r="AV149" i="1"/>
  <c r="AV150" i="1"/>
  <c r="AV151" i="1"/>
  <c r="AV152" i="1"/>
  <c r="AV153" i="1"/>
  <c r="AV154" i="1"/>
  <c r="AV155" i="1"/>
  <c r="AV156" i="1"/>
  <c r="AV157" i="1"/>
  <c r="AV158" i="1"/>
  <c r="AV159" i="1"/>
  <c r="AV160" i="1"/>
  <c r="AV161" i="1"/>
  <c r="AV162" i="1"/>
  <c r="AV163" i="1"/>
  <c r="AV164" i="1"/>
  <c r="AV165" i="1"/>
  <c r="AV166" i="1"/>
  <c r="AV167" i="1"/>
  <c r="AV168" i="1"/>
  <c r="AV169" i="1"/>
  <c r="AV170" i="1"/>
  <c r="AV171" i="1"/>
  <c r="AV172" i="1"/>
  <c r="AV173" i="1"/>
  <c r="AV174" i="1"/>
  <c r="AV175" i="1"/>
  <c r="AV176" i="1"/>
  <c r="AV177" i="1"/>
  <c r="AV178" i="1"/>
  <c r="AV2" i="1"/>
  <c r="AY3" i="1"/>
  <c r="AY4" i="1"/>
  <c r="AY5" i="1"/>
  <c r="AY6" i="1"/>
  <c r="AY7" i="1"/>
  <c r="AY8" i="1"/>
  <c r="AY9" i="1"/>
  <c r="AY10" i="1"/>
  <c r="AY11" i="1"/>
  <c r="AY12" i="1"/>
  <c r="AY13" i="1"/>
  <c r="AY14" i="1"/>
  <c r="AY15" i="1"/>
  <c r="AY16" i="1"/>
  <c r="AY17" i="1"/>
  <c r="AY18" i="1"/>
  <c r="AY19" i="1"/>
  <c r="AY20" i="1"/>
  <c r="AY21" i="1"/>
  <c r="AY22" i="1"/>
  <c r="AY23" i="1"/>
  <c r="AY24" i="1"/>
  <c r="AY25" i="1"/>
  <c r="AY26" i="1"/>
  <c r="AY27" i="1"/>
  <c r="AY28" i="1"/>
  <c r="AY29" i="1"/>
  <c r="AY30" i="1"/>
  <c r="AY31" i="1"/>
  <c r="AY32" i="1"/>
  <c r="AY33" i="1"/>
  <c r="AY34" i="1"/>
  <c r="AY35" i="1"/>
  <c r="AY36" i="1"/>
  <c r="AY37" i="1"/>
  <c r="AY38" i="1"/>
  <c r="AY39" i="1"/>
  <c r="AY40" i="1"/>
  <c r="AY41" i="1"/>
  <c r="AY42" i="1"/>
  <c r="AY43" i="1"/>
  <c r="AY44" i="1"/>
  <c r="AY45" i="1"/>
  <c r="AY46" i="1"/>
  <c r="AY47" i="1"/>
  <c r="AY48" i="1"/>
  <c r="AY49" i="1"/>
  <c r="AY50" i="1"/>
  <c r="AY51" i="1"/>
  <c r="AY52" i="1"/>
  <c r="AY53" i="1"/>
  <c r="AY54" i="1"/>
  <c r="AY55" i="1"/>
  <c r="AY56" i="1"/>
  <c r="AY57" i="1"/>
  <c r="AY58" i="1"/>
  <c r="AY59" i="1"/>
  <c r="AY60" i="1"/>
  <c r="AY61" i="1"/>
  <c r="AY62" i="1"/>
  <c r="AY63" i="1"/>
  <c r="AY64" i="1"/>
  <c r="AY65" i="1"/>
  <c r="AY66" i="1"/>
  <c r="AY67" i="1"/>
  <c r="AY68" i="1"/>
  <c r="AY69" i="1"/>
  <c r="AY70" i="1"/>
  <c r="AY71" i="1"/>
  <c r="AY72" i="1"/>
  <c r="AY73" i="1"/>
  <c r="AY74" i="1"/>
  <c r="AY75" i="1"/>
  <c r="AY76" i="1"/>
  <c r="AY77" i="1"/>
  <c r="AY78" i="1"/>
  <c r="AY79" i="1"/>
  <c r="AY80" i="1"/>
  <c r="AY81" i="1"/>
  <c r="AY82" i="1"/>
  <c r="AY83" i="1"/>
  <c r="AY84" i="1"/>
  <c r="AY85" i="1"/>
  <c r="AY86" i="1"/>
  <c r="AY87" i="1"/>
  <c r="AY88" i="1"/>
  <c r="AY89" i="1"/>
  <c r="AY90" i="1"/>
  <c r="AY91" i="1"/>
  <c r="AY92" i="1"/>
  <c r="AY93" i="1"/>
  <c r="AY94" i="1"/>
  <c r="AY95" i="1"/>
  <c r="AY96" i="1"/>
  <c r="AY97" i="1"/>
  <c r="AY98" i="1"/>
  <c r="AY99" i="1"/>
  <c r="AY100" i="1"/>
  <c r="AY101" i="1"/>
  <c r="AY102" i="1"/>
  <c r="AY103" i="1"/>
  <c r="AY104" i="1"/>
  <c r="AY105" i="1"/>
  <c r="AY106" i="1"/>
  <c r="AY107" i="1"/>
  <c r="AY108" i="1"/>
  <c r="AY109" i="1"/>
  <c r="AY110" i="1"/>
  <c r="AY111" i="1"/>
  <c r="AY112" i="1"/>
  <c r="AY113" i="1"/>
  <c r="AY114" i="1"/>
  <c r="AY115" i="1"/>
  <c r="AY116" i="1"/>
  <c r="AY117" i="1"/>
  <c r="AY118" i="1"/>
  <c r="AY119" i="1"/>
  <c r="AY120" i="1"/>
  <c r="AY121" i="1"/>
  <c r="AY122" i="1"/>
  <c r="AY123" i="1"/>
  <c r="AY124" i="1"/>
  <c r="AY125" i="1"/>
  <c r="AY126" i="1"/>
  <c r="AY127" i="1"/>
  <c r="AY128" i="1"/>
  <c r="AY129" i="1"/>
  <c r="AY130" i="1"/>
  <c r="AY131" i="1"/>
  <c r="AY132" i="1"/>
  <c r="AY133" i="1"/>
  <c r="AY134" i="1"/>
  <c r="AY135" i="1"/>
  <c r="AY136" i="1"/>
  <c r="AY137" i="1"/>
  <c r="AY138" i="1"/>
  <c r="AY139" i="1"/>
  <c r="AY140" i="1"/>
  <c r="AY141" i="1"/>
  <c r="AY142" i="1"/>
  <c r="AY143" i="1"/>
  <c r="AY144" i="1"/>
  <c r="AY145" i="1"/>
  <c r="AY146" i="1"/>
  <c r="AY147" i="1"/>
  <c r="AY148" i="1"/>
  <c r="AY149" i="1"/>
  <c r="AY150" i="1"/>
  <c r="AY151" i="1"/>
  <c r="AY152" i="1"/>
  <c r="AY153" i="1"/>
  <c r="AY154" i="1"/>
  <c r="AY155" i="1"/>
  <c r="AY156" i="1"/>
  <c r="AY157" i="1"/>
  <c r="AY158" i="1"/>
  <c r="AY159" i="1"/>
  <c r="AY160" i="1"/>
  <c r="AY161" i="1"/>
  <c r="AY162" i="1"/>
  <c r="AY163" i="1"/>
  <c r="AY164" i="1"/>
  <c r="AY165" i="1"/>
  <c r="AY166" i="1"/>
  <c r="AY167" i="1"/>
  <c r="AY168" i="1"/>
  <c r="AY169" i="1"/>
  <c r="AY170" i="1"/>
  <c r="AY171" i="1"/>
  <c r="AY172" i="1"/>
  <c r="AY173" i="1"/>
  <c r="AY174" i="1"/>
  <c r="AY175" i="1"/>
  <c r="AY176" i="1"/>
  <c r="AY177" i="1"/>
  <c r="AY178" i="1"/>
  <c r="AY2" i="1"/>
  <c r="AX178" i="1"/>
  <c r="AU178" i="1"/>
  <c r="AT178" i="1"/>
  <c r="AS178" i="1"/>
  <c r="AR178" i="1"/>
  <c r="AQ178" i="1"/>
  <c r="AP178" i="1"/>
  <c r="AO178" i="1"/>
  <c r="AN178" i="1"/>
  <c r="AM178" i="1"/>
  <c r="AJ178" i="1"/>
  <c r="AI178" i="1"/>
  <c r="AH178" i="1"/>
  <c r="AF178" i="1"/>
  <c r="AE178" i="1"/>
  <c r="AD178" i="1"/>
  <c r="AC178" i="1"/>
  <c r="AB178" i="1"/>
  <c r="AA178" i="1"/>
  <c r="AX177" i="1"/>
  <c r="AU177" i="1"/>
  <c r="AT177" i="1"/>
  <c r="AS177" i="1"/>
  <c r="AR177" i="1"/>
  <c r="AQ177" i="1"/>
  <c r="AP177" i="1"/>
  <c r="AO177" i="1"/>
  <c r="AN177" i="1"/>
  <c r="AM177" i="1"/>
  <c r="AJ177" i="1"/>
  <c r="AI177" i="1"/>
  <c r="AH177" i="1"/>
  <c r="AF177" i="1"/>
  <c r="AE177" i="1"/>
  <c r="AD177" i="1"/>
  <c r="AC177" i="1"/>
  <c r="AB177" i="1"/>
  <c r="AA177" i="1"/>
  <c r="AX176" i="1"/>
  <c r="AU176" i="1"/>
  <c r="AT176" i="1"/>
  <c r="AS176" i="1"/>
  <c r="AR176" i="1"/>
  <c r="AQ176" i="1"/>
  <c r="AP176" i="1"/>
  <c r="AO176" i="1"/>
  <c r="AN176" i="1"/>
  <c r="AM176" i="1"/>
  <c r="AJ176" i="1"/>
  <c r="AI176" i="1"/>
  <c r="AH176" i="1"/>
  <c r="AF176" i="1"/>
  <c r="AE176" i="1"/>
  <c r="AD176" i="1"/>
  <c r="AC176" i="1"/>
  <c r="AB176" i="1"/>
  <c r="AA176" i="1"/>
  <c r="AX175" i="1"/>
  <c r="AU175" i="1"/>
  <c r="AT175" i="1"/>
  <c r="AS175" i="1"/>
  <c r="AR175" i="1"/>
  <c r="AQ175" i="1"/>
  <c r="AP175" i="1"/>
  <c r="AO175" i="1"/>
  <c r="AN175" i="1"/>
  <c r="AM175" i="1"/>
  <c r="AJ175" i="1"/>
  <c r="AI175" i="1"/>
  <c r="AH175" i="1"/>
  <c r="AF175" i="1"/>
  <c r="AE175" i="1"/>
  <c r="AD175" i="1"/>
  <c r="AC175" i="1"/>
  <c r="AB175" i="1"/>
  <c r="AA175" i="1"/>
  <c r="AX174" i="1"/>
  <c r="AU174" i="1"/>
  <c r="AT174" i="1"/>
  <c r="AS174" i="1"/>
  <c r="AR174" i="1"/>
  <c r="AQ174" i="1"/>
  <c r="AP174" i="1"/>
  <c r="AO174" i="1"/>
  <c r="AN174" i="1"/>
  <c r="AM174" i="1"/>
  <c r="AJ174" i="1"/>
  <c r="AI174" i="1"/>
  <c r="AH174" i="1"/>
  <c r="AF174" i="1"/>
  <c r="AE174" i="1"/>
  <c r="AD174" i="1"/>
  <c r="AC174" i="1"/>
  <c r="AB174" i="1"/>
  <c r="AA174" i="1"/>
  <c r="AX173" i="1"/>
  <c r="AU173" i="1"/>
  <c r="AT173" i="1"/>
  <c r="AS173" i="1"/>
  <c r="AR173" i="1"/>
  <c r="AQ173" i="1"/>
  <c r="AP173" i="1"/>
  <c r="AO173" i="1"/>
  <c r="AN173" i="1"/>
  <c r="AM173" i="1"/>
  <c r="AJ173" i="1"/>
  <c r="AI173" i="1"/>
  <c r="AH173" i="1"/>
  <c r="AF173" i="1"/>
  <c r="AE173" i="1"/>
  <c r="AD173" i="1"/>
  <c r="AC173" i="1"/>
  <c r="AB173" i="1"/>
  <c r="AA173" i="1"/>
  <c r="AX172" i="1"/>
  <c r="AU172" i="1"/>
  <c r="AT172" i="1"/>
  <c r="AS172" i="1"/>
  <c r="AR172" i="1"/>
  <c r="AQ172" i="1"/>
  <c r="AP172" i="1"/>
  <c r="AO172" i="1"/>
  <c r="AN172" i="1"/>
  <c r="AM172" i="1"/>
  <c r="AJ172" i="1"/>
  <c r="AI172" i="1"/>
  <c r="AH172" i="1"/>
  <c r="AF172" i="1"/>
  <c r="AE172" i="1"/>
  <c r="AD172" i="1"/>
  <c r="AC172" i="1"/>
  <c r="AB172" i="1"/>
  <c r="AA172" i="1"/>
  <c r="AX171" i="1"/>
  <c r="AU171" i="1"/>
  <c r="AT171" i="1"/>
  <c r="AS171" i="1"/>
  <c r="AR171" i="1"/>
  <c r="AQ171" i="1"/>
  <c r="AP171" i="1"/>
  <c r="AO171" i="1"/>
  <c r="AN171" i="1"/>
  <c r="AM171" i="1"/>
  <c r="AJ171" i="1"/>
  <c r="AI171" i="1"/>
  <c r="AH171" i="1"/>
  <c r="AF171" i="1"/>
  <c r="AE171" i="1"/>
  <c r="AD171" i="1"/>
  <c r="AC171" i="1"/>
  <c r="AB171" i="1"/>
  <c r="AA171" i="1"/>
  <c r="AX170" i="1"/>
  <c r="AU170" i="1"/>
  <c r="AT170" i="1"/>
  <c r="AS170" i="1"/>
  <c r="AR170" i="1"/>
  <c r="AQ170" i="1"/>
  <c r="AP170" i="1"/>
  <c r="AO170" i="1"/>
  <c r="AN170" i="1"/>
  <c r="AM170" i="1"/>
  <c r="AJ170" i="1"/>
  <c r="AI170" i="1"/>
  <c r="AH170" i="1"/>
  <c r="AF170" i="1"/>
  <c r="AE170" i="1"/>
  <c r="AD170" i="1"/>
  <c r="AC170" i="1"/>
  <c r="AB170" i="1"/>
  <c r="AA170" i="1"/>
  <c r="AX169" i="1"/>
  <c r="AU169" i="1"/>
  <c r="AT169" i="1"/>
  <c r="AS169" i="1"/>
  <c r="AR169" i="1"/>
  <c r="AQ169" i="1"/>
  <c r="AP169" i="1"/>
  <c r="AO169" i="1"/>
  <c r="AN169" i="1"/>
  <c r="AM169" i="1"/>
  <c r="AJ169" i="1"/>
  <c r="AI169" i="1"/>
  <c r="AH169" i="1"/>
  <c r="AF169" i="1"/>
  <c r="AE169" i="1"/>
  <c r="AD169" i="1"/>
  <c r="AC169" i="1"/>
  <c r="AB169" i="1"/>
  <c r="AA169" i="1"/>
  <c r="AX168" i="1"/>
  <c r="AU168" i="1"/>
  <c r="AT168" i="1"/>
  <c r="AS168" i="1"/>
  <c r="AR168" i="1"/>
  <c r="AQ168" i="1"/>
  <c r="AP168" i="1"/>
  <c r="AO168" i="1"/>
  <c r="AN168" i="1"/>
  <c r="AM168" i="1"/>
  <c r="AJ168" i="1"/>
  <c r="AI168" i="1"/>
  <c r="AH168" i="1"/>
  <c r="AF168" i="1"/>
  <c r="AE168" i="1"/>
  <c r="AD168" i="1"/>
  <c r="AC168" i="1"/>
  <c r="AB168" i="1"/>
  <c r="AA168" i="1"/>
  <c r="AX167" i="1"/>
  <c r="AU167" i="1"/>
  <c r="AT167" i="1"/>
  <c r="AS167" i="1"/>
  <c r="AR167" i="1"/>
  <c r="AQ167" i="1"/>
  <c r="AP167" i="1"/>
  <c r="AO167" i="1"/>
  <c r="AN167" i="1"/>
  <c r="AM167" i="1"/>
  <c r="AJ167" i="1"/>
  <c r="AI167" i="1"/>
  <c r="AH167" i="1"/>
  <c r="AF167" i="1"/>
  <c r="AE167" i="1"/>
  <c r="AD167" i="1"/>
  <c r="AC167" i="1"/>
  <c r="AB167" i="1"/>
  <c r="AA167" i="1"/>
  <c r="AX166" i="1"/>
  <c r="AU166" i="1"/>
  <c r="AT166" i="1"/>
  <c r="AS166" i="1"/>
  <c r="AR166" i="1"/>
  <c r="AQ166" i="1"/>
  <c r="AP166" i="1"/>
  <c r="AO166" i="1"/>
  <c r="AN166" i="1"/>
  <c r="AM166" i="1"/>
  <c r="AJ166" i="1"/>
  <c r="AI166" i="1"/>
  <c r="AH166" i="1"/>
  <c r="AF166" i="1"/>
  <c r="AE166" i="1"/>
  <c r="AD166" i="1"/>
  <c r="AC166" i="1"/>
  <c r="AB166" i="1"/>
  <c r="AA166" i="1"/>
  <c r="AX165" i="1"/>
  <c r="AU165" i="1"/>
  <c r="AT165" i="1"/>
  <c r="AS165" i="1"/>
  <c r="AR165" i="1"/>
  <c r="AQ165" i="1"/>
  <c r="AP165" i="1"/>
  <c r="AO165" i="1"/>
  <c r="AN165" i="1"/>
  <c r="AM165" i="1"/>
  <c r="AJ165" i="1"/>
  <c r="AI165" i="1"/>
  <c r="AH165" i="1"/>
  <c r="AF165" i="1"/>
  <c r="AE165" i="1"/>
  <c r="AD165" i="1"/>
  <c r="AC165" i="1"/>
  <c r="AB165" i="1"/>
  <c r="AA165" i="1"/>
  <c r="AX164" i="1"/>
  <c r="AU164" i="1"/>
  <c r="AT164" i="1"/>
  <c r="AS164" i="1"/>
  <c r="AR164" i="1"/>
  <c r="AQ164" i="1"/>
  <c r="AP164" i="1"/>
  <c r="AO164" i="1"/>
  <c r="AN164" i="1"/>
  <c r="AM164" i="1"/>
  <c r="AK164" i="1"/>
  <c r="AJ164" i="1"/>
  <c r="AI164" i="1"/>
  <c r="AH164" i="1"/>
  <c r="AF164" i="1"/>
  <c r="AE164" i="1"/>
  <c r="AD164" i="1"/>
  <c r="AC164" i="1"/>
  <c r="AB164" i="1"/>
  <c r="AA164" i="1"/>
  <c r="AX163" i="1"/>
  <c r="AU163" i="1"/>
  <c r="AT163" i="1"/>
  <c r="AS163" i="1"/>
  <c r="AR163" i="1"/>
  <c r="AQ163" i="1"/>
  <c r="AP163" i="1"/>
  <c r="AO163" i="1"/>
  <c r="AN163" i="1"/>
  <c r="AM163" i="1"/>
  <c r="AK163" i="1"/>
  <c r="AJ163" i="1"/>
  <c r="AI163" i="1"/>
  <c r="AH163" i="1"/>
  <c r="AF163" i="1"/>
  <c r="AE163" i="1"/>
  <c r="AD163" i="1"/>
  <c r="AC163" i="1"/>
  <c r="AB163" i="1"/>
  <c r="AA163" i="1"/>
  <c r="AX162" i="1"/>
  <c r="AU162" i="1"/>
  <c r="AT162" i="1"/>
  <c r="AS162" i="1"/>
  <c r="AR162" i="1"/>
  <c r="AQ162" i="1"/>
  <c r="AP162" i="1"/>
  <c r="AO162" i="1"/>
  <c r="AN162" i="1"/>
  <c r="AM162" i="1"/>
  <c r="AJ162" i="1"/>
  <c r="AI162" i="1"/>
  <c r="AH162" i="1"/>
  <c r="AF162" i="1"/>
  <c r="AE162" i="1"/>
  <c r="AD162" i="1"/>
  <c r="AC162" i="1"/>
  <c r="AB162" i="1"/>
  <c r="AA162" i="1"/>
  <c r="AX161" i="1"/>
  <c r="AU161" i="1"/>
  <c r="AT161" i="1"/>
  <c r="AS161" i="1"/>
  <c r="AR161" i="1"/>
  <c r="AQ161" i="1"/>
  <c r="AP161" i="1"/>
  <c r="AO161" i="1"/>
  <c r="AN161" i="1"/>
  <c r="AM161" i="1"/>
  <c r="AJ161" i="1"/>
  <c r="AI161" i="1"/>
  <c r="AH161" i="1"/>
  <c r="AF161" i="1"/>
  <c r="AE161" i="1"/>
  <c r="AD161" i="1"/>
  <c r="AC161" i="1"/>
  <c r="AB161" i="1"/>
  <c r="AA161" i="1"/>
  <c r="AX160" i="1"/>
  <c r="AU160" i="1"/>
  <c r="AT160" i="1"/>
  <c r="AS160" i="1"/>
  <c r="AR160" i="1"/>
  <c r="AQ160" i="1"/>
  <c r="AP160" i="1"/>
  <c r="AO160" i="1"/>
  <c r="AN160" i="1"/>
  <c r="AM160" i="1"/>
  <c r="AJ160" i="1"/>
  <c r="AI160" i="1"/>
  <c r="AH160" i="1"/>
  <c r="AF160" i="1"/>
  <c r="AE160" i="1"/>
  <c r="AD160" i="1"/>
  <c r="AC160" i="1"/>
  <c r="AB160" i="1"/>
  <c r="AA160" i="1"/>
  <c r="AX159" i="1"/>
  <c r="AU159" i="1"/>
  <c r="AT159" i="1"/>
  <c r="AS159" i="1"/>
  <c r="AR159" i="1"/>
  <c r="AQ159" i="1"/>
  <c r="AP159" i="1"/>
  <c r="AO159" i="1"/>
  <c r="AN159" i="1"/>
  <c r="AM159" i="1"/>
  <c r="AJ159" i="1"/>
  <c r="AI159" i="1"/>
  <c r="AH159" i="1"/>
  <c r="AF159" i="1"/>
  <c r="AE159" i="1"/>
  <c r="AD159" i="1"/>
  <c r="AC159" i="1"/>
  <c r="AB159" i="1"/>
  <c r="AA159" i="1"/>
  <c r="AX158" i="1"/>
  <c r="AU158" i="1"/>
  <c r="AT158" i="1"/>
  <c r="AS158" i="1"/>
  <c r="AR158" i="1"/>
  <c r="AQ158" i="1"/>
  <c r="AP158" i="1"/>
  <c r="AO158" i="1"/>
  <c r="AN158" i="1"/>
  <c r="AM158" i="1"/>
  <c r="AJ158" i="1"/>
  <c r="AI158" i="1"/>
  <c r="AH158" i="1"/>
  <c r="AF158" i="1"/>
  <c r="AE158" i="1"/>
  <c r="AD158" i="1"/>
  <c r="AC158" i="1"/>
  <c r="AB158" i="1"/>
  <c r="AA158" i="1"/>
  <c r="AX157" i="1"/>
  <c r="AU157" i="1"/>
  <c r="AT157" i="1"/>
  <c r="AS157" i="1"/>
  <c r="AR157" i="1"/>
  <c r="AQ157" i="1"/>
  <c r="AP157" i="1"/>
  <c r="AO157" i="1"/>
  <c r="AN157" i="1"/>
  <c r="AM157" i="1"/>
  <c r="AJ157" i="1"/>
  <c r="AI157" i="1"/>
  <c r="AH157" i="1"/>
  <c r="AF157" i="1"/>
  <c r="AE157" i="1"/>
  <c r="AD157" i="1"/>
  <c r="AC157" i="1"/>
  <c r="AB157" i="1"/>
  <c r="AA157" i="1"/>
  <c r="AX156" i="1"/>
  <c r="AU156" i="1"/>
  <c r="AT156" i="1"/>
  <c r="AS156" i="1"/>
  <c r="AR156" i="1"/>
  <c r="AQ156" i="1"/>
  <c r="AP156" i="1"/>
  <c r="AO156" i="1"/>
  <c r="AN156" i="1"/>
  <c r="AM156" i="1"/>
  <c r="AJ156" i="1"/>
  <c r="AI156" i="1"/>
  <c r="AH156" i="1"/>
  <c r="AF156" i="1"/>
  <c r="AE156" i="1"/>
  <c r="AD156" i="1"/>
  <c r="AC156" i="1"/>
  <c r="AB156" i="1"/>
  <c r="AA156" i="1"/>
  <c r="AX155" i="1"/>
  <c r="AU155" i="1"/>
  <c r="AT155" i="1"/>
  <c r="AS155" i="1"/>
  <c r="AR155" i="1"/>
  <c r="AQ155" i="1"/>
  <c r="AP155" i="1"/>
  <c r="AO155" i="1"/>
  <c r="AN155" i="1"/>
  <c r="AM155" i="1"/>
  <c r="AJ155" i="1"/>
  <c r="AI155" i="1"/>
  <c r="AH155" i="1"/>
  <c r="AF155" i="1"/>
  <c r="AE155" i="1"/>
  <c r="AD155" i="1"/>
  <c r="AC155" i="1"/>
  <c r="AB155" i="1"/>
  <c r="AA155" i="1"/>
  <c r="AX154" i="1"/>
  <c r="AU154" i="1"/>
  <c r="AT154" i="1"/>
  <c r="AS154" i="1"/>
  <c r="AR154" i="1"/>
  <c r="AQ154" i="1"/>
  <c r="AP154" i="1"/>
  <c r="AO154" i="1"/>
  <c r="AN154" i="1"/>
  <c r="AM154" i="1"/>
  <c r="AK154" i="1"/>
  <c r="AJ154" i="1"/>
  <c r="AI154" i="1"/>
  <c r="AH154" i="1"/>
  <c r="AF154" i="1"/>
  <c r="AE154" i="1"/>
  <c r="AD154" i="1"/>
  <c r="AC154" i="1"/>
  <c r="AB154" i="1"/>
  <c r="AA154" i="1"/>
  <c r="AX153" i="1"/>
  <c r="AU153" i="1"/>
  <c r="AT153" i="1"/>
  <c r="AS153" i="1"/>
  <c r="AR153" i="1"/>
  <c r="AQ153" i="1"/>
  <c r="AP153" i="1"/>
  <c r="AO153" i="1"/>
  <c r="AN153" i="1"/>
  <c r="AM153" i="1"/>
  <c r="AJ153" i="1"/>
  <c r="AI153" i="1"/>
  <c r="AH153" i="1"/>
  <c r="AF153" i="1"/>
  <c r="AE153" i="1"/>
  <c r="AD153" i="1"/>
  <c r="AC153" i="1"/>
  <c r="AB153" i="1"/>
  <c r="AA153" i="1"/>
  <c r="AX152" i="1"/>
  <c r="AU152" i="1"/>
  <c r="AT152" i="1"/>
  <c r="AS152" i="1"/>
  <c r="AR152" i="1"/>
  <c r="AQ152" i="1"/>
  <c r="AP152" i="1"/>
  <c r="AO152" i="1"/>
  <c r="AN152" i="1"/>
  <c r="AM152" i="1"/>
  <c r="AJ152" i="1"/>
  <c r="AI152" i="1"/>
  <c r="AH152" i="1"/>
  <c r="AF152" i="1"/>
  <c r="AE152" i="1"/>
  <c r="AD152" i="1"/>
  <c r="AC152" i="1"/>
  <c r="AB152" i="1"/>
  <c r="AA152" i="1"/>
  <c r="AX151" i="1"/>
  <c r="AU151" i="1"/>
  <c r="AT151" i="1"/>
  <c r="AS151" i="1"/>
  <c r="AR151" i="1"/>
  <c r="AQ151" i="1"/>
  <c r="AP151" i="1"/>
  <c r="AO151" i="1"/>
  <c r="AN151" i="1"/>
  <c r="AM151" i="1"/>
  <c r="AJ151" i="1"/>
  <c r="AI151" i="1"/>
  <c r="AH151" i="1"/>
  <c r="AF151" i="1"/>
  <c r="AE151" i="1"/>
  <c r="AD151" i="1"/>
  <c r="AC151" i="1"/>
  <c r="AB151" i="1"/>
  <c r="AA151" i="1"/>
  <c r="AX150" i="1"/>
  <c r="AU150" i="1"/>
  <c r="AT150" i="1"/>
  <c r="AS150" i="1"/>
  <c r="AR150" i="1"/>
  <c r="AQ150" i="1"/>
  <c r="AP150" i="1"/>
  <c r="AO150" i="1"/>
  <c r="AN150" i="1"/>
  <c r="AM150" i="1"/>
  <c r="AJ150" i="1"/>
  <c r="AI150" i="1"/>
  <c r="AH150" i="1"/>
  <c r="AF150" i="1"/>
  <c r="AE150" i="1"/>
  <c r="AD150" i="1"/>
  <c r="AC150" i="1"/>
  <c r="AB150" i="1"/>
  <c r="AA150" i="1"/>
  <c r="AX149" i="1"/>
  <c r="AU149" i="1"/>
  <c r="AT149" i="1"/>
  <c r="AS149" i="1"/>
  <c r="AR149" i="1"/>
  <c r="AQ149" i="1"/>
  <c r="AP149" i="1"/>
  <c r="AO149" i="1"/>
  <c r="AN149" i="1"/>
  <c r="AM149" i="1"/>
  <c r="AJ149" i="1"/>
  <c r="AI149" i="1"/>
  <c r="AH149" i="1"/>
  <c r="AF149" i="1"/>
  <c r="AE149" i="1"/>
  <c r="AD149" i="1"/>
  <c r="AC149" i="1"/>
  <c r="AB149" i="1"/>
  <c r="AA149" i="1"/>
  <c r="AX148" i="1"/>
  <c r="AU148" i="1"/>
  <c r="AT148" i="1"/>
  <c r="AS148" i="1"/>
  <c r="AR148" i="1"/>
  <c r="AQ148" i="1"/>
  <c r="AP148" i="1"/>
  <c r="AO148" i="1"/>
  <c r="AN148" i="1"/>
  <c r="AM148" i="1"/>
  <c r="AJ148" i="1"/>
  <c r="AI148" i="1"/>
  <c r="AH148" i="1"/>
  <c r="AF148" i="1"/>
  <c r="AE148" i="1"/>
  <c r="AD148" i="1"/>
  <c r="AC148" i="1"/>
  <c r="AB148" i="1"/>
  <c r="AA148" i="1"/>
  <c r="AX147" i="1"/>
  <c r="AU147" i="1"/>
  <c r="AT147" i="1"/>
  <c r="AS147" i="1"/>
  <c r="AR147" i="1"/>
  <c r="AQ147" i="1"/>
  <c r="AP147" i="1"/>
  <c r="AO147" i="1"/>
  <c r="AN147" i="1"/>
  <c r="AM147" i="1"/>
  <c r="AK147" i="1"/>
  <c r="AJ147" i="1"/>
  <c r="AI147" i="1"/>
  <c r="AH147" i="1"/>
  <c r="AF147" i="1"/>
  <c r="AE147" i="1"/>
  <c r="AD147" i="1"/>
  <c r="AC147" i="1"/>
  <c r="AB147" i="1"/>
  <c r="AA147" i="1"/>
  <c r="AX146" i="1"/>
  <c r="AU146" i="1"/>
  <c r="AT146" i="1"/>
  <c r="AS146" i="1"/>
  <c r="AR146" i="1"/>
  <c r="AQ146" i="1"/>
  <c r="AP146" i="1"/>
  <c r="AO146" i="1"/>
  <c r="AN146" i="1"/>
  <c r="AM146" i="1"/>
  <c r="AJ146" i="1"/>
  <c r="AI146" i="1"/>
  <c r="AH146" i="1"/>
  <c r="AF146" i="1"/>
  <c r="AE146" i="1"/>
  <c r="AD146" i="1"/>
  <c r="AC146" i="1"/>
  <c r="AB146" i="1"/>
  <c r="AA146" i="1"/>
  <c r="AX145" i="1"/>
  <c r="AU145" i="1"/>
  <c r="AT145" i="1"/>
  <c r="AS145" i="1"/>
  <c r="AR145" i="1"/>
  <c r="AQ145" i="1"/>
  <c r="AP145" i="1"/>
  <c r="AO145" i="1"/>
  <c r="AN145" i="1"/>
  <c r="AM145" i="1"/>
  <c r="AK145" i="1"/>
  <c r="AJ145" i="1"/>
  <c r="AI145" i="1"/>
  <c r="AH145" i="1"/>
  <c r="AF145" i="1"/>
  <c r="AE145" i="1"/>
  <c r="AD145" i="1"/>
  <c r="AC145" i="1"/>
  <c r="AB145" i="1"/>
  <c r="AA145" i="1"/>
  <c r="AX144" i="1"/>
  <c r="AU144" i="1"/>
  <c r="AT144" i="1"/>
  <c r="AS144" i="1"/>
  <c r="AR144" i="1"/>
  <c r="AQ144" i="1"/>
  <c r="AP144" i="1"/>
  <c r="AO144" i="1"/>
  <c r="AN144" i="1"/>
  <c r="AM144" i="1"/>
  <c r="AJ144" i="1"/>
  <c r="AI144" i="1"/>
  <c r="AH144" i="1"/>
  <c r="AF144" i="1"/>
  <c r="AE144" i="1"/>
  <c r="AD144" i="1"/>
  <c r="AC144" i="1"/>
  <c r="AB144" i="1"/>
  <c r="AA144" i="1"/>
  <c r="AX143" i="1"/>
  <c r="AU143" i="1"/>
  <c r="AT143" i="1"/>
  <c r="AS143" i="1"/>
  <c r="AR143" i="1"/>
  <c r="AQ143" i="1"/>
  <c r="AP143" i="1"/>
  <c r="AO143" i="1"/>
  <c r="AN143" i="1"/>
  <c r="AM143" i="1"/>
  <c r="AJ143" i="1"/>
  <c r="AI143" i="1"/>
  <c r="AH143" i="1"/>
  <c r="AF143" i="1"/>
  <c r="AE143" i="1"/>
  <c r="AD143" i="1"/>
  <c r="AC143" i="1"/>
  <c r="AB143" i="1"/>
  <c r="AA143" i="1"/>
  <c r="AX142" i="1"/>
  <c r="AU142" i="1"/>
  <c r="AT142" i="1"/>
  <c r="AS142" i="1"/>
  <c r="AR142" i="1"/>
  <c r="AQ142" i="1"/>
  <c r="AP142" i="1"/>
  <c r="AO142" i="1"/>
  <c r="AN142" i="1"/>
  <c r="AM142" i="1"/>
  <c r="AJ142" i="1"/>
  <c r="AI142" i="1"/>
  <c r="AH142" i="1"/>
  <c r="AF142" i="1"/>
  <c r="AE142" i="1"/>
  <c r="AD142" i="1"/>
  <c r="AC142" i="1"/>
  <c r="AB142" i="1"/>
  <c r="AA142" i="1"/>
  <c r="AX141" i="1"/>
  <c r="AU141" i="1"/>
  <c r="AT141" i="1"/>
  <c r="AS141" i="1"/>
  <c r="AR141" i="1"/>
  <c r="AQ141" i="1"/>
  <c r="AP141" i="1"/>
  <c r="AO141" i="1"/>
  <c r="AN141" i="1"/>
  <c r="AM141" i="1"/>
  <c r="AJ141" i="1"/>
  <c r="AI141" i="1"/>
  <c r="AH141" i="1"/>
  <c r="AF141" i="1"/>
  <c r="AE141" i="1"/>
  <c r="AD141" i="1"/>
  <c r="AC141" i="1"/>
  <c r="AB141" i="1"/>
  <c r="AA141" i="1"/>
  <c r="AX140" i="1"/>
  <c r="AU140" i="1"/>
  <c r="AT140" i="1"/>
  <c r="AS140" i="1"/>
  <c r="AR140" i="1"/>
  <c r="AQ140" i="1"/>
  <c r="AP140" i="1"/>
  <c r="AO140" i="1"/>
  <c r="AN140" i="1"/>
  <c r="AM140" i="1"/>
  <c r="AK140" i="1"/>
  <c r="AJ140" i="1"/>
  <c r="AI140" i="1"/>
  <c r="AH140" i="1"/>
  <c r="AF140" i="1"/>
  <c r="AE140" i="1"/>
  <c r="AD140" i="1"/>
  <c r="AC140" i="1"/>
  <c r="AB140" i="1"/>
  <c r="AA140" i="1"/>
  <c r="AX139" i="1"/>
  <c r="AU139" i="1"/>
  <c r="AT139" i="1"/>
  <c r="AS139" i="1"/>
  <c r="AR139" i="1"/>
  <c r="AQ139" i="1"/>
  <c r="AP139" i="1"/>
  <c r="AO139" i="1"/>
  <c r="AN139" i="1"/>
  <c r="AM139" i="1"/>
  <c r="AJ139" i="1"/>
  <c r="AI139" i="1"/>
  <c r="AH139" i="1"/>
  <c r="AF139" i="1"/>
  <c r="AE139" i="1"/>
  <c r="AD139" i="1"/>
  <c r="AC139" i="1"/>
  <c r="AB139" i="1"/>
  <c r="AA139" i="1"/>
  <c r="AX138" i="1"/>
  <c r="AU138" i="1"/>
  <c r="AT138" i="1"/>
  <c r="AS138" i="1"/>
  <c r="AR138" i="1"/>
  <c r="AQ138" i="1"/>
  <c r="AP138" i="1"/>
  <c r="AO138" i="1"/>
  <c r="AN138" i="1"/>
  <c r="AM138" i="1"/>
  <c r="AJ138" i="1"/>
  <c r="AI138" i="1"/>
  <c r="AH138" i="1"/>
  <c r="AF138" i="1"/>
  <c r="AE138" i="1"/>
  <c r="AD138" i="1"/>
  <c r="AC138" i="1"/>
  <c r="AB138" i="1"/>
  <c r="AA138" i="1"/>
  <c r="AX137" i="1"/>
  <c r="AU137" i="1"/>
  <c r="AT137" i="1"/>
  <c r="AS137" i="1"/>
  <c r="AR137" i="1"/>
  <c r="AQ137" i="1"/>
  <c r="AP137" i="1"/>
  <c r="AO137" i="1"/>
  <c r="AN137" i="1"/>
  <c r="AM137" i="1"/>
  <c r="AJ137" i="1"/>
  <c r="AI137" i="1"/>
  <c r="AH137" i="1"/>
  <c r="AF137" i="1"/>
  <c r="AE137" i="1"/>
  <c r="AD137" i="1"/>
  <c r="AC137" i="1"/>
  <c r="AB137" i="1"/>
  <c r="AA137" i="1"/>
  <c r="AX136" i="1"/>
  <c r="AU136" i="1"/>
  <c r="AT136" i="1"/>
  <c r="AS136" i="1"/>
  <c r="AR136" i="1"/>
  <c r="AQ136" i="1"/>
  <c r="AP136" i="1"/>
  <c r="AO136" i="1"/>
  <c r="AN136" i="1"/>
  <c r="AM136" i="1"/>
  <c r="AK136" i="1"/>
  <c r="AJ136" i="1"/>
  <c r="AI136" i="1"/>
  <c r="AH136" i="1"/>
  <c r="AF136" i="1"/>
  <c r="AE136" i="1"/>
  <c r="AD136" i="1"/>
  <c r="AC136" i="1"/>
  <c r="AB136" i="1"/>
  <c r="AA136" i="1"/>
  <c r="AX135" i="1"/>
  <c r="AU135" i="1"/>
  <c r="AT135" i="1"/>
  <c r="AS135" i="1"/>
  <c r="AR135" i="1"/>
  <c r="AQ135" i="1"/>
  <c r="AP135" i="1"/>
  <c r="AO135" i="1"/>
  <c r="AN135" i="1"/>
  <c r="AM135" i="1"/>
  <c r="AK135" i="1"/>
  <c r="AJ135" i="1"/>
  <c r="AI135" i="1"/>
  <c r="AH135" i="1"/>
  <c r="AF135" i="1"/>
  <c r="AE135" i="1"/>
  <c r="AD135" i="1"/>
  <c r="AC135" i="1"/>
  <c r="AB135" i="1"/>
  <c r="AA135" i="1"/>
  <c r="AX134" i="1"/>
  <c r="AU134" i="1"/>
  <c r="AT134" i="1"/>
  <c r="AS134" i="1"/>
  <c r="AR134" i="1"/>
  <c r="AQ134" i="1"/>
  <c r="AP134" i="1"/>
  <c r="AO134" i="1"/>
  <c r="AN134" i="1"/>
  <c r="AM134" i="1"/>
  <c r="AK134" i="1"/>
  <c r="AJ134" i="1"/>
  <c r="AI134" i="1"/>
  <c r="AH134" i="1"/>
  <c r="AF134" i="1"/>
  <c r="AE134" i="1"/>
  <c r="AD134" i="1"/>
  <c r="AC134" i="1"/>
  <c r="AB134" i="1"/>
  <c r="AA134" i="1"/>
  <c r="AX133" i="1"/>
  <c r="AU133" i="1"/>
  <c r="AT133" i="1"/>
  <c r="AS133" i="1"/>
  <c r="AR133" i="1"/>
  <c r="AQ133" i="1"/>
  <c r="AP133" i="1"/>
  <c r="AO133" i="1"/>
  <c r="AN133" i="1"/>
  <c r="AM133" i="1"/>
  <c r="AK133" i="1"/>
  <c r="AJ133" i="1"/>
  <c r="AI133" i="1"/>
  <c r="AH133" i="1"/>
  <c r="AF133" i="1"/>
  <c r="AE133" i="1"/>
  <c r="AD133" i="1"/>
  <c r="AC133" i="1"/>
  <c r="AB133" i="1"/>
  <c r="AA133" i="1"/>
  <c r="AX132" i="1"/>
  <c r="AU132" i="1"/>
  <c r="AT132" i="1"/>
  <c r="AS132" i="1"/>
  <c r="AR132" i="1"/>
  <c r="AQ132" i="1"/>
  <c r="AP132" i="1"/>
  <c r="AO132" i="1"/>
  <c r="AN132" i="1"/>
  <c r="AM132" i="1"/>
  <c r="AK132" i="1"/>
  <c r="AJ132" i="1"/>
  <c r="AI132" i="1"/>
  <c r="AH132" i="1"/>
  <c r="AF132" i="1"/>
  <c r="AE132" i="1"/>
  <c r="AD132" i="1"/>
  <c r="AC132" i="1"/>
  <c r="AB132" i="1"/>
  <c r="AA132" i="1"/>
  <c r="AX131" i="1"/>
  <c r="AU131" i="1"/>
  <c r="AT131" i="1"/>
  <c r="AS131" i="1"/>
  <c r="AR131" i="1"/>
  <c r="AQ131" i="1"/>
  <c r="AP131" i="1"/>
  <c r="AO131" i="1"/>
  <c r="AN131" i="1"/>
  <c r="AM131" i="1"/>
  <c r="AJ131" i="1"/>
  <c r="AI131" i="1"/>
  <c r="AH131" i="1"/>
  <c r="AF131" i="1"/>
  <c r="AE131" i="1"/>
  <c r="AD131" i="1"/>
  <c r="AC131" i="1"/>
  <c r="AB131" i="1"/>
  <c r="AA131" i="1"/>
  <c r="AX130" i="1"/>
  <c r="AU130" i="1"/>
  <c r="AT130" i="1"/>
  <c r="AS130" i="1"/>
  <c r="AR130" i="1"/>
  <c r="AQ130" i="1"/>
  <c r="AP130" i="1"/>
  <c r="AO130" i="1"/>
  <c r="AN130" i="1"/>
  <c r="AM130" i="1"/>
  <c r="AJ130" i="1"/>
  <c r="AI130" i="1"/>
  <c r="AH130" i="1"/>
  <c r="AF130" i="1"/>
  <c r="AE130" i="1"/>
  <c r="AD130" i="1"/>
  <c r="AC130" i="1"/>
  <c r="AB130" i="1"/>
  <c r="AA130" i="1"/>
  <c r="AX129" i="1"/>
  <c r="AU129" i="1"/>
  <c r="AT129" i="1"/>
  <c r="AS129" i="1"/>
  <c r="AR129" i="1"/>
  <c r="AQ129" i="1"/>
  <c r="AP129" i="1"/>
  <c r="AO129" i="1"/>
  <c r="AN129" i="1"/>
  <c r="AM129" i="1"/>
  <c r="AJ129" i="1"/>
  <c r="AI129" i="1"/>
  <c r="AH129" i="1"/>
  <c r="AF129" i="1"/>
  <c r="AE129" i="1"/>
  <c r="AD129" i="1"/>
  <c r="AC129" i="1"/>
  <c r="AB129" i="1"/>
  <c r="AA129" i="1"/>
  <c r="AX128" i="1"/>
  <c r="AU128" i="1"/>
  <c r="AT128" i="1"/>
  <c r="AS128" i="1"/>
  <c r="AR128" i="1"/>
  <c r="AQ128" i="1"/>
  <c r="AP128" i="1"/>
  <c r="AO128" i="1"/>
  <c r="AN128" i="1"/>
  <c r="AM128" i="1"/>
  <c r="AK128" i="1"/>
  <c r="AJ128" i="1"/>
  <c r="AI128" i="1"/>
  <c r="AH128" i="1"/>
  <c r="AF128" i="1"/>
  <c r="AE128" i="1"/>
  <c r="AD128" i="1"/>
  <c r="AC128" i="1"/>
  <c r="AB128" i="1"/>
  <c r="AA128" i="1"/>
  <c r="AX127" i="1"/>
  <c r="AU127" i="1"/>
  <c r="AT127" i="1"/>
  <c r="AS127" i="1"/>
  <c r="AR127" i="1"/>
  <c r="AQ127" i="1"/>
  <c r="AP127" i="1"/>
  <c r="AO127" i="1"/>
  <c r="AN127" i="1"/>
  <c r="AM127" i="1"/>
  <c r="AJ127" i="1"/>
  <c r="AI127" i="1"/>
  <c r="AH127" i="1"/>
  <c r="AF127" i="1"/>
  <c r="AE127" i="1"/>
  <c r="AD127" i="1"/>
  <c r="AC127" i="1"/>
  <c r="AB127" i="1"/>
  <c r="AA127" i="1"/>
  <c r="AX126" i="1"/>
  <c r="AU126" i="1"/>
  <c r="AT126" i="1"/>
  <c r="AS126" i="1"/>
  <c r="AR126" i="1"/>
  <c r="AQ126" i="1"/>
  <c r="AP126" i="1"/>
  <c r="AO126" i="1"/>
  <c r="AN126" i="1"/>
  <c r="AM126" i="1"/>
  <c r="AJ126" i="1"/>
  <c r="AI126" i="1"/>
  <c r="AH126" i="1"/>
  <c r="AF126" i="1"/>
  <c r="AE126" i="1"/>
  <c r="AD126" i="1"/>
  <c r="AC126" i="1"/>
  <c r="AB126" i="1"/>
  <c r="AA126" i="1"/>
  <c r="AX125" i="1"/>
  <c r="AU125" i="1"/>
  <c r="AT125" i="1"/>
  <c r="AS125" i="1"/>
  <c r="AR125" i="1"/>
  <c r="AQ125" i="1"/>
  <c r="AP125" i="1"/>
  <c r="AO125" i="1"/>
  <c r="AN125" i="1"/>
  <c r="AM125" i="1"/>
  <c r="AJ125" i="1"/>
  <c r="AI125" i="1"/>
  <c r="AH125" i="1"/>
  <c r="AF125" i="1"/>
  <c r="AE125" i="1"/>
  <c r="AD125" i="1"/>
  <c r="AC125" i="1"/>
  <c r="AB125" i="1"/>
  <c r="AA125" i="1"/>
  <c r="AX124" i="1"/>
  <c r="AU124" i="1"/>
  <c r="AT124" i="1"/>
  <c r="AS124" i="1"/>
  <c r="AR124" i="1"/>
  <c r="AQ124" i="1"/>
  <c r="AP124" i="1"/>
  <c r="AO124" i="1"/>
  <c r="AN124" i="1"/>
  <c r="AM124" i="1"/>
  <c r="AJ124" i="1"/>
  <c r="AI124" i="1"/>
  <c r="AH124" i="1"/>
  <c r="AF124" i="1"/>
  <c r="AE124" i="1"/>
  <c r="AD124" i="1"/>
  <c r="AC124" i="1"/>
  <c r="AB124" i="1"/>
  <c r="AA124" i="1"/>
  <c r="AX123" i="1"/>
  <c r="AU123" i="1"/>
  <c r="AT123" i="1"/>
  <c r="AS123" i="1"/>
  <c r="AR123" i="1"/>
  <c r="AQ123" i="1"/>
  <c r="AP123" i="1"/>
  <c r="AO123" i="1"/>
  <c r="AN123" i="1"/>
  <c r="AM123" i="1"/>
  <c r="AJ123" i="1"/>
  <c r="AI123" i="1"/>
  <c r="AH123" i="1"/>
  <c r="AF123" i="1"/>
  <c r="AE123" i="1"/>
  <c r="AD123" i="1"/>
  <c r="AC123" i="1"/>
  <c r="AB123" i="1"/>
  <c r="AA123" i="1"/>
  <c r="AX122" i="1"/>
  <c r="AU122" i="1"/>
  <c r="AT122" i="1"/>
  <c r="AS122" i="1"/>
  <c r="AR122" i="1"/>
  <c r="AQ122" i="1"/>
  <c r="AP122" i="1"/>
  <c r="AO122" i="1"/>
  <c r="AN122" i="1"/>
  <c r="AM122" i="1"/>
  <c r="AJ122" i="1"/>
  <c r="AI122" i="1"/>
  <c r="AH122" i="1"/>
  <c r="AF122" i="1"/>
  <c r="AE122" i="1"/>
  <c r="AD122" i="1"/>
  <c r="AC122" i="1"/>
  <c r="AB122" i="1"/>
  <c r="AA122" i="1"/>
  <c r="AX121" i="1"/>
  <c r="AU121" i="1"/>
  <c r="AT121" i="1"/>
  <c r="AS121" i="1"/>
  <c r="AR121" i="1"/>
  <c r="AQ121" i="1"/>
  <c r="AP121" i="1"/>
  <c r="AO121" i="1"/>
  <c r="AN121" i="1"/>
  <c r="AM121" i="1"/>
  <c r="AK121" i="1"/>
  <c r="AJ121" i="1"/>
  <c r="AI121" i="1"/>
  <c r="AH121" i="1"/>
  <c r="AF121" i="1"/>
  <c r="AE121" i="1"/>
  <c r="AD121" i="1"/>
  <c r="AC121" i="1"/>
  <c r="AB121" i="1"/>
  <c r="AA121" i="1"/>
  <c r="AX120" i="1"/>
  <c r="AU120" i="1"/>
  <c r="AT120" i="1"/>
  <c r="AS120" i="1"/>
  <c r="AR120" i="1"/>
  <c r="AQ120" i="1"/>
  <c r="AP120" i="1"/>
  <c r="AO120" i="1"/>
  <c r="AN120" i="1"/>
  <c r="AM120" i="1"/>
  <c r="AJ120" i="1"/>
  <c r="AI120" i="1"/>
  <c r="AH120" i="1"/>
  <c r="AF120" i="1"/>
  <c r="AE120" i="1"/>
  <c r="AD120" i="1"/>
  <c r="AC120" i="1"/>
  <c r="AB120" i="1"/>
  <c r="AA120" i="1"/>
  <c r="AX119" i="1"/>
  <c r="AU119" i="1"/>
  <c r="AT119" i="1"/>
  <c r="AS119" i="1"/>
  <c r="AR119" i="1"/>
  <c r="AQ119" i="1"/>
  <c r="AP119" i="1"/>
  <c r="AO119" i="1"/>
  <c r="AN119" i="1"/>
  <c r="AM119" i="1"/>
  <c r="AJ119" i="1"/>
  <c r="AI119" i="1"/>
  <c r="AH119" i="1"/>
  <c r="AF119" i="1"/>
  <c r="AE119" i="1"/>
  <c r="AD119" i="1"/>
  <c r="AC119" i="1"/>
  <c r="AB119" i="1"/>
  <c r="AA119" i="1"/>
  <c r="AX118" i="1"/>
  <c r="AU118" i="1"/>
  <c r="AT118" i="1"/>
  <c r="AS118" i="1"/>
  <c r="AR118" i="1"/>
  <c r="AQ118" i="1"/>
  <c r="AP118" i="1"/>
  <c r="AO118" i="1"/>
  <c r="AN118" i="1"/>
  <c r="AM118" i="1"/>
  <c r="AJ118" i="1"/>
  <c r="AI118" i="1"/>
  <c r="AH118" i="1"/>
  <c r="AF118" i="1"/>
  <c r="AE118" i="1"/>
  <c r="AD118" i="1"/>
  <c r="AC118" i="1"/>
  <c r="AB118" i="1"/>
  <c r="AA118" i="1"/>
  <c r="AX117" i="1"/>
  <c r="AU117" i="1"/>
  <c r="AT117" i="1"/>
  <c r="AS117" i="1"/>
  <c r="AR117" i="1"/>
  <c r="AQ117" i="1"/>
  <c r="AP117" i="1"/>
  <c r="AO117" i="1"/>
  <c r="AN117" i="1"/>
  <c r="AM117" i="1"/>
  <c r="AJ117" i="1"/>
  <c r="AI117" i="1"/>
  <c r="AH117" i="1"/>
  <c r="AF117" i="1"/>
  <c r="AE117" i="1"/>
  <c r="AD117" i="1"/>
  <c r="AC117" i="1"/>
  <c r="AB117" i="1"/>
  <c r="AA117" i="1"/>
  <c r="AX116" i="1"/>
  <c r="AU116" i="1"/>
  <c r="AT116" i="1"/>
  <c r="AS116" i="1"/>
  <c r="AR116" i="1"/>
  <c r="AQ116" i="1"/>
  <c r="AP116" i="1"/>
  <c r="AO116" i="1"/>
  <c r="AN116" i="1"/>
  <c r="AM116" i="1"/>
  <c r="AJ116" i="1"/>
  <c r="AI116" i="1"/>
  <c r="AH116" i="1"/>
  <c r="AF116" i="1"/>
  <c r="AE116" i="1"/>
  <c r="AD116" i="1"/>
  <c r="AC116" i="1"/>
  <c r="AB116" i="1"/>
  <c r="AA116" i="1"/>
  <c r="AX115" i="1"/>
  <c r="AU115" i="1"/>
  <c r="AT115" i="1"/>
  <c r="AS115" i="1"/>
  <c r="AR115" i="1"/>
  <c r="AQ115" i="1"/>
  <c r="AP115" i="1"/>
  <c r="AO115" i="1"/>
  <c r="AN115" i="1"/>
  <c r="AM115" i="1"/>
  <c r="AJ115" i="1"/>
  <c r="AI115" i="1"/>
  <c r="AH115" i="1"/>
  <c r="AF115" i="1"/>
  <c r="AE115" i="1"/>
  <c r="AD115" i="1"/>
  <c r="AC115" i="1"/>
  <c r="AB115" i="1"/>
  <c r="AA115" i="1"/>
  <c r="AX114" i="1"/>
  <c r="AU114" i="1"/>
  <c r="AT114" i="1"/>
  <c r="AS114" i="1"/>
  <c r="AR114" i="1"/>
  <c r="AQ114" i="1"/>
  <c r="AP114" i="1"/>
  <c r="AO114" i="1"/>
  <c r="AN114" i="1"/>
  <c r="AM114" i="1"/>
  <c r="AJ114" i="1"/>
  <c r="AI114" i="1"/>
  <c r="AH114" i="1"/>
  <c r="AF114" i="1"/>
  <c r="AE114" i="1"/>
  <c r="AD114" i="1"/>
  <c r="AC114" i="1"/>
  <c r="AB114" i="1"/>
  <c r="AA114" i="1"/>
  <c r="AX113" i="1"/>
  <c r="AU113" i="1"/>
  <c r="AT113" i="1"/>
  <c r="AS113" i="1"/>
  <c r="AR113" i="1"/>
  <c r="AQ113" i="1"/>
  <c r="AP113" i="1"/>
  <c r="AO113" i="1"/>
  <c r="AN113" i="1"/>
  <c r="AM113" i="1"/>
  <c r="AJ113" i="1"/>
  <c r="AI113" i="1"/>
  <c r="AH113" i="1"/>
  <c r="AF113" i="1"/>
  <c r="AE113" i="1"/>
  <c r="AD113" i="1"/>
  <c r="AC113" i="1"/>
  <c r="AB113" i="1"/>
  <c r="AA113" i="1"/>
  <c r="AX112" i="1"/>
  <c r="AU112" i="1"/>
  <c r="AT112" i="1"/>
  <c r="AS112" i="1"/>
  <c r="AR112" i="1"/>
  <c r="AQ112" i="1"/>
  <c r="AP112" i="1"/>
  <c r="AO112" i="1"/>
  <c r="AN112" i="1"/>
  <c r="AM112" i="1"/>
  <c r="AJ112" i="1"/>
  <c r="AI112" i="1"/>
  <c r="AH112" i="1"/>
  <c r="AF112" i="1"/>
  <c r="AE112" i="1"/>
  <c r="AD112" i="1"/>
  <c r="AC112" i="1"/>
  <c r="AB112" i="1"/>
  <c r="AA112" i="1"/>
  <c r="AX111" i="1"/>
  <c r="AU111" i="1"/>
  <c r="AT111" i="1"/>
  <c r="AS111" i="1"/>
  <c r="AR111" i="1"/>
  <c r="AQ111" i="1"/>
  <c r="AP111" i="1"/>
  <c r="AO111" i="1"/>
  <c r="AN111" i="1"/>
  <c r="AM111" i="1"/>
  <c r="AJ111" i="1"/>
  <c r="AI111" i="1"/>
  <c r="AH111" i="1"/>
  <c r="AF111" i="1"/>
  <c r="AE111" i="1"/>
  <c r="AD111" i="1"/>
  <c r="AC111" i="1"/>
  <c r="AB111" i="1"/>
  <c r="AA111" i="1"/>
  <c r="AX110" i="1"/>
  <c r="AU110" i="1"/>
  <c r="AT110" i="1"/>
  <c r="AS110" i="1"/>
  <c r="AR110" i="1"/>
  <c r="AQ110" i="1"/>
  <c r="AP110" i="1"/>
  <c r="AO110" i="1"/>
  <c r="AN110" i="1"/>
  <c r="AM110" i="1"/>
  <c r="AJ110" i="1"/>
  <c r="AI110" i="1"/>
  <c r="AH110" i="1"/>
  <c r="AF110" i="1"/>
  <c r="AE110" i="1"/>
  <c r="AD110" i="1"/>
  <c r="AC110" i="1"/>
  <c r="AB110" i="1"/>
  <c r="AA110" i="1"/>
  <c r="AX109" i="1"/>
  <c r="AU109" i="1"/>
  <c r="AT109" i="1"/>
  <c r="AS109" i="1"/>
  <c r="AR109" i="1"/>
  <c r="AQ109" i="1"/>
  <c r="AP109" i="1"/>
  <c r="AO109" i="1"/>
  <c r="AN109" i="1"/>
  <c r="AM109" i="1"/>
  <c r="AJ109" i="1"/>
  <c r="AI109" i="1"/>
  <c r="AH109" i="1"/>
  <c r="AF109" i="1"/>
  <c r="AE109" i="1"/>
  <c r="AD109" i="1"/>
  <c r="AC109" i="1"/>
  <c r="AB109" i="1"/>
  <c r="AA109" i="1"/>
  <c r="AX108" i="1"/>
  <c r="AU108" i="1"/>
  <c r="AT108" i="1"/>
  <c r="AS108" i="1"/>
  <c r="AR108" i="1"/>
  <c r="AQ108" i="1"/>
  <c r="AP108" i="1"/>
  <c r="AO108" i="1"/>
  <c r="AN108" i="1"/>
  <c r="AM108" i="1"/>
  <c r="AJ108" i="1"/>
  <c r="AI108" i="1"/>
  <c r="AH108" i="1"/>
  <c r="AF108" i="1"/>
  <c r="AE108" i="1"/>
  <c r="AD108" i="1"/>
  <c r="AC108" i="1"/>
  <c r="AB108" i="1"/>
  <c r="AA108" i="1"/>
  <c r="AX107" i="1"/>
  <c r="AU107" i="1"/>
  <c r="AT107" i="1"/>
  <c r="AS107" i="1"/>
  <c r="AR107" i="1"/>
  <c r="AQ107" i="1"/>
  <c r="AP107" i="1"/>
  <c r="AO107" i="1"/>
  <c r="AN107" i="1"/>
  <c r="AM107" i="1"/>
  <c r="AJ107" i="1"/>
  <c r="AI107" i="1"/>
  <c r="AH107" i="1"/>
  <c r="AF107" i="1"/>
  <c r="AE107" i="1"/>
  <c r="AD107" i="1"/>
  <c r="AC107" i="1"/>
  <c r="AB107" i="1"/>
  <c r="AA107" i="1"/>
  <c r="AX106" i="1"/>
  <c r="AU106" i="1"/>
  <c r="AT106" i="1"/>
  <c r="AS106" i="1"/>
  <c r="AR106" i="1"/>
  <c r="AQ106" i="1"/>
  <c r="AP106" i="1"/>
  <c r="AO106" i="1"/>
  <c r="AN106" i="1"/>
  <c r="AM106" i="1"/>
  <c r="AJ106" i="1"/>
  <c r="AI106" i="1"/>
  <c r="AH106" i="1"/>
  <c r="AF106" i="1"/>
  <c r="AE106" i="1"/>
  <c r="AD106" i="1"/>
  <c r="AC106" i="1"/>
  <c r="AB106" i="1"/>
  <c r="AA106" i="1"/>
  <c r="AX105" i="1"/>
  <c r="AU105" i="1"/>
  <c r="AT105" i="1"/>
  <c r="AS105" i="1"/>
  <c r="AR105" i="1"/>
  <c r="AQ105" i="1"/>
  <c r="AP105" i="1"/>
  <c r="AO105" i="1"/>
  <c r="AN105" i="1"/>
  <c r="AM105" i="1"/>
  <c r="AJ105" i="1"/>
  <c r="AI105" i="1"/>
  <c r="AH105" i="1"/>
  <c r="AF105" i="1"/>
  <c r="AE105" i="1"/>
  <c r="AD105" i="1"/>
  <c r="AC105" i="1"/>
  <c r="AB105" i="1"/>
  <c r="AA105" i="1"/>
  <c r="AX104" i="1"/>
  <c r="AU104" i="1"/>
  <c r="AT104" i="1"/>
  <c r="AS104" i="1"/>
  <c r="AR104" i="1"/>
  <c r="AQ104" i="1"/>
  <c r="AP104" i="1"/>
  <c r="AO104" i="1"/>
  <c r="AN104" i="1"/>
  <c r="AM104" i="1"/>
  <c r="AJ104" i="1"/>
  <c r="AI104" i="1"/>
  <c r="AH104" i="1"/>
  <c r="AF104" i="1"/>
  <c r="AE104" i="1"/>
  <c r="AD104" i="1"/>
  <c r="AC104" i="1"/>
  <c r="AB104" i="1"/>
  <c r="AA104" i="1"/>
  <c r="AX103" i="1"/>
  <c r="AU103" i="1"/>
  <c r="AT103" i="1"/>
  <c r="AS103" i="1"/>
  <c r="AR103" i="1"/>
  <c r="AQ103" i="1"/>
  <c r="AP103" i="1"/>
  <c r="AO103" i="1"/>
  <c r="AN103" i="1"/>
  <c r="AM103" i="1"/>
  <c r="AJ103" i="1"/>
  <c r="AI103" i="1"/>
  <c r="AH103" i="1"/>
  <c r="AF103" i="1"/>
  <c r="AE103" i="1"/>
  <c r="AD103" i="1"/>
  <c r="AC103" i="1"/>
  <c r="AB103" i="1"/>
  <c r="AA103" i="1"/>
  <c r="AX102" i="1"/>
  <c r="AU102" i="1"/>
  <c r="AT102" i="1"/>
  <c r="AS102" i="1"/>
  <c r="AR102" i="1"/>
  <c r="AQ102" i="1"/>
  <c r="AP102" i="1"/>
  <c r="AO102" i="1"/>
  <c r="AN102" i="1"/>
  <c r="AM102" i="1"/>
  <c r="AJ102" i="1"/>
  <c r="AI102" i="1"/>
  <c r="AH102" i="1"/>
  <c r="AF102" i="1"/>
  <c r="AE102" i="1"/>
  <c r="AD102" i="1"/>
  <c r="AC102" i="1"/>
  <c r="AB102" i="1"/>
  <c r="AA102" i="1"/>
  <c r="AX101" i="1"/>
  <c r="AU101" i="1"/>
  <c r="AT101" i="1"/>
  <c r="AS101" i="1"/>
  <c r="AR101" i="1"/>
  <c r="AQ101" i="1"/>
  <c r="AP101" i="1"/>
  <c r="AO101" i="1"/>
  <c r="AN101" i="1"/>
  <c r="AM101" i="1"/>
  <c r="AK101" i="1"/>
  <c r="AJ101" i="1"/>
  <c r="AI101" i="1"/>
  <c r="AH101" i="1"/>
  <c r="AF101" i="1"/>
  <c r="AE101" i="1"/>
  <c r="AD101" i="1"/>
  <c r="AC101" i="1"/>
  <c r="AB101" i="1"/>
  <c r="AA101" i="1"/>
  <c r="AX100" i="1"/>
  <c r="AU100" i="1"/>
  <c r="AT100" i="1"/>
  <c r="AS100" i="1"/>
  <c r="AR100" i="1"/>
  <c r="AQ100" i="1"/>
  <c r="AP100" i="1"/>
  <c r="AO100" i="1"/>
  <c r="AN100" i="1"/>
  <c r="AM100" i="1"/>
  <c r="AJ100" i="1"/>
  <c r="AI100" i="1"/>
  <c r="AH100" i="1"/>
  <c r="AF100" i="1"/>
  <c r="AE100" i="1"/>
  <c r="AD100" i="1"/>
  <c r="AC100" i="1"/>
  <c r="AB100" i="1"/>
  <c r="AA100" i="1"/>
  <c r="AX99" i="1"/>
  <c r="AU99" i="1"/>
  <c r="AT99" i="1"/>
  <c r="AS99" i="1"/>
  <c r="AR99" i="1"/>
  <c r="AQ99" i="1"/>
  <c r="AP99" i="1"/>
  <c r="AO99" i="1"/>
  <c r="AN99" i="1"/>
  <c r="AM99" i="1"/>
  <c r="AK99" i="1"/>
  <c r="AJ99" i="1"/>
  <c r="AI99" i="1"/>
  <c r="AH99" i="1"/>
  <c r="AF99" i="1"/>
  <c r="AE99" i="1"/>
  <c r="AD99" i="1"/>
  <c r="AC99" i="1"/>
  <c r="AB99" i="1"/>
  <c r="AA99" i="1"/>
  <c r="AX98" i="1"/>
  <c r="AU98" i="1"/>
  <c r="AT98" i="1"/>
  <c r="AS98" i="1"/>
  <c r="AR98" i="1"/>
  <c r="AQ98" i="1"/>
  <c r="AP98" i="1"/>
  <c r="AO98" i="1"/>
  <c r="AN98" i="1"/>
  <c r="AM98" i="1"/>
  <c r="AJ98" i="1"/>
  <c r="AI98" i="1"/>
  <c r="AH98" i="1"/>
  <c r="AF98" i="1"/>
  <c r="AE98" i="1"/>
  <c r="AD98" i="1"/>
  <c r="AC98" i="1"/>
  <c r="AB98" i="1"/>
  <c r="AA98" i="1"/>
  <c r="AX97" i="1"/>
  <c r="AU97" i="1"/>
  <c r="AT97" i="1"/>
  <c r="AS97" i="1"/>
  <c r="AR97" i="1"/>
  <c r="AQ97" i="1"/>
  <c r="AP97" i="1"/>
  <c r="AO97" i="1"/>
  <c r="AN97" i="1"/>
  <c r="AM97" i="1"/>
  <c r="AJ97" i="1"/>
  <c r="AI97" i="1"/>
  <c r="AH97" i="1"/>
  <c r="AF97" i="1"/>
  <c r="AE97" i="1"/>
  <c r="AD97" i="1"/>
  <c r="AC97" i="1"/>
  <c r="AB97" i="1"/>
  <c r="AA97" i="1"/>
  <c r="AX96" i="1"/>
  <c r="AU96" i="1"/>
  <c r="AT96" i="1"/>
  <c r="AS96" i="1"/>
  <c r="AR96" i="1"/>
  <c r="AQ96" i="1"/>
  <c r="AP96" i="1"/>
  <c r="AO96" i="1"/>
  <c r="AN96" i="1"/>
  <c r="AM96" i="1"/>
  <c r="AK96" i="1"/>
  <c r="AJ96" i="1"/>
  <c r="AI96" i="1"/>
  <c r="AH96" i="1"/>
  <c r="AF96" i="1"/>
  <c r="AE96" i="1"/>
  <c r="AD96" i="1"/>
  <c r="AC96" i="1"/>
  <c r="AB96" i="1"/>
  <c r="AA96" i="1"/>
  <c r="AX95" i="1"/>
  <c r="AU95" i="1"/>
  <c r="AT95" i="1"/>
  <c r="AS95" i="1"/>
  <c r="AR95" i="1"/>
  <c r="AQ95" i="1"/>
  <c r="AP95" i="1"/>
  <c r="AO95" i="1"/>
  <c r="AN95" i="1"/>
  <c r="AM95" i="1"/>
  <c r="AK95" i="1"/>
  <c r="AJ95" i="1"/>
  <c r="AI95" i="1"/>
  <c r="AH95" i="1"/>
  <c r="AF95" i="1"/>
  <c r="AE95" i="1"/>
  <c r="AD95" i="1"/>
  <c r="AC95" i="1"/>
  <c r="AB95" i="1"/>
  <c r="AA95" i="1"/>
  <c r="AX94" i="1"/>
  <c r="AU94" i="1"/>
  <c r="AT94" i="1"/>
  <c r="AS94" i="1"/>
  <c r="AR94" i="1"/>
  <c r="AQ94" i="1"/>
  <c r="AP94" i="1"/>
  <c r="AO94" i="1"/>
  <c r="AN94" i="1"/>
  <c r="AM94" i="1"/>
  <c r="AJ94" i="1"/>
  <c r="AI94" i="1"/>
  <c r="AH94" i="1"/>
  <c r="AF94" i="1"/>
  <c r="AE94" i="1"/>
  <c r="AD94" i="1"/>
  <c r="AC94" i="1"/>
  <c r="AB94" i="1"/>
  <c r="AA94" i="1"/>
  <c r="AX93" i="1"/>
  <c r="AU93" i="1"/>
  <c r="AT93" i="1"/>
  <c r="AS93" i="1"/>
  <c r="AR93" i="1"/>
  <c r="AQ93" i="1"/>
  <c r="AP93" i="1"/>
  <c r="AO93" i="1"/>
  <c r="AN93" i="1"/>
  <c r="AM93" i="1"/>
  <c r="AJ93" i="1"/>
  <c r="AI93" i="1"/>
  <c r="AH93" i="1"/>
  <c r="AF93" i="1"/>
  <c r="AE93" i="1"/>
  <c r="AD93" i="1"/>
  <c r="AC93" i="1"/>
  <c r="AB93" i="1"/>
  <c r="AA93" i="1"/>
  <c r="AX92" i="1"/>
  <c r="AU92" i="1"/>
  <c r="AT92" i="1"/>
  <c r="AS92" i="1"/>
  <c r="AR92" i="1"/>
  <c r="AQ92" i="1"/>
  <c r="AP92" i="1"/>
  <c r="AO92" i="1"/>
  <c r="AN92" i="1"/>
  <c r="AM92" i="1"/>
  <c r="AK92" i="1"/>
  <c r="AJ92" i="1"/>
  <c r="AI92" i="1"/>
  <c r="AH92" i="1"/>
  <c r="AF92" i="1"/>
  <c r="AE92" i="1"/>
  <c r="AD92" i="1"/>
  <c r="AC92" i="1"/>
  <c r="AB92" i="1"/>
  <c r="AA92" i="1"/>
  <c r="AX91" i="1"/>
  <c r="AU91" i="1"/>
  <c r="AT91" i="1"/>
  <c r="AS91" i="1"/>
  <c r="AR91" i="1"/>
  <c r="AQ91" i="1"/>
  <c r="AP91" i="1"/>
  <c r="AO91" i="1"/>
  <c r="AN91" i="1"/>
  <c r="AM91" i="1"/>
  <c r="AJ91" i="1"/>
  <c r="AI91" i="1"/>
  <c r="AH91" i="1"/>
  <c r="AF91" i="1"/>
  <c r="AE91" i="1"/>
  <c r="AD91" i="1"/>
  <c r="AC91" i="1"/>
  <c r="AB91" i="1"/>
  <c r="AA91" i="1"/>
  <c r="AX90" i="1"/>
  <c r="AU90" i="1"/>
  <c r="AT90" i="1"/>
  <c r="AS90" i="1"/>
  <c r="AR90" i="1"/>
  <c r="AQ90" i="1"/>
  <c r="AP90" i="1"/>
  <c r="AO90" i="1"/>
  <c r="AN90" i="1"/>
  <c r="AM90" i="1"/>
  <c r="AJ90" i="1"/>
  <c r="AI90" i="1"/>
  <c r="AH90" i="1"/>
  <c r="AF90" i="1"/>
  <c r="AE90" i="1"/>
  <c r="AD90" i="1"/>
  <c r="AC90" i="1"/>
  <c r="AB90" i="1"/>
  <c r="AA90" i="1"/>
  <c r="AX89" i="1"/>
  <c r="AU89" i="1"/>
  <c r="AT89" i="1"/>
  <c r="AS89" i="1"/>
  <c r="AR89" i="1"/>
  <c r="AQ89" i="1"/>
  <c r="AP89" i="1"/>
  <c r="AO89" i="1"/>
  <c r="AN89" i="1"/>
  <c r="AM89" i="1"/>
  <c r="AJ89" i="1"/>
  <c r="AI89" i="1"/>
  <c r="AH89" i="1"/>
  <c r="AF89" i="1"/>
  <c r="AE89" i="1"/>
  <c r="AD89" i="1"/>
  <c r="AC89" i="1"/>
  <c r="AB89" i="1"/>
  <c r="AA89" i="1"/>
  <c r="AX88" i="1"/>
  <c r="AU88" i="1"/>
  <c r="AT88" i="1"/>
  <c r="AS88" i="1"/>
  <c r="AR88" i="1"/>
  <c r="AQ88" i="1"/>
  <c r="AP88" i="1"/>
  <c r="AO88" i="1"/>
  <c r="AN88" i="1"/>
  <c r="AM88" i="1"/>
  <c r="AK88" i="1"/>
  <c r="AJ88" i="1"/>
  <c r="AI88" i="1"/>
  <c r="AH88" i="1"/>
  <c r="AF88" i="1"/>
  <c r="AE88" i="1"/>
  <c r="AD88" i="1"/>
  <c r="AC88" i="1"/>
  <c r="AB88" i="1"/>
  <c r="AA88" i="1"/>
  <c r="AX87" i="1"/>
  <c r="AU87" i="1"/>
  <c r="AT87" i="1"/>
  <c r="AS87" i="1"/>
  <c r="AR87" i="1"/>
  <c r="AQ87" i="1"/>
  <c r="AP87" i="1"/>
  <c r="AO87" i="1"/>
  <c r="AN87" i="1"/>
  <c r="AM87" i="1"/>
  <c r="AK87" i="1"/>
  <c r="AJ87" i="1"/>
  <c r="AI87" i="1"/>
  <c r="AH87" i="1"/>
  <c r="AF87" i="1"/>
  <c r="AE87" i="1"/>
  <c r="AD87" i="1"/>
  <c r="AC87" i="1"/>
  <c r="AB87" i="1"/>
  <c r="AA87" i="1"/>
  <c r="AX86" i="1"/>
  <c r="AU86" i="1"/>
  <c r="AT86" i="1"/>
  <c r="AS86" i="1"/>
  <c r="AR86" i="1"/>
  <c r="AQ86" i="1"/>
  <c r="AP86" i="1"/>
  <c r="AO86" i="1"/>
  <c r="AN86" i="1"/>
  <c r="AM86" i="1"/>
  <c r="AJ86" i="1"/>
  <c r="AI86" i="1"/>
  <c r="AH86" i="1"/>
  <c r="AF86" i="1"/>
  <c r="AE86" i="1"/>
  <c r="AD86" i="1"/>
  <c r="AC86" i="1"/>
  <c r="AB86" i="1"/>
  <c r="AA86" i="1"/>
  <c r="AX85" i="1"/>
  <c r="AU85" i="1"/>
  <c r="AT85" i="1"/>
  <c r="AS85" i="1"/>
  <c r="AR85" i="1"/>
  <c r="AQ85" i="1"/>
  <c r="AP85" i="1"/>
  <c r="AO85" i="1"/>
  <c r="AN85" i="1"/>
  <c r="AM85" i="1"/>
  <c r="AJ85" i="1"/>
  <c r="AI85" i="1"/>
  <c r="AH85" i="1"/>
  <c r="AF85" i="1"/>
  <c r="AE85" i="1"/>
  <c r="AD85" i="1"/>
  <c r="AC85" i="1"/>
  <c r="AB85" i="1"/>
  <c r="AA85" i="1"/>
  <c r="AX84" i="1"/>
  <c r="AU84" i="1"/>
  <c r="AT84" i="1"/>
  <c r="AS84" i="1"/>
  <c r="AR84" i="1"/>
  <c r="AQ84" i="1"/>
  <c r="AP84" i="1"/>
  <c r="AO84" i="1"/>
  <c r="AN84" i="1"/>
  <c r="AM84" i="1"/>
  <c r="AJ84" i="1"/>
  <c r="AI84" i="1"/>
  <c r="AH84" i="1"/>
  <c r="AF84" i="1"/>
  <c r="AE84" i="1"/>
  <c r="AD84" i="1"/>
  <c r="AC84" i="1"/>
  <c r="AB84" i="1"/>
  <c r="AA84" i="1"/>
  <c r="AX83" i="1"/>
  <c r="AU83" i="1"/>
  <c r="AT83" i="1"/>
  <c r="AS83" i="1"/>
  <c r="AR83" i="1"/>
  <c r="AQ83" i="1"/>
  <c r="AP83" i="1"/>
  <c r="AO83" i="1"/>
  <c r="AN83" i="1"/>
  <c r="AM83" i="1"/>
  <c r="AJ83" i="1"/>
  <c r="AI83" i="1"/>
  <c r="AH83" i="1"/>
  <c r="AF83" i="1"/>
  <c r="AE83" i="1"/>
  <c r="AD83" i="1"/>
  <c r="AC83" i="1"/>
  <c r="AB83" i="1"/>
  <c r="AA83" i="1"/>
  <c r="AX82" i="1"/>
  <c r="AU82" i="1"/>
  <c r="AT82" i="1"/>
  <c r="AS82" i="1"/>
  <c r="AR82" i="1"/>
  <c r="AQ82" i="1"/>
  <c r="AP82" i="1"/>
  <c r="AO82" i="1"/>
  <c r="AN82" i="1"/>
  <c r="AM82" i="1"/>
  <c r="AJ82" i="1"/>
  <c r="AI82" i="1"/>
  <c r="AH82" i="1"/>
  <c r="AF82" i="1"/>
  <c r="AE82" i="1"/>
  <c r="AD82" i="1"/>
  <c r="AC82" i="1"/>
  <c r="AB82" i="1"/>
  <c r="AA82" i="1"/>
  <c r="AX81" i="1"/>
  <c r="AU81" i="1"/>
  <c r="AT81" i="1"/>
  <c r="AS81" i="1"/>
  <c r="AR81" i="1"/>
  <c r="AQ81" i="1"/>
  <c r="AP81" i="1"/>
  <c r="AO81" i="1"/>
  <c r="AN81" i="1"/>
  <c r="AM81" i="1"/>
  <c r="AJ81" i="1"/>
  <c r="AI81" i="1"/>
  <c r="AH81" i="1"/>
  <c r="AF81" i="1"/>
  <c r="AE81" i="1"/>
  <c r="AD81" i="1"/>
  <c r="AC81" i="1"/>
  <c r="AB81" i="1"/>
  <c r="AA81" i="1"/>
  <c r="AX80" i="1"/>
  <c r="AU80" i="1"/>
  <c r="AT80" i="1"/>
  <c r="AS80" i="1"/>
  <c r="AR80" i="1"/>
  <c r="AQ80" i="1"/>
  <c r="AP80" i="1"/>
  <c r="AO80" i="1"/>
  <c r="AN80" i="1"/>
  <c r="AM80" i="1"/>
  <c r="AJ80" i="1"/>
  <c r="AI80" i="1"/>
  <c r="AH80" i="1"/>
  <c r="AF80" i="1"/>
  <c r="AE80" i="1"/>
  <c r="AD80" i="1"/>
  <c r="AC80" i="1"/>
  <c r="AB80" i="1"/>
  <c r="AA80" i="1"/>
  <c r="AX79" i="1"/>
  <c r="AU79" i="1"/>
  <c r="AT79" i="1"/>
  <c r="AS79" i="1"/>
  <c r="AR79" i="1"/>
  <c r="AQ79" i="1"/>
  <c r="AP79" i="1"/>
  <c r="AO79" i="1"/>
  <c r="AN79" i="1"/>
  <c r="AM79" i="1"/>
  <c r="AJ79" i="1"/>
  <c r="AI79" i="1"/>
  <c r="AH79" i="1"/>
  <c r="AF79" i="1"/>
  <c r="AE79" i="1"/>
  <c r="AD79" i="1"/>
  <c r="AC79" i="1"/>
  <c r="AB79" i="1"/>
  <c r="AA79" i="1"/>
  <c r="AX78" i="1"/>
  <c r="AU78" i="1"/>
  <c r="AT78" i="1"/>
  <c r="AS78" i="1"/>
  <c r="AR78" i="1"/>
  <c r="AQ78" i="1"/>
  <c r="AP78" i="1"/>
  <c r="AO78" i="1"/>
  <c r="AN78" i="1"/>
  <c r="AM78" i="1"/>
  <c r="AJ78" i="1"/>
  <c r="AI78" i="1"/>
  <c r="AH78" i="1"/>
  <c r="AF78" i="1"/>
  <c r="AE78" i="1"/>
  <c r="AD78" i="1"/>
  <c r="AC78" i="1"/>
  <c r="AB78" i="1"/>
  <c r="AA78" i="1"/>
  <c r="AX77" i="1"/>
  <c r="AU77" i="1"/>
  <c r="AT77" i="1"/>
  <c r="AS77" i="1"/>
  <c r="AR77" i="1"/>
  <c r="AQ77" i="1"/>
  <c r="AP77" i="1"/>
  <c r="AO77" i="1"/>
  <c r="AN77" i="1"/>
  <c r="AM77" i="1"/>
  <c r="AJ77" i="1"/>
  <c r="AI77" i="1"/>
  <c r="AH77" i="1"/>
  <c r="AF77" i="1"/>
  <c r="AE77" i="1"/>
  <c r="AD77" i="1"/>
  <c r="AC77" i="1"/>
  <c r="AB77" i="1"/>
  <c r="AA77" i="1"/>
  <c r="AX76" i="1"/>
  <c r="AU76" i="1"/>
  <c r="AT76" i="1"/>
  <c r="AS76" i="1"/>
  <c r="AR76" i="1"/>
  <c r="AQ76" i="1"/>
  <c r="AP76" i="1"/>
  <c r="AO76" i="1"/>
  <c r="AN76" i="1"/>
  <c r="AM76" i="1"/>
  <c r="AK76" i="1"/>
  <c r="AJ76" i="1"/>
  <c r="AI76" i="1"/>
  <c r="AH76" i="1"/>
  <c r="AF76" i="1"/>
  <c r="AE76" i="1"/>
  <c r="AD76" i="1"/>
  <c r="AC76" i="1"/>
  <c r="AB76" i="1"/>
  <c r="AA76" i="1"/>
  <c r="AX75" i="1"/>
  <c r="AU75" i="1"/>
  <c r="AT75" i="1"/>
  <c r="AS75" i="1"/>
  <c r="AR75" i="1"/>
  <c r="AQ75" i="1"/>
  <c r="AP75" i="1"/>
  <c r="AO75" i="1"/>
  <c r="AN75" i="1"/>
  <c r="AM75" i="1"/>
  <c r="AJ75" i="1"/>
  <c r="AI75" i="1"/>
  <c r="AH75" i="1"/>
  <c r="AF75" i="1"/>
  <c r="AE75" i="1"/>
  <c r="AD75" i="1"/>
  <c r="AC75" i="1"/>
  <c r="AB75" i="1"/>
  <c r="AA75" i="1"/>
  <c r="AX74" i="1"/>
  <c r="AU74" i="1"/>
  <c r="AT74" i="1"/>
  <c r="AS74" i="1"/>
  <c r="AR74" i="1"/>
  <c r="AQ74" i="1"/>
  <c r="AP74" i="1"/>
  <c r="AO74" i="1"/>
  <c r="AN74" i="1"/>
  <c r="AM74" i="1"/>
  <c r="AJ74" i="1"/>
  <c r="AI74" i="1"/>
  <c r="AH74" i="1"/>
  <c r="AF74" i="1"/>
  <c r="AE74" i="1"/>
  <c r="AD74" i="1"/>
  <c r="AC74" i="1"/>
  <c r="AB74" i="1"/>
  <c r="AA74" i="1"/>
  <c r="AX73" i="1"/>
  <c r="AU73" i="1"/>
  <c r="AT73" i="1"/>
  <c r="AS73" i="1"/>
  <c r="AR73" i="1"/>
  <c r="AQ73" i="1"/>
  <c r="AP73" i="1"/>
  <c r="AO73" i="1"/>
  <c r="AN73" i="1"/>
  <c r="AM73" i="1"/>
  <c r="AJ73" i="1"/>
  <c r="AI73" i="1"/>
  <c r="AH73" i="1"/>
  <c r="AF73" i="1"/>
  <c r="AE73" i="1"/>
  <c r="AD73" i="1"/>
  <c r="AC73" i="1"/>
  <c r="AB73" i="1"/>
  <c r="AA73" i="1"/>
  <c r="AX72" i="1"/>
  <c r="AU72" i="1"/>
  <c r="AT72" i="1"/>
  <c r="AS72" i="1"/>
  <c r="AR72" i="1"/>
  <c r="AQ72" i="1"/>
  <c r="AP72" i="1"/>
  <c r="AO72" i="1"/>
  <c r="AN72" i="1"/>
  <c r="AM72" i="1"/>
  <c r="AJ72" i="1"/>
  <c r="AI72" i="1"/>
  <c r="AH72" i="1"/>
  <c r="AF72" i="1"/>
  <c r="AE72" i="1"/>
  <c r="AD72" i="1"/>
  <c r="AC72" i="1"/>
  <c r="AB72" i="1"/>
  <c r="AA72" i="1"/>
  <c r="AX71" i="1"/>
  <c r="AU71" i="1"/>
  <c r="AT71" i="1"/>
  <c r="AS71" i="1"/>
  <c r="AR71" i="1"/>
  <c r="AQ71" i="1"/>
  <c r="AP71" i="1"/>
  <c r="AO71" i="1"/>
  <c r="AN71" i="1"/>
  <c r="AM71" i="1"/>
  <c r="AJ71" i="1"/>
  <c r="AI71" i="1"/>
  <c r="AH71" i="1"/>
  <c r="AF71" i="1"/>
  <c r="AE71" i="1"/>
  <c r="AD71" i="1"/>
  <c r="AC71" i="1"/>
  <c r="AB71" i="1"/>
  <c r="AA71" i="1"/>
  <c r="AX70" i="1"/>
  <c r="AU70" i="1"/>
  <c r="AT70" i="1"/>
  <c r="AS70" i="1"/>
  <c r="AR70" i="1"/>
  <c r="AQ70" i="1"/>
  <c r="AP70" i="1"/>
  <c r="AO70" i="1"/>
  <c r="AN70" i="1"/>
  <c r="AM70" i="1"/>
  <c r="AJ70" i="1"/>
  <c r="AI70" i="1"/>
  <c r="AH70" i="1"/>
  <c r="AF70" i="1"/>
  <c r="AE70" i="1"/>
  <c r="AD70" i="1"/>
  <c r="AC70" i="1"/>
  <c r="AB70" i="1"/>
  <c r="AA70" i="1"/>
  <c r="AX69" i="1"/>
  <c r="AU69" i="1"/>
  <c r="AT69" i="1"/>
  <c r="AS69" i="1"/>
  <c r="AR69" i="1"/>
  <c r="AQ69" i="1"/>
  <c r="AP69" i="1"/>
  <c r="AO69" i="1"/>
  <c r="AN69" i="1"/>
  <c r="AM69" i="1"/>
  <c r="AJ69" i="1"/>
  <c r="AI69" i="1"/>
  <c r="AH69" i="1"/>
  <c r="AF69" i="1"/>
  <c r="AE69" i="1"/>
  <c r="AD69" i="1"/>
  <c r="AC69" i="1"/>
  <c r="AB69" i="1"/>
  <c r="AA69" i="1"/>
  <c r="AX68" i="1"/>
  <c r="AU68" i="1"/>
  <c r="AT68" i="1"/>
  <c r="AS68" i="1"/>
  <c r="AR68" i="1"/>
  <c r="AQ68" i="1"/>
  <c r="AP68" i="1"/>
  <c r="AO68" i="1"/>
  <c r="AN68" i="1"/>
  <c r="AM68" i="1"/>
  <c r="AJ68" i="1"/>
  <c r="AI68" i="1"/>
  <c r="AH68" i="1"/>
  <c r="AF68" i="1"/>
  <c r="AE68" i="1"/>
  <c r="AD68" i="1"/>
  <c r="AC68" i="1"/>
  <c r="AB68" i="1"/>
  <c r="AA68" i="1"/>
  <c r="AX67" i="1"/>
  <c r="AU67" i="1"/>
  <c r="AT67" i="1"/>
  <c r="AS67" i="1"/>
  <c r="AR67" i="1"/>
  <c r="AQ67" i="1"/>
  <c r="AP67" i="1"/>
  <c r="AO67" i="1"/>
  <c r="AN67" i="1"/>
  <c r="AM67" i="1"/>
  <c r="AJ67" i="1"/>
  <c r="AI67" i="1"/>
  <c r="AH67" i="1"/>
  <c r="AF67" i="1"/>
  <c r="AE67" i="1"/>
  <c r="AD67" i="1"/>
  <c r="AC67" i="1"/>
  <c r="AB67" i="1"/>
  <c r="AA67" i="1"/>
  <c r="AX66" i="1"/>
  <c r="AU66" i="1"/>
  <c r="AT66" i="1"/>
  <c r="AS66" i="1"/>
  <c r="AR66" i="1"/>
  <c r="AQ66" i="1"/>
  <c r="AP66" i="1"/>
  <c r="AO66" i="1"/>
  <c r="AN66" i="1"/>
  <c r="AM66" i="1"/>
  <c r="AK66" i="1"/>
  <c r="AJ66" i="1"/>
  <c r="AI66" i="1"/>
  <c r="AH66" i="1"/>
  <c r="AF66" i="1"/>
  <c r="AE66" i="1"/>
  <c r="AD66" i="1"/>
  <c r="AC66" i="1"/>
  <c r="AB66" i="1"/>
  <c r="AA66" i="1"/>
  <c r="AX65" i="1"/>
  <c r="AU65" i="1"/>
  <c r="AT65" i="1"/>
  <c r="AS65" i="1"/>
  <c r="AR65" i="1"/>
  <c r="AQ65" i="1"/>
  <c r="AP65" i="1"/>
  <c r="AO65" i="1"/>
  <c r="AN65" i="1"/>
  <c r="AM65" i="1"/>
  <c r="AK65" i="1"/>
  <c r="AJ65" i="1"/>
  <c r="AI65" i="1"/>
  <c r="AH65" i="1"/>
  <c r="AF65" i="1"/>
  <c r="AE65" i="1"/>
  <c r="AD65" i="1"/>
  <c r="AC65" i="1"/>
  <c r="AB65" i="1"/>
  <c r="AA65" i="1"/>
  <c r="AX64" i="1"/>
  <c r="AU64" i="1"/>
  <c r="AT64" i="1"/>
  <c r="AS64" i="1"/>
  <c r="AR64" i="1"/>
  <c r="AQ64" i="1"/>
  <c r="AP64" i="1"/>
  <c r="AO64" i="1"/>
  <c r="AN64" i="1"/>
  <c r="AM64" i="1"/>
  <c r="AJ64" i="1"/>
  <c r="AI64" i="1"/>
  <c r="AH64" i="1"/>
  <c r="AF64" i="1"/>
  <c r="AE64" i="1"/>
  <c r="AD64" i="1"/>
  <c r="AC64" i="1"/>
  <c r="AB64" i="1"/>
  <c r="AA64" i="1"/>
  <c r="AX63" i="1"/>
  <c r="AU63" i="1"/>
  <c r="AT63" i="1"/>
  <c r="AS63" i="1"/>
  <c r="AR63" i="1"/>
  <c r="AQ63" i="1"/>
  <c r="AP63" i="1"/>
  <c r="AO63" i="1"/>
  <c r="AN63" i="1"/>
  <c r="AM63" i="1"/>
  <c r="AJ63" i="1"/>
  <c r="AI63" i="1"/>
  <c r="AH63" i="1"/>
  <c r="AF63" i="1"/>
  <c r="AE63" i="1"/>
  <c r="AD63" i="1"/>
  <c r="AC63" i="1"/>
  <c r="AB63" i="1"/>
  <c r="AA63" i="1"/>
  <c r="AX62" i="1"/>
  <c r="AU62" i="1"/>
  <c r="AT62" i="1"/>
  <c r="AS62" i="1"/>
  <c r="AR62" i="1"/>
  <c r="AQ62" i="1"/>
  <c r="AP62" i="1"/>
  <c r="AO62" i="1"/>
  <c r="AN62" i="1"/>
  <c r="AM62" i="1"/>
  <c r="AJ62" i="1"/>
  <c r="AI62" i="1"/>
  <c r="AH62" i="1"/>
  <c r="AF62" i="1"/>
  <c r="AE62" i="1"/>
  <c r="AD62" i="1"/>
  <c r="AC62" i="1"/>
  <c r="AB62" i="1"/>
  <c r="AA62" i="1"/>
  <c r="AX61" i="1"/>
  <c r="AU61" i="1"/>
  <c r="AT61" i="1"/>
  <c r="AS61" i="1"/>
  <c r="AR61" i="1"/>
  <c r="AQ61" i="1"/>
  <c r="AP61" i="1"/>
  <c r="AO61" i="1"/>
  <c r="AN61" i="1"/>
  <c r="AM61" i="1"/>
  <c r="AJ61" i="1"/>
  <c r="AI61" i="1"/>
  <c r="AH61" i="1"/>
  <c r="AF61" i="1"/>
  <c r="AE61" i="1"/>
  <c r="AD61" i="1"/>
  <c r="AC61" i="1"/>
  <c r="AB61" i="1"/>
  <c r="AA61" i="1"/>
  <c r="AX60" i="1"/>
  <c r="AU60" i="1"/>
  <c r="AT60" i="1"/>
  <c r="AS60" i="1"/>
  <c r="AR60" i="1"/>
  <c r="AQ60" i="1"/>
  <c r="AP60" i="1"/>
  <c r="AO60" i="1"/>
  <c r="AN60" i="1"/>
  <c r="AM60" i="1"/>
  <c r="AK60" i="1"/>
  <c r="AJ60" i="1"/>
  <c r="AI60" i="1"/>
  <c r="AH60" i="1"/>
  <c r="AF60" i="1"/>
  <c r="AE60" i="1"/>
  <c r="AD60" i="1"/>
  <c r="AC60" i="1"/>
  <c r="AB60" i="1"/>
  <c r="AA60" i="1"/>
  <c r="AX59" i="1"/>
  <c r="AU59" i="1"/>
  <c r="AT59" i="1"/>
  <c r="AS59" i="1"/>
  <c r="AR59" i="1"/>
  <c r="AQ59" i="1"/>
  <c r="AP59" i="1"/>
  <c r="AO59" i="1"/>
  <c r="AN59" i="1"/>
  <c r="AM59" i="1"/>
  <c r="AJ59" i="1"/>
  <c r="AI59" i="1"/>
  <c r="AH59" i="1"/>
  <c r="AF59" i="1"/>
  <c r="AE59" i="1"/>
  <c r="AD59" i="1"/>
  <c r="AC59" i="1"/>
  <c r="AB59" i="1"/>
  <c r="AA59" i="1"/>
  <c r="AX58" i="1"/>
  <c r="AU58" i="1"/>
  <c r="AT58" i="1"/>
  <c r="AS58" i="1"/>
  <c r="AR58" i="1"/>
  <c r="AQ58" i="1"/>
  <c r="AP58" i="1"/>
  <c r="AO58" i="1"/>
  <c r="AN58" i="1"/>
  <c r="AM58" i="1"/>
  <c r="AJ58" i="1"/>
  <c r="AI58" i="1"/>
  <c r="AH58" i="1"/>
  <c r="AF58" i="1"/>
  <c r="AE58" i="1"/>
  <c r="AD58" i="1"/>
  <c r="AC58" i="1"/>
  <c r="AB58" i="1"/>
  <c r="AA58" i="1"/>
  <c r="AX57" i="1"/>
  <c r="AU57" i="1"/>
  <c r="AT57" i="1"/>
  <c r="AS57" i="1"/>
  <c r="AR57" i="1"/>
  <c r="AQ57" i="1"/>
  <c r="AP57" i="1"/>
  <c r="AO57" i="1"/>
  <c r="AN57" i="1"/>
  <c r="AM57" i="1"/>
  <c r="AJ57" i="1"/>
  <c r="AI57" i="1"/>
  <c r="AH57" i="1"/>
  <c r="AF57" i="1"/>
  <c r="AE57" i="1"/>
  <c r="AD57" i="1"/>
  <c r="AC57" i="1"/>
  <c r="AB57" i="1"/>
  <c r="AA57" i="1"/>
  <c r="AX56" i="1"/>
  <c r="AU56" i="1"/>
  <c r="AT56" i="1"/>
  <c r="AS56" i="1"/>
  <c r="AR56" i="1"/>
  <c r="AQ56" i="1"/>
  <c r="AP56" i="1"/>
  <c r="AO56" i="1"/>
  <c r="AN56" i="1"/>
  <c r="AM56" i="1"/>
  <c r="AJ56" i="1"/>
  <c r="AI56" i="1"/>
  <c r="AH56" i="1"/>
  <c r="AF56" i="1"/>
  <c r="AE56" i="1"/>
  <c r="AD56" i="1"/>
  <c r="AC56" i="1"/>
  <c r="AB56" i="1"/>
  <c r="AA56" i="1"/>
  <c r="AX55" i="1"/>
  <c r="AU55" i="1"/>
  <c r="AT55" i="1"/>
  <c r="AS55" i="1"/>
  <c r="AR55" i="1"/>
  <c r="AQ55" i="1"/>
  <c r="AP55" i="1"/>
  <c r="AO55" i="1"/>
  <c r="AN55" i="1"/>
  <c r="AM55" i="1"/>
  <c r="AJ55" i="1"/>
  <c r="AI55" i="1"/>
  <c r="AH55" i="1"/>
  <c r="AF55" i="1"/>
  <c r="AE55" i="1"/>
  <c r="AD55" i="1"/>
  <c r="AC55" i="1"/>
  <c r="AB55" i="1"/>
  <c r="AA55" i="1"/>
  <c r="AX54" i="1"/>
  <c r="AU54" i="1"/>
  <c r="AT54" i="1"/>
  <c r="AS54" i="1"/>
  <c r="AR54" i="1"/>
  <c r="AQ54" i="1"/>
  <c r="AP54" i="1"/>
  <c r="AO54" i="1"/>
  <c r="AN54" i="1"/>
  <c r="AM54" i="1"/>
  <c r="AK54" i="1"/>
  <c r="AJ54" i="1"/>
  <c r="AI54" i="1"/>
  <c r="AH54" i="1"/>
  <c r="AF54" i="1"/>
  <c r="AE54" i="1"/>
  <c r="AD54" i="1"/>
  <c r="AC54" i="1"/>
  <c r="AB54" i="1"/>
  <c r="AA54" i="1"/>
  <c r="AX53" i="1"/>
  <c r="AU53" i="1"/>
  <c r="AT53" i="1"/>
  <c r="AS53" i="1"/>
  <c r="AR53" i="1"/>
  <c r="AQ53" i="1"/>
  <c r="AP53" i="1"/>
  <c r="AO53" i="1"/>
  <c r="AN53" i="1"/>
  <c r="AM53" i="1"/>
  <c r="AK53" i="1"/>
  <c r="AJ53" i="1"/>
  <c r="AI53" i="1"/>
  <c r="AH53" i="1"/>
  <c r="AF53" i="1"/>
  <c r="AE53" i="1"/>
  <c r="AD53" i="1"/>
  <c r="AC53" i="1"/>
  <c r="AB53" i="1"/>
  <c r="AA53" i="1"/>
  <c r="AX52" i="1"/>
  <c r="AU52" i="1"/>
  <c r="AT52" i="1"/>
  <c r="AS52" i="1"/>
  <c r="AR52" i="1"/>
  <c r="AQ52" i="1"/>
  <c r="AP52" i="1"/>
  <c r="AO52" i="1"/>
  <c r="AN52" i="1"/>
  <c r="AM52" i="1"/>
  <c r="AJ52" i="1"/>
  <c r="AI52" i="1"/>
  <c r="AH52" i="1"/>
  <c r="AF52" i="1"/>
  <c r="AE52" i="1"/>
  <c r="AD52" i="1"/>
  <c r="AC52" i="1"/>
  <c r="AB52" i="1"/>
  <c r="AA52" i="1"/>
  <c r="AX51" i="1"/>
  <c r="AU51" i="1"/>
  <c r="AT51" i="1"/>
  <c r="AS51" i="1"/>
  <c r="AR51" i="1"/>
  <c r="AQ51" i="1"/>
  <c r="AP51" i="1"/>
  <c r="AO51" i="1"/>
  <c r="AN51" i="1"/>
  <c r="AM51" i="1"/>
  <c r="AK51" i="1"/>
  <c r="AJ51" i="1"/>
  <c r="AI51" i="1"/>
  <c r="AH51" i="1"/>
  <c r="AF51" i="1"/>
  <c r="AE51" i="1"/>
  <c r="AD51" i="1"/>
  <c r="AC51" i="1"/>
  <c r="AB51" i="1"/>
  <c r="AA51" i="1"/>
  <c r="AX50" i="1"/>
  <c r="AU50" i="1"/>
  <c r="AT50" i="1"/>
  <c r="AS50" i="1"/>
  <c r="AR50" i="1"/>
  <c r="AQ50" i="1"/>
  <c r="AP50" i="1"/>
  <c r="AO50" i="1"/>
  <c r="AN50" i="1"/>
  <c r="AM50" i="1"/>
  <c r="AJ50" i="1"/>
  <c r="AI50" i="1"/>
  <c r="AH50" i="1"/>
  <c r="AF50" i="1"/>
  <c r="AE50" i="1"/>
  <c r="AD50" i="1"/>
  <c r="AC50" i="1"/>
  <c r="AB50" i="1"/>
  <c r="AA50" i="1"/>
  <c r="AX49" i="1"/>
  <c r="AU49" i="1"/>
  <c r="AT49" i="1"/>
  <c r="AS49" i="1"/>
  <c r="AR49" i="1"/>
  <c r="AQ49" i="1"/>
  <c r="AP49" i="1"/>
  <c r="AO49" i="1"/>
  <c r="AN49" i="1"/>
  <c r="AM49" i="1"/>
  <c r="AK49" i="1"/>
  <c r="AJ49" i="1"/>
  <c r="AI49" i="1"/>
  <c r="AH49" i="1"/>
  <c r="AF49" i="1"/>
  <c r="AE49" i="1"/>
  <c r="AD49" i="1"/>
  <c r="AC49" i="1"/>
  <c r="AB49" i="1"/>
  <c r="AA49" i="1"/>
  <c r="AX48" i="1"/>
  <c r="AU48" i="1"/>
  <c r="AT48" i="1"/>
  <c r="AS48" i="1"/>
  <c r="AR48" i="1"/>
  <c r="AQ48" i="1"/>
  <c r="AP48" i="1"/>
  <c r="AO48" i="1"/>
  <c r="AN48" i="1"/>
  <c r="AM48" i="1"/>
  <c r="AK48" i="1"/>
  <c r="AJ48" i="1"/>
  <c r="AI48" i="1"/>
  <c r="AH48" i="1"/>
  <c r="AF48" i="1"/>
  <c r="AE48" i="1"/>
  <c r="AD48" i="1"/>
  <c r="AC48" i="1"/>
  <c r="AB48" i="1"/>
  <c r="AA48" i="1"/>
  <c r="AX47" i="1"/>
  <c r="AU47" i="1"/>
  <c r="AT47" i="1"/>
  <c r="AS47" i="1"/>
  <c r="AR47" i="1"/>
  <c r="AQ47" i="1"/>
  <c r="AP47" i="1"/>
  <c r="AO47" i="1"/>
  <c r="AN47" i="1"/>
  <c r="AM47" i="1"/>
  <c r="AJ47" i="1"/>
  <c r="AI47" i="1"/>
  <c r="AH47" i="1"/>
  <c r="AF47" i="1"/>
  <c r="AE47" i="1"/>
  <c r="AD47" i="1"/>
  <c r="AC47" i="1"/>
  <c r="AB47" i="1"/>
  <c r="AA47" i="1"/>
  <c r="AX46" i="1"/>
  <c r="AU46" i="1"/>
  <c r="AT46" i="1"/>
  <c r="AS46" i="1"/>
  <c r="AR46" i="1"/>
  <c r="AQ46" i="1"/>
  <c r="AP46" i="1"/>
  <c r="AO46" i="1"/>
  <c r="AN46" i="1"/>
  <c r="AM46" i="1"/>
  <c r="AJ46" i="1"/>
  <c r="AI46" i="1"/>
  <c r="AH46" i="1"/>
  <c r="AF46" i="1"/>
  <c r="AE46" i="1"/>
  <c r="AD46" i="1"/>
  <c r="AC46" i="1"/>
  <c r="AB46" i="1"/>
  <c r="AA46" i="1"/>
  <c r="AX45" i="1"/>
  <c r="AU45" i="1"/>
  <c r="AT45" i="1"/>
  <c r="AS45" i="1"/>
  <c r="AR45" i="1"/>
  <c r="AQ45" i="1"/>
  <c r="AP45" i="1"/>
  <c r="AO45" i="1"/>
  <c r="AN45" i="1"/>
  <c r="AM45" i="1"/>
  <c r="AJ45" i="1"/>
  <c r="AI45" i="1"/>
  <c r="AH45" i="1"/>
  <c r="AF45" i="1"/>
  <c r="AE45" i="1"/>
  <c r="AD45" i="1"/>
  <c r="AC45" i="1"/>
  <c r="AB45" i="1"/>
  <c r="AA45" i="1"/>
  <c r="AX44" i="1"/>
  <c r="AU44" i="1"/>
  <c r="AT44" i="1"/>
  <c r="AS44" i="1"/>
  <c r="AR44" i="1"/>
  <c r="AQ44" i="1"/>
  <c r="AP44" i="1"/>
  <c r="AO44" i="1"/>
  <c r="AN44" i="1"/>
  <c r="AM44" i="1"/>
  <c r="AJ44" i="1"/>
  <c r="AI44" i="1"/>
  <c r="AH44" i="1"/>
  <c r="AF44" i="1"/>
  <c r="AE44" i="1"/>
  <c r="AD44" i="1"/>
  <c r="AC44" i="1"/>
  <c r="AB44" i="1"/>
  <c r="AA44" i="1"/>
  <c r="AX43" i="1"/>
  <c r="AU43" i="1"/>
  <c r="AT43" i="1"/>
  <c r="AS43" i="1"/>
  <c r="AR43" i="1"/>
  <c r="AQ43" i="1"/>
  <c r="AP43" i="1"/>
  <c r="AO43" i="1"/>
  <c r="AN43" i="1"/>
  <c r="AM43" i="1"/>
  <c r="AJ43" i="1"/>
  <c r="AI43" i="1"/>
  <c r="AH43" i="1"/>
  <c r="AF43" i="1"/>
  <c r="AE43" i="1"/>
  <c r="AD43" i="1"/>
  <c r="AC43" i="1"/>
  <c r="AB43" i="1"/>
  <c r="AA43" i="1"/>
  <c r="AX42" i="1"/>
  <c r="AU42" i="1"/>
  <c r="AT42" i="1"/>
  <c r="AS42" i="1"/>
  <c r="AR42" i="1"/>
  <c r="AQ42" i="1"/>
  <c r="AP42" i="1"/>
  <c r="AO42" i="1"/>
  <c r="AN42" i="1"/>
  <c r="AM42" i="1"/>
  <c r="AJ42" i="1"/>
  <c r="AI42" i="1"/>
  <c r="AH42" i="1"/>
  <c r="AF42" i="1"/>
  <c r="AE42" i="1"/>
  <c r="AD42" i="1"/>
  <c r="AC42" i="1"/>
  <c r="AB42" i="1"/>
  <c r="AA42" i="1"/>
  <c r="AX41" i="1"/>
  <c r="AU41" i="1"/>
  <c r="AT41" i="1"/>
  <c r="AS41" i="1"/>
  <c r="AR41" i="1"/>
  <c r="AQ41" i="1"/>
  <c r="AP41" i="1"/>
  <c r="AO41" i="1"/>
  <c r="AN41" i="1"/>
  <c r="AM41" i="1"/>
  <c r="AK41" i="1"/>
  <c r="AJ41" i="1"/>
  <c r="AI41" i="1"/>
  <c r="AH41" i="1"/>
  <c r="AF41" i="1"/>
  <c r="AE41" i="1"/>
  <c r="AD41" i="1"/>
  <c r="AC41" i="1"/>
  <c r="AB41" i="1"/>
  <c r="AA41" i="1"/>
  <c r="AX40" i="1"/>
  <c r="AU40" i="1"/>
  <c r="AT40" i="1"/>
  <c r="AS40" i="1"/>
  <c r="AR40" i="1"/>
  <c r="AQ40" i="1"/>
  <c r="AP40" i="1"/>
  <c r="AO40" i="1"/>
  <c r="AN40" i="1"/>
  <c r="AM40" i="1"/>
  <c r="AJ40" i="1"/>
  <c r="AI40" i="1"/>
  <c r="AH40" i="1"/>
  <c r="AF40" i="1"/>
  <c r="AE40" i="1"/>
  <c r="AD40" i="1"/>
  <c r="AC40" i="1"/>
  <c r="AB40" i="1"/>
  <c r="AA40" i="1"/>
  <c r="AX39" i="1"/>
  <c r="AU39" i="1"/>
  <c r="AT39" i="1"/>
  <c r="AS39" i="1"/>
  <c r="AR39" i="1"/>
  <c r="AQ39" i="1"/>
  <c r="AP39" i="1"/>
  <c r="AO39" i="1"/>
  <c r="AN39" i="1"/>
  <c r="AM39" i="1"/>
  <c r="AJ39" i="1"/>
  <c r="AI39" i="1"/>
  <c r="AH39" i="1"/>
  <c r="AF39" i="1"/>
  <c r="AE39" i="1"/>
  <c r="AD39" i="1"/>
  <c r="AC39" i="1"/>
  <c r="AB39" i="1"/>
  <c r="AA39" i="1"/>
  <c r="AX38" i="1"/>
  <c r="AU38" i="1"/>
  <c r="AT38" i="1"/>
  <c r="AS38" i="1"/>
  <c r="AR38" i="1"/>
  <c r="AQ38" i="1"/>
  <c r="AP38" i="1"/>
  <c r="AO38" i="1"/>
  <c r="AN38" i="1"/>
  <c r="AM38" i="1"/>
  <c r="AJ38" i="1"/>
  <c r="AI38" i="1"/>
  <c r="AH38" i="1"/>
  <c r="AF38" i="1"/>
  <c r="AE38" i="1"/>
  <c r="AD38" i="1"/>
  <c r="AC38" i="1"/>
  <c r="AB38" i="1"/>
  <c r="AA38" i="1"/>
  <c r="AX37" i="1"/>
  <c r="AU37" i="1"/>
  <c r="AT37" i="1"/>
  <c r="AS37" i="1"/>
  <c r="AR37" i="1"/>
  <c r="AQ37" i="1"/>
  <c r="AP37" i="1"/>
  <c r="AO37" i="1"/>
  <c r="AN37" i="1"/>
  <c r="AM37" i="1"/>
  <c r="AJ37" i="1"/>
  <c r="AI37" i="1"/>
  <c r="AH37" i="1"/>
  <c r="AF37" i="1"/>
  <c r="AE37" i="1"/>
  <c r="AD37" i="1"/>
  <c r="AC37" i="1"/>
  <c r="AB37" i="1"/>
  <c r="AA37" i="1"/>
  <c r="AX36" i="1"/>
  <c r="AU36" i="1"/>
  <c r="AT36" i="1"/>
  <c r="AS36" i="1"/>
  <c r="AR36" i="1"/>
  <c r="AQ36" i="1"/>
  <c r="AP36" i="1"/>
  <c r="AO36" i="1"/>
  <c r="AN36" i="1"/>
  <c r="AM36" i="1"/>
  <c r="AJ36" i="1"/>
  <c r="AI36" i="1"/>
  <c r="AH36" i="1"/>
  <c r="AF36" i="1"/>
  <c r="AE36" i="1"/>
  <c r="AD36" i="1"/>
  <c r="AC36" i="1"/>
  <c r="AB36" i="1"/>
  <c r="AA36" i="1"/>
  <c r="AX35" i="1"/>
  <c r="AU35" i="1"/>
  <c r="AT35" i="1"/>
  <c r="AS35" i="1"/>
  <c r="AR35" i="1"/>
  <c r="AQ35" i="1"/>
  <c r="AP35" i="1"/>
  <c r="AO35" i="1"/>
  <c r="AN35" i="1"/>
  <c r="AM35" i="1"/>
  <c r="AJ35" i="1"/>
  <c r="AI35" i="1"/>
  <c r="AH35" i="1"/>
  <c r="AF35" i="1"/>
  <c r="AE35" i="1"/>
  <c r="AD35" i="1"/>
  <c r="AC35" i="1"/>
  <c r="AB35" i="1"/>
  <c r="AA35" i="1"/>
  <c r="AX34" i="1"/>
  <c r="AU34" i="1"/>
  <c r="AT34" i="1"/>
  <c r="AS34" i="1"/>
  <c r="AR34" i="1"/>
  <c r="AQ34" i="1"/>
  <c r="AP34" i="1"/>
  <c r="AO34" i="1"/>
  <c r="AN34" i="1"/>
  <c r="AM34" i="1"/>
  <c r="AJ34" i="1"/>
  <c r="AI34" i="1"/>
  <c r="AH34" i="1"/>
  <c r="AF34" i="1"/>
  <c r="AE34" i="1"/>
  <c r="AD34" i="1"/>
  <c r="AC34" i="1"/>
  <c r="AB34" i="1"/>
  <c r="AA34" i="1"/>
  <c r="AX33" i="1"/>
  <c r="AU33" i="1"/>
  <c r="AT33" i="1"/>
  <c r="AS33" i="1"/>
  <c r="AR33" i="1"/>
  <c r="AQ33" i="1"/>
  <c r="AP33" i="1"/>
  <c r="AO33" i="1"/>
  <c r="AN33" i="1"/>
  <c r="AM33" i="1"/>
  <c r="AJ33" i="1"/>
  <c r="AI33" i="1"/>
  <c r="AH33" i="1"/>
  <c r="AF33" i="1"/>
  <c r="AE33" i="1"/>
  <c r="AD33" i="1"/>
  <c r="AC33" i="1"/>
  <c r="AB33" i="1"/>
  <c r="AA33" i="1"/>
  <c r="AX32" i="1"/>
  <c r="AU32" i="1"/>
  <c r="AT32" i="1"/>
  <c r="AS32" i="1"/>
  <c r="AR32" i="1"/>
  <c r="AQ32" i="1"/>
  <c r="AP32" i="1"/>
  <c r="AO32" i="1"/>
  <c r="AN32" i="1"/>
  <c r="AM32" i="1"/>
  <c r="AJ32" i="1"/>
  <c r="AI32" i="1"/>
  <c r="AH32" i="1"/>
  <c r="AF32" i="1"/>
  <c r="AE32" i="1"/>
  <c r="AD32" i="1"/>
  <c r="AC32" i="1"/>
  <c r="AB32" i="1"/>
  <c r="AA32" i="1"/>
  <c r="AX31" i="1"/>
  <c r="AU31" i="1"/>
  <c r="AT31" i="1"/>
  <c r="AS31" i="1"/>
  <c r="AR31" i="1"/>
  <c r="AQ31" i="1"/>
  <c r="AP31" i="1"/>
  <c r="AO31" i="1"/>
  <c r="AN31" i="1"/>
  <c r="AM31" i="1"/>
  <c r="AJ31" i="1"/>
  <c r="AI31" i="1"/>
  <c r="AH31" i="1"/>
  <c r="AF31" i="1"/>
  <c r="AE31" i="1"/>
  <c r="AD31" i="1"/>
  <c r="AC31" i="1"/>
  <c r="AB31" i="1"/>
  <c r="AA31" i="1"/>
  <c r="AX30" i="1"/>
  <c r="AU30" i="1"/>
  <c r="AT30" i="1"/>
  <c r="AS30" i="1"/>
  <c r="AR30" i="1"/>
  <c r="AQ30" i="1"/>
  <c r="AP30" i="1"/>
  <c r="AO30" i="1"/>
  <c r="AN30" i="1"/>
  <c r="AM30" i="1"/>
  <c r="AJ30" i="1"/>
  <c r="AI30" i="1"/>
  <c r="AH30" i="1"/>
  <c r="AF30" i="1"/>
  <c r="AE30" i="1"/>
  <c r="AD30" i="1"/>
  <c r="AC30" i="1"/>
  <c r="AB30" i="1"/>
  <c r="AA30" i="1"/>
  <c r="AX29" i="1"/>
  <c r="AU29" i="1"/>
  <c r="AT29" i="1"/>
  <c r="AS29" i="1"/>
  <c r="AR29" i="1"/>
  <c r="AQ29" i="1"/>
  <c r="AP29" i="1"/>
  <c r="AO29" i="1"/>
  <c r="AN29" i="1"/>
  <c r="AM29" i="1"/>
  <c r="AJ29" i="1"/>
  <c r="AI29" i="1"/>
  <c r="AH29" i="1"/>
  <c r="AF29" i="1"/>
  <c r="AE29" i="1"/>
  <c r="AD29" i="1"/>
  <c r="AC29" i="1"/>
  <c r="AB29" i="1"/>
  <c r="AA29" i="1"/>
  <c r="AX28" i="1"/>
  <c r="AU28" i="1"/>
  <c r="AT28" i="1"/>
  <c r="AS28" i="1"/>
  <c r="AR28" i="1"/>
  <c r="AQ28" i="1"/>
  <c r="AP28" i="1"/>
  <c r="AO28" i="1"/>
  <c r="AN28" i="1"/>
  <c r="AM28" i="1"/>
  <c r="AJ28" i="1"/>
  <c r="AI28" i="1"/>
  <c r="AH28" i="1"/>
  <c r="AF28" i="1"/>
  <c r="AE28" i="1"/>
  <c r="AD28" i="1"/>
  <c r="AC28" i="1"/>
  <c r="AB28" i="1"/>
  <c r="AA28" i="1"/>
  <c r="AX27" i="1"/>
  <c r="AU27" i="1"/>
  <c r="AT27" i="1"/>
  <c r="AS27" i="1"/>
  <c r="AR27" i="1"/>
  <c r="AQ27" i="1"/>
  <c r="AP27" i="1"/>
  <c r="AO27" i="1"/>
  <c r="AN27" i="1"/>
  <c r="AM27" i="1"/>
  <c r="AJ27" i="1"/>
  <c r="AI27" i="1"/>
  <c r="AH27" i="1"/>
  <c r="AF27" i="1"/>
  <c r="AE27" i="1"/>
  <c r="AD27" i="1"/>
  <c r="AC27" i="1"/>
  <c r="AB27" i="1"/>
  <c r="AA27" i="1"/>
  <c r="AX26" i="1"/>
  <c r="AU26" i="1"/>
  <c r="AT26" i="1"/>
  <c r="AS26" i="1"/>
  <c r="AR26" i="1"/>
  <c r="AQ26" i="1"/>
  <c r="AP26" i="1"/>
  <c r="AO26" i="1"/>
  <c r="AN26" i="1"/>
  <c r="AM26" i="1"/>
  <c r="AJ26" i="1"/>
  <c r="AI26" i="1"/>
  <c r="AH26" i="1"/>
  <c r="AF26" i="1"/>
  <c r="AE26" i="1"/>
  <c r="AD26" i="1"/>
  <c r="AC26" i="1"/>
  <c r="AB26" i="1"/>
  <c r="AA26" i="1"/>
  <c r="AX25" i="1"/>
  <c r="AU25" i="1"/>
  <c r="AT25" i="1"/>
  <c r="AS25" i="1"/>
  <c r="AR25" i="1"/>
  <c r="AQ25" i="1"/>
  <c r="AP25" i="1"/>
  <c r="AO25" i="1"/>
  <c r="AN25" i="1"/>
  <c r="AM25" i="1"/>
  <c r="AJ25" i="1"/>
  <c r="AI25" i="1"/>
  <c r="AH25" i="1"/>
  <c r="AF25" i="1"/>
  <c r="AE25" i="1"/>
  <c r="AD25" i="1"/>
  <c r="AC25" i="1"/>
  <c r="AB25" i="1"/>
  <c r="AA25" i="1"/>
  <c r="AX24" i="1"/>
  <c r="AU24" i="1"/>
  <c r="AT24" i="1"/>
  <c r="AS24" i="1"/>
  <c r="AR24" i="1"/>
  <c r="AQ24" i="1"/>
  <c r="AP24" i="1"/>
  <c r="AO24" i="1"/>
  <c r="AN24" i="1"/>
  <c r="AM24" i="1"/>
  <c r="AK24" i="1"/>
  <c r="AJ24" i="1"/>
  <c r="AI24" i="1"/>
  <c r="AH24" i="1"/>
  <c r="AF24" i="1"/>
  <c r="AE24" i="1"/>
  <c r="AD24" i="1"/>
  <c r="AC24" i="1"/>
  <c r="AB24" i="1"/>
  <c r="AA24" i="1"/>
  <c r="AX23" i="1"/>
  <c r="AU23" i="1"/>
  <c r="AT23" i="1"/>
  <c r="AS23" i="1"/>
  <c r="AR23" i="1"/>
  <c r="AQ23" i="1"/>
  <c r="AP23" i="1"/>
  <c r="AO23" i="1"/>
  <c r="AN23" i="1"/>
  <c r="AM23" i="1"/>
  <c r="AJ23" i="1"/>
  <c r="AI23" i="1"/>
  <c r="AH23" i="1"/>
  <c r="AF23" i="1"/>
  <c r="AE23" i="1"/>
  <c r="AD23" i="1"/>
  <c r="AC23" i="1"/>
  <c r="AB23" i="1"/>
  <c r="AA23" i="1"/>
  <c r="AX22" i="1"/>
  <c r="AU22" i="1"/>
  <c r="AT22" i="1"/>
  <c r="AS22" i="1"/>
  <c r="AR22" i="1"/>
  <c r="AQ22" i="1"/>
  <c r="AP22" i="1"/>
  <c r="AO22" i="1"/>
  <c r="AN22" i="1"/>
  <c r="AM22" i="1"/>
  <c r="AJ22" i="1"/>
  <c r="AI22" i="1"/>
  <c r="AH22" i="1"/>
  <c r="AF22" i="1"/>
  <c r="AE22" i="1"/>
  <c r="AD22" i="1"/>
  <c r="AC22" i="1"/>
  <c r="AB22" i="1"/>
  <c r="AA22" i="1"/>
  <c r="AX21" i="1"/>
  <c r="AU21" i="1"/>
  <c r="AT21" i="1"/>
  <c r="AS21" i="1"/>
  <c r="AR21" i="1"/>
  <c r="AQ21" i="1"/>
  <c r="AP21" i="1"/>
  <c r="AO21" i="1"/>
  <c r="AN21" i="1"/>
  <c r="AM21" i="1"/>
  <c r="AJ21" i="1"/>
  <c r="AI21" i="1"/>
  <c r="AH21" i="1"/>
  <c r="AF21" i="1"/>
  <c r="AE21" i="1"/>
  <c r="AD21" i="1"/>
  <c r="AC21" i="1"/>
  <c r="AB21" i="1"/>
  <c r="AA21" i="1"/>
  <c r="AX20" i="1"/>
  <c r="AU20" i="1"/>
  <c r="AT20" i="1"/>
  <c r="AS20" i="1"/>
  <c r="AR20" i="1"/>
  <c r="AQ20" i="1"/>
  <c r="AP20" i="1"/>
  <c r="AO20" i="1"/>
  <c r="AN20" i="1"/>
  <c r="AM20" i="1"/>
  <c r="AJ20" i="1"/>
  <c r="AI20" i="1"/>
  <c r="AH20" i="1"/>
  <c r="AF20" i="1"/>
  <c r="AE20" i="1"/>
  <c r="AD20" i="1"/>
  <c r="AC20" i="1"/>
  <c r="AB20" i="1"/>
  <c r="AA20" i="1"/>
  <c r="AX19" i="1"/>
  <c r="AU19" i="1"/>
  <c r="AT19" i="1"/>
  <c r="AS19" i="1"/>
  <c r="AR19" i="1"/>
  <c r="AQ19" i="1"/>
  <c r="AP19" i="1"/>
  <c r="AO19" i="1"/>
  <c r="AN19" i="1"/>
  <c r="AM19" i="1"/>
  <c r="AJ19" i="1"/>
  <c r="AI19" i="1"/>
  <c r="AH19" i="1"/>
  <c r="AF19" i="1"/>
  <c r="AE19" i="1"/>
  <c r="AD19" i="1"/>
  <c r="AC19" i="1"/>
  <c r="AB19" i="1"/>
  <c r="AA19" i="1"/>
  <c r="AX18" i="1"/>
  <c r="AU18" i="1"/>
  <c r="AT18" i="1"/>
  <c r="AS18" i="1"/>
  <c r="AR18" i="1"/>
  <c r="AQ18" i="1"/>
  <c r="AP18" i="1"/>
  <c r="AO18" i="1"/>
  <c r="AN18" i="1"/>
  <c r="AM18" i="1"/>
  <c r="AK18" i="1"/>
  <c r="AJ18" i="1"/>
  <c r="AI18" i="1"/>
  <c r="AH18" i="1"/>
  <c r="AF18" i="1"/>
  <c r="AE18" i="1"/>
  <c r="AD18" i="1"/>
  <c r="AC18" i="1"/>
  <c r="AB18" i="1"/>
  <c r="AA18" i="1"/>
  <c r="AX17" i="1"/>
  <c r="AU17" i="1"/>
  <c r="AT17" i="1"/>
  <c r="AS17" i="1"/>
  <c r="AR17" i="1"/>
  <c r="AQ17" i="1"/>
  <c r="AP17" i="1"/>
  <c r="AO17" i="1"/>
  <c r="AN17" i="1"/>
  <c r="AM17" i="1"/>
  <c r="AJ17" i="1"/>
  <c r="AI17" i="1"/>
  <c r="AH17" i="1"/>
  <c r="AF17" i="1"/>
  <c r="AE17" i="1"/>
  <c r="AD17" i="1"/>
  <c r="AC17" i="1"/>
  <c r="AB17" i="1"/>
  <c r="AA17" i="1"/>
  <c r="AX16" i="1"/>
  <c r="AU16" i="1"/>
  <c r="AT16" i="1"/>
  <c r="AS16" i="1"/>
  <c r="AR16" i="1"/>
  <c r="AQ16" i="1"/>
  <c r="AP16" i="1"/>
  <c r="AO16" i="1"/>
  <c r="AN16" i="1"/>
  <c r="AM16" i="1"/>
  <c r="AJ16" i="1"/>
  <c r="AI16" i="1"/>
  <c r="AH16" i="1"/>
  <c r="AF16" i="1"/>
  <c r="AE16" i="1"/>
  <c r="AD16" i="1"/>
  <c r="AC16" i="1"/>
  <c r="AB16" i="1"/>
  <c r="AA16" i="1"/>
  <c r="AX15" i="1"/>
  <c r="AU15" i="1"/>
  <c r="AT15" i="1"/>
  <c r="AS15" i="1"/>
  <c r="AR15" i="1"/>
  <c r="AQ15" i="1"/>
  <c r="AP15" i="1"/>
  <c r="AO15" i="1"/>
  <c r="AN15" i="1"/>
  <c r="AM15" i="1"/>
  <c r="AJ15" i="1"/>
  <c r="AI15" i="1"/>
  <c r="AH15" i="1"/>
  <c r="AF15" i="1"/>
  <c r="AE15" i="1"/>
  <c r="AD15" i="1"/>
  <c r="AC15" i="1"/>
  <c r="AB15" i="1"/>
  <c r="AA15" i="1"/>
  <c r="AX14" i="1"/>
  <c r="AU14" i="1"/>
  <c r="AT14" i="1"/>
  <c r="AS14" i="1"/>
  <c r="AR14" i="1"/>
  <c r="AQ14" i="1"/>
  <c r="AP14" i="1"/>
  <c r="AO14" i="1"/>
  <c r="AN14" i="1"/>
  <c r="AM14" i="1"/>
  <c r="AJ14" i="1"/>
  <c r="AI14" i="1"/>
  <c r="AH14" i="1"/>
  <c r="AF14" i="1"/>
  <c r="AE14" i="1"/>
  <c r="AD14" i="1"/>
  <c r="AC14" i="1"/>
  <c r="AB14" i="1"/>
  <c r="AA14" i="1"/>
  <c r="AX13" i="1"/>
  <c r="AU13" i="1"/>
  <c r="AT13" i="1"/>
  <c r="AS13" i="1"/>
  <c r="AR13" i="1"/>
  <c r="AQ13" i="1"/>
  <c r="AP13" i="1"/>
  <c r="AO13" i="1"/>
  <c r="AN13" i="1"/>
  <c r="AM13" i="1"/>
  <c r="AK13" i="1"/>
  <c r="AJ13" i="1"/>
  <c r="AI13" i="1"/>
  <c r="AH13" i="1"/>
  <c r="AF13" i="1"/>
  <c r="AE13" i="1"/>
  <c r="AD13" i="1"/>
  <c r="AC13" i="1"/>
  <c r="AB13" i="1"/>
  <c r="AA13" i="1"/>
  <c r="AX12" i="1"/>
  <c r="AU12" i="1"/>
  <c r="AT12" i="1"/>
  <c r="AS12" i="1"/>
  <c r="AR12" i="1"/>
  <c r="AQ12" i="1"/>
  <c r="AP12" i="1"/>
  <c r="AO12" i="1"/>
  <c r="AN12" i="1"/>
  <c r="AM12" i="1"/>
  <c r="AJ12" i="1"/>
  <c r="AI12" i="1"/>
  <c r="AH12" i="1"/>
  <c r="AF12" i="1"/>
  <c r="AE12" i="1"/>
  <c r="AD12" i="1"/>
  <c r="AC12" i="1"/>
  <c r="AB12" i="1"/>
  <c r="AA12" i="1"/>
  <c r="AX11" i="1"/>
  <c r="AU11" i="1"/>
  <c r="AT11" i="1"/>
  <c r="AS11" i="1"/>
  <c r="AR11" i="1"/>
  <c r="AQ11" i="1"/>
  <c r="AP11" i="1"/>
  <c r="AO11" i="1"/>
  <c r="AN11" i="1"/>
  <c r="AM11" i="1"/>
  <c r="AK11" i="1"/>
  <c r="AJ11" i="1"/>
  <c r="AI11" i="1"/>
  <c r="AH11" i="1"/>
  <c r="AF11" i="1"/>
  <c r="AE11" i="1"/>
  <c r="AD11" i="1"/>
  <c r="AC11" i="1"/>
  <c r="AB11" i="1"/>
  <c r="AA11" i="1"/>
  <c r="AX10" i="1"/>
  <c r="AU10" i="1"/>
  <c r="AT10" i="1"/>
  <c r="AS10" i="1"/>
  <c r="AR10" i="1"/>
  <c r="AQ10" i="1"/>
  <c r="AP10" i="1"/>
  <c r="AO10" i="1"/>
  <c r="AN10" i="1"/>
  <c r="AM10" i="1"/>
  <c r="AK10" i="1"/>
  <c r="AJ10" i="1"/>
  <c r="AI10" i="1"/>
  <c r="AH10" i="1"/>
  <c r="AF10" i="1"/>
  <c r="AE10" i="1"/>
  <c r="AD10" i="1"/>
  <c r="AC10" i="1"/>
  <c r="AB10" i="1"/>
  <c r="AA10" i="1"/>
  <c r="AX9" i="1"/>
  <c r="AU9" i="1"/>
  <c r="AT9" i="1"/>
  <c r="AS9" i="1"/>
  <c r="AR9" i="1"/>
  <c r="AQ9" i="1"/>
  <c r="AP9" i="1"/>
  <c r="AO9" i="1"/>
  <c r="AN9" i="1"/>
  <c r="AM9" i="1"/>
  <c r="AK9" i="1"/>
  <c r="AJ9" i="1"/>
  <c r="AI9" i="1"/>
  <c r="AH9" i="1"/>
  <c r="AF9" i="1"/>
  <c r="AE9" i="1"/>
  <c r="AD9" i="1"/>
  <c r="AC9" i="1"/>
  <c r="AB9" i="1"/>
  <c r="AA9" i="1"/>
  <c r="AX8" i="1"/>
  <c r="AU8" i="1"/>
  <c r="AT8" i="1"/>
  <c r="AS8" i="1"/>
  <c r="AR8" i="1"/>
  <c r="AQ8" i="1"/>
  <c r="AP8" i="1"/>
  <c r="AO8" i="1"/>
  <c r="AN8" i="1"/>
  <c r="AM8" i="1"/>
  <c r="AJ8" i="1"/>
  <c r="AI8" i="1"/>
  <c r="AH8" i="1"/>
  <c r="AF8" i="1"/>
  <c r="AE8" i="1"/>
  <c r="AD8" i="1"/>
  <c r="AC8" i="1"/>
  <c r="AB8" i="1"/>
  <c r="AA8" i="1"/>
  <c r="AX7" i="1"/>
  <c r="AU7" i="1"/>
  <c r="AT7" i="1"/>
  <c r="AS7" i="1"/>
  <c r="AR7" i="1"/>
  <c r="AQ7" i="1"/>
  <c r="AP7" i="1"/>
  <c r="AO7" i="1"/>
  <c r="AN7" i="1"/>
  <c r="AM7" i="1"/>
  <c r="AJ7" i="1"/>
  <c r="AI7" i="1"/>
  <c r="AH7" i="1"/>
  <c r="AF7" i="1"/>
  <c r="AE7" i="1"/>
  <c r="AD7" i="1"/>
  <c r="AC7" i="1"/>
  <c r="AB7" i="1"/>
  <c r="AA7" i="1"/>
  <c r="AX6" i="1"/>
  <c r="AU6" i="1"/>
  <c r="AT6" i="1"/>
  <c r="AS6" i="1"/>
  <c r="AR6" i="1"/>
  <c r="AQ6" i="1"/>
  <c r="AP6" i="1"/>
  <c r="AO6" i="1"/>
  <c r="AN6" i="1"/>
  <c r="AM6" i="1"/>
  <c r="AJ6" i="1"/>
  <c r="AI6" i="1"/>
  <c r="AH6" i="1"/>
  <c r="AF6" i="1"/>
  <c r="AE6" i="1"/>
  <c r="AD6" i="1"/>
  <c r="AC6" i="1"/>
  <c r="AB6" i="1"/>
  <c r="AA6" i="1"/>
  <c r="AX5" i="1"/>
  <c r="AU5" i="1"/>
  <c r="AT5" i="1"/>
  <c r="AS5" i="1"/>
  <c r="AR5" i="1"/>
  <c r="AQ5" i="1"/>
  <c r="AP5" i="1"/>
  <c r="AO5" i="1"/>
  <c r="AN5" i="1"/>
  <c r="AM5" i="1"/>
  <c r="AJ5" i="1"/>
  <c r="AI5" i="1"/>
  <c r="AH5" i="1"/>
  <c r="AF5" i="1"/>
  <c r="AE5" i="1"/>
  <c r="AD5" i="1"/>
  <c r="AC5" i="1"/>
  <c r="AB5" i="1"/>
  <c r="AA5" i="1"/>
  <c r="AU4" i="1"/>
  <c r="AT4" i="1"/>
  <c r="AS4" i="1"/>
  <c r="AR4" i="1"/>
  <c r="AQ4" i="1"/>
  <c r="AP4" i="1"/>
  <c r="AO4" i="1"/>
  <c r="AN4" i="1"/>
  <c r="AM4" i="1"/>
  <c r="AJ4" i="1"/>
  <c r="AI4" i="1"/>
  <c r="AH4" i="1"/>
  <c r="AF4" i="1"/>
  <c r="AE4" i="1"/>
  <c r="AD4" i="1"/>
  <c r="AC4" i="1"/>
  <c r="AB4" i="1"/>
  <c r="AA4" i="1"/>
  <c r="AQ3" i="1"/>
  <c r="AP3" i="1"/>
  <c r="AO3" i="1"/>
  <c r="AN3" i="1"/>
  <c r="AM3" i="1"/>
  <c r="AJ3" i="1"/>
  <c r="AI3" i="1"/>
  <c r="AH3" i="1"/>
  <c r="AF3" i="1"/>
  <c r="AE3" i="1"/>
  <c r="AD3" i="1"/>
  <c r="AC3" i="1"/>
  <c r="AB3" i="1"/>
  <c r="AA3" i="1"/>
  <c r="AS2" i="1"/>
  <c r="AT2" i="1"/>
  <c r="AU2" i="1"/>
  <c r="AR2" i="1"/>
  <c r="AQ2" i="1"/>
  <c r="AP2" i="1"/>
  <c r="AO2" i="1"/>
  <c r="AN2" i="1"/>
  <c r="AM2" i="1"/>
  <c r="AJ2" i="1"/>
  <c r="AI2" i="1"/>
  <c r="AH2" i="1"/>
  <c r="AF2" i="1"/>
  <c r="AE2" i="1"/>
  <c r="AD2" i="1"/>
  <c r="AC2" i="1"/>
  <c r="AB2" i="1"/>
  <c r="AA2" i="1"/>
  <c r="K210" i="1"/>
  <c r="AK210" i="1" s="1"/>
  <c r="K209" i="1"/>
  <c r="AK209" i="1" s="1"/>
  <c r="K205" i="1"/>
  <c r="AK205" i="1" s="1"/>
  <c r="K206" i="1"/>
  <c r="AK206" i="1" s="1"/>
  <c r="K207" i="1"/>
  <c r="AK207" i="1" s="1"/>
  <c r="K208" i="1"/>
  <c r="AK208" i="1" s="1"/>
  <c r="K204" i="1"/>
  <c r="AK204" i="1" s="1"/>
  <c r="K203" i="1"/>
  <c r="AK203" i="1" s="1"/>
  <c r="K202" i="1"/>
  <c r="AK202" i="1" s="1"/>
  <c r="K201" i="1"/>
  <c r="AK201" i="1" s="1"/>
  <c r="K200" i="1"/>
  <c r="AK200" i="1" s="1"/>
  <c r="K199" i="1"/>
  <c r="AK199" i="1" s="1"/>
  <c r="K198" i="1"/>
  <c r="AK198" i="1" s="1"/>
  <c r="K197" i="1"/>
  <c r="AK197" i="1" s="1"/>
  <c r="K196" i="1"/>
  <c r="AK196" i="1" s="1"/>
  <c r="K195" i="1"/>
  <c r="AK195" i="1" s="1"/>
  <c r="K194" i="1"/>
  <c r="AK194" i="1" s="1"/>
  <c r="K193" i="1"/>
  <c r="AK193" i="1" s="1"/>
  <c r="K192" i="1"/>
  <c r="AK192" i="1" s="1"/>
  <c r="K191" i="1"/>
  <c r="AK191" i="1" s="1"/>
  <c r="K190" i="1"/>
  <c r="AK190" i="1" s="1"/>
  <c r="K189" i="1"/>
  <c r="AK189" i="1" s="1"/>
  <c r="K188" i="1"/>
  <c r="AK188" i="1" s="1"/>
  <c r="K187" i="1"/>
  <c r="AK187" i="1" s="1"/>
  <c r="K186" i="1"/>
  <c r="AK186" i="1" s="1"/>
  <c r="K185" i="1"/>
  <c r="AK185" i="1" s="1"/>
  <c r="K184" i="1"/>
  <c r="AK184" i="1" s="1"/>
  <c r="K183" i="1"/>
  <c r="AK183" i="1" s="1"/>
  <c r="K182" i="1"/>
  <c r="AK182" i="1" s="1"/>
  <c r="K181" i="1"/>
  <c r="AK181" i="1" s="1"/>
  <c r="K180" i="1"/>
  <c r="AK180" i="1" s="1"/>
  <c r="K179" i="1"/>
  <c r="AK179" i="1" s="1"/>
  <c r="K178" i="1"/>
  <c r="AK178" i="1" s="1"/>
  <c r="K174" i="1"/>
  <c r="AK174" i="1" s="1"/>
  <c r="K173" i="1"/>
  <c r="AK173" i="1" s="1"/>
  <c r="K172" i="1"/>
  <c r="AK172" i="1" s="1"/>
  <c r="K171" i="1"/>
  <c r="AK171" i="1" s="1"/>
  <c r="K170" i="1"/>
  <c r="AK170" i="1" s="1"/>
  <c r="K169" i="1"/>
  <c r="AK169" i="1" s="1"/>
  <c r="K168" i="1"/>
  <c r="AK168" i="1" s="1"/>
  <c r="K167" i="1"/>
  <c r="AK167" i="1" s="1"/>
  <c r="K166" i="1"/>
  <c r="AK166" i="1" s="1"/>
  <c r="K165" i="1"/>
  <c r="AK165" i="1" s="1"/>
  <c r="K162" i="1"/>
  <c r="AK162" i="1" s="1"/>
  <c r="K161" i="1"/>
  <c r="AK161" i="1" s="1"/>
  <c r="K160" i="1"/>
  <c r="AK160" i="1" s="1"/>
  <c r="K159" i="1"/>
  <c r="AK159" i="1" s="1"/>
  <c r="K158" i="1"/>
  <c r="AK158" i="1" s="1"/>
  <c r="K157" i="1"/>
  <c r="AK157" i="1" s="1"/>
  <c r="K156" i="1"/>
  <c r="AK156" i="1" s="1"/>
  <c r="K155" i="1"/>
  <c r="AK155" i="1" s="1"/>
  <c r="K153" i="1"/>
  <c r="AK153" i="1" s="1"/>
  <c r="K152" i="1"/>
  <c r="AK152" i="1" s="1"/>
  <c r="K151" i="1"/>
  <c r="AK151" i="1" s="1"/>
  <c r="K150" i="1"/>
  <c r="AK150" i="1" s="1"/>
  <c r="K149" i="1"/>
  <c r="AK149" i="1" s="1"/>
  <c r="K148" i="1"/>
  <c r="AK148" i="1" s="1"/>
  <c r="K146" i="1"/>
  <c r="AK146" i="1" s="1"/>
  <c r="K144" i="1"/>
  <c r="AK144" i="1" s="1"/>
  <c r="K143" i="1"/>
  <c r="AK143" i="1" s="1"/>
  <c r="K141" i="1"/>
  <c r="AK141" i="1" s="1"/>
  <c r="K139" i="1"/>
  <c r="AK139" i="1" s="1"/>
  <c r="K138" i="1"/>
  <c r="AK138" i="1" s="1"/>
  <c r="B1" i="8"/>
  <c r="K137" i="1"/>
  <c r="AK137" i="1" s="1"/>
  <c r="K131" i="1"/>
  <c r="AK131" i="1" s="1"/>
  <c r="K130" i="1"/>
  <c r="AK130" i="1" s="1"/>
  <c r="K129" i="1"/>
  <c r="AK129" i="1" s="1"/>
  <c r="K127" i="1"/>
  <c r="AK127" i="1" s="1"/>
  <c r="K126" i="1"/>
  <c r="AK126" i="1" s="1"/>
  <c r="K123" i="1"/>
  <c r="AK123" i="1" s="1"/>
  <c r="K125" i="1"/>
  <c r="AK125" i="1" s="1"/>
  <c r="K124" i="1"/>
  <c r="AK124" i="1" s="1"/>
  <c r="K122" i="1"/>
  <c r="AK122" i="1" s="1"/>
  <c r="K120" i="1"/>
  <c r="AK120" i="1" s="1"/>
  <c r="K119" i="1"/>
  <c r="AK119" i="1" s="1"/>
  <c r="K118" i="1"/>
  <c r="AK118" i="1" s="1"/>
  <c r="K117" i="1"/>
  <c r="AK117" i="1" s="1"/>
  <c r="K116" i="1"/>
  <c r="AK116" i="1" s="1"/>
  <c r="K115" i="1"/>
  <c r="AK115" i="1" s="1"/>
  <c r="K114" i="1"/>
  <c r="AK114" i="1" s="1"/>
  <c r="K113" i="1"/>
  <c r="AK113" i="1" s="1"/>
  <c r="K111" i="1"/>
  <c r="AK111" i="1" s="1"/>
  <c r="K109" i="1"/>
  <c r="AK109" i="1" s="1"/>
  <c r="K108" i="1"/>
  <c r="AK108" i="1" s="1"/>
  <c r="K107" i="1"/>
  <c r="AK107" i="1" s="1"/>
  <c r="K103" i="1"/>
  <c r="AK103" i="1" s="1"/>
  <c r="K106" i="1"/>
  <c r="AK106" i="1" s="1"/>
  <c r="K105" i="1"/>
  <c r="AK105" i="1" s="1"/>
  <c r="K104" i="1"/>
  <c r="AK104" i="1" s="1"/>
  <c r="K102" i="1"/>
  <c r="AK102" i="1" s="1"/>
  <c r="K100" i="1"/>
  <c r="AK100" i="1" s="1"/>
  <c r="K98" i="1"/>
  <c r="AK98" i="1" s="1"/>
  <c r="K97" i="1"/>
  <c r="AK97" i="1" s="1"/>
  <c r="K94" i="1"/>
  <c r="AK94" i="1" s="1"/>
  <c r="K93" i="1"/>
  <c r="AK93" i="1" s="1"/>
  <c r="K91" i="1"/>
  <c r="AK91" i="1" s="1"/>
  <c r="K90" i="1"/>
  <c r="AK90" i="1" s="1"/>
  <c r="K89" i="1"/>
  <c r="AK89" i="1" s="1"/>
  <c r="K85" i="1"/>
  <c r="AK85" i="1" s="1"/>
  <c r="K84" i="1"/>
  <c r="AK84" i="1" s="1"/>
  <c r="K83" i="1"/>
  <c r="AK83" i="1" s="1"/>
  <c r="K82" i="1"/>
  <c r="AK82" i="1" s="1"/>
  <c r="K81" i="1"/>
  <c r="AK81" i="1" s="1"/>
  <c r="K80" i="1"/>
  <c r="AK80" i="1" s="1"/>
  <c r="K79" i="1"/>
  <c r="AK79" i="1" s="1"/>
  <c r="K78" i="1"/>
  <c r="AK78" i="1" s="1"/>
  <c r="K77" i="1"/>
  <c r="AK77" i="1" s="1"/>
  <c r="K75" i="1"/>
  <c r="AK75" i="1" s="1"/>
  <c r="K74" i="1"/>
  <c r="AK74" i="1" s="1"/>
  <c r="K73" i="1"/>
  <c r="AK73" i="1" s="1"/>
  <c r="K70" i="1"/>
  <c r="AK70" i="1" s="1"/>
  <c r="K69" i="1"/>
  <c r="AK69" i="1" s="1"/>
  <c r="K67" i="1"/>
  <c r="AK67" i="1" s="1"/>
  <c r="K64" i="1"/>
  <c r="AK64" i="1" s="1"/>
  <c r="K63" i="1"/>
  <c r="AK63" i="1" s="1"/>
  <c r="K62" i="1"/>
  <c r="AK62" i="1" s="1"/>
  <c r="K59" i="1"/>
  <c r="AK59" i="1" s="1"/>
  <c r="K58" i="1"/>
  <c r="AK58" i="1" s="1"/>
  <c r="K57" i="1"/>
  <c r="AK57" i="1" s="1"/>
  <c r="K56" i="1"/>
  <c r="AK56" i="1" s="1"/>
  <c r="K55" i="1"/>
  <c r="AK55" i="1" s="1"/>
  <c r="K52" i="1"/>
  <c r="AK52" i="1" s="1"/>
  <c r="K50" i="1"/>
  <c r="AK50" i="1" s="1"/>
  <c r="AZ258" i="1" l="1"/>
  <c r="AZ257" i="1"/>
  <c r="AZ256" i="1"/>
  <c r="AZ255" i="1"/>
  <c r="AZ254" i="1"/>
  <c r="AZ253" i="1"/>
  <c r="AZ252" i="1"/>
  <c r="AZ250" i="1"/>
  <c r="AZ251" i="1"/>
  <c r="AZ249" i="1"/>
  <c r="AZ248" i="1"/>
  <c r="AZ247" i="1"/>
  <c r="AZ246" i="1"/>
  <c r="AZ245" i="1"/>
  <c r="AZ244" i="1"/>
  <c r="AZ243" i="1"/>
  <c r="AZ242" i="1"/>
  <c r="AZ241" i="1"/>
  <c r="AZ240" i="1"/>
  <c r="AZ239" i="1"/>
  <c r="AZ224" i="1"/>
  <c r="AZ226" i="1"/>
  <c r="AZ227" i="1"/>
  <c r="AZ228" i="1"/>
  <c r="AZ229" i="1"/>
  <c r="AZ225" i="1"/>
  <c r="AZ238" i="1"/>
  <c r="AZ237" i="1"/>
  <c r="AZ236" i="1"/>
  <c r="AZ235" i="1"/>
  <c r="AZ234" i="1"/>
  <c r="AZ222" i="1"/>
  <c r="AZ223" i="1"/>
  <c r="AZ220" i="1"/>
  <c r="AZ233" i="1"/>
  <c r="AZ219" i="1"/>
  <c r="AZ218" i="1"/>
  <c r="AZ232" i="1"/>
  <c r="AZ217" i="1"/>
  <c r="AZ216" i="1"/>
  <c r="AZ221" i="1"/>
  <c r="AZ230" i="1"/>
  <c r="AZ231" i="1"/>
  <c r="AZ215" i="1"/>
  <c r="AK61" i="1"/>
  <c r="AZ61" i="1" s="1"/>
  <c r="AK68" i="1"/>
  <c r="AZ68" i="1" s="1"/>
  <c r="AZ196" i="1"/>
  <c r="AZ210" i="1"/>
  <c r="AZ206" i="1"/>
  <c r="AZ198" i="1"/>
  <c r="AZ204" i="1"/>
  <c r="AZ192" i="1"/>
  <c r="AZ207" i="1"/>
  <c r="AZ197" i="1"/>
  <c r="AZ193" i="1"/>
  <c r="AZ208" i="1"/>
  <c r="AZ194" i="1"/>
  <c r="AZ195" i="1"/>
  <c r="AZ184" i="1"/>
  <c r="AZ202" i="1"/>
  <c r="AZ179" i="1"/>
  <c r="AZ203" i="1"/>
  <c r="AZ185" i="1"/>
  <c r="AZ180" i="1"/>
  <c r="AZ200" i="1"/>
  <c r="AZ190" i="1"/>
  <c r="AZ186" i="1"/>
  <c r="AZ183" i="1"/>
  <c r="AZ181" i="1"/>
  <c r="AZ201" i="1"/>
  <c r="AZ191" i="1"/>
  <c r="AZ187" i="1"/>
  <c r="AZ182" i="1"/>
  <c r="AZ188" i="1"/>
  <c r="AZ199" i="1"/>
  <c r="AZ189" i="1"/>
  <c r="AZ209" i="1"/>
  <c r="AZ205" i="1"/>
  <c r="AZ13" i="1"/>
  <c r="AZ51" i="1"/>
  <c r="AZ54" i="1"/>
  <c r="AZ67" i="1"/>
  <c r="AZ70" i="1"/>
  <c r="AZ73" i="1"/>
  <c r="AZ76" i="1"/>
  <c r="AZ87" i="1"/>
  <c r="AZ95" i="1"/>
  <c r="AZ99" i="1"/>
  <c r="AZ102" i="1"/>
  <c r="AZ105" i="1"/>
  <c r="AZ108" i="1"/>
  <c r="AZ111" i="1"/>
  <c r="AZ114" i="1"/>
  <c r="AZ117" i="1"/>
  <c r="AZ120" i="1"/>
  <c r="AZ127" i="1"/>
  <c r="AZ135" i="1"/>
  <c r="AZ143" i="1"/>
  <c r="AZ147" i="1"/>
  <c r="AZ151" i="1"/>
  <c r="AZ163" i="1"/>
  <c r="AZ82" i="1"/>
  <c r="AZ165" i="1"/>
  <c r="AZ174" i="1"/>
  <c r="AZ50" i="1"/>
  <c r="AZ88" i="1"/>
  <c r="AZ98" i="1"/>
  <c r="AZ129" i="1"/>
  <c r="AZ132" i="1"/>
  <c r="AZ136" i="1"/>
  <c r="AZ149" i="1"/>
  <c r="AZ152" i="1"/>
  <c r="AZ9" i="1"/>
  <c r="AZ53" i="1"/>
  <c r="AZ66" i="1"/>
  <c r="AZ101" i="1"/>
  <c r="AZ155" i="1"/>
  <c r="AZ158" i="1"/>
  <c r="AZ161" i="1"/>
  <c r="AZ79" i="1"/>
  <c r="AZ123" i="1"/>
  <c r="AZ139" i="1"/>
  <c r="AZ145" i="1"/>
  <c r="AZ159" i="1"/>
  <c r="AZ164" i="1"/>
  <c r="AZ171" i="1"/>
  <c r="AZ69" i="1"/>
  <c r="AZ18" i="1"/>
  <c r="AZ49" i="1"/>
  <c r="AZ56" i="1"/>
  <c r="AZ59" i="1"/>
  <c r="AZ78" i="1"/>
  <c r="AZ81" i="1"/>
  <c r="AZ84" i="1"/>
  <c r="AZ122" i="1"/>
  <c r="AZ125" i="1"/>
  <c r="AZ128" i="1"/>
  <c r="AZ167" i="1"/>
  <c r="AZ170" i="1"/>
  <c r="AZ173" i="1"/>
  <c r="AZ60" i="1"/>
  <c r="AZ85" i="1"/>
  <c r="AZ168" i="1"/>
  <c r="AZ75" i="1"/>
  <c r="AZ91" i="1"/>
  <c r="AZ94" i="1"/>
  <c r="AZ104" i="1"/>
  <c r="AZ116" i="1"/>
  <c r="AZ119" i="1"/>
  <c r="AZ24" i="1"/>
  <c r="AZ62" i="1"/>
  <c r="AZ65" i="1"/>
  <c r="AZ97" i="1"/>
  <c r="AZ131" i="1"/>
  <c r="AZ148" i="1"/>
  <c r="AZ154" i="1"/>
  <c r="AZ126" i="1"/>
  <c r="AZ146" i="1"/>
  <c r="AZ63" i="1"/>
  <c r="AZ72" i="1"/>
  <c r="AZ11" i="1"/>
  <c r="AZ52" i="1"/>
  <c r="AZ90" i="1"/>
  <c r="AZ100" i="1"/>
  <c r="AZ138" i="1"/>
  <c r="AZ157" i="1"/>
  <c r="AZ160" i="1"/>
  <c r="AZ107" i="1"/>
  <c r="AZ113" i="1"/>
  <c r="AZ48" i="1"/>
  <c r="AZ74" i="1"/>
  <c r="AZ93" i="1"/>
  <c r="AZ106" i="1"/>
  <c r="AZ109" i="1"/>
  <c r="AZ118" i="1"/>
  <c r="AZ121" i="1"/>
  <c r="AZ134" i="1"/>
  <c r="AZ141" i="1"/>
  <c r="AZ144" i="1"/>
  <c r="AZ55" i="1"/>
  <c r="AZ58" i="1"/>
  <c r="AZ83" i="1"/>
  <c r="AZ103" i="1"/>
  <c r="AZ124" i="1"/>
  <c r="AZ166" i="1"/>
  <c r="AZ169" i="1"/>
  <c r="AZ172" i="1"/>
  <c r="AZ178" i="1"/>
  <c r="AZ57" i="1"/>
  <c r="AZ77" i="1"/>
  <c r="AZ10" i="1"/>
  <c r="AZ115" i="1"/>
  <c r="AZ130" i="1"/>
  <c r="AZ150" i="1"/>
  <c r="AZ153" i="1"/>
  <c r="AZ80" i="1"/>
  <c r="AZ96" i="1"/>
  <c r="AZ64" i="1"/>
  <c r="AZ41" i="1"/>
  <c r="AZ89" i="1"/>
  <c r="AZ92" i="1"/>
  <c r="AZ133" i="1"/>
  <c r="AZ137" i="1"/>
  <c r="AZ140" i="1"/>
  <c r="AZ156" i="1"/>
  <c r="AZ162" i="1"/>
  <c r="F3" i="8"/>
  <c r="F13" i="8" s="1"/>
  <c r="K47" i="1"/>
  <c r="AK47" i="1" s="1"/>
  <c r="AZ47" i="1" s="1"/>
  <c r="F17" i="8" l="1"/>
  <c r="F16" i="8"/>
  <c r="E3" i="8"/>
  <c r="E13" i="8" s="1"/>
  <c r="F11" i="8"/>
  <c r="F8" i="8"/>
  <c r="F4" i="8"/>
  <c r="F15" i="8"/>
  <c r="F6" i="8"/>
  <c r="F18" i="8"/>
  <c r="F12" i="8"/>
  <c r="F22" i="8"/>
  <c r="F7" i="8"/>
  <c r="F9" i="8"/>
  <c r="F23" i="8"/>
  <c r="F24" i="8"/>
  <c r="F21" i="8"/>
  <c r="F10" i="8"/>
  <c r="F5" i="8"/>
  <c r="F19" i="8"/>
  <c r="F14" i="8"/>
  <c r="K46" i="1"/>
  <c r="AK46" i="1" s="1"/>
  <c r="AZ46" i="1" s="1"/>
  <c r="K45" i="1"/>
  <c r="AK45" i="1" s="1"/>
  <c r="AZ45" i="1" s="1"/>
  <c r="K44" i="1"/>
  <c r="AK44" i="1" s="1"/>
  <c r="AZ44" i="1" s="1"/>
  <c r="K43" i="1"/>
  <c r="AK43" i="1" s="1"/>
  <c r="AZ43" i="1" s="1"/>
  <c r="K42" i="1"/>
  <c r="AK42" i="1" s="1"/>
  <c r="AZ42" i="1" s="1"/>
  <c r="AK40" i="1"/>
  <c r="AZ40" i="1" s="1"/>
  <c r="K39" i="1"/>
  <c r="AK39" i="1" s="1"/>
  <c r="AZ39" i="1" s="1"/>
  <c r="K38" i="1"/>
  <c r="AK38" i="1" s="1"/>
  <c r="AZ38" i="1" s="1"/>
  <c r="K37" i="1"/>
  <c r="AK36" i="1"/>
  <c r="AZ36" i="1" s="1"/>
  <c r="K35" i="1"/>
  <c r="AK35" i="1" s="1"/>
  <c r="AZ35" i="1" s="1"/>
  <c r="K34" i="1"/>
  <c r="AK34" i="1" s="1"/>
  <c r="AZ34" i="1" s="1"/>
  <c r="K33" i="1"/>
  <c r="AK33" i="1" s="1"/>
  <c r="AZ33" i="1" s="1"/>
  <c r="AK37" i="1" l="1"/>
  <c r="AZ37" i="1" s="1"/>
  <c r="E1" i="8"/>
  <c r="F1" i="8" s="1"/>
  <c r="AK71" i="1"/>
  <c r="AZ71" i="1" s="1"/>
  <c r="F20" i="8"/>
  <c r="F25" i="8" s="1"/>
  <c r="E4" i="8"/>
  <c r="E24" i="8"/>
  <c r="E9" i="8"/>
  <c r="E10" i="8"/>
  <c r="E8" i="8"/>
  <c r="E7" i="8"/>
  <c r="E22" i="8"/>
  <c r="E21" i="8"/>
  <c r="E18" i="8"/>
  <c r="E12" i="8"/>
  <c r="E6" i="8"/>
  <c r="E16" i="8"/>
  <c r="E17" i="8"/>
  <c r="E19" i="8"/>
  <c r="E23" i="8"/>
  <c r="E5" i="8"/>
  <c r="D3" i="8"/>
  <c r="D13" i="8" s="1"/>
  <c r="E11" i="8"/>
  <c r="E20" i="8"/>
  <c r="K32" i="1"/>
  <c r="AK32" i="1" s="1"/>
  <c r="AZ32" i="1" s="1"/>
  <c r="K31" i="1"/>
  <c r="AK31" i="1" s="1"/>
  <c r="AZ31" i="1" s="1"/>
  <c r="K30" i="1"/>
  <c r="AK30" i="1" s="1"/>
  <c r="AZ30" i="1" s="1"/>
  <c r="K29" i="1"/>
  <c r="AK29" i="1" s="1"/>
  <c r="AZ29" i="1" s="1"/>
  <c r="K28" i="1"/>
  <c r="AK28" i="1" s="1"/>
  <c r="AZ28" i="1" s="1"/>
  <c r="K27" i="1"/>
  <c r="AK27" i="1" s="1"/>
  <c r="AZ27" i="1" s="1"/>
  <c r="K26" i="1"/>
  <c r="AK26" i="1" s="1"/>
  <c r="AZ26" i="1" s="1"/>
  <c r="K25" i="1"/>
  <c r="AK25" i="1" s="1"/>
  <c r="AZ25" i="1" s="1"/>
  <c r="K23" i="1"/>
  <c r="AK23" i="1" s="1"/>
  <c r="AZ23" i="1" s="1"/>
  <c r="K22" i="1"/>
  <c r="AK22" i="1" s="1"/>
  <c r="AZ22" i="1" s="1"/>
  <c r="K21" i="1"/>
  <c r="AK21" i="1" s="1"/>
  <c r="AZ21" i="1" s="1"/>
  <c r="K20" i="1"/>
  <c r="AK20" i="1" s="1"/>
  <c r="AZ20" i="1" s="1"/>
  <c r="K19" i="1"/>
  <c r="AK19" i="1" s="1"/>
  <c r="AZ19" i="1" s="1"/>
  <c r="K15" i="1"/>
  <c r="AK15" i="1" s="1"/>
  <c r="AZ15" i="1" s="1"/>
  <c r="K16" i="1"/>
  <c r="AK16" i="1" s="1"/>
  <c r="AZ16" i="1" s="1"/>
  <c r="K17" i="1"/>
  <c r="AK17" i="1" s="1"/>
  <c r="AZ17" i="1" s="1"/>
  <c r="K14" i="1"/>
  <c r="AK14" i="1" s="1"/>
  <c r="AZ14" i="1" s="1"/>
  <c r="K12" i="1"/>
  <c r="AK12" i="1" s="1"/>
  <c r="AZ12" i="1" s="1"/>
  <c r="K8" i="1"/>
  <c r="AK8" i="1" s="1"/>
  <c r="AZ8" i="1" s="1"/>
  <c r="K7" i="1"/>
  <c r="AK7" i="1" s="1"/>
  <c r="AZ7" i="1" s="1"/>
  <c r="K6" i="1"/>
  <c r="AK6" i="1" s="1"/>
  <c r="AZ6" i="1" s="1"/>
  <c r="K5" i="1"/>
  <c r="AK5" i="1" s="1"/>
  <c r="AZ5" i="1" s="1"/>
  <c r="K4" i="1"/>
  <c r="AK4" i="1" s="1"/>
  <c r="AZ4" i="1" s="1"/>
  <c r="K3" i="1"/>
  <c r="AK3" i="1" s="1"/>
  <c r="AZ3" i="1" s="1"/>
  <c r="K2" i="1"/>
  <c r="AK2" i="1" s="1"/>
  <c r="AZ2" i="1" s="1"/>
  <c r="AK86" i="1" l="1"/>
  <c r="AZ86" i="1" s="1"/>
  <c r="AK112" i="1"/>
  <c r="AZ112" i="1" s="1"/>
  <c r="E15" i="8"/>
  <c r="E14" i="8"/>
  <c r="D12" i="8"/>
  <c r="D16" i="8"/>
  <c r="D17" i="8"/>
  <c r="C3" i="8"/>
  <c r="C13" i="8" s="1"/>
  <c r="D11" i="8"/>
  <c r="D20" i="8"/>
  <c r="D10" i="8"/>
  <c r="D19" i="8"/>
  <c r="D6" i="8"/>
  <c r="D21" i="8"/>
  <c r="D15" i="8"/>
  <c r="D22" i="8"/>
  <c r="D18" i="8"/>
  <c r="D5" i="8"/>
  <c r="D23" i="8"/>
  <c r="D9" i="8"/>
  <c r="D8" i="8"/>
  <c r="D24" i="8"/>
  <c r="D7" i="8"/>
  <c r="D4" i="8"/>
  <c r="D14" i="8"/>
  <c r="AK110" i="1" l="1"/>
  <c r="AZ110" i="1" s="1"/>
  <c r="E25" i="8"/>
  <c r="C17" i="8"/>
  <c r="C16" i="8"/>
  <c r="D25" i="8"/>
  <c r="B3" i="8"/>
  <c r="B13" i="8" s="1"/>
  <c r="C11" i="8"/>
  <c r="C9" i="8"/>
  <c r="C23" i="8"/>
  <c r="C7" i="8"/>
  <c r="C24" i="8"/>
  <c r="C14" i="8"/>
  <c r="C22" i="8"/>
  <c r="C6" i="8"/>
  <c r="C5" i="8"/>
  <c r="C8" i="8"/>
  <c r="C15" i="8"/>
  <c r="C10" i="8"/>
  <c r="C12" i="8"/>
  <c r="C18" i="8"/>
  <c r="C19" i="8"/>
  <c r="C4" i="8"/>
  <c r="C20" i="8"/>
  <c r="C21" i="8"/>
  <c r="AK142" i="1" l="1"/>
  <c r="AZ142" i="1" s="1"/>
  <c r="AK177" i="1"/>
  <c r="AZ177" i="1" s="1"/>
  <c r="B17" i="8"/>
  <c r="B16" i="8"/>
  <c r="C25" i="8"/>
  <c r="B8" i="8"/>
  <c r="B11" i="8"/>
  <c r="B7" i="8"/>
  <c r="B24" i="8"/>
  <c r="B22" i="8"/>
  <c r="B12" i="8"/>
  <c r="B23" i="8"/>
  <c r="B18" i="8"/>
  <c r="B10" i="8"/>
  <c r="B5" i="8"/>
  <c r="B21" i="8"/>
  <c r="B19" i="8"/>
  <c r="B20" i="8"/>
  <c r="B14" i="8"/>
  <c r="B9" i="8"/>
  <c r="B4" i="8"/>
  <c r="B15" i="8"/>
  <c r="B6" i="8"/>
  <c r="AK176" i="1" l="1"/>
  <c r="AZ176" i="1" s="1"/>
  <c r="AK175" i="1"/>
  <c r="AZ175" i="1" s="1"/>
  <c r="AK211" i="1"/>
  <c r="AZ211" i="1" s="1"/>
  <c r="B25" i="8"/>
  <c r="AK212" i="1" l="1"/>
  <c r="AZ212" i="1" s="1"/>
  <c r="AK213" i="1"/>
  <c r="AZ213" i="1" s="1"/>
  <c r="AK214" i="1" l="1"/>
  <c r="AZ214" i="1" s="1"/>
</calcChain>
</file>

<file path=xl/sharedStrings.xml><?xml version="1.0" encoding="utf-8"?>
<sst xmlns="http://schemas.openxmlformats.org/spreadsheetml/2006/main" count="4434" uniqueCount="1397">
  <si>
    <t>id</t>
  </si>
  <si>
    <t>name</t>
  </si>
  <si>
    <t>category</t>
  </si>
  <si>
    <t>Herramientas</t>
  </si>
  <si>
    <t>url</t>
  </si>
  <si>
    <t>https://www.udemy.com/course/vscode-mejora-tu-velocidad-para-codificar</t>
  </si>
  <si>
    <t>Visual Studio Code: Mejora tu velocidad para codificar</t>
  </si>
  <si>
    <t>platform</t>
  </si>
  <si>
    <t>Udemy</t>
  </si>
  <si>
    <t>costo</t>
  </si>
  <si>
    <t>EUR</t>
  </si>
  <si>
    <t>money</t>
  </si>
  <si>
    <t>priority</t>
  </si>
  <si>
    <t>comprado</t>
  </si>
  <si>
    <t>true</t>
  </si>
  <si>
    <t>false</t>
  </si>
  <si>
    <t>technology</t>
  </si>
  <si>
    <t>VS Code</t>
  </si>
  <si>
    <t>Git desde cero!</t>
  </si>
  <si>
    <t>Git</t>
  </si>
  <si>
    <t>https://www.udemy.com/course/git-desde-cero</t>
  </si>
  <si>
    <t>https://www.udemy.com/course/aprende-git-github-practicando-con-algo-de-scrum</t>
  </si>
  <si>
    <t>Git + GitHub Desde Cero</t>
  </si>
  <si>
    <t>GitHub</t>
  </si>
  <si>
    <t>minutos</t>
  </si>
  <si>
    <t>culminado</t>
  </si>
  <si>
    <t>GIT y GITHUB desde cero!</t>
  </si>
  <si>
    <t>https://www.udemy.com/course/introduccion-git-github</t>
  </si>
  <si>
    <t>certificado</t>
  </si>
  <si>
    <t>instructor</t>
  </si>
  <si>
    <t>Fernando Herrera</t>
  </si>
  <si>
    <t>Manu Rodríguez</t>
  </si>
  <si>
    <t>Jonathan Castro</t>
  </si>
  <si>
    <t>Noelia Silva</t>
  </si>
  <si>
    <t>Aprende a dominar Git de cero a experto!</t>
  </si>
  <si>
    <t>UC-a2887ba0-b933-4048-8e90-04581fd7fe77</t>
  </si>
  <si>
    <t>Maximiliano Burgos</t>
  </si>
  <si>
    <t>https://www.udemy.com/course/aprende-a-dominar-git-de-cero-a-experto</t>
  </si>
  <si>
    <t>https://www.udemy.com/course/curso-completo-de-docker-de-cero-a-experto</t>
  </si>
  <si>
    <t>Curso completo de Docker de cero a experto</t>
  </si>
  <si>
    <t>Docker</t>
  </si>
  <si>
    <t>Joan Amengual</t>
  </si>
  <si>
    <t>Cristian Casis</t>
  </si>
  <si>
    <t>https://ed.team/cursos/markdown</t>
  </si>
  <si>
    <t>EDteam</t>
  </si>
  <si>
    <t>Markdown Desde Cero</t>
  </si>
  <si>
    <t>Markdown</t>
  </si>
  <si>
    <t>USD</t>
  </si>
  <si>
    <t>Alvaro Felipe Chávez</t>
  </si>
  <si>
    <t>228409101-23bffb30-c61a-4998-a82d-9a7a8c8ebfe0</t>
  </si>
  <si>
    <t>url_certificado</t>
  </si>
  <si>
    <t>https://edteam-media.s3.amazonaws.com/certificates/original/f848c8a7-28a8-4c55-af01-0eeb675bf3d2.png</t>
  </si>
  <si>
    <t>https://www.udemy.com/certificate/UC-a2887ba0-b933-4048-8e90-04581fd7fe77</t>
  </si>
  <si>
    <t>Aprenda Markdown desde cero</t>
  </si>
  <si>
    <t>Alexander David Rodriguez Ferrer</t>
  </si>
  <si>
    <t>description</t>
  </si>
  <si>
    <t>Aprende todo lo necesario de Git de forma rápida.</t>
  </si>
  <si>
    <t>Domina el mejor software de control de versiones.</t>
  </si>
  <si>
    <t>¡Conviértete en un experto en Docker con Compose, ELK, cAdvisor, Prometheus, Grafana, Kubernetes, Swarm y mucho más!</t>
  </si>
  <si>
    <t>Conocer, utilizar y aprender Docker desde cero. Despliegue sus servicios de forma rápida y segura utilizando Docker.</t>
  </si>
  <si>
    <t>Escribe código HTML limpio sin preocuparte de las etiquetas ni aprender HTML.</t>
  </si>
  <si>
    <t>Trucos que te harán disfrutar más tu experiencia como desarrollador y trabajar a mayor velocidad en VSCode.</t>
  </si>
  <si>
    <t>Curso Git Desde Cero + Aprende GitHub con la terminal paso a paso con ejercicios.</t>
  </si>
  <si>
    <t>Maneja los repositorios más actuales del mercado.</t>
  </si>
  <si>
    <t>Aprenda el lenguaje de etiquetado Markdown que facilitar la construcción de documentos en HTML 5.</t>
  </si>
  <si>
    <t>Aprende los comandos básicos para utilizar el editor de texto más poderoso del mundo.</t>
  </si>
  <si>
    <t>VIM desde cero</t>
  </si>
  <si>
    <t>VIM</t>
  </si>
  <si>
    <t>https://ed.team/cursos/vim</t>
  </si>
  <si>
    <t>Vim, aumenta tu velocidad de desarrollo</t>
  </si>
  <si>
    <t>Nicolas Schurmann</t>
  </si>
  <si>
    <t>Alexys Lozada</t>
  </si>
  <si>
    <t>https://www.udemy.com/course/vim-aumenta-tu-velocidad-de-desarrollo</t>
  </si>
  <si>
    <t>VIM: Mejora tu velocidad para codificar.</t>
  </si>
  <si>
    <t>https://www.udemy.com/course/chochy_vim</t>
  </si>
  <si>
    <t>Aprende a Trabajar a mayor velocidad en Cualquier IDE con ayuda de VIM y sus comandos.</t>
  </si>
  <si>
    <t>Jorge Salgado Miranda</t>
  </si>
  <si>
    <t>Curso de Blogger - Completo</t>
  </si>
  <si>
    <t>Sistema de gestión de contenidos</t>
  </si>
  <si>
    <t>Blogger</t>
  </si>
  <si>
    <t>https://www.youtube.com/watch?v=CcLrJQqPDPc</t>
  </si>
  <si>
    <t>YouTube</t>
  </si>
  <si>
    <t>Yoney Gallardo</t>
  </si>
  <si>
    <t>Curso completo de Blogger.</t>
  </si>
  <si>
    <t>WordPress</t>
  </si>
  <si>
    <t>Roger Gómez</t>
  </si>
  <si>
    <t>Oscar Viedma</t>
  </si>
  <si>
    <t>José Valenzuela</t>
  </si>
  <si>
    <t>Crea desde Cero a crear una web 100% Profesional con DIVI : Aprende a crear cualquier tipo de Página Web.</t>
  </si>
  <si>
    <t>Tutorial básico para principiantes.</t>
  </si>
  <si>
    <t>https://www.youtube.com/playlist?list=PLyMFTgxiogL3t7n5xEeK2iDI9LaNIfITK</t>
  </si>
  <si>
    <t>Curso Magento 2.4 en la nube AWS</t>
  </si>
  <si>
    <t>Magento</t>
  </si>
  <si>
    <t>Curso completo de Magento.</t>
  </si>
  <si>
    <t>Aaron Ballesteros</t>
  </si>
  <si>
    <t>KUBERNETES 2021 - De NOVATO a PRO!</t>
  </si>
  <si>
    <t>Kubernetes</t>
  </si>
  <si>
    <t>Curso de Kubernetes</t>
  </si>
  <si>
    <t>Conviertete en un profesional en Kubernetes.</t>
  </si>
  <si>
    <t>Curso completo de Kubernetes.</t>
  </si>
  <si>
    <t>https://www.youtube.com/playlist?list=PLrb1e2Mp6N_uJSNsV-7SqLFaBdImJsI5x</t>
  </si>
  <si>
    <t>https://www.youtube.com/watch?v=DCoBcpOA7W4</t>
  </si>
  <si>
    <t>Iñigo Serrano</t>
  </si>
  <si>
    <t>Pelado Nerd</t>
  </si>
  <si>
    <t>Docker, Desarrollo práctico</t>
  </si>
  <si>
    <t>Luis Briceño</t>
  </si>
  <si>
    <t>Introducción a Drupal 9</t>
  </si>
  <si>
    <t>Drupal</t>
  </si>
  <si>
    <t>Vicente Cespedes</t>
  </si>
  <si>
    <t>Curso introductorio a Drupal 9 donde aprender lo básico para adentrarse en este maravilloso CMS.</t>
  </si>
  <si>
    <t>Crea sitios web con Drupal</t>
  </si>
  <si>
    <t>Mejia Fabela</t>
  </si>
  <si>
    <t>Un curso que te enseñara a usar Drupal para poder crear tu sitio web. Drupal es un poderoso administrador de contenido.</t>
  </si>
  <si>
    <t>Paradigmas</t>
  </si>
  <si>
    <t>Lógica de programación</t>
  </si>
  <si>
    <t>Desarrolla la Lógica de Programación con FlujoGramas</t>
  </si>
  <si>
    <t>Aprende las Bases de la Programación, con Flujogramas. Comienza a Desarrollar tu Pensamiento de Programador desde Cero.</t>
  </si>
  <si>
    <t>Walter Coto</t>
  </si>
  <si>
    <t>Algoritmos, desarrollo de la Lógica de Programación</t>
  </si>
  <si>
    <t>Javier Villena</t>
  </si>
  <si>
    <t>Aprende Lógica de Programación (Básico)</t>
  </si>
  <si>
    <t>Aprende Lógica de Programación (Avanzado)</t>
  </si>
  <si>
    <t>Temas intermedios y avanzados de lógica para un buen programador.</t>
  </si>
  <si>
    <t>Los fundamentos para un buen programador.</t>
  </si>
  <si>
    <t>Desarrolla tu lógica de Programación creando Algoritmos.</t>
  </si>
  <si>
    <t>Alejandro Pérez Gabriel</t>
  </si>
  <si>
    <t>Curso de Fundamentos y Lógica de Programación -Bootcamp 2021</t>
  </si>
  <si>
    <t>Lógica Programación: Aprende Programar en Cualquier Lenguaje</t>
  </si>
  <si>
    <t>Jeovani Martínez</t>
  </si>
  <si>
    <t>Aprende las bases y la lógica de la programación con el mejor curso, y prepárate para aprender cualquier lenguaje.</t>
  </si>
  <si>
    <t>Sayyab Tariq Awan</t>
  </si>
  <si>
    <t>Curso POO y Java Básico</t>
  </si>
  <si>
    <t>POO</t>
  </si>
  <si>
    <t>Curso de conceptos básicos de POO y Java.</t>
  </si>
  <si>
    <t>Flores Aguilar</t>
  </si>
  <si>
    <t>Carlos Alfaro</t>
  </si>
  <si>
    <t>Introducción a MVC con Net 5</t>
  </si>
  <si>
    <t>MVC</t>
  </si>
  <si>
    <t>Misael Cazarez</t>
  </si>
  <si>
    <t>Creación de CRUD en MVC.</t>
  </si>
  <si>
    <t>https://www.udemy.com/certificate/UC-33aa07f4-52f4-4764-a7e8-c329febeb0bf</t>
  </si>
  <si>
    <t>UC-33aa07f4-52f4-4764-a7e8-c329febeb0bf</t>
  </si>
  <si>
    <t>Aprende a diseñar una API RESTFul correctamente</t>
  </si>
  <si>
    <t>Eduardo Patiño</t>
  </si>
  <si>
    <t>Fortalece tus bases sobre el diseño antes de programar.</t>
  </si>
  <si>
    <t>API RESTful</t>
  </si>
  <si>
    <t>https://www.udemy.com/course/aprende-a-disenar-una-api-restful-correctamente</t>
  </si>
  <si>
    <t>S/C</t>
  </si>
  <si>
    <t>Juan David Meza González</t>
  </si>
  <si>
    <t>Coders Free</t>
  </si>
  <si>
    <t>Victor Arana Flores</t>
  </si>
  <si>
    <t>https://codersfree.com/cursos/aprende-a-crear-una-api-restful-con-laravel</t>
  </si>
  <si>
    <t>https://www.udemy.com/certificate/UC-253cc4d8-67d5-4b6c-b6b5-ffea89ea0bf4</t>
  </si>
  <si>
    <t>UC-253cc4d8-67d5-4b6c-b6b5-ffea89ea0bf4</t>
  </si>
  <si>
    <t>Guía definitiva para crear APIs con Symfony 5 y API Platform</t>
  </si>
  <si>
    <t>Juan González</t>
  </si>
  <si>
    <t>Creación de una API con Symfony y API Platform. Estructura de servicios, RabbitMQ, Docker y mucho más!</t>
  </si>
  <si>
    <t>Davis Anderson Bastidas Vicente</t>
  </si>
  <si>
    <t>Servicios Web API y WCF crea y consume en App Web y Móvil</t>
  </si>
  <si>
    <t>Marcos Guerrini</t>
  </si>
  <si>
    <t>Licito Hurol</t>
  </si>
  <si>
    <t>Aprende a crear servicios WCF y Web API y a consumirlos desde otro aplicación o desde el navegador.</t>
  </si>
  <si>
    <t>Grover Vásquez</t>
  </si>
  <si>
    <t>Fundamentos</t>
  </si>
  <si>
    <t>Curso muy básico introductorio a la programación</t>
  </si>
  <si>
    <t>https://ed.team/cursos/programacion</t>
  </si>
  <si>
    <t>Programación desde cero</t>
  </si>
  <si>
    <t>Programar no se trata de código, se trata de lógica. Este curso te enseña la lógica que te permitirá dominar cualquier lenguaje.</t>
  </si>
  <si>
    <t>https://edteam-media.s3.amazonaws.com/certificates/original/5df5fc3d-148a-46d4-99bb-d8ef62e385d6.png</t>
  </si>
  <si>
    <t>228409205-3d369290-b9d0-4131-b346-b316d9939c89</t>
  </si>
  <si>
    <t>https://learndigital.withgoogle.com/activate/course/web-development-I</t>
  </si>
  <si>
    <t>Front-end</t>
  </si>
  <si>
    <t>HTML</t>
  </si>
  <si>
    <t>Google Activate</t>
  </si>
  <si>
    <t>Sergio Luján Mora</t>
  </si>
  <si>
    <t>Aprende a crear tus propias páginas web profesionales adaptables a distintos dispositivos de la mano de la Universidad de Alicante.</t>
  </si>
  <si>
    <t>7DJ 77F R2R</t>
  </si>
  <si>
    <t>CSS</t>
  </si>
  <si>
    <t>https://learndigital.withgoogle.com/activate/course/web-development-II</t>
  </si>
  <si>
    <t>QNK V22 H93</t>
  </si>
  <si>
    <t>https://learndigital.withgoogle.com/activate/validate-certificate-code</t>
  </si>
  <si>
    <t>Andrés Sosa Arevalo</t>
  </si>
  <si>
    <t>Aprende a agregar estilos a tus plantillas Html desde cero, contiene muchos ejercicios y se agregaran nuevos.</t>
  </si>
  <si>
    <t>JavaScript</t>
  </si>
  <si>
    <t>https://www.youtube.com/playlist?list=PLZ2ovOgdI-kXnDbWdaJK7GA1GvKGNMl6B</t>
  </si>
  <si>
    <t>Ubaldo Acosta</t>
  </si>
  <si>
    <t>[Actualizado 2021] - Programación Orientada a Objetos, Funciones Flecha, Callback, Promesas, Async, Await, DOM y más!</t>
  </si>
  <si>
    <t>https://www.udemy.com/course/master-en-docker-y-devops-de-principiante-a-experto</t>
  </si>
  <si>
    <t>https://www.udemy.com/course/aprenda-markdown-desde-cero</t>
  </si>
  <si>
    <t>https://www.udemy.com/course/docker-desarrollo-practico</t>
  </si>
  <si>
    <t>https://www.udemy.com/course/introduccion-drupal-9</t>
  </si>
  <si>
    <t>https://www.udemy.com/course/curso-basico-de-drupal</t>
  </si>
  <si>
    <t>https://www.udemy.com/course/desarrolla-la-logica-de-programacion-con-flujogramas</t>
  </si>
  <si>
    <t>https://www.udemy.com/course/algoritmos-estructuras-de-datos</t>
  </si>
  <si>
    <t>https://www.udemy.com/course/aprende-logica-de-programacion</t>
  </si>
  <si>
    <t>https://www.udemy.com/course/aprende-logica-de-programacion-avanzado</t>
  </si>
  <si>
    <t>https://www.udemy.com/course/fundamentos-programacion-curso</t>
  </si>
  <si>
    <t>https://www.udemy.com/course/logica-programacion-aprende-programar-en-cualquier-lenguaje</t>
  </si>
  <si>
    <t>https://www.udemy.com/course/curso-poo-y-java-basico-1</t>
  </si>
  <si>
    <t>https://www.udemy.com/course/mi-primer-sistema-php-mvc-mysql</t>
  </si>
  <si>
    <t>https://www.udemy.com/course/introduccion-a-mvc-con-net-5</t>
  </si>
  <si>
    <t>https://www.udemy.com/course/api-restful-con-laravel-php-homestead-passport</t>
  </si>
  <si>
    <t>https://www.udemy.com/course/crea-api-rest-facilmente-con-python-php-laravel-y-nodejs</t>
  </si>
  <si>
    <t>https://www.udemy.com/course/curso-crea-una-rest-api-desde-cero-con-nodejs-y-adonisjs</t>
  </si>
  <si>
    <t>https://www.udemy.com/course/ccrea-servicios-wcf-y-web-api-y-consume-en-app-web-y-movil</t>
  </si>
  <si>
    <t>https://www.udemy.com/course/nodejs-guia-desde-cero</t>
  </si>
  <si>
    <t>https://www.udemy.com/course/fundamentos-de-programacion-algoritmos-y-javascript</t>
  </si>
  <si>
    <t>https://www.udemy.com/course/curso-de-css-introduccion-a-las-hojas-de-estilos-en-cascada</t>
  </si>
  <si>
    <t>https://www.udemy.com/course/universidad-javascript-angular-react-vue-typescript-html-css-bootstrap</t>
  </si>
  <si>
    <t>Víctor Robles</t>
  </si>
  <si>
    <t>https://www.udemy.com/course/curso-de-css3-flexbox-y-css-grid-layout-basico</t>
  </si>
  <si>
    <t>https://www.udemy.com/course/cursoflexbox</t>
  </si>
  <si>
    <t>Jordan Alexander</t>
  </si>
  <si>
    <t>Estándares Front-end</t>
  </si>
  <si>
    <t>https://www.udemy.com/course/crea-una-pagina-web-moderna-con-html-css-y-javascript</t>
  </si>
  <si>
    <t>https://www.udemy.com/course/crea-una-landing-page-moderna-con-html-css-y-javascript</t>
  </si>
  <si>
    <t>https://www.udemy.com/course/crea-una-pagina-web-profesional-con-html-css-y-javascript</t>
  </si>
  <si>
    <t>https://www.udemy.com/course/curso-de-desarrollo-web-con-html-css-y-javascript</t>
  </si>
  <si>
    <t>Diseño Web - Aprende creando un sitio web paso a paso</t>
  </si>
  <si>
    <t>https://www.udemy.com/course/diseno-web-aprende-creando-un-sitio-web</t>
  </si>
  <si>
    <t>Universidad Desarrollo Web - FrontEnd Web Developer!</t>
  </si>
  <si>
    <t>https://www.udemy.com/course/universidad-desarrollo-web-moderno-html-css-javascript-html5-css3</t>
  </si>
  <si>
    <t>Aprende TypeScript desde cero</t>
  </si>
  <si>
    <t>https://www.udemy.com/course/aprende-typescript-desde-cero</t>
  </si>
  <si>
    <t>TypeScript</t>
  </si>
  <si>
    <t>JAP Software</t>
  </si>
  <si>
    <t>Curso de iniciación a TypeScript.</t>
  </si>
  <si>
    <t>Aprende Typescript de 0 a 100</t>
  </si>
  <si>
    <t>https://www.udemy.com/course/typescript-2020</t>
  </si>
  <si>
    <t>Manuel Muñoz</t>
  </si>
  <si>
    <t>Aprende Typescript en poco tiempo y de forma sencilla.</t>
  </si>
  <si>
    <t>Frameworks de CSS</t>
  </si>
  <si>
    <t>Bootstrap</t>
  </si>
  <si>
    <t>Erick Mines</t>
  </si>
  <si>
    <t>https://www.udemy.com/course/curso-la-biblia-perdida-de-bootstrap-4</t>
  </si>
  <si>
    <t xml:space="preserve">Ignacio Gutiérrez </t>
  </si>
  <si>
    <t>https://www.udemy.com/course/curso-html5-css3</t>
  </si>
  <si>
    <t>https://www.youtube.com/playlist?list=PLPl81lqbj-4J2Lbx1_qp7Yzo7wvjYiQ4E</t>
  </si>
  <si>
    <t>Tailwind</t>
  </si>
  <si>
    <t>https://codersfree.com/cursos/curso-tailwind-desde-cero</t>
  </si>
  <si>
    <t>Curso Tailwind desde cero</t>
  </si>
  <si>
    <t>Materialize</t>
  </si>
  <si>
    <t>https://www.udemy.com/course/tailwindcss</t>
  </si>
  <si>
    <t>https://www.udemy.com/course/curso-express-de-tailwindcss-de-cero-a-experto</t>
  </si>
  <si>
    <t>Marcos Rivas</t>
  </si>
  <si>
    <t>Introducción a Figma</t>
  </si>
  <si>
    <t>Javier Cañas</t>
  </si>
  <si>
    <t>Conoce y aprende desde cero cómo utilizar Figma y las herramientas para diseñar interfaces con Figma.</t>
  </si>
  <si>
    <t>Figma</t>
  </si>
  <si>
    <t>https://www.udemy.com/course/figma-diseno-de-prototipos-desde-cero</t>
  </si>
  <si>
    <t>https://www.youtube.com/playlist?list=PLvKwKSrP7HoAbR5bXjwb4h5f2xjVxqdEe</t>
  </si>
  <si>
    <t>Ant Design</t>
  </si>
  <si>
    <t>Bulma</t>
  </si>
  <si>
    <t>Curso Bulma css</t>
  </si>
  <si>
    <t>Designlopers</t>
  </si>
  <si>
    <t>Pure CSS</t>
  </si>
  <si>
    <t>https://www.udemy.com/course/draft/2219980/learn/lecture/13667902?start=0#overview</t>
  </si>
  <si>
    <t>Andrés Cruz Yoris</t>
  </si>
  <si>
    <t>Primeros pasos con Vue.js | Vue en ejercicios</t>
  </si>
  <si>
    <t>Vue JS</t>
  </si>
  <si>
    <t>Frameworks de JavaScript</t>
  </si>
  <si>
    <t>Vue JS (2 y 3) - Crea Aplicaciones Web Modernas con Vue</t>
  </si>
  <si>
    <t>https://www.udemy.com/course/vue-js-2-para-principiantes</t>
  </si>
  <si>
    <t>Todo sobre Vue JS 2 y 3, Bindings, Directivas, Vue-CLI, Componentes, Formularios, Vue-Router, Composition API y Vuex.</t>
  </si>
  <si>
    <t>Vue 3 Desde Cero</t>
  </si>
  <si>
    <t>Yirsis Serrano</t>
  </si>
  <si>
    <t>https://www.udemy.com/course/vue-3-desde-cero</t>
  </si>
  <si>
    <t>Curso Super Básico de Vue.js</t>
  </si>
  <si>
    <t>https://www.udemy.com/course/curso-basico-de-vue</t>
  </si>
  <si>
    <t>Cristhian Santa Cruz</t>
  </si>
  <si>
    <t>Primeros pasos en Vue 3 Composition API</t>
  </si>
  <si>
    <t>https://www.udemy.com/course/primeros-pasos-en-vue-3-composition-api</t>
  </si>
  <si>
    <t>Conoce las bases de la nueva API de Vue 3.</t>
  </si>
  <si>
    <t>Cursos de desarrollo web</t>
  </si>
  <si>
    <t>Vue.js: De cero a experto</t>
  </si>
  <si>
    <t>https://www.udemy.com/course/vuejs-fh</t>
  </si>
  <si>
    <t>Vuex, unit test, composition api, options api, autenticación, composables, deployment, file structure, lazy load, y más.</t>
  </si>
  <si>
    <t>Aprende Vue 3 desde cero + inertia</t>
  </si>
  <si>
    <t>https://codersfree.com/cursos/aprende-vue-3-desde-cero-mas-inertia</t>
  </si>
  <si>
    <t>En este curso aprenderás las bases del desarrollo web con Inertia.</t>
  </si>
  <si>
    <t>60+ Herramientas de desarrollo y diseño web</t>
  </si>
  <si>
    <t>https://www.udemy.com/course/recursos-web-plugins-y-utilidades</t>
  </si>
  <si>
    <t>General</t>
  </si>
  <si>
    <t>Una completa colección de recursos que debes tener y conocer, totalmente gratuitos.</t>
  </si>
  <si>
    <t>https://www.udemy.com/course/crea-un-crud-con-laravel-sweetalert2-toastr-vuejs-y-axios</t>
  </si>
  <si>
    <t>Jhonatan Fernández</t>
  </si>
  <si>
    <t>En este curso aprenderás a crear un CRUD con estas tecnologías.</t>
  </si>
  <si>
    <t>Aprende Jquery para implementar tus aplicaciones web</t>
  </si>
  <si>
    <t>jQuery</t>
  </si>
  <si>
    <t>Aprenderás todos lo conocimientos necesarios para agregar jquery a tus páginas web y hacerlas más dinámicas.</t>
  </si>
  <si>
    <t>https://www.udemy.com/course/aprende-jquery-para-implementar-tus-aplicaciones-web</t>
  </si>
  <si>
    <t>Carlos Blanco Gómez</t>
  </si>
  <si>
    <t>https://www.udemy.com/certificate/UC-0e1d1558-902d-46e0-bad9-082faa58cb7b/</t>
  </si>
  <si>
    <t>UC-0e1d1558-902d-46e0-bad9-082faa58cb7b</t>
  </si>
  <si>
    <t>Vue 3 - Composition API, Vuex, API Rest - Rick And Morty</t>
  </si>
  <si>
    <t>https://www.udemy.com/course/vue-3-composition-api-vuex-api-rest-rick-and-morty</t>
  </si>
  <si>
    <t>Carlos Córdova</t>
  </si>
  <si>
    <t>Crea un app web de Rick And Morty para tu portafolio utilizando Vue 3 - Vuex.</t>
  </si>
  <si>
    <t>https://www.udemy.com/course/curso-de-jquery</t>
  </si>
  <si>
    <t>Pablo Farias Navarro</t>
  </si>
  <si>
    <t>https://www.udemy.com/course/angular-de-cero-a-experto-angular-2-framework-javascript-html-css</t>
  </si>
  <si>
    <t>Angular</t>
  </si>
  <si>
    <t>Stack</t>
  </si>
  <si>
    <t>Anartz Mugika Ledo</t>
  </si>
  <si>
    <t>https://www.udemy.com/course/compodoc-crea-documentacion-en-angular-ionic</t>
  </si>
  <si>
    <t>https://www.udemy.com/course/crud-productos-stack-mean</t>
  </si>
  <si>
    <t>MEAN</t>
  </si>
  <si>
    <t>Tomas Ruiz Diaz</t>
  </si>
  <si>
    <t>https://www.udemy.com/course/app-empleado-angular-firebase</t>
  </si>
  <si>
    <t>https://www.udemy.com/course/html-hacia-angular</t>
  </si>
  <si>
    <t>https://www.udemy.com/course/crud-angular-9-net-core-entity-framework-core-mysql</t>
  </si>
  <si>
    <t>https://www.udemy.com/course/angular-net-core-aplicacion-de-preguntas-y-respuestas</t>
  </si>
  <si>
    <t>Alejandro Toro Ossaba</t>
  </si>
  <si>
    <t>https://www.udemy.com/course/fundamentos-de-angular-12</t>
  </si>
  <si>
    <t>https://www.udemy.com/course/react-cero-experto</t>
  </si>
  <si>
    <t>React: De cero a experto ( Hooks y MERN )</t>
  </si>
  <si>
    <t>MERN</t>
  </si>
  <si>
    <t>React JS</t>
  </si>
  <si>
    <t>Full-Stack CRUD con React JS, ASP.NET Core y SQL Server</t>
  </si>
  <si>
    <t>https://www.udemy.com/course/full-stack-crud-con-react-js-aspnet-core-y-sql-server</t>
  </si>
  <si>
    <t>Arturo Borja</t>
  </si>
  <si>
    <t>Creando y conectando un CRUD con API Rest utilizando React JS y ASP.NET Core.</t>
  </si>
  <si>
    <t>https://www.udemy.com/course/full-stack-php-y-react-js</t>
  </si>
  <si>
    <t>https://www.udemy.com/course/aprende-react-firebase-2021-actualizado</t>
  </si>
  <si>
    <t>React Desde Cero</t>
  </si>
  <si>
    <t>https://www.udemy.com/course/react-desde-cero-pwa</t>
  </si>
  <si>
    <t>http://idesweb.uaedf.ua.es/course</t>
  </si>
  <si>
    <t>iDESWEB</t>
  </si>
  <si>
    <t>Introducción al desarrollo web</t>
  </si>
  <si>
    <t>LAMP</t>
  </si>
  <si>
    <t>MEVN</t>
  </si>
  <si>
    <t>WISA</t>
  </si>
  <si>
    <t>Laravel</t>
  </si>
  <si>
    <t>Frameworks de back-end</t>
  </si>
  <si>
    <t>https://www.youtube.com/playlist?list=PLPl81lqbj-4KHPEGngoy5PSjjxcwnpCdb</t>
  </si>
  <si>
    <t>Curso de Vue JS - Tutorial en Español [Desde Cero]</t>
  </si>
  <si>
    <t>https://www.youtube.com/playlist?list=PLPl81lqbj-4J-gfAERGDCdOQtVgRhSvIT</t>
  </si>
  <si>
    <t>Infraestructura</t>
  </si>
  <si>
    <t>Firebase</t>
  </si>
  <si>
    <t>https://www.youtube.com/playlist?list=PLPl81lqbj-4JiR1Cio6xEygCZDmZmDUWI</t>
  </si>
  <si>
    <t>https://www.udemy.com/course/introduccion-a-laravel-5-primeros-pasos-framework-php</t>
  </si>
  <si>
    <t>React JS - Curso de introducción desde cero y primeros pasos</t>
  </si>
  <si>
    <t>Aprende los fundamentos básicos de React desde cero y paso a paso con Víctor Robles. Instalación, Componentes, JSX y más.</t>
  </si>
  <si>
    <t>https://www.udemy.com/course/react-js-curso-de-introduccion-desde-cero-y-primeros-pasos</t>
  </si>
  <si>
    <t>https://www.udemy.com/course/react-de-principiante-a-experto-creando-mas-de-10-aplicaciones</t>
  </si>
  <si>
    <t>React - La Guía Completa: Hooks Context Redux MERN +15 Apps</t>
  </si>
  <si>
    <t>Juan Pablo De La Torre Valdez</t>
  </si>
  <si>
    <t>Incluye React Hooks Gatsby GraphQL Firestore Redux Context MERN Next.js Styled Components Testing Cypress +15 PROYECTOS!</t>
  </si>
  <si>
    <t>Preprocesadores de CSS</t>
  </si>
  <si>
    <t>Sass</t>
  </si>
  <si>
    <t>https://www.udemy.com/course/aprende-html5-sass-y-jquery-creando-un-sitio-desde-cero</t>
  </si>
  <si>
    <t>Academia de Joystick</t>
  </si>
  <si>
    <t>Less</t>
  </si>
  <si>
    <t>https://www.youtube.com/playlist?list=PLCTD_CpMeEKT70itw70uVs0vlFbvbCPQN</t>
  </si>
  <si>
    <t>LESS de 0 a 100</t>
  </si>
  <si>
    <t>Programador Novato</t>
  </si>
  <si>
    <t>En este tutorial vamos a prender a instalar Less en nuestros proyectos web.</t>
  </si>
  <si>
    <t>Stylus</t>
  </si>
  <si>
    <t>https://www.udemy.com/course/javascript-moderno-para-principiantes</t>
  </si>
  <si>
    <t>Babel</t>
  </si>
  <si>
    <t>Webpack</t>
  </si>
  <si>
    <t>https://www.youtube.com/watch?v=FMNuTj89RzU</t>
  </si>
  <si>
    <t xml:space="preserve">WEBPACK 5 - ¡Curso práctico DESDE CERO! </t>
  </si>
  <si>
    <t>Aprende a utilizar WEBPACK 5, el empaquetador de aplicaciones web más utilizado del momento. Veremos cómo crear paso a paso una aplicación con React, cómo crear nuestro entorno de desarrollo y optimizarla.</t>
  </si>
  <si>
    <t>Empaquetador de JavaScript</t>
  </si>
  <si>
    <t>Midudev</t>
  </si>
  <si>
    <t>Soportes</t>
  </si>
  <si>
    <t>Marketing</t>
  </si>
  <si>
    <t>https://learndigital.withgoogle.com/activate/course/digital-marketing</t>
  </si>
  <si>
    <t>Fundamentos de Marketing Digital</t>
  </si>
  <si>
    <t>Aprende los conceptos básicos del marketing digital e impulsa tu negocio o tu carrera.</t>
  </si>
  <si>
    <t>BCU 7HW MSA</t>
  </si>
  <si>
    <t>Google EMEA</t>
  </si>
  <si>
    <t>https://capacitateparaelempleo.org/pages.php?r=.tema&amp;tagID=936</t>
  </si>
  <si>
    <t>Bases de datos</t>
  </si>
  <si>
    <t>Curador de datos</t>
  </si>
  <si>
    <t>Capacítate para el empleo</t>
  </si>
  <si>
    <t>https://capacitateparaelempleo.org/verifica/neglddar1</t>
  </si>
  <si>
    <t>Aprende a a administrar, crear, manejar y optimizar una base de datos, mediante un software especializado, para que la información sea útil y se convierta en un activo importante para la toma de decisiones.</t>
  </si>
  <si>
    <t>https://learndigital.withgoogle.com/activate/course/apps</t>
  </si>
  <si>
    <t>Desarrollo móvil</t>
  </si>
  <si>
    <t>Curso de Desarrollo de Apps Móviles</t>
  </si>
  <si>
    <t>Descubre el mundo de la Desarrollo de Apps Móviles de la mano de la UCM (Universidad Complutense de Madrid).</t>
  </si>
  <si>
    <t>FDH 3RR UEQ</t>
  </si>
  <si>
    <t>https://learndigital.withgoogle.com/activate/course/digital-transformation</t>
  </si>
  <si>
    <t>Transformación digital para el empleo</t>
  </si>
  <si>
    <t>RB5 QF8 D3F</t>
  </si>
  <si>
    <t>Descubre todo lo relacionado con la transformación digital de la mano de EOI (Escuela de Organización Industrial).</t>
  </si>
  <si>
    <t>https://capacitateparaelempleo.org/pages.php?r=.tema&amp;tagID=4244&amp;load=4255&amp;n=0&amp;brandID=capacitate</t>
  </si>
  <si>
    <t>Programador (orientado a objetos)</t>
  </si>
  <si>
    <t>https://capacitateparaelempleo.org/verifica/2zg904spc/</t>
  </si>
  <si>
    <t>Conocerás los conceptos que definen que es la programación y para que sirve.</t>
  </si>
  <si>
    <t>https://capacitateparaelempleo.org/pages.php?r=.tema&amp;tagID=6726</t>
  </si>
  <si>
    <t>Desarrollador Front-end</t>
  </si>
  <si>
    <t>Utiliza las tecnologías de la información y comunicación para plasmar el contenido de manera que los usuarios lo puedan aprovechar al máximo.</t>
  </si>
  <si>
    <t>https://capacitateparaelempleo.org/verifica/undrjn3bg/</t>
  </si>
  <si>
    <t>https://learndigital.withgoogle.com/activate/course/digital-skills</t>
  </si>
  <si>
    <t>Competencias digitales para profesionales</t>
  </si>
  <si>
    <t>Descubre la importancia de las competencias digitales para los profesionales de la mano de la Fundación Santa María la Real.</t>
  </si>
  <si>
    <t>Álvaro Retorillo Osuna</t>
  </si>
  <si>
    <t>LLW 86Q BUZ</t>
  </si>
  <si>
    <t>Estructura de Computadores con Arduino Zero</t>
  </si>
  <si>
    <t>Explorando la estructura básica de un computador.</t>
  </si>
  <si>
    <t>María José Santofimia Romero</t>
  </si>
  <si>
    <t>https://www.udemy.com/course/estructura-de-computadores-con-arduino-zero</t>
  </si>
  <si>
    <t>https://www.udemy.com/course/curso-vue</t>
  </si>
  <si>
    <t>https://www.tutellus.com/tecnologia/desarrollo-web/idesweb-817?affref=c6460ed83b8a4164a40f99c4163dc618</t>
  </si>
  <si>
    <t>url_aux</t>
  </si>
  <si>
    <t>Mediador</t>
  </si>
  <si>
    <t>Protagonista</t>
  </si>
  <si>
    <t>Activista</t>
  </si>
  <si>
    <t>Abogado</t>
  </si>
  <si>
    <t>Arquitecto</t>
  </si>
  <si>
    <t>Lógico</t>
  </si>
  <si>
    <t>Comandante</t>
  </si>
  <si>
    <t>Innovador</t>
  </si>
  <si>
    <t>Logista</t>
  </si>
  <si>
    <t>Defensor</t>
  </si>
  <si>
    <t>Ejecutivo</t>
  </si>
  <si>
    <t>Cónsul</t>
  </si>
  <si>
    <t>Virtuoso</t>
  </si>
  <si>
    <t>Aventurero</t>
  </si>
  <si>
    <t>Emprendedor</t>
  </si>
  <si>
    <t>Animador</t>
  </si>
  <si>
    <t>Curso de FlexBox desde 0</t>
  </si>
  <si>
    <t>GraphQL</t>
  </si>
  <si>
    <t>https://www.udemy.com/course/curso-de-flexbox-desde-0</t>
  </si>
  <si>
    <t>Comprendiendo 10 sencillas "Reglas de ORO" te enseñaremos a trabajar e implementar FLEXBOX en tus proyectos web.</t>
  </si>
  <si>
    <t>actualizado</t>
  </si>
  <si>
    <t>en_ruta</t>
  </si>
  <si>
    <t>https://www.udemy.com/course/laravel-y-oauth-2-facebook-twitter-google</t>
  </si>
  <si>
    <t>Juan Ramos</t>
  </si>
  <si>
    <t>Desarrollemos un monitor de precios! Los usuarios ingresan vía redes sociales, ingresan datos y consultan reportes.</t>
  </si>
  <si>
    <t>*En evaluación*</t>
  </si>
  <si>
    <t>Aprende a publicar cualquier web en Internet (Hosting y VPS)</t>
  </si>
  <si>
    <t>Deploy</t>
  </si>
  <si>
    <t>https://www.udemy.com/course/aprende-a-publicar-sitios-web-en-internet-hosting-vps</t>
  </si>
  <si>
    <t>Curso Profesional de JAVA</t>
  </si>
  <si>
    <t>Back-end</t>
  </si>
  <si>
    <t>Lenguajes de Programación</t>
  </si>
  <si>
    <t>Java</t>
  </si>
  <si>
    <t>https://codigofacilito.com/cursos/java-profesional</t>
  </si>
  <si>
    <t>Códigofacilito</t>
  </si>
  <si>
    <t>https://codigofacilito.com/user_quizzes/94372.pdf</t>
  </si>
  <si>
    <t xml:space="preserve"> 48a2c72e-ba9e-4f7c-ad76-6631dbacf761</t>
  </si>
  <si>
    <t>Eduardo Ismael García Pérez</t>
  </si>
  <si>
    <t>Bueno</t>
  </si>
  <si>
    <t>Desarrollador Back-end</t>
  </si>
  <si>
    <t>https://capacitateparaelempleo.org/pages.php?r=.tema&amp;tagID=6725</t>
  </si>
  <si>
    <t>Utiliza lenguajes de programación para desarrollar módulos de procesamiento que otorguen a los usuarios contenido dinámico basado en las petriciones de entrada. Almacena información de valor utilizando bases de datos y otorga un alto nivel operacional a sitios como las redes sociales, páginas de compras por internet y a la mayoría de páginas web actuales.</t>
  </si>
  <si>
    <t>Regular</t>
  </si>
  <si>
    <t>https://capacitateparaelempleo.org/verifica/o0skcnx58</t>
  </si>
  <si>
    <t>https://platzi.com/clases/1050-programacion-basica/5104-que-es-htmlcssjs</t>
  </si>
  <si>
    <t>Programación Básica</t>
  </si>
  <si>
    <t>Platzi</t>
  </si>
  <si>
    <t>John Freddy Vega</t>
  </si>
  <si>
    <t>10dceb04-40a2-4d14-bb70-ac91648472f6</t>
  </si>
  <si>
    <t>https://platzi.com/@pedro-bazo</t>
  </si>
  <si>
    <t>Excelente</t>
  </si>
  <si>
    <t>https://codigofacilito.com/cursos/introduccion</t>
  </si>
  <si>
    <t>Curso de introducción a la programación</t>
  </si>
  <si>
    <t>Aprende los fundamentos y bases de la programación. Descubre cómo es que con instrucciones de código puedes indicarle a una computadora cómo completar una tarea.</t>
  </si>
  <si>
    <t>https://codigofacilito.com/user_quizzes/95588.pdf</t>
  </si>
  <si>
    <t>7694d69c-ace0-4135-a7ad-d7666cb89493</t>
  </si>
  <si>
    <t>Petriz Celaya</t>
  </si>
  <si>
    <t>Curso de Marca Personal</t>
  </si>
  <si>
    <t>https://platzi.com/cursos/marca-personal</t>
  </si>
  <si>
    <t>5d15e657-ae42-405c-94de-bbc3ebc7f6e7</t>
  </si>
  <si>
    <t>Construir un portafolio de proyectos y fortalecer tu presencia online te ayudará a resaltar para ampliar tus oportunidades laborales, conseguir un mejor empleo o crear tu propio negocio.</t>
  </si>
  <si>
    <t>https://learndigital.withgoogle.com/activate/course/cloud-computing</t>
  </si>
  <si>
    <t>Cloud Computing</t>
  </si>
  <si>
    <t>Descubre el mundo del Cloud Computing de la mano de EOI (Escuela de Organización Industrial)</t>
  </si>
  <si>
    <t>BMC RVW BN7</t>
  </si>
  <si>
    <t>Fundamentos del desarrollo web: Full Stack o Front-end</t>
  </si>
  <si>
    <t>https://es.linkedin.com/learning/fundamentos-del-desarrollo-web-full-stack-o-front-end/presentacion-del-curso-fundamentos-del-desarrollo-web-full-stack-o-front-end</t>
  </si>
  <si>
    <t>LinkedIn Learning</t>
  </si>
  <si>
    <t>AQoG5v-if5GvR4ih5nmi33igT7HQ</t>
  </si>
  <si>
    <t>Sergio Brito</t>
  </si>
  <si>
    <t>Aprende Visual Studio Code</t>
  </si>
  <si>
    <t>https://www.linkedin.com/learning/aprende-visual-studio-code</t>
  </si>
  <si>
    <t>AdJbdvjorzaWEPQKsR_ruv28nelk</t>
  </si>
  <si>
    <t>https://www.linkedin.com/learning/javascript-esencial/presentacion-del-curso-javascript-esencial</t>
  </si>
  <si>
    <t>https://www.linkedin.com/learning/certificates/6c6262935ed9c6ab5fcac15726fe8fed685f66a160b2fbd04719f8c8abf41487?trk=share_certificate</t>
  </si>
  <si>
    <t>AfnYV01thUHoafVxBRr5i7RUkTgk</t>
  </si>
  <si>
    <t>Aprende a utilizar Visual Studio Code.</t>
  </si>
  <si>
    <t>https://www.linkedin.com/learning/javascript-avanzado-buenas-practicas/presentacion-del-curso-javascript-avanzado-buenas-practicas</t>
  </si>
  <si>
    <t>https://www.linkedin.com/learning/certificates/66a8440ec2362e38b6b8e729e5b131c47a0608b0e7f50cce5c591cbd5b1475ff?trk=share_certificate</t>
  </si>
  <si>
    <t>AbEiI_V1GjZq7_M4bBkvg0kwMGwc</t>
  </si>
  <si>
    <t>En este curso aprenderás todo lo que implica ser un desarrollador web, desde las herramientas y frameworks de trabajo necesarias hasta todo lo que debes de considerar para hacerte de un buen trabajo. Descubre qué habilidades deberás poseer y mejorar para ser un profesional exitoso en la industria web.</t>
  </si>
  <si>
    <t>https://www.linkedin.com/learning/certificates/f615bb94f4833b31f3b997ff6036441bd36e1fd011d70911b25d934c942a1aab?trk=share_certificate</t>
  </si>
  <si>
    <t>https://www.linkedin.com/learning/javascript-avanzado-expresiones-regulares/presentacion-del-curso-javascript-avanzado-expresiones-regulares</t>
  </si>
  <si>
    <t>https://www.linkedin.com/learning/certificates/d7f64256de10f5ab340fa733d2760aface893e774bad1551394104533bcadc78?trk=share_certificate</t>
  </si>
  <si>
    <t>AcULzI6GeFyOA5dRitATMcLFJ2ik</t>
  </si>
  <si>
    <t>https://www.linkedin.com/learning/node-js-esencial</t>
  </si>
  <si>
    <t>En este curso, vamos a explorar todo lo que necesitas saber para comenzar a trabajar ya con Node.js. Veremos los pasos básicos de instalación, las reglas básicas de sintaxis y cómo crear aplicaciones completas. Después de este curso, podrás dar los primeros pasos para convertirte en un desarrollador Fullstack.</t>
  </si>
  <si>
    <t>Carlos Solís</t>
  </si>
  <si>
    <t>Node.js esencial</t>
  </si>
  <si>
    <t>Node.js</t>
  </si>
  <si>
    <t>AXBaLkGLNI7CeQhU2t3l4DJDAkcH</t>
  </si>
  <si>
    <t>https://www.linkedin.com/learning/node-js-practico-sitio-web</t>
  </si>
  <si>
    <t>Node.js práctico: Sitio web</t>
  </si>
  <si>
    <t>AUlU2edpTPRe9X3Vt9JzJ5eo8z7N</t>
  </si>
  <si>
    <t>https://www.linkedin.com/learning/aprende-diseno-de-base-de-datos-relacionales</t>
  </si>
  <si>
    <t>Aprende diseño de base de datos relacionales</t>
  </si>
  <si>
    <t>¿Quieres iniciarte en el mundo de las bases de datos y no sabes por dónde empezar? ¿Tienes un sitio web y quieres agregarle una base de datos, pero no entiendes muchos conceptos? En este curso, partiremos de los conceptos básicos. Veremos qué es una base de datos y cuáles son sus clasificaciones principales, hasta llegar a conceptos precisos del diseño de bases de datos relacionales, de forma que, cuando termines el curso, tendrás una idea clara de cómo funcionan este tipo de bases de datos y si están hechas para ti.</t>
  </si>
  <si>
    <t>Noemí León</t>
  </si>
  <si>
    <t>Ae5V_EEcB2xVaK6WTCpW6_QF21d6</t>
  </si>
  <si>
    <t>Muy bueno</t>
  </si>
  <si>
    <t>https://www.linkedin.com/learning/sql-esencial/presentacion-del-curso-sql-esencial</t>
  </si>
  <si>
    <t>SQL</t>
  </si>
  <si>
    <t>SQL esencial</t>
  </si>
  <si>
    <t>Bernardo Pineda</t>
  </si>
  <si>
    <t>En este curso verás cómo crear, actualizar, eliminar y filtrar registros, así como la creación de la estructura de nuestra base de datos (tablas y tipos de datos).</t>
  </si>
  <si>
    <t>AYtHVD2RpYUMz5PHuFACVjmf1J9_</t>
  </si>
  <si>
    <t>https://learn.edutin.com/?token=eyJ0eXAiOiJKV1QiLCJhbGciOiJIUzI1NiJ9.eyJpYXQiOjE2MDU5MDUzNTgsImV4cCI6MTYwNjUxMDE1OCwiZGF0YSI6eyJpZCI6IjEyMTg1MDciLCJuYW1lIjoiUGVkcm8gQmF6XHUwMGYzIiwiZW1haWwiOiJiYXpvLnBlZHJvQGdtYWlsLmNvbSIsInJvbGUiOiJmcmVlIiwiY2VydGlmaWNhdGlvbl9pZCI6IjI5NTA5ODMifX0.dGPrPVjWVG7579MKfRA9GPRNhYeIvS9bwvvYTO_khvw&amp;config=%7B%22status%22:true,%22curso_id%22:%223765%22,%22certification_id%22:%222950983%22,%22type%22:%222%22,%22clase_id%22:%22409329702%22,%22idu%22:%221218507%22,%22language_id%22:%221%22%7D</t>
  </si>
  <si>
    <t>Edutin Academy</t>
  </si>
  <si>
    <t>Homero Raúl Vargas Cruz</t>
  </si>
  <si>
    <t>Aprende Larevel 5.4</t>
  </si>
  <si>
    <t>https://www.youtube.com/playlist?list=PLS3ZgoVufwTmVTRZnxekoeST-C9OzKzKk</t>
  </si>
  <si>
    <t>https://aprendible.com/series/novedades-de-laravel-5-5</t>
  </si>
  <si>
    <t>Aprendible</t>
  </si>
  <si>
    <t>https://aprendible.com/series/novedades-laravel-5-7</t>
  </si>
  <si>
    <t>https://aprendible.com/series/novedades-de-laravel-5-8</t>
  </si>
  <si>
    <t>https://aprendible.com/series/novedades-de-laravel-6</t>
  </si>
  <si>
    <t>https://aprendible.com/series/novedades-de-laravel-7</t>
  </si>
  <si>
    <t>https://www.youtube.com/playlist?list=PLrAw40DbN0l34pUNNfzrT4cDOMkV47640</t>
  </si>
  <si>
    <t>Informática DP</t>
  </si>
  <si>
    <t>Categoría</t>
  </si>
  <si>
    <t>Fecha</t>
  </si>
  <si>
    <t>TOTAL</t>
  </si>
  <si>
    <t>https://aprendible.com/series/novedades-de-laravel-8</t>
  </si>
  <si>
    <t>https://www.cursosdesarrolloweb.es/course/curso-laravel-8-desde-cero</t>
  </si>
  <si>
    <t>Cursosdedesarrolloweb</t>
  </si>
  <si>
    <t>https://www.udemy.com/course/como-subir-multiples-archivos-en-laravel</t>
  </si>
  <si>
    <t>Brayan Angarita</t>
  </si>
  <si>
    <t>https://www.youtube.com/playlist?list=PLZ2ovOgdI-kWTCkbH749Ukvq7FMz5ahpP</t>
  </si>
  <si>
    <t>https://codersfree.com/cursos/aprende-laravel-8-desde-cero</t>
  </si>
  <si>
    <t>https://www.youtube.com/playlist?list=PLZ2ovOgdI-kWRdVAJLH0kEHSNKCk8rz_x</t>
  </si>
  <si>
    <t>https://aprendible.com/series/vuejs-desde-cero</t>
  </si>
  <si>
    <t>Vue.js desde cero</t>
  </si>
  <si>
    <t>Servidores</t>
  </si>
  <si>
    <t>https://aprendible.com/series/servidores</t>
  </si>
  <si>
    <t>https://codersfree.com/cursos/relaciones-avanzadas-de-laravel</t>
  </si>
  <si>
    <t>En este curso aprenderás a como trabajar con una base de datos en un proyecto real.</t>
  </si>
  <si>
    <t>https://www.udemy.com/course/programacion-orientada-a-objetos-y-principio-solid</t>
  </si>
  <si>
    <t>Programación Orientada a Objetos y principios SOLID</t>
  </si>
  <si>
    <t>Curso conceptual sobre el paradigma de la programación orientada a objetos y SOLID.</t>
  </si>
  <si>
    <t>Las bases para desarrollar una aplicación full stack MERN</t>
  </si>
  <si>
    <t>Aprende las bases para crear una aplicación web con el stack MERN (mongodb, express, react, nodejs)</t>
  </si>
  <si>
    <t>https://www.udemy.com/course/las-bases-para-desarrollar-una-aplicacion-full-stack-mern</t>
  </si>
  <si>
    <t>Luis Trujillo Sánchez</t>
  </si>
  <si>
    <t>https://www.udemy.com/course/introduccion-a-amazon-web-services-aws</t>
  </si>
  <si>
    <t>Introducción a Amazon Web Services (AWS)</t>
  </si>
  <si>
    <t>AWS</t>
  </si>
  <si>
    <t>Aprende los fundamentos de los servicios de AWS y desarrolla miniproyectos dentro de la plataforma.</t>
  </si>
  <si>
    <t>https://www.udemy.com/certificate/UC-a0492df5-aae0-415c-8336-63642c830efc</t>
  </si>
  <si>
    <t>UC-a0492df5-aae0-415c-8336-63642c830efc</t>
  </si>
  <si>
    <t>https://codersfree.com/cursos/aprende-a-crear-una-plataforma-de-cursos-con-laravel</t>
  </si>
  <si>
    <t>https://www.udemy.com/certificate/UC-808bf328-9ed5-4792-bcd3-755dde0f62f6</t>
  </si>
  <si>
    <t>UC-808bf328-9ed5-4792-bcd3-755dde0f62f6</t>
  </si>
  <si>
    <t>https://www.udemy.com/course/desarrollo-web-con-python-y-django</t>
  </si>
  <si>
    <t>Python-Django</t>
  </si>
  <si>
    <t>Redait Media</t>
  </si>
  <si>
    <t>UC-f64e78a2-26a3-4ef5-84e8-0b22058eb52a</t>
  </si>
  <si>
    <t>https://www.udemy.com/certificate/UC-f64e78a2-26a3-4ef5-84e8-0b22058eb52a</t>
  </si>
  <si>
    <t>https://www.udemy.com/course/draft/3793886/learn/lecture/24522234?start=0#overview</t>
  </si>
  <si>
    <t>Juan Luque</t>
  </si>
  <si>
    <t>https://www.udemy.com/certificate/UC-a7113805-8cb5-405b-9791-5c134e6d8e3c</t>
  </si>
  <si>
    <t>UC-a7113805-8cb5-405b-9791-5c134e6d8e3c</t>
  </si>
  <si>
    <t>Aprende todos los roles y rutas que existen para ser un desarrollador web profesional en 2021.</t>
  </si>
  <si>
    <t>https://app.ed.team/@pedrojesusbazocanelon/curso/web</t>
  </si>
  <si>
    <t>228409405-1cd51139-1307-460e-abc8-d6890e6b85bc</t>
  </si>
  <si>
    <t>La ruta del desarrollador web</t>
  </si>
  <si>
    <t>https://app.ed.team/cursos/web</t>
  </si>
  <si>
    <t>https://app.ed.team/cursos/api-rest</t>
  </si>
  <si>
    <t>Aprende todos los conceptos teóricos que hay en la arquitectura REST.</t>
  </si>
  <si>
    <t>Introducción a API REST</t>
  </si>
  <si>
    <t>https://app.ed.team/@pedrojesusbazocanelon/curso/api-rest</t>
  </si>
  <si>
    <t>228409382-1a5a5de0-fcf7-4f3f-95f4-531b23188ba3</t>
  </si>
  <si>
    <t>Introducción a Google Cloud Platform</t>
  </si>
  <si>
    <t>Aprende los fundamentos de los servicios de GCP y desarolla miniproyectos dentro de la plataforma de Google</t>
  </si>
  <si>
    <t>Google Cloud Platform</t>
  </si>
  <si>
    <t>https://www.udemy.com/course/introduccion-a-google-cloud-platform</t>
  </si>
  <si>
    <t>Josue Guevara</t>
  </si>
  <si>
    <t>https://www.udemy.com/certificate/UC-8d986592-d2d2-42bd-971b-61f25426f6a1</t>
  </si>
  <si>
    <t>UC-8d986592-d2d2-42bd-971b-61f25426f6a1</t>
  </si>
  <si>
    <t>Graba y transmite cursos online</t>
  </si>
  <si>
    <t>Aprende a crear cursos para YouTube, EDteam, Twitch u otras plataformas de la mano de nuestros expertos.</t>
  </si>
  <si>
    <t>OBS Studio</t>
  </si>
  <si>
    <t>https://app.ed.team/cursos/curso-online</t>
  </si>
  <si>
    <t>228409385-ce9e27be-d058-4ab8-a6ef-3a465eb73ffc</t>
  </si>
  <si>
    <t>¡Curso Profesional Excel 2021– Para Empresas!</t>
  </si>
  <si>
    <t>Microsoft Excel</t>
  </si>
  <si>
    <t>Adquiere Conocimientos Indispensables de Excel en el Mundo Empresarial. ¡El Curso Excel Más Actualizado Este 2021!</t>
  </si>
  <si>
    <t>David Godeau</t>
  </si>
  <si>
    <t>https://www.udemy.com/course/2021-curso-profesional-excel-para-empresas</t>
  </si>
  <si>
    <t>https://www.udemy.com/certificate/UC-ff4e21c5-f953-4a72-bfe2-7881ef421926</t>
  </si>
  <si>
    <t>UC-ff4e21c5-f953-4a72-bfe2-7881ef421926</t>
  </si>
  <si>
    <t>En este curso aprenderás a implementar una pasarela de pagos completa en tu negocio virtual.</t>
  </si>
  <si>
    <t>https://codersfree.com/cursos/crea-una-pasarela-de-pagos-con-laravel</t>
  </si>
  <si>
    <t>https://www.udemy.com/certificate/UC-afccdce2-6ca4-4e43-a222-68a681897c55</t>
  </si>
  <si>
    <t>UC-afccdce2-6ca4-4e43-a222-68a681897c55</t>
  </si>
  <si>
    <t>https://www.udemy.com/course/crud-con-php-mysql-bootstrap-jquery-ajax-y-docker</t>
  </si>
  <si>
    <t>Wener Ovalle</t>
  </si>
  <si>
    <t>Aprende hacer una aplicación web por medio de un proyecto práctico con tu entorno de desarrollo hecho en Docker.</t>
  </si>
  <si>
    <t>https://www.udemy.com/certificate/UC-266882f9-ff9e-40f2-8218-45945c338c1b</t>
  </si>
  <si>
    <t>UC-266882f9-ff9e-40f2-8218-45945c338c1b</t>
  </si>
  <si>
    <t>https://www.udemy.com/course/web-personal-mern-full-stack-mongodb-express-react-node</t>
  </si>
  <si>
    <t>https://www.udemy.com/certificate/UC-c5c360e3-a8c2-4ed7-a285-64e4b7c28a02</t>
  </si>
  <si>
    <t>UC-c5c360e3-a8c2-4ed7-a285-64e4b7c28a02</t>
  </si>
  <si>
    <t>Agustin Navarro Galdón</t>
  </si>
  <si>
    <t>https://github.com/petrix12/excel2021</t>
  </si>
  <si>
    <t>Aprende big data: Análisis de datos</t>
  </si>
  <si>
    <t>Ana María Bisbé York</t>
  </si>
  <si>
    <t>Big Data</t>
  </si>
  <si>
    <t>https://www.linkedin.com/learning/aprende-big-data-analisis-de-datos/que-es-el-big-data-2</t>
  </si>
  <si>
    <t>https://www.linkedin.com/learning/certificates/6d1d9c5613b30cf9052cde2b84cb3a99cf2c2784af8bb49ffc54407b527a3f0b?trk=share_certificate</t>
  </si>
  <si>
    <t>AYRhj01XBJa1w32_eXe-0-dKz09M</t>
  </si>
  <si>
    <t>Aprende big data para la empresa de hoy, desde las bases fundamentales a los roles más específicos de la ciencia de los datos. Conoce a qué nos referimos con big data y por qué es necesario estar al día en esta tecnología para sobrevivir en el ecosistema empresarial. Expande tus conocimientos sobre la presencia del big data en nuestras vidas y en las tecnologías que la rodean, y entiende cómo sacar mayor partido a este futuro reciente en tu propia empresa.</t>
  </si>
  <si>
    <t>https://github.com/petrix12/deploy_2022.git</t>
  </si>
  <si>
    <t>Big data: Escucha activa</t>
  </si>
  <si>
    <t>https://www.linkedin.com/learning/big-data-escucha-activa/presentacion-del-curso-big-data-escucha-activa</t>
  </si>
  <si>
    <t>Escuchar lo que tus clientes o el mercado opinan de tu producto, servicio o empresa es parte de la estrategia que toda empresa debe tener en pie. Las redes sociales son extremadamente útiles para este fin. Con este curso, entenderás qué es la escucha activa en redes sociales y qué puede ofrecernos. Además, a través de ejemplos prácticos, aprenderás a poner en marcha una estrategia de escucha activa, de principio a fin.</t>
  </si>
  <si>
    <t>Míriam Hatibi Zagmal</t>
  </si>
  <si>
    <t>https://www.linkedin.com/learning/certificates/51b6604bebb327dd7bc6f86eca2acca16ec0fd62c9e7191db5de3b01e6a86ffb?trk=share_certificate</t>
  </si>
  <si>
    <t>AZa4uEbUurHG4V_TUoX9xcrUXr6R</t>
  </si>
  <si>
    <t>https://www.linkedin.com/learning/devops-con-un-cafe/historia-de-devops</t>
  </si>
  <si>
    <t>Álvaro González Crespo</t>
  </si>
  <si>
    <t>Otros</t>
  </si>
  <si>
    <t>Cómo hackear tu mente y recuperar el control sobre el estrés</t>
  </si>
  <si>
    <t>https://www.linkedin.com/learning/como-hackear-tu-mente-y-recuperar-el-control-sobre-el-estres/para-aumentar-tu-productividad-tienes-que-hacer-menos-cosas</t>
  </si>
  <si>
    <t>Izanami Martínez</t>
  </si>
  <si>
    <t>Supera el estrés y consigue dejar atrás la sensación de que no tienes tiempo. Aprende qué es, qué le pasa a tu cuerpo cuando se activa o se vuelve crónico, y qué hábitos mentales y nutricionales lo empeoran. Consigue, con este curso, resetear tu mente y recuperar el control de tu día a día con sesiones prácticas de respiración consciente y mindfulness que te devolverán tu claridad mental y tu equilibrio.</t>
  </si>
  <si>
    <t>Fundamentos de big data</t>
  </si>
  <si>
    <t>https://www.linkedin.com/learning/fundamentos-de-big-data/presentacion-del-curso-fundamentos-de-big-data</t>
  </si>
  <si>
    <t>https://www.linkedin.com/learning/certificates/b2fa1c97404af07ba2e4d15a8acae90ee97c92e06fb8978ba521d3a561263e10?trk=share_certificate</t>
  </si>
  <si>
    <t>AToJuOfwEMn2On9Bc2F5T8eS4ud-</t>
  </si>
  <si>
    <t>Hoy en día, es clave entender las bases del Big Data en nuestro mundo y nuestra realidad. Con este curso, te introducirás en el mundo del Big Data o Macro Datos, y sabrás cómo puede afectarte a ti y a tu empresa. Conocerás la evolución y los avances en Big Data de los últimos años y las diferentes aplicaciones que tiene, para obtener las herramientas necesarias que te permitan aplicarlo a tu organización, independientemente de su sector o tamaño. Conseguirás identificar las mejores formas de optimizar el Big Data adecuándolo a tus recursos o entendiendo qué recursos buscar al externo o desarrollar en tu equipo para poderlo implementar.</t>
  </si>
  <si>
    <t>https://www.udemy.com/certificate/UC-70a57832-6af5-46bc-a638-b13009c9c869</t>
  </si>
  <si>
    <t>UC-70a57832-6af5-46bc-a638-b13009c9c869</t>
  </si>
  <si>
    <t>Fundamentos de ITIL: Introducción a la gestión de sistemas de información</t>
  </si>
  <si>
    <t>La importancia de los sistemas de información en la empresa y el gobierno ya no está en duda. ¿Cómo configurar y cómo administrar un sistema de información de calidad, eficaz en el coste más bajo, a la vez que se cumplen los requerimientos del negocio? ¡ITIL 2011 es la respuesta! Este método es una colección de prácticas de sentido común que pueden adaptarse a cualquier tipo de negocio y sin costo alguno, excepto el tiempo necesario para ponerlo en práctica.</t>
  </si>
  <si>
    <t>https://www.linkedin.com/learning/fundamentos-de-itil-introduccion-a-la-gestion-de-sistemas-de-informacion/presentacion-del-curso-fundamentos-de-itil-introduccion-a-la-gestion-de-sistemas-de-informacion</t>
  </si>
  <si>
    <t>https://www.linkedin.com/learning/certificates/cf248f02b7ebcb1cf3b7c6aa97792f49ae48a7460c80a1b9a45501bd9f47e6a4?trk=share_certificate</t>
  </si>
  <si>
    <t>AW-ExSc3C589ZqRBgJibb5Dvsy9_</t>
  </si>
  <si>
    <t>Stéphane Kittler</t>
  </si>
  <si>
    <t>Fundamentos de la atención al cliente para profesionales IT</t>
  </si>
  <si>
    <t>https://www.linkedin.com/learning/fundamentos-de-la-atencion-al-cliente-para-profesionales-it/presentacion-del-curso-fundamentos-de-la-atencion-al-cliente-para-profesionales-it</t>
  </si>
  <si>
    <t>IT</t>
  </si>
  <si>
    <t>Aprende a construir una relación estable con los clientes de tu negocio de servicios IT. En este curso verás que, en el mundo IT, la atención al cliente y la gestión eficaz de conflictos son parte esencial del negocio. Descubre cómo proporcionar un excepcional servicio al cliente y una buena experiencia que te permita aliviar las frustraciones de manera rápida y profesional, elementos críticos para el éxito a largo plazo de tu empresa de servicios IT.</t>
  </si>
  <si>
    <t xml:space="preserve"> AflW1bqnkMlJLGcU44m2oka8_VwG</t>
  </si>
  <si>
    <t>https://www.linkedin.com/learning/certificates/7ece58b170fd293c2e72add25e9e8c0117c3a1525407da3b3603c8c6b0398818?trk=share_certificate</t>
  </si>
  <si>
    <t>Fran Moreno Giménez</t>
  </si>
  <si>
    <t>SCRUM: Roles</t>
  </si>
  <si>
    <t>SCRUM</t>
  </si>
  <si>
    <t>Metodologías Ágiles</t>
  </si>
  <si>
    <t>https://www.linkedin.com/learning/scrum-roles</t>
  </si>
  <si>
    <t>SCRUM es una metodología ágil de gestión de proyectos que se ha convertido prácticamente en el estándar de trabajo de incontables organizaciones y empresas. Es fácil de comprender, y en general no toma mucho tiempo comenzar a aplicarlo en un proyecto. Sin embargo, exige que cada integrante conozca a la perfeccion su rol y el de los demás, para que el proyecto funcione sin fricciones. En este curso, vamos a descubrir las tareas que debe cumplir cada integrante del proyecto y analizaremos cada rol a lo largo del ciclo de vida de un proyecto SCRUM.</t>
  </si>
  <si>
    <t>Aprende SCRUM</t>
  </si>
  <si>
    <t>https://www.linkedin.com/learning/aprende-scrum/presentacion-del-curso-aprende-scrum</t>
  </si>
  <si>
    <t>Descubre SCRUM, la metodología ágil de gestión de proyectos que marca una tendencia en la industria. Desde pequeños startups hasta grandes corporaciones, esta nueva forma de trabajar está revolucionando la forma en que trabajamos en equipo. En este curso aprenderás las bases de la filosofia SCRUM, sus roles, herramientas e implementación. Conocerás los fundamentos principales para comenzar a organizar tus proyectos reduciendo el trabajo innecesario y aumentando sustancialmente la motivación y productividad de tus compañeros de equipo. Aprende qué es y cómo incorporar SCRUM a tus proyectos.</t>
  </si>
  <si>
    <t>https://www.linkedin.com/learning/certificates/ab2ec26b2e6bc7bdb36eaa9a7f114a4b45c2ca0b6a6fc2124d01b391c660d79b?trk=share_certificate</t>
  </si>
  <si>
    <t>https://www.linkedin.com/learning/certificates/7c353c20a1a3d6c492bbf7f727f8f8e0130853371c623221cc4440648073f10d?trk=share_certificate</t>
  </si>
  <si>
    <t xml:space="preserve"> Aa5zDZxQPUZCW-SOb-6dBBPt2Bg5</t>
  </si>
  <si>
    <t>https://www.linkedin.com/learning/fundamentos-esenciales-de-la-programacion-2014</t>
  </si>
  <si>
    <t>Fundamentos esenciales de la programación (2014)</t>
  </si>
  <si>
    <t>Simon Allardice</t>
  </si>
  <si>
    <t>Aprende a desarrollar aplicaciones informáticas en cualquier lenguaje de programación con este curso en el que te explicamos, de la manera más clara y directa posible, cuáles son los componentes comunes a cualquier lenguaje y cuáles son los pasos que tienes que dar para convertir cualquier idea en tu cabeza en una aplicación informática.</t>
  </si>
  <si>
    <t>GitHub para programadores (2016)</t>
  </si>
  <si>
    <t>https://www.linkedin.com/learning/github-para-programadores-2016/presentacion-del-curso-github-para-programadores-2016</t>
  </si>
  <si>
    <t>Los equipos de desarrollo modernos necesitan que muchas personas trabajen sobre un mismo código sin generar errores o conflictos. Sin embargo, sin las herramientas adecuadas, esta tarea puede ser casi imposible. Afortunadamente tenemos GitHub, un servicio de control de versiones online que te permite almacenar, gestionar y distribuir tu código. En este curso aprenderás los conceptos básicos del control de versiones Git, los servicios que ofrece GitHub, como crear, gestionar y examinar nuestros repositorios online. Descubrirás diversas formas de utilizar el servicio de GitHub y exploraremos las funciones más comunes de este servicio. Al finalizar este curso estarás a punto para trabajar tu código fuente en equipo con seguridad y la tranquilidad de tener siempre un respaldo en la nube.</t>
  </si>
  <si>
    <t>https://www.linkedin.com/learning/certificates/d04eb818dcc9e38983896c5e516fe823f49f18af2fe1a1c2237c66bc17ba59c9?trk=share_certificate</t>
  </si>
  <si>
    <t>Ac1TWgJQjZz6PgqkMQvyLVE4vSgx</t>
  </si>
  <si>
    <t>Gestión de proyectos simplificada</t>
  </si>
  <si>
    <t>https://www.linkedin.com/learning/gestion-de-proyectos-simplificada</t>
  </si>
  <si>
    <t>Clara Vega</t>
  </si>
  <si>
    <t>Con algunas técnicas sencillas sobre la gestión de proyectos podrás optimizar tu trabajo ya que, en el fondo, casi todo lo que haces en el trabajo es un proyecto; desde la tarea más pequeña hasta tu labor más grande. En este curso, aprenderás los doce pasos de la gestión de proyectos, que podrás aplicar sin mucho esfuerzo, y verás cómo usar herramientas tradicionales de gestión de proyectos, como los diagramas de Gantt y los diagramas de red para que gestiones tu carga de trabajo.</t>
  </si>
  <si>
    <t>Fundamentos de la gestión del tiempo</t>
  </si>
  <si>
    <t>https://www.linkedin.com/learning/fundamentos-de-la-gestion-del-tiempo</t>
  </si>
  <si>
    <t>Francisco Rábano</t>
  </si>
  <si>
    <t>Aprende en este curso a organizarte mejor para disponer de más tiempo de calidad en el que desarrollar tus objetivos y expectativas. Descubre trucos, herramientas, métodos y acciones específicas dirigidas a la mejora de tu eficacia y tu bienestar general, con los que serás capar de tomar mejores decisiones. Mantén más control sobre las tareas a las que dedicas tu tiempo, trabaja tu disciplina, perseverancia y responsabilidad individual, y sustituye el modo reactivo de actuar por el modo reflexivo.</t>
  </si>
  <si>
    <t>Desarrollo web: Control de calidad automatizado</t>
  </si>
  <si>
    <t>https://www.linkedin.com/learning/desarrollo-web-control-de-calidad-automatizado/presentacion-del-curso-desarrollo-web-control-de-calidad-automatizado</t>
  </si>
  <si>
    <t>Aprende a usar herramientas automatizadas de control de calidad para que tus desarrollos web sean consecuentes y anticiparte a los posibles problemas del código. Automatiza tus pruebas con PhantomJS, CasperJS y Gulp y aprende en este curso a generar informes que te aseguren que cuando un proyecto web sale a producción cumple todos los requisitos.</t>
  </si>
  <si>
    <t>https://www.linkedin.com/learning/certificates/6d1d61ea694a83acf3e28722f75e638b723412d06ab9f6499ce7566b1c0bd3d9?trk=share_certificate</t>
  </si>
  <si>
    <t xml:space="preserve"> AVDow0mkqvN5MsRmSDUrkqkDK7dj</t>
  </si>
  <si>
    <t>https://www.udemy.com/course/master-deno-angular</t>
  </si>
  <si>
    <t>https://www.udemy.com/course/graphql-angular-de-0-a-experto-jwt-socket-mongodb-heroku-anartz-mugika</t>
  </si>
  <si>
    <t>https://www.udemy.com/course/crea-tus-aplicaciones-con-laravel-y-mongodb</t>
  </si>
  <si>
    <t>https://codersfree.com/cursos/crea-un-ecommerce-con-laravel-livewire-tailwind-y-alpine</t>
  </si>
  <si>
    <t>https://www.udemy.com/course/javascript-desde-cero-con-nodejs</t>
  </si>
  <si>
    <t>Aprende los fundamentos y crea un proyecto REST API con Node JS.</t>
  </si>
  <si>
    <t>Python</t>
  </si>
  <si>
    <t>https://www.udemy.com/course/aprende-el-lenguaje-de-programacion-python3-practicando</t>
  </si>
  <si>
    <t>Alvaro Chirou</t>
  </si>
  <si>
    <t>https://www.udemy.com/course/programacion-todosloslenguajes</t>
  </si>
  <si>
    <t>Introducción a la Programación en Varios Lenguajes</t>
  </si>
  <si>
    <t>Programación</t>
  </si>
  <si>
    <t>https://www.udemy.com/course/curso-python-y-flask-desarrollo-web-y-apis-tipo-rest</t>
  </si>
  <si>
    <t>Python-Flask</t>
  </si>
  <si>
    <t>https://www.udemy.com/course/universidad-python-desde-cero-hasta-experto-django-flask-rest-web</t>
  </si>
  <si>
    <t>https://www.udemy.com/course/crea-interfaces-graficas-para-escritorio-con-python-y-pyqt</t>
  </si>
  <si>
    <t>Issel Electronics</t>
  </si>
  <si>
    <t>Alex Roel Code</t>
  </si>
  <si>
    <t>https://www.udemy.com/course/curso-python-desde-cero</t>
  </si>
  <si>
    <t>Este curso lo tiene María Valentina.</t>
  </si>
  <si>
    <t>https://www.udemy.com/certificate/UC-035a82e5-ca87-43b3-bf11-a2ee4b3b2705</t>
  </si>
  <si>
    <t>UC-035a82e5-ca87-43b3-bf11-a2ee4b3b2705</t>
  </si>
  <si>
    <t>Iniciación gerencial en el manejo de recursos en actividades socio – culturales</t>
  </si>
  <si>
    <t>María Mercedes Combes</t>
  </si>
  <si>
    <t>Curso generencial. Centro de Orientación y Especialización Profesional. Mercedes Combes.</t>
  </si>
  <si>
    <t>Introducción a la Programación en Fortran 95</t>
  </si>
  <si>
    <t>Centro de Orientación y Especialización Profesional</t>
  </si>
  <si>
    <t>Universidad Central de Venezuela</t>
  </si>
  <si>
    <t>Facultad de Ingeniería UCV</t>
  </si>
  <si>
    <t>Fortran</t>
  </si>
  <si>
    <t>Curso de programación en Fortran 95. U.C.V., Facultad de Ingeniería. Instituto Tecnológico. Cursos de Extensión Profesional.</t>
  </si>
  <si>
    <t>Defensive Driving Certificate</t>
  </si>
  <si>
    <t>ENI Dacion B.V. San Tomé. Estado Anzoátegui. Curso de manejo defensivo y comentado.</t>
  </si>
  <si>
    <t>Luis Rosillo</t>
  </si>
  <si>
    <t>ENI</t>
  </si>
  <si>
    <t>VEB</t>
  </si>
  <si>
    <t>Deshidratación de Gas</t>
  </si>
  <si>
    <t>Proynca</t>
  </si>
  <si>
    <t>PROYNCA (Procesos y Negocios Integrales). San Tomé. Estado Anzoátegui. Dictado por la Ing. Schacklanye Barradas y la Ing. Emerita Machado.</t>
  </si>
  <si>
    <t>Schacklanye Barradas</t>
  </si>
  <si>
    <t>Tratamiento de Aguas Efluentes</t>
  </si>
  <si>
    <t>Rigoberto Brito</t>
  </si>
  <si>
    <t>PROYNCA (Procesos y Negocios Integrales). San Tomé. Estado Anzoátegui. Dictado por el Ing. Rigoberto Brito.</t>
  </si>
  <si>
    <t>Introducción a Medición de Variables de Proceso</t>
  </si>
  <si>
    <t>José David De Sousa</t>
  </si>
  <si>
    <t>ENI Dacion B.V. San Tomé. Estado Anzoátegui. Curso de Medición de Variables, dictado por el Ing. José David De Sousa.</t>
  </si>
  <si>
    <t>Deshidratación de Crudo</t>
  </si>
  <si>
    <t>Mercedes de Velázquez</t>
  </si>
  <si>
    <t>PROYNCA (Procesos y Negocios Integrales). San Tomé. Estado Anzoátegui. Dictado por la Ing. Mercedes de Velázquez.</t>
  </si>
  <si>
    <t>Seguridad en la Conducción de Vehículos</t>
  </si>
  <si>
    <t>PDVSA</t>
  </si>
  <si>
    <t>Harold Pérez Fernández</t>
  </si>
  <si>
    <t>PDVSA. San Tomé. Estado Anzoátegui. Curso de Manejo Defensivo (Flota Liviana), dictado por la Ing. Harold Pérez Fernández.</t>
  </si>
  <si>
    <t>Ortografía y Redacción de Informes</t>
  </si>
  <si>
    <t>Curso sobre ortografía y redacción de informes, orientado a profesionales de la industria petrolera. PDVSA. San Tomé. Estado Anzoátegui.</t>
  </si>
  <si>
    <t>Redacción de informes</t>
  </si>
  <si>
    <t>Curso sobre ortografía, orientado a profesionales de la industria petrolera. PDVSA. San Tomé. Estado Anzoátegui.</t>
  </si>
  <si>
    <t>La seguridad, la higiene y el ambiente en la industria (módulo C)</t>
  </si>
  <si>
    <t>Curso sobre la seguridad, la higiene y el ambiente en la industria petrolera. PDVSA. San Tomé. Estado Anzoátegui.</t>
  </si>
  <si>
    <t>Formulación de proyectos socio comunitarios</t>
  </si>
  <si>
    <t>Motivación para la calidad del trabajo</t>
  </si>
  <si>
    <t>Corresponsabilidad en la toma de decisiones y solución de problemas</t>
  </si>
  <si>
    <t>Microsoft Project</t>
  </si>
  <si>
    <t>Potenciando mi rol de colaborador</t>
  </si>
  <si>
    <t>Tecnología Petrolera</t>
  </si>
  <si>
    <t>Seaport Agencies S.A. Chacao. Torre La Primera.</t>
  </si>
  <si>
    <t>Mauritia, Consultores C.A.</t>
  </si>
  <si>
    <t>Gerencia Activa</t>
  </si>
  <si>
    <t>Grupo Inested</t>
  </si>
  <si>
    <t>Seaport Agencies S.A.</t>
  </si>
  <si>
    <t>VEF</t>
  </si>
  <si>
    <t>Mauritia, Consultores C.A. San Tomé. Estado Anzoátegui.</t>
  </si>
  <si>
    <t>PDVSA. San Tomé. Estado Anzoátegui.</t>
  </si>
  <si>
    <t>Gerencia Activa. San Tomé. Estado Anzoátegui.</t>
  </si>
  <si>
    <t>Curso completo sobre Microsoft Proyect. PDVSA. San Tomé. Estado Anzoátegui.</t>
  </si>
  <si>
    <t>Grupo Inested. PDVSA La Tahona.</t>
  </si>
  <si>
    <t>logo_platform</t>
  </si>
  <si>
    <t>logo_technologies</t>
  </si>
  <si>
    <t>aprendible</t>
  </si>
  <si>
    <t>cpee</t>
  </si>
  <si>
    <t>generico</t>
  </si>
  <si>
    <t>coders_free</t>
  </si>
  <si>
    <t>codigofacilito</t>
  </si>
  <si>
    <t>cursosdedesarrolloweb</t>
  </si>
  <si>
    <t>edteam</t>
  </si>
  <si>
    <t>edutin</t>
  </si>
  <si>
    <t>eni</t>
  </si>
  <si>
    <t>gerencia_activa</t>
  </si>
  <si>
    <t>google</t>
  </si>
  <si>
    <t>inested</t>
  </si>
  <si>
    <t>idesweb</t>
  </si>
  <si>
    <t>linkedin</t>
  </si>
  <si>
    <t>mauritia</t>
  </si>
  <si>
    <t>pdvsa</t>
  </si>
  <si>
    <t>platzi</t>
  </si>
  <si>
    <t>proynca</t>
  </si>
  <si>
    <t>seaport</t>
  </si>
  <si>
    <t>udemy</t>
  </si>
  <si>
    <t>ucv</t>
  </si>
  <si>
    <t>youtube</t>
  </si>
  <si>
    <t>angular</t>
  </si>
  <si>
    <t>bootstrap</t>
  </si>
  <si>
    <t>css</t>
  </si>
  <si>
    <t>firebase</t>
  </si>
  <si>
    <t>javascript</t>
  </si>
  <si>
    <t>materialize</t>
  </si>
  <si>
    <t>python</t>
  </si>
  <si>
    <t>https://www.youtube.com/playlist?list=PLZ2ovOgdI-kUSqWuyoGJMZL6xldXw6hIg</t>
  </si>
  <si>
    <t>PHP</t>
  </si>
  <si>
    <t>.NET</t>
  </si>
  <si>
    <t>https://www.udemy.com/course/migrar-a-c-en-poco-tiempo</t>
  </si>
  <si>
    <t>Academia Apps</t>
  </si>
  <si>
    <t>Curso Completo.</t>
  </si>
  <si>
    <t>Curso de C# .NET desde cero hasta lo mas avanzado full stack</t>
  </si>
  <si>
    <t>https://www.udemy.com/course/curso-de-c-sharp-net-core-desde-cero</t>
  </si>
  <si>
    <t>Curso de C# .NET desde cero para el desarrollo de diversas aplicaciones multiplataforma.</t>
  </si>
  <si>
    <t>Alex Joel Pagoada Suazo</t>
  </si>
  <si>
    <t>https://www.udemy.com/course/curso-net</t>
  </si>
  <si>
    <t>https://www.udemy.com/course/crud-con-c-net-2021-4-capas-mysql-win-form</t>
  </si>
  <si>
    <t>https://www.udemy.com/course/crud-con-visual-basic-net-2021-4-capas</t>
  </si>
  <si>
    <t>https://www.udemy.com/course/desarrollo-web-en-aspnet-core-5-2021</t>
  </si>
  <si>
    <t>Sistema de Control de Ingresos y Gastos - Full-Stack Web con .Net 5.</t>
  </si>
  <si>
    <t>Aprende todo lo necesario para crear tus propios CRUD con Visual Basic .NET Gratis.</t>
  </si>
  <si>
    <t>Aprende todo lo necesario para crear tus propios CRUD con C# .NET Gratis.</t>
  </si>
  <si>
    <t>Aprende C# | Programacion Orientada a Objetos| Net Core con Visual Studio 2022.</t>
  </si>
  <si>
    <t>Curso de C# y Net Core desde cero a nivel avanzado</t>
  </si>
  <si>
    <t>Desarrollo Web en ASP.NET CORE 5 (2021)</t>
  </si>
  <si>
    <t>Joel Barrios (Bachi)</t>
  </si>
  <si>
    <t>Carlos Piedra</t>
  </si>
  <si>
    <t>https://www.udemy.com/course/ruby-poo</t>
  </si>
  <si>
    <t>Curso de Programación Orientada a Objetos con Ruby desde 0</t>
  </si>
  <si>
    <t>Ruby</t>
  </si>
  <si>
    <t>Rails</t>
  </si>
  <si>
    <t>Pedro Vargas</t>
  </si>
  <si>
    <t>Domina el Lenguaje de Programación Ruby! Curso Práctico de Ruby desde las bases de la programación hasta POO.</t>
  </si>
  <si>
    <t>Uriel Hernández</t>
  </si>
  <si>
    <t>Curso profesional de Ruby on Rails</t>
  </si>
  <si>
    <t>https://codigofacilito.com/cursos/rails-profesional</t>
  </si>
  <si>
    <t>Aprende a fondo y desde 0 Ruby on Rails. Es uno de los frameworks backend más importantes en la historia de la web, hoy Shopify, GitHub, Airbnb y otras empresas siguen usando Rails.</t>
  </si>
  <si>
    <t>objeto</t>
  </si>
  <si>
    <t>repositorio</t>
  </si>
  <si>
    <t>nota</t>
  </si>
  <si>
    <t>'vsc'</t>
  </si>
  <si>
    <t>'git'</t>
  </si>
  <si>
    <t>'docker'</t>
  </si>
  <si>
    <t>'markdown'</t>
  </si>
  <si>
    <t>'vim'</t>
  </si>
  <si>
    <t>'blogger'</t>
  </si>
  <si>
    <t>'kubernetes'</t>
  </si>
  <si>
    <t>'drupal'</t>
  </si>
  <si>
    <t>'generico'</t>
  </si>
  <si>
    <t>'java'</t>
  </si>
  <si>
    <t>'apirestful'</t>
  </si>
  <si>
    <t>'laravel'</t>
  </si>
  <si>
    <t>'javascript'</t>
  </si>
  <si>
    <t>'html5'</t>
  </si>
  <si>
    <t>'css'</t>
  </si>
  <si>
    <t>'typescript'</t>
  </si>
  <si>
    <t>'bootstrap'</t>
  </si>
  <si>
    <t>'materialize'</t>
  </si>
  <si>
    <t>'tailwindcss'</t>
  </si>
  <si>
    <t>'figma'</t>
  </si>
  <si>
    <t>'bulma'</t>
  </si>
  <si>
    <t>'vuejs'</t>
  </si>
  <si>
    <t>'jquery'</t>
  </si>
  <si>
    <t>'angular'</t>
  </si>
  <si>
    <t>'reactjs'</t>
  </si>
  <si>
    <t>'firebase'</t>
  </si>
  <si>
    <t>'less'</t>
  </si>
  <si>
    <t>'webpack'</t>
  </si>
  <si>
    <t>'devops'</t>
  </si>
  <si>
    <t>'nodejs'</t>
  </si>
  <si>
    <t>'sql'</t>
  </si>
  <si>
    <t>'aws'</t>
  </si>
  <si>
    <t>'google'</t>
  </si>
  <si>
    <t>'obs'</t>
  </si>
  <si>
    <t>'excel'</t>
  </si>
  <si>
    <t>'github'</t>
  </si>
  <si>
    <t>'python'</t>
  </si>
  <si>
    <t>'fortran'</t>
  </si>
  <si>
    <t>'ruby'</t>
  </si>
  <si>
    <t>Master en Docker y devops de principiante a experto</t>
  </si>
  <si>
    <t>Crea una página web sin programar con wordpressr y Divi</t>
  </si>
  <si>
    <t>Crea una Web PROFESIONAL con wordpressr y DIVI desde CERO</t>
  </si>
  <si>
    <t>CURSO de php &amp; MVC: Mi primer SISTEMA [php, MVC, POO, mysql]</t>
  </si>
  <si>
    <t>API RESTful con laravel: Guía Definitiva</t>
  </si>
  <si>
    <t>Aprende a crear una API RESTful con laravel</t>
  </si>
  <si>
    <t>Crea APIREST fácilmente con python, php, laravel o nodejs</t>
  </si>
  <si>
    <t>Curso Crea una REST API desde Cero con nodejs y AdonisJS</t>
  </si>
  <si>
    <t>Node.js - Creando API con express y mongodb (Incl. Deno)</t>
  </si>
  <si>
    <t>Fundamentos de Programación - Algoritmos y javascript</t>
  </si>
  <si>
    <t>Curso de Introducción al Desarrollo Web: HTML y css (1/2)</t>
  </si>
  <si>
    <t>Curso de Introducción al Desarrollo Web: HTML y css (2/2)</t>
  </si>
  <si>
    <t>Curso de css-todo lo que necesitas saber sobre css y css3</t>
  </si>
  <si>
    <t>Curso javascript desde cero</t>
  </si>
  <si>
    <t>Universidad javascript 2021 - De Cero a Experto javascript!</t>
  </si>
  <si>
    <t>Curso de css3, Flexbox y css Grid Layout | Básico y rápido</t>
  </si>
  <si>
    <t>FLEXBOX (css3) | Aprende FLEXBOX DESDE CERO</t>
  </si>
  <si>
    <t>Crea una página web moderna con HTML css Y javascript</t>
  </si>
  <si>
    <t>Crea una LANDING PAGE moderna con HTML css Y javascript</t>
  </si>
  <si>
    <t>Crea una página web profesional con HTML css y javascript</t>
  </si>
  <si>
    <t>Curso de Desarrollo Web con HTML, css y javascript | Básico</t>
  </si>
  <si>
    <t>La biblia perdida de bootstrap 4</t>
  </si>
  <si>
    <t>Desarrollo Web con HMTL, css y bootstrap 4! Curso desde cero</t>
  </si>
  <si>
    <t>materialize css - Tutorial Español</t>
  </si>
  <si>
    <t>Tailwind css - Fundamentos desde 0! ¿Mejor que bootstrap 4?</t>
  </si>
  <si>
    <t>Curso express de TAILWIND css de cero a EXPERTO</t>
  </si>
  <si>
    <t>Crea un CRUD con laravel, Sweetalert2, Toastr, vuejs y Axios</t>
  </si>
  <si>
    <t>jQuery y ajax Desde Cero - La Guía Definitiva</t>
  </si>
  <si>
    <t>Universidad angular - De Cero a Experto en angular!</t>
  </si>
  <si>
    <t>Compodoc: Crea documentación en proyectos angular/Ionic/TS</t>
  </si>
  <si>
    <t>CRUD angular - Node - MEAN</t>
  </si>
  <si>
    <t>App Empleados con angular 11 y firebase</t>
  </si>
  <si>
    <t>angular: Convierte cualquier template HTML en una WebAPP</t>
  </si>
  <si>
    <t>CRUD angular + NET Core + Entity Framework Core + mysql</t>
  </si>
  <si>
    <t>angular - NET Core - Aplicacion de Preguntas y Respuestas</t>
  </si>
  <si>
    <t>Fundamentos de angular</t>
  </si>
  <si>
    <t>Full-Stack CRUD con php, mysql, API Rest, PDO y React JS</t>
  </si>
  <si>
    <t>Aprende React + firebase | 2021 Actualizado</t>
  </si>
  <si>
    <t>Curso de laravel 5 y Vue.js [desde cero] - Español</t>
  </si>
  <si>
    <t>Curso firebase / Firestore desde cero</t>
  </si>
  <si>
    <t>Introducción a laravel 5 - Primeros pasos con este framework</t>
  </si>
  <si>
    <t>Curso básico de sass, css3, html5 y jQuery creando un sitio</t>
  </si>
  <si>
    <t>javascript Full- Curso desde Principiante hasta Profesional</t>
  </si>
  <si>
    <t>Vue js 3 [Actualizado] ¡De 0 a Experto! + firebase + MEVN</t>
  </si>
  <si>
    <t>Guía completa de GraphQL con angular de 0 a Experto</t>
  </si>
  <si>
    <t>javascript esencial</t>
  </si>
  <si>
    <t>javascript avanzado: Buenas prácticas</t>
  </si>
  <si>
    <t>javascript avanzado: Expresiones regulares</t>
  </si>
  <si>
    <t>Curso de laravel 5.4</t>
  </si>
  <si>
    <t>Sistema de Historia Clínica en laravel</t>
  </si>
  <si>
    <t>Novedades de laravel 5.5</t>
  </si>
  <si>
    <t>Novedades de laravel 5.7</t>
  </si>
  <si>
    <t>Novedades de laravel 5.8</t>
  </si>
  <si>
    <t>Novedades de laravel 6</t>
  </si>
  <si>
    <t>Novedades de laravel 7</t>
  </si>
  <si>
    <t>laravel 8 ¡desde cero!</t>
  </si>
  <si>
    <t>Novedades de laravel 8</t>
  </si>
  <si>
    <t>Curso laravel 8 desde cero</t>
  </si>
  <si>
    <t>Cómo subir múltiples archivos en laravel</t>
  </si>
  <si>
    <t>Cómo integrar la plantilla AdminLTE 3 en tu proyecto de laravel</t>
  </si>
  <si>
    <t>Aprende laravel 8 desde cero</t>
  </si>
  <si>
    <t>Desplegar tu proyecto laravel en Digital Ocean</t>
  </si>
  <si>
    <t>Relaciones avanzadas de laravel</t>
  </si>
  <si>
    <t>Aprende a crear una plataforma de cursos con laravel</t>
  </si>
  <si>
    <t>Desarrollo web : HTML, css, javascript, JQuery, python y django</t>
  </si>
  <si>
    <t>Aprende a instalar laravel 8 en Amazon Web Services</t>
  </si>
  <si>
    <t>Crea una pasarela de pagos con laravel Cashier y Stripe</t>
  </si>
  <si>
    <t>CRUD con php mysql bootstrap jQuery ajax y Docker</t>
  </si>
  <si>
    <t>Web Personal MERN Full Stack: mongodb, express, React y Node</t>
  </si>
  <si>
    <t>MEAN Stack: Master nodejs y angular</t>
  </si>
  <si>
    <t>Crea tus aplicaciones con laravel y mongodb</t>
  </si>
  <si>
    <t>Crea un Ecommerce con laravel, Livewire, Tailwind y Alpine</t>
  </si>
  <si>
    <t>javascript: Desde cero con nodejs</t>
  </si>
  <si>
    <t>Master en python 3.x. Aprende de 0 a EXPERTO con Práctica</t>
  </si>
  <si>
    <t>python y flask. Desarrollo web y APIS tipo REST con flask</t>
  </si>
  <si>
    <t>Universidad python con Frameworks django, flask y mucho más!</t>
  </si>
  <si>
    <t>Crea interfaces gráficas para escritorio con python y PyQT</t>
  </si>
  <si>
    <t>Escuela de python 2021: Aprende python 3.9+ de cero a Master</t>
  </si>
  <si>
    <t>Curso php 8 y mysql 8 desde cero</t>
  </si>
  <si>
    <t>Universidad Visual Basic. net y sqlserver: De 0 a Experto</t>
  </si>
  <si>
    <t>CRUD con C# .NET 2021, 4 Capas, mysql, Win Form</t>
  </si>
  <si>
    <t>CRUD con Visual Basic .NET 2021, 4 Capas, mysql, Win Form</t>
  </si>
  <si>
    <t>sass</t>
  </si>
  <si>
    <t>python-django</t>
  </si>
  <si>
    <t>python-flask</t>
  </si>
  <si>
    <t>php</t>
  </si>
  <si>
    <t>Frameworks de css</t>
  </si>
  <si>
    <t>Preprocesadores de css</t>
  </si>
  <si>
    <t>Empaquetador de javascript</t>
  </si>
  <si>
    <t>https://www.udemy.com/course/tienda-online-con-wordpressr-y-woocommerce</t>
  </si>
  <si>
    <t>https://www.udemy.com/course/crea-una-pagina-web-sin-programar-con-wordpressr-y-divi</t>
  </si>
  <si>
    <t>https://www.udemy.com/course/crea-una-web-profesional-con-wordpressr-y-divi-desde-cero</t>
  </si>
  <si>
    <t>Empieza siendo productivo con Vim en linux, windows, Mac y Unix.</t>
  </si>
  <si>
    <t>Aprende a diseñar una página web tipo one page totalmente responsive, desde cero con wordpressr + Divi.</t>
  </si>
  <si>
    <t>Implementación de Dockerfile, Docker-compose, mysql, wordpressr, Node (express), mongodb y más…</t>
  </si>
  <si>
    <t>Un curso muy básico para aprender a programar en cualquier lenguaje: Java, C++, javascript, python, SQL, HTML, Swift etc.</t>
  </si>
  <si>
    <t>CURSO de php, MVC, POO &amp; mysql: Aprende a PROGRAMAR un SISTEMA web [php, MVC, POO, mysql &amp; ajax]</t>
  </si>
  <si>
    <t>Crea la API RESTful de un sistema de mercado con laravel y domina características complejas de las API con laravel</t>
  </si>
  <si>
    <t>En este curso aprenderás a crear una API RESTful con el framework laravel.</t>
  </si>
  <si>
    <t>API REST python, php, laravel o nodejs, Consumo con POSTMAN.</t>
  </si>
  <si>
    <t>Aprende a utilizar uno de los frameworks más potentes de nodejs.</t>
  </si>
  <si>
    <t>Node.js, API REST, express, mongodb, JWT, Autenticación, PostMan y Despliegue en Producción - Introducción a Deno.</t>
  </si>
  <si>
    <t>Curso completo de javascript.</t>
  </si>
  <si>
    <t>Aprende css 3, css Flexbox y Grid Layout y da tus primeros pasos en la maquetación web. Dale estilos a tus páginas web.</t>
  </si>
  <si>
    <t>Aprende y Entiende Flexbox, El módulo flexible más popular de css.</t>
  </si>
  <si>
    <t>Aprende a crear una página web con html5 css3 y Javacript, [Adaptable a dispositivos móviles]</t>
  </si>
  <si>
    <t>Aprende a crear una landing page moderna desde 0 con html5 css3 y JS (javascript) con animaciones hechas en css3.</t>
  </si>
  <si>
    <t>En este curso aprenderás a crear una página web desde 0 con HTML css y javascript además aprenderás a subirla a internet.</t>
  </si>
  <si>
    <t>Aprende HTML, css y javascript desde cero y da tus primeros pasos en el desarrollo web. Crea tu primera web paso a paso.</t>
  </si>
  <si>
    <t>Aprende a crear un sitio web desde cero con html5, css3 y jQuery, y que pueda ser visto en cualquier dispositivo.</t>
  </si>
  <si>
    <t>El mejor curso para aprender a crear aplicaciones Web Modernas con HTML, css y javascript. Serás un FrontEnd Developer!</t>
  </si>
  <si>
    <t>Los secretos de bootstrap por fin te serán revelados. Acompáñame a descubrir el verdadero poder que esconde bootstrap 4.</t>
  </si>
  <si>
    <t>Curso de HTML, css y bootstrap 4 para principiantes, comienza a crear tus propios diseños web sin conocimientos previos!</t>
  </si>
  <si>
    <t>Curso completo del materialize.</t>
  </si>
  <si>
    <t>En este nuevo curso aprenderemos a como trabajar con el framework Tailwind css dentro de un framework más grande como lo es laravel.</t>
  </si>
  <si>
    <t>Trabaja con Tailwind css de una manera sencilla, desde 0 y paso a paso, curso introductorio para aplicar sus clases css!</t>
  </si>
  <si>
    <t>Aprende los conceptos de Tailwindcss creando un sitio web responsivo.</t>
  </si>
  <si>
    <t>Curso completo de Bulma css.</t>
  </si>
  <si>
    <t>En este mini curso te voy a explicar cómo puedes trabajar con el framework javascript Vue.js de la manera más fácil.</t>
  </si>
  <si>
    <t>Aprenderás Vue con la Options API y la nueva Composition API, Integración con PUG, sass y TypeScript, PWA y mucho mas.</t>
  </si>
  <si>
    <t>Curso básico de Vue.js Framework de javascript.</t>
  </si>
  <si>
    <t>Crea sitios web y apps de html5 dinámicos, interactivos y con animaciones.</t>
  </si>
  <si>
    <t>Domina angular 11 y crea aplicaciones web del mundo real con TypeScript, firebase, Firestore, JWT y más!</t>
  </si>
  <si>
    <t>Crear documentación de calidad y MUY fácil de mantener con Compodoc para proyectos de angular 2+ / Ionic 2+ / Typescript.</t>
  </si>
  <si>
    <t>Aprende a desarrollar un CRUD completo con el Stack MEAN (Mongo, express, angular y Node) desde cero.</t>
  </si>
  <si>
    <t>Crearemos un CRUD en angular, utilizaremos como BackEnd firebase, Firestore y deployaremos el proyecto.</t>
  </si>
  <si>
    <t>¿Quieres aprender a crear un sitio web dinámico con angular, firebase y GitHub Pages? Estas en el lugar correcto.</t>
  </si>
  <si>
    <t>Desarrollo frontend con angular 9, backend NET Core 3, Entity Framework Core 3 y mysql!</t>
  </si>
  <si>
    <t>Aprende a desarrollar aplicaciones modernas con angular 10 y .NET Core 3 desde cero!</t>
  </si>
  <si>
    <t>Aprende los conceptos necesarios para comenzar a desarrollar aplicaciones con angular.</t>
  </si>
  <si>
    <t>Context API, MERN, Hooks, Firestore, JWT, Testing, Autenticaciones, Despliegues, CRUD, Logs, sass, Multiple Routers…</t>
  </si>
  <si>
    <t>Creando y conectando un CRUD con API Rest utilizando React JS y php.</t>
  </si>
  <si>
    <t>javascript + React + firebase todo lo que necesitas saber.</t>
  </si>
  <si>
    <t>Aprende HTML, css, javascript, php... y los principios básicos del diseño, de la usabilidad y de la accesibilidad web.</t>
  </si>
  <si>
    <t>Si tu idea es trabajar con php de forma segura y realizar aplicaciones web a la velocidad de la luz, te informo que laravel 5 cuenta con estas maravillas.</t>
  </si>
  <si>
    <t>Aprende a trabajar con este hermoso framework de javascript que es realmente poderoso.</t>
  </si>
  <si>
    <t>Aprende con este curso de firebase y Firestore, donde conocerás como crear un registro de usuarios y almacenarlos en las bases de datos en tiempo real.</t>
  </si>
  <si>
    <t>Aprende las bases de la laravel 5 desde cero, el framework para php más popular de la actualidad. Introducción básica.</t>
  </si>
  <si>
    <t>Aprende a crear un sitio corporativo desde cero utilizando sass, css3, jQuery y herramientas profesionales de desarrollo.</t>
  </si>
  <si>
    <t>javascript Moderno para principiantes, aprende Fundamentos, POO, ES6+, ajax, WebPack, firebase y Ejemplos de aplicación.</t>
  </si>
  <si>
    <t>Vue.js 2 y Vue.js 3! Aprende desde 0, Composition API, Vuex, Rutas protegidas, Vue CLI, Nuxt.js, Node, express y mongodb.</t>
  </si>
  <si>
    <t>APIs en Apollo Server express 2 / 3, Testing, Apollo Client, JWT, Apps en tiempo real, mongodb, Hasura, Deploy.</t>
  </si>
  <si>
    <t>Sube tus webs creadas con HTML, css, javascript, php, mysql, angular, Node, Mongo, laravel, Symfony, WP, python y django</t>
  </si>
  <si>
    <t>Programación básica con javascript.</t>
  </si>
  <si>
    <t>Conoce javascript, sus clases y elementos, desde sus conceptos más básicos hasta las herramientas más avanzadas. Este curso esencial de javascript, el lenguaje que rige la web, considera la nueva especificación del lenguaje ES6 y te enseña desde los fundamentos hasta un nivel intermedio, de un lenguaje utilizado en distintas áreas, como web, aplicaciones móviles y aplicaciones escritorio. Esto hace de javascript uno de los lenguajes más estudiados y demandados.</t>
  </si>
  <si>
    <t>En este curso conocerás las buenas prácticas más populares y eficaces, que harán que tu trabajo como desarrollador usando javascript mejore y sea más práctico al trabajar en una nueva aplicación web. Estas buenas prácticas se convertirán en el set de acciones que incorporarás en cada proyecto web y que ayudarán a que tu código sea mejor.</t>
  </si>
  <si>
    <t>Aprende en este curso a usar las expresiones regulares con javascript.</t>
  </si>
  <si>
    <t>En este curso práctico nos enfocaremos en diferentes proyectos web basados en nodejs. Crearemos un sitio completo y utilizaremos funciones avanzadas, así como librerías y servicios adicionales para llevar nuestro producto al siguiente nivel. Finalmente aprenderemos los procesos de publicación en diferentes servicios en la nube para que nuestra aplicación esté disponible para el mundo entero.</t>
  </si>
  <si>
    <t xml:space="preserve">Construir una aplicación de historia clínica en laravel </t>
  </si>
  <si>
    <t>En esta serie de videos revisaremos las novedades que vienen en la nueva versión de laravel 5.5 LTS (Long Term Support).</t>
  </si>
  <si>
    <t>En esta serie de videos revisaremos las novedades que vienen en la versión 5.7 de laravel</t>
  </si>
  <si>
    <t>En esta serie revisamos las novedades más importantes de la versión 5.8 de laravel.</t>
  </si>
  <si>
    <t>En esta serie revisamos las principales novedades de la versión 6.0 de laravel</t>
  </si>
  <si>
    <t>En esta serie de videos vamos a revisar las novedades más importantes de la versión 7 de laravel.</t>
  </si>
  <si>
    <t>Curso de laravel desde cero.</t>
  </si>
  <si>
    <t>En esta serie de videos vamos a revisar las novedades más importantes de la versión 8 de laravel.</t>
  </si>
  <si>
    <t>En este curso te voy a explicar desde cero todo lo que necesitas conocer de laravel 8 en adelante, a partir de esta base, podrás seguir aprendiendo con el resto de cursos de laravel 8 de la plataforma o por tu cuenta, tú decides.</t>
  </si>
  <si>
    <t>Desarrolla una aplicación sencilla para subir varios archivos de una vez en laravel</t>
  </si>
  <si>
    <t>En este curso aprenderás a utilizar el frameworke laravel 8, totalmente desde cero.</t>
  </si>
  <si>
    <t>En esta nueva serie te enseñaré a cómo administrar tu propio servidor, y subir tus proyectos laravel en él.</t>
  </si>
  <si>
    <t>En esta serie aprenderemos a utilizar Vue.js desde cero y cómo integrarlo en tus aplicaciones de laravel.</t>
  </si>
  <si>
    <t>Todo lo que necesitas saber para publicar tus aplicaciones hechas en laravel en servidores modernos.</t>
  </si>
  <si>
    <t>En este curso aprenderás a crear una plataforma de cursos, con laravel, Livewire Tailwind y Alpine.</t>
  </si>
  <si>
    <t>Aprende a construir sitios web con HTML, css, bootstrap, javascript, JQuery, python 3 y django.</t>
  </si>
  <si>
    <t>Instalación de laravel en Amazon EC2, configuracion de la base de datos, implementar certificado SSL y mucho más.</t>
  </si>
  <si>
    <t>Desarrollo Full Stack, creando una web personal con el Stack MERN (mongodb, express, React y Node) la ultima tecnología.</t>
  </si>
  <si>
    <t>Entiende qué es y cómo funciona devops, un acrónimo inglés de "development" (desarrollo) y "operations" (operaciones). Conoce en solo cuatro vídeos esta metodología de desarrollo de software que se centra en la comunicación, colaboración e integración entre los desarrolladores de software y los profesionales de sistemas de tecnologías de la información.</t>
  </si>
  <si>
    <t>Crea Aplicaciones con angular nodejs express desde cero a nivel experto MEAN Stack</t>
  </si>
  <si>
    <t>Aprende a desarrollar tus aplicaciones en php con laravel y una base de datos NoSQL con mongodb.</t>
  </si>
  <si>
    <t>En este curso aprenderás a desarrollar un ecommerce, con laravel, Livewire, Tailwind y Alpine.</t>
  </si>
  <si>
    <t>Aprende python, donde iniciamos desde 0, sin conocimientos previos hasta desarrollar aplicaciones con mucha practica!</t>
  </si>
  <si>
    <t>python, C, C++, C#, Go, Java, javascript, linux, Swift, Dart, Scala, Kotlin, php, SQL.</t>
  </si>
  <si>
    <t>Aprende HTML, python y flask para el desarrollo de páginas web y la creación de microservicios de tipo REST con flask.</t>
  </si>
  <si>
    <t>+61 hrs De Cero a Experto en python: PySide, Tkinter, Web con django, flask, Jinja, SQL Alchemy, Postgresql y PyCharm!</t>
  </si>
  <si>
    <t>Aprende a crear tus propias aplicaciones con la librería más potente para la creación de interfaces graficas con python.</t>
  </si>
  <si>
    <t>Curso de python 2021 : Aprende python con flask, django, Web Scraping, Data Science y mysql,HTML, css, bootstrap</t>
  </si>
  <si>
    <t>Curso completo sobre php 8 y mysql 8 desde cero.</t>
  </si>
  <si>
    <t>'magento'</t>
  </si>
  <si>
    <t>calificacion</t>
  </si>
  <si>
    <t>Tienda Online con wordpress y Woocommerce</t>
  </si>
  <si>
    <t>'wordpress'</t>
  </si>
  <si>
    <t>mostrar</t>
  </si>
  <si>
    <t>https://github.com/petrix12/inertia2022</t>
  </si>
  <si>
    <t>UC-777de1a6-3ed2-4a9f-a30c-78a0037ad1cd</t>
  </si>
  <si>
    <t>https://www.udemy.com/certificate/UC-777de1a6-3ed2-4a9f-a30c-78a0037ad1cd</t>
  </si>
  <si>
    <t>https://github.com/petrix12/api_restful_2021</t>
  </si>
  <si>
    <t>https://www.udemy.com/course/nuxtjs-framework-de-vuejs-con-strapi-graphql/</t>
  </si>
  <si>
    <t>Nuxt.js - Framework de Vue.js con Strapi GraphQL</t>
  </si>
  <si>
    <t>¡Aprende a crear aplicaciones Vue.js con Nuxt.js utilizando como base de datos Strapi GraphQL!</t>
  </si>
  <si>
    <t>Nuxt</t>
  </si>
  <si>
    <t>Juan Fernando Urrego</t>
  </si>
  <si>
    <t>Vaxi Drez Arcila</t>
  </si>
  <si>
    <t>Registro y Login con Redes Sociales PHP, MySQL y Firebase</t>
  </si>
  <si>
    <t>Login</t>
  </si>
  <si>
    <t>https://www.udemy.com/course/registro-y-login-con-redes-sociales-php-mysql-y-firebase</t>
  </si>
  <si>
    <t>Registro y Login con Google, Facebook y Github.</t>
  </si>
  <si>
    <t>https://www.udemy.com/course/node-de-cero-a-experto</t>
  </si>
  <si>
    <t>Node: De cero a experto</t>
  </si>
  <si>
    <t>Rest, despliegues, Heroku, Mongo, Git, GitHub, Sockets, archivos, JWT y mucho más para ser un experto en Node.</t>
  </si>
  <si>
    <t>Curso práctico de Docker y Microservicios (apto para todos)</t>
  </si>
  <si>
    <t>https://www.udemy.com/course/curso-practico-de-docker-y-microservicios-desde-cero</t>
  </si>
  <si>
    <t>Aprende por qué es importante, cómo funciona, y cómo empezar usar Docker en tus proyectos!</t>
  </si>
  <si>
    <t>https://github.com/petrix12/mean2022</t>
  </si>
  <si>
    <t>'git','github'</t>
  </si>
  <si>
    <t>'docker','kubernetes'</t>
  </si>
  <si>
    <t>'wordpress','woocommerce'</t>
  </si>
  <si>
    <t>'php','mysql'</t>
  </si>
  <si>
    <t>'apirestful','laravel'</t>
  </si>
  <si>
    <t>'apirestful','symfony'</t>
  </si>
  <si>
    <t>'apirestful','python','php','laravel','nodejs'</t>
  </si>
  <si>
    <t>'apirestful','nodejs','adonisjs'</t>
  </si>
  <si>
    <t>'apirestful','nodejs','express','mongo'</t>
  </si>
  <si>
    <t>'javascript','python'</t>
  </si>
  <si>
    <t>'css','html5'</t>
  </si>
  <si>
    <t>'html5','css','javascript'</t>
  </si>
  <si>
    <t>'bootstrap','html5','css'</t>
  </si>
  <si>
    <t>'vuejs','laravel'</t>
  </si>
  <si>
    <t>'laravel','sweetalert2','vuejs','axios'</t>
  </si>
  <si>
    <t>'jquery','ajax'</t>
  </si>
  <si>
    <t>'mongo','express','angular','nodejs'</t>
  </si>
  <si>
    <t>'angular','firebase'</t>
  </si>
  <si>
    <t>'angular','html5'</t>
  </si>
  <si>
    <t>'angular','net_core'</t>
  </si>
  <si>
    <t>'angular','mysql'</t>
  </si>
  <si>
    <t>'mongo','express','reactjs','nodejs'</t>
  </si>
  <si>
    <t>'reactjs','net_core','sqlserver'</t>
  </si>
  <si>
    <t>'php','mysql','apirestful','reactjs'</t>
  </si>
  <si>
    <t>'reactjs','firebase'</t>
  </si>
  <si>
    <t>'html5','css','javascript','mysql','php'</t>
  </si>
  <si>
    <t>'sass','css','html5','jquery'</t>
  </si>
  <si>
    <t>'mariadb','heidisql','sql'</t>
  </si>
  <si>
    <t>'androidstudio','xcode','html5','css','javascript','apachecordova'</t>
  </si>
  <si>
    <t>'mongo','express','vuejs','nodejs','firebase'</t>
  </si>
  <si>
    <t>'graphql','angular'</t>
  </si>
  <si>
    <t>'laravel','oauth2','facebook','google','twitter','excel'</t>
  </si>
  <si>
    <t>'devops','mysql','mongo','laravel','angular','nodejs'</t>
  </si>
  <si>
    <t>'facebook','instagram','twitter','google','whatsapp'</t>
  </si>
  <si>
    <t>'aws','google','azure','digitalocean'</t>
  </si>
  <si>
    <t>'laravel','digitalocean'</t>
  </si>
  <si>
    <t>'devops','heroku','digitalocean','cpanel','laravel'</t>
  </si>
  <si>
    <t>'laravel','livewire','tailwindcss','alpine'</t>
  </si>
  <si>
    <t>'html5','css','javascript','jquery','python','django'</t>
  </si>
  <si>
    <t>'aws','laravel'</t>
  </si>
  <si>
    <t>'laravel','stripe'</t>
  </si>
  <si>
    <t>'php','mysql','bootstrap','jquery','ajax','docker'</t>
  </si>
  <si>
    <t>'laravel','mongo'</t>
  </si>
  <si>
    <t>'laravel','livewire','tailwindcss'</t>
  </si>
  <si>
    <t>'python','flask'</t>
  </si>
  <si>
    <t>'python','django','flask'</t>
  </si>
  <si>
    <t>'python','pyqt'</t>
  </si>
  <si>
    <t>'vb','net','sqlserver'</t>
  </si>
  <si>
    <t>'csharp','net'</t>
  </si>
  <si>
    <t>'csharp','net','mysql'</t>
  </si>
  <si>
    <t>'vb','net','mysql'</t>
  </si>
  <si>
    <t>'net_core','sqlserver'</t>
  </si>
  <si>
    <t>'ruby','rails'</t>
  </si>
  <si>
    <t>'nuxt','vuejs','graphql','strapi'</t>
  </si>
  <si>
    <t>'php','mysql','javascript','facebook','google','fireabase'</t>
  </si>
  <si>
    <t>https://www.udemy.com/course/lenguaje-go</t>
  </si>
  <si>
    <t>https://www.udemy.com/course/aprende-a-programar-con-go-golang</t>
  </si>
  <si>
    <t>Golang</t>
  </si>
  <si>
    <t>https://www.udemy.com/course/universidad-java-especialista-en-java-desde-cero-a-master/learn/lecture/12885952?start=0#overview</t>
  </si>
  <si>
    <t>https://www.udemy.com/course/probar-django-construir-una-aplicacion-web-en-python</t>
  </si>
  <si>
    <t>https://www.udemy.com/course/django-3-python-de-cero-ajaxjsonsql-serverbootstrap-5</t>
  </si>
  <si>
    <t>Django</t>
  </si>
  <si>
    <t>https://www.udemy.com/course/universidad-spring-framework-springboot-java-security-rest-webservices</t>
  </si>
  <si>
    <t>Spring</t>
  </si>
  <si>
    <t>Bases de datos con MySQL y SQLite</t>
  </si>
  <si>
    <t>MySQL</t>
  </si>
  <si>
    <t>https://www.udemy.com/course/aprende-sql-usando-postgresql-de-cero-a-experto</t>
  </si>
  <si>
    <t>PostgreSQL</t>
  </si>
  <si>
    <t>https://www.udemy.com/course/database-sql-yoselerendon</t>
  </si>
  <si>
    <t>SQL Server</t>
  </si>
  <si>
    <t>https://www.udemy.com/course/mysql-para-principiantes</t>
  </si>
  <si>
    <t>Maria DB</t>
  </si>
  <si>
    <t>https://www.udemy.com/course/mongodb-aprende-desde-cero</t>
  </si>
  <si>
    <t>MongoDB</t>
  </si>
  <si>
    <t>UC-709c1aec-acf3-4e8f-be19-a38c4bb570d6</t>
  </si>
  <si>
    <t>https://github.com/petrix12/nuxt2022</t>
  </si>
  <si>
    <t>https://www.udemy.com/course/procedimientos-almacenados-en-postgresql-plpgsql</t>
  </si>
  <si>
    <t>https://www.udemy.com/course/curso-golang</t>
  </si>
  <si>
    <t>Santiago Catano Arango</t>
  </si>
  <si>
    <t>UC-b8541f71-23d7-4c12-9580-ff421f939bb7</t>
  </si>
  <si>
    <t>https://www.udemy.com/course/tutorial-codeigniter-4-de-cero-a-experto</t>
  </si>
  <si>
    <t>CodeIgniter</t>
  </si>
  <si>
    <t xml:space="preserve">Symfony </t>
  </si>
  <si>
    <t>https://www.udemy.com/course/crear-api-con-symfony-y-api-platform</t>
  </si>
  <si>
    <t>https://www.udemy.com/course/bases-de-datos-con-mysql-y-sqlite</t>
  </si>
  <si>
    <t>API REST Nodejs desde cero usando MongoDB o MySQL</t>
  </si>
  <si>
    <t>https://www.udemy.com/course/api-rest-nodejs-desde-cero-usando-mongodb-o-mysql</t>
  </si>
  <si>
    <t>Leifer Mendez</t>
  </si>
  <si>
    <t>¿Cómo crear una API REST Nodejs usando MongoDB o MySQL? Incluye pruebas de integración (Testing)</t>
  </si>
  <si>
    <t>'apirestful','nodejs','mongodb','mysql'</t>
  </si>
  <si>
    <t>Aprende lenguaje GO (GOLANG) desde 0</t>
  </si>
  <si>
    <t>Pablo Tilotta</t>
  </si>
  <si>
    <t>Toda la Sintaxis, estructuras y secretos del lenguaje GOLANG.</t>
  </si>
  <si>
    <t>'golang'</t>
  </si>
  <si>
    <t>Jorge Luis García Coello</t>
  </si>
  <si>
    <t>Introducción a la programación</t>
  </si>
  <si>
    <t>https://campus.open-bootcamp.com/cursos/3</t>
  </si>
  <si>
    <t>OpenBootcamp</t>
  </si>
  <si>
    <t>openbootcamp</t>
  </si>
  <si>
    <t>En este módulo aprenderéis las bases de la programación desde cero para que, sea cual sea el lenguaje que queráis abordar, tengáis claros los conceptos.</t>
  </si>
  <si>
    <t>Víctor Román Archidona</t>
  </si>
  <si>
    <t>Vladimir Rodríguez</t>
  </si>
  <si>
    <t>Diseño y desarrollo de bases de datos relacionales en SQL de cero a PROFESIONAL.</t>
  </si>
  <si>
    <t>'sql','mysql','sqlite'</t>
  </si>
  <si>
    <t>https://github.com/petrix12/openbootcamp2022/blob/main/apuntes/001_introduccion_a_la_programacion.md</t>
  </si>
  <si>
    <t>Aprende a programar con Go Golang</t>
  </si>
  <si>
    <t>Proyecto Java</t>
  </si>
  <si>
    <t>Aprende en 2 horas las bases de la programación informática y de la Programación Orientada a Objetos y la sintaxis de Go.</t>
  </si>
  <si>
    <t>Metodologías y herramientas ágiles</t>
  </si>
  <si>
    <t>Jira</t>
  </si>
  <si>
    <t>Tello</t>
  </si>
  <si>
    <t>Scrum</t>
  </si>
  <si>
    <t>Angular para principiantes: Crea una aplicación real</t>
  </si>
  <si>
    <t>https://www.udemy.com/course/angular-principiantes-leifer-mendez</t>
  </si>
  <si>
    <t>Aprende a crear una aplicación increíble, la cual te servirá como portafolio y demostrar tus habilidades.</t>
  </si>
  <si>
    <t>https://github.com/petrix12/api_rest_nodejs_2022</t>
  </si>
  <si>
    <t>Universidad Java - De Cero a Experto - Más Completo +106 hrs</t>
  </si>
  <si>
    <t>El mejor curso de Java, POO, JDBC, Servlets, JavaEE, Web Services, JSF, EJB, JPA, PrimeFaces, Hibernate, Spring, Struts!</t>
  </si>
  <si>
    <t>PROBAR DJANGO | Crear una Aplicación Web</t>
  </si>
  <si>
    <t>Justin Mitchel</t>
  </si>
  <si>
    <t>Curso de Django para principiantes: aprender lo básico para crear una página de aterrizaje dinámica en muy poco tiempo.</t>
  </si>
  <si>
    <t>'django','phyton'</t>
  </si>
  <si>
    <t>https://www.udemy.com/certificate/UC-b8541f71-23d7-4c12-9580-ff421f939bb7</t>
  </si>
  <si>
    <t>https://www.udemy.com/certificate/UC-709c1aec-acf3-4e8f-be19-a38c4bb570d6</t>
  </si>
  <si>
    <t>Laravel y OAuth 2: Login con Facebook, Twitter, Google+, etc</t>
  </si>
  <si>
    <t>https://campus.open-bootcamp.com/cursos/6</t>
  </si>
  <si>
    <t>Lenguaje de programación interpretado que tiene como máxima destacar por una sintaxis que favorezca la legibilidad del código. Se trata de un lenguaje que soporta varios paradigmas tales como POO, programación imperativa y funcional.</t>
  </si>
  <si>
    <t>https://github.com/petrix12/openbootcamp2022/blob/main/apuntes/002_python.md</t>
  </si>
  <si>
    <t>Django 3- Python de cero (Ajax+Json+SQL Server+Bootstrap 5)</t>
  </si>
  <si>
    <t>Aprende a crear aplicaciones con Django y Sql Server usando Procedures , sin necesidad de tener conocimientos previos.</t>
  </si>
  <si>
    <t>'django','phyton', 'sqlserver', 'bootstrap'</t>
  </si>
  <si>
    <t>Universidad Spring - Spring Framework y Spring Boot!</t>
  </si>
  <si>
    <t>Aprende desde Cero hasta Experto el framework más popular de Java, Spring Framework con Spring Boot.</t>
  </si>
  <si>
    <t>'spring'</t>
  </si>
  <si>
    <t>'postgresql'</t>
  </si>
  <si>
    <t>Aprende SQL usando PostgreSQL de cero</t>
  </si>
  <si>
    <t>Andres Rojas</t>
  </si>
  <si>
    <t>Aprende SQL desde cero para saber manejar cualquier base de datos usando PostgreSQL.</t>
  </si>
  <si>
    <t>Base de datos con SQL Server administra y crea desde cero</t>
  </si>
  <si>
    <t>Yosele Rendon</t>
  </si>
  <si>
    <t>Desarrolla, administra bases de datos, crea tablas, estructura tus columnas, programa con buenas practicas en campo real.</t>
  </si>
  <si>
    <t>'sqlserver'</t>
  </si>
  <si>
    <t>2F3051e4d4-08f0-494d-a8c7-4b6a7ad5fddf</t>
  </si>
  <si>
    <t>https://storage.googleapis.com/openvitae-prod/diplomas%2F3051e4d4-08f0-494d-a8c7-4b6a7ad5fddf.pdf</t>
  </si>
  <si>
    <t>Python Básico</t>
  </si>
  <si>
    <t>2F58f2a277-ffb5-4533-a9b9-c8d32c5c24d1</t>
  </si>
  <si>
    <t>https://storage.googleapis.com/openvitae-prod/diplomas%2F58f2a277-ffb5-4533-a9b9-c8d32c5c24d1.pdf</t>
  </si>
  <si>
    <t>HTML y CSS Básico</t>
  </si>
  <si>
    <t>https://campus.open-bootcamp.com/cursos/12</t>
  </si>
  <si>
    <t>Gorka Villar</t>
  </si>
  <si>
    <t>https://github.com/petrix12/openbootcamp2022/blob/main/apuntes/003_html_y_css.md</t>
  </si>
  <si>
    <t>Con este curso de HTML y CSS aprenderás las bases de todo desarrollo web, pues ambos son los lenguajes estándar para el desarrollo de páginas web en el mundo. Empieza a maquetar tus aplicaciones y páginas web de manera profesional desde 0.</t>
  </si>
  <si>
    <t>https://storage.googleapis.com/openvitae-prod/diplomas%2F47303765-1db7-475e-b7f8-32f4a2d0f27d.pdf</t>
  </si>
  <si>
    <t>2F47303765-1db7-475e-b7f8-32f4a2d0f27d</t>
  </si>
  <si>
    <t>http://www.linkedin.com/learning/devops-con-un-café</t>
  </si>
  <si>
    <t>http://www.linkedin.com/learning/como-hackear-tu-mente-y-recuperar-el-control-sobre-el-estrés</t>
  </si>
  <si>
    <t>http://www.linkedin.com/learning/scrum-roles</t>
  </si>
  <si>
    <t>http://www.linkedin.com/learning/fundamentos-esenciales-de-la-programacion</t>
  </si>
  <si>
    <t>Luis Carrion</t>
  </si>
  <si>
    <t>http://www.linkedin.com/learning/gestion-de-proyectos-simplificada</t>
  </si>
  <si>
    <t>http://www.linkedin.com/learning/fundamentos-de-la-gestion-del-tiempo</t>
  </si>
  <si>
    <t>Devops con un café</t>
  </si>
  <si>
    <t>Fundación Carlos Slim</t>
  </si>
  <si>
    <t>JavaScript Básico</t>
  </si>
  <si>
    <t>https://campus.open-bootcamp.com/cursos/15</t>
  </si>
  <si>
    <t>https://storage.googleapis.com/openvitae-prod/diplomas%2F63bd7df1-d193-471c-b93c-87bcda39d678.pdf</t>
  </si>
  <si>
    <t>2F63bd7df1-d193-471c-b93c-87bcda39d678</t>
  </si>
  <si>
    <t>Empieza tu formación en JavaScript, uno de los lenguajes más populares y utilizados en el desarrollo de aplicaciones web, multiplataforma, móvil y servicios, entre otros.</t>
  </si>
  <si>
    <t>https://github.com/petrix12/openbootcamp2022/blob/main/apuntes/004_javascript_basico.md</t>
  </si>
  <si>
    <t>https://campus.open-bootcamp.com/cursos/10</t>
  </si>
  <si>
    <t>https://storage.googleapis.com/openvitae-prod/diplomas%2F43f46455-8872-4e47-8fe1-8e18bf1f95b1.pdf</t>
  </si>
  <si>
    <t>2F43f46455-8872-4e47-8fe1-8e18bf1f95b1</t>
  </si>
  <si>
    <t>En este módulo aprenderás qué es un sistema de control de versiones y cómo gestionarlo de manera efectiva, junto a las herramientas más utilizada: Git, Gitlab, Github y Bitbucket. También aprenderás a automatizar procesos en pipelines de CI con tus repositorios remotos para empezar tu integración en el mundo de DevOps.</t>
  </si>
  <si>
    <t>'git', 'github', 'gitlab', 'bitbucket'</t>
  </si>
  <si>
    <t>https://github.com/petrix12/openbootcamp2022/blob/main/apuntes/005_git.md</t>
  </si>
  <si>
    <t>'javascript', 'nodejs'</t>
  </si>
  <si>
    <t>Java Básico</t>
  </si>
  <si>
    <t>https://campus.open-bootcamp.com/cursos/5</t>
  </si>
  <si>
    <t>2Fb6e12ca9-6b3b-40bd-b690-b91d1c35f2a7</t>
  </si>
  <si>
    <t>https://storage.googleapis.com/openvitae-prod/diplomas%2Fb6e12ca9-6b3b-40bd-b690-b91d1c35f2a7.pdf</t>
  </si>
  <si>
    <t>Alan Sastre</t>
  </si>
  <si>
    <t>Empieza tu formación desde 0 y domina tanto el lenguaje Java como las bases en la programación orientada a objetos.</t>
  </si>
  <si>
    <t>https://github.com/petrix12/openbootcamp2022/blob/main/apuntes/006_java_basico.md</t>
  </si>
  <si>
    <t>Crea tu primer proyecto en react</t>
  </si>
  <si>
    <t>https://www.udemy.com/course/crea-tu-primer-proyecto-en-react-js</t>
  </si>
  <si>
    <t>Angelo Parra</t>
  </si>
  <si>
    <t>Crea tu primer proyecto con la libreria de react.</t>
  </si>
  <si>
    <t>Aprenderás React de la mano con PWA, React Hooks, firebase, React Router, Optimizaciones, Redux, sass y muchos temas mas.</t>
  </si>
  <si>
    <t>https://github.com/petrix12/react2022</t>
  </si>
  <si>
    <t>MySQL para Principiantes , Introducción a las Bases de Datos</t>
  </si>
  <si>
    <t>Yury Zavaleta</t>
  </si>
  <si>
    <t>MySQL desde cero , aprende los fundamentos de SQL y maneja de forma eficiente tu base de datos MySQL o Maria DB.</t>
  </si>
  <si>
    <t>'mariadb','mysql'</t>
  </si>
  <si>
    <t>MongoDB: Aprende desde cero a experto</t>
  </si>
  <si>
    <t>Vuelvete un experto en Bases de Datos no relacionales aprendiendo de una manera fácil y sencilla.</t>
  </si>
  <si>
    <t>Numpi Cursos</t>
  </si>
  <si>
    <t>'mongodb'</t>
  </si>
  <si>
    <t>Procedimientos almacenados en PostgreSQL (PL/PgSQL)</t>
  </si>
  <si>
    <t>Procedimientos almacenados.</t>
  </si>
  <si>
    <t>GOLANG: Curso profesional de Go - De cero a Master 2022</t>
  </si>
  <si>
    <t>Aprende lenguaje de Go, Desarrollo Web con Go, Manejo de HTML, CSS, API RESTful com MySQL y ORM con Go</t>
  </si>
  <si>
    <t>'lgolang', 'mysql', 'html5', 'css'</t>
  </si>
  <si>
    <t>CodeIgniter 4 de cero a Experto. El mejor framework de PHP</t>
  </si>
  <si>
    <t>David Navarro</t>
  </si>
  <si>
    <t>CodeIgniter vuelve con una versión totalmente renovada. Aprende el mejor framework de PHP mientras programas un blog!</t>
  </si>
  <si>
    <t>'codeIgniter'</t>
  </si>
  <si>
    <t>React.js</t>
  </si>
  <si>
    <t>https://www.udemy.com/course/react-js-curso</t>
  </si>
  <si>
    <t>Pablo Monteserín</t>
  </si>
  <si>
    <t>Aprende en un tiempo record a crear aplicaciones con React.</t>
  </si>
  <si>
    <t>Novedades de Laravel 9</t>
  </si>
  <si>
    <t>https://aprendible.com/series/novedades-de-laravel-9</t>
  </si>
  <si>
    <t>En esta serie de videos vamos a revisar las novedades más importantes de la versión 9 de Laravel.</t>
  </si>
  <si>
    <t>Aprende a generar reportes con Laravel-Excel</t>
  </si>
  <si>
    <t>https://codersfree.com/cursos/aprende-a-generar-reportes-con-laravel-excel</t>
  </si>
  <si>
    <t>En este curso aprenderás a generar reportes con el paquete Laravel Excel.</t>
  </si>
  <si>
    <t>'laravel', 'excel'</t>
  </si>
  <si>
    <t>https://github.com/petrix12/laravel-excel-2022</t>
  </si>
  <si>
    <t>UC-e07a45fb-05c5-4ef2-bb24-25b48d1df14c</t>
  </si>
  <si>
    <t>https://udemy-certificate.s3.amazonaws.com/pdf/UC-e07a45fb-05c5-4ef2-bb24-25b48d1df14c.pdf</t>
  </si>
  <si>
    <t>Geovanny Gabriel Arguello</t>
  </si>
  <si>
    <t>'nodejs','javascript'</t>
  </si>
  <si>
    <t>https://github.com/petrix12/nodejs2022/tree/main/99-node</t>
  </si>
  <si>
    <t>https://app.ed.team/u/pedrojesusbazocanelon/curso/curso-online</t>
  </si>
  <si>
    <t>https://github.com/petrix12/obs-grabar-cursos-2021</t>
  </si>
  <si>
    <t>Aprende a construir tu propio CMS con Laravel Voyager</t>
  </si>
  <si>
    <t>https://codersfree.com/cursos/aprende-a-construir-tu-propio-cms-con-laravel-voyager</t>
  </si>
  <si>
    <t>En este curso aprenderás a construir tu propio CMS de una manera muy sencilla, gracias al paquete Laravel Voyager.</t>
  </si>
  <si>
    <t>'laravel', 'voyager'</t>
  </si>
  <si>
    <t>https://github.com/petrix12/voyager2022</t>
  </si>
  <si>
    <t>UC-b3413c5e-32df-47cf-b0e8-1d2824ce817a</t>
  </si>
  <si>
    <t>https://udemy-certificate.s3.amazonaws.com/pdf/UC-b3413c5e-32df-47cf-b0e8-1d2824ce817a.pdf</t>
  </si>
  <si>
    <t>https://github.com/petrix12/nodejs2022</t>
  </si>
  <si>
    <t>VuePress - Generador de Sitios Estáticos con Vue.js</t>
  </si>
  <si>
    <t>https://www.youtube.com/watch?v=o334x1W_RDY</t>
  </si>
  <si>
    <t>Aprende a utilizar VuePress para tus próximos sitios web estáticos, este tutorial en español te mostrará los conceptos claves y fundamentos para montar tu sitio web a la velocidad de la luz.</t>
  </si>
  <si>
    <t>https://github.com/petrix12/vuepress2022</t>
  </si>
  <si>
    <t>'nodejs','mongo','javascript','git','github','heroku'</t>
  </si>
  <si>
    <t>'vuejs', 'vuepress'</t>
  </si>
  <si>
    <t>https://www.udemy.com/course/aplicaciones-web-progresivas</t>
  </si>
  <si>
    <t>PWA</t>
  </si>
  <si>
    <t>PWA - Aplicaciones Web Progresivas: De cero a experto</t>
  </si>
  <si>
    <t>UC-08d71e30-3850-421f-92b6-690fcc31133b</t>
  </si>
  <si>
    <t>https://udemy-certificate.s3.amazonaws.com/pdf/UC-08d71e30-3850-421f-92b6-690fcc31133b.pdf</t>
  </si>
  <si>
    <t>Notificaciones PUSH, sincronización sin conexión, modos offline, instalaciones, indexedDB, push server, share y más.</t>
  </si>
  <si>
    <t>'pwa'</t>
  </si>
  <si>
    <t>https://github.com/petrix12/pwa2022</t>
  </si>
  <si>
    <t>https://udemy-certificate.s3.amazonaws.com/pdf/UC-d479ccde-befd-4a7d-9632-5b1debb609e0.pdf</t>
  </si>
  <si>
    <t>UC-d479ccde-befd-4a7d-9632-5b1debb609e0</t>
  </si>
  <si>
    <t>https://github.com/petrix12/docker2022</t>
  </si>
  <si>
    <t>'docker','laravel','mongo','python','mysql'</t>
  </si>
  <si>
    <t>Zapier</t>
  </si>
  <si>
    <t>Automatiza tu negocio con Zapier - De 0 a 100</t>
  </si>
  <si>
    <t>https://www.udemy.com/course/automatiza-tu-negocio-con-zapier-de-0-a-100</t>
  </si>
  <si>
    <t>https://udemy-certificate.s3.amazonaws.com/pdf/UC-247c220a-74e7-43ef-b18a-8645bc183912.pdf</t>
  </si>
  <si>
    <t>UC-247c220a-74e7-43ef-b18a-8645bc183912</t>
  </si>
  <si>
    <t>Nicolás Bonjour</t>
  </si>
  <si>
    <t>Automatiza procesos para ganar tiempo, abandonar las tareas repetitivas y ESCALAR tus negocios de forma estratégica.</t>
  </si>
  <si>
    <t>'zapier'</t>
  </si>
  <si>
    <t>https://github.com/petrix12/zapier2022.git</t>
  </si>
  <si>
    <t>Implementa DataTable con Laravel Livewire: Guía paso a paso</t>
  </si>
  <si>
    <t>https://codersfree.com/cursos/implementa-datatables-con-laravel-livewire</t>
  </si>
  <si>
    <t>Aprende a implementar DataTable con Laravel Livewire paso a paso y mejora la presentación de tus datos en proyectos de Laravel. Crea tablas interactivas en tiempo real con filtros, paginación y ordenamiento. ¡Inscríbete ahora!</t>
  </si>
  <si>
    <t>https://github.com/petrix12/datatable2023.git</t>
  </si>
  <si>
    <t>Aprende Laravel Livewire desde cero</t>
  </si>
  <si>
    <t>https://codersfree.com/cursos/aprende-laravel-livewire-desde-cero</t>
  </si>
  <si>
    <t>Aprende a crear aplicaciones web interactivas con Laravel Livewire desde cero en este práctico curso de Laravel. Agrega interactividad y dinamismo a tus proyectos web. ¡Inscríbete y crea aplicaciones web modernas!</t>
  </si>
  <si>
    <t>https://github.com/petrix12/livewire2023.git</t>
  </si>
  <si>
    <t>Curso Alpine JS desde cero</t>
  </si>
  <si>
    <t>https://www.youtube.com/playlist?list=PLZ2ovOgdI-kVcpcljnRe7heDP-YVrk1ki</t>
  </si>
  <si>
    <t>Aprende Alpine JS desde cero.</t>
  </si>
  <si>
    <t>'laravel', 'livewire'</t>
  </si>
  <si>
    <t>'laravel', 'alpine'</t>
  </si>
  <si>
    <t>https://github.com/petrix12/alpine2023.git</t>
  </si>
  <si>
    <t>https://codersfree.com/cursos/aprende-laravel-desde-cero</t>
  </si>
  <si>
    <t>Aprende Laravel 10 desde cero</t>
  </si>
  <si>
    <t>Aprende Laravel 10 desde cero y conviértete en un experto en el framework PHP más popular. Construye aplicaciones web escalables y descubre las mejores prácticas y técnicas de Laravel. ¡Inscríbete ahora!</t>
  </si>
  <si>
    <t>https://www.udemy.com/course/sql-desde-cero-curso-practico</t>
  </si>
  <si>
    <t>Consultas en SQL para principiantes</t>
  </si>
  <si>
    <t>https://github.com/petrix12/repasosql.git</t>
  </si>
  <si>
    <t>UC-72f027a7-64ce-4f9e-b371-5a2ef0102b0d</t>
  </si>
  <si>
    <t>https://www.udemy.com/certificate/UC-72f027a7-64ce-4f9e-b371-5a2ef0102b0d</t>
  </si>
  <si>
    <t>Jorge, con experiencia en bases de datos, te enseñará SQL desde cero.</t>
  </si>
  <si>
    <t>Jorge Alberto Chávez Sarmiento</t>
  </si>
  <si>
    <t>https://codersfree.com/cursos/livewire-wireui-crea-interfaces-web-responsivas-facil</t>
  </si>
  <si>
    <t>Livewire y WireUI: Crea interfaces web responsivas de forma fácil</t>
  </si>
  <si>
    <t>Aprende a desarrollar aplicaciones con WireUI para Laravel y Livewire y mejora tu productividad. Desarrolla interfaces atractivas y funcionales en menos tiempo. ¡Inscríbete ya!</t>
  </si>
  <si>
    <t>Novedades de Laravel 11</t>
  </si>
  <si>
    <t>https://aprendible.com/series/novedades-de-laravel-11</t>
  </si>
  <si>
    <t>En esta serie de videos exploramos las últimas características de la versión 11 de Laravel y sus principales diferencias con la versión anterior.</t>
  </si>
  <si>
    <t>https://campus-ademass.com/curso/35</t>
  </si>
  <si>
    <t>Arquitectura hexagonal</t>
  </si>
  <si>
    <t>Ademass</t>
  </si>
  <si>
    <t>Descubre cómo implementar la arquitectura hexagonal, también conocida como puertos y adaptadores, en tus proyectos de programación. Este video te proporcionará una sólida comprensión de los fundamentos teóricos detrás de esta arquitectura.</t>
  </si>
  <si>
    <t>ademass</t>
  </si>
  <si>
    <t>Juan José Ruíz Muñoz</t>
  </si>
  <si>
    <t>Novedades de Laravel 10</t>
  </si>
  <si>
    <t>https://aprendible.com/series/novedades-de-laravel-10</t>
  </si>
  <si>
    <t>En esta serie de videos exploramos las principales novedades de la versión 10 de Laravel liberada el 14 de febrero del 2023.</t>
  </si>
  <si>
    <t>Curso avanzado de Laravel 11</t>
  </si>
  <si>
    <t>https://codersfree.com/cursos/aprende-laravel-avanzado</t>
  </si>
  <si>
    <t>En este curso avanzado de Laravel 11, aprenderás técnicas y herramientas avanzadas para mejorar tus habilidades en Laravel. Domina Laravel y crea aplicaciones web de alta calidad.</t>
  </si>
  <si>
    <t>'arquitectura_hexagonal'</t>
  </si>
  <si>
    <t>El objetivo de esta formación va a ser aprender utilizar LARAVEL profesionalmente, entrando en profundidad en todos y cada uno de los aspectos de esta tecnología: rutas, controladores, middleware, vistas, migraciones, seeders, factories, canales de mensajería y escucha, inertia, livewire, blade, eventos, custom validations, forge, vapor, testing, passport....</t>
  </si>
  <si>
    <t>Curso de Laravel</t>
  </si>
  <si>
    <t>https://campus-ademass.com/curso/3</t>
  </si>
  <si>
    <t>https://campus-ademass.com/aut/13200</t>
  </si>
  <si>
    <t>https://campus-ademass.com/aut/11581</t>
  </si>
  <si>
    <t>https://campus-ademass.com/curso/4</t>
  </si>
  <si>
    <t>Taller de Laravel + Vue</t>
  </si>
  <si>
    <t>https://campus-ademass.com/aut/13345</t>
  </si>
  <si>
    <t>En este curso, te llevaremos de la mano a través de cada paso necesario para crear un proyecto real utilizando dos tecnologías increíbles: Laravel y Vue.js.</t>
  </si>
  <si>
    <t>https://github.com/petrix12/laravel-vue2024</t>
  </si>
  <si>
    <t>Curso de SOLID</t>
  </si>
  <si>
    <t>SOLID</t>
  </si>
  <si>
    <t>https://campus-ademass.com/curso/34</t>
  </si>
  <si>
    <t>https://campus-ademass.com/aut/13486</t>
  </si>
  <si>
    <t>Curso completo sobre los principios SOLID, que te ayudarán a ser mejor programador y subir al siguiente nivel.</t>
  </si>
  <si>
    <t>'solid'</t>
  </si>
  <si>
    <t>https://campus-ademass.com/aut/13574</t>
  </si>
  <si>
    <t>Curso de PHP</t>
  </si>
  <si>
    <t>https://campus-ademass.com/curso/18</t>
  </si>
  <si>
    <t>Curso completo de PHP</t>
  </si>
  <si>
    <t>'php'</t>
  </si>
  <si>
    <t>Curso Laravel 11 desde cero</t>
  </si>
  <si>
    <t>https://www.youtube.com/playlist?list=PLZ2ovOgdI-kVtF2yQ2kiZetWWTmOQoUSG</t>
  </si>
  <si>
    <t>Curso sobre Laravel 11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</si>
</sst>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 #,##0_ ;_ * \-#,##0_ ;_ * &quot;-&quot;_ ;_ @_ "/>
    <numFmt numFmtId="165" formatCode="_ * #,##0.00_ ;_ * \-#,##0.00_ ;_ * &quot;-&quot;??_ ;_ @_ "/>
    <numFmt numFmtId="166" formatCode="dd/mm/yyyy;@"/>
  </numFmts>
  <fonts count="4" x14ac:knownFonts="1">
    <font>
      <sz val="11"/>
      <color theme="1"/>
      <name val="Calibri"/>
      <family val="2"/>
      <scheme val="minor"/>
    </font>
    <font>
      <b/>
      <sz val="11"/>
      <color theme="1"/>
      <name val="Calibri"/>
      <family val="2"/>
      <scheme val="minor"/>
    </font>
    <font>
      <u/>
      <sz val="11"/>
      <color theme="10"/>
      <name val="Calibri"/>
      <family val="2"/>
      <scheme val="minor"/>
    </font>
    <font>
      <b/>
      <sz val="11"/>
      <color theme="0"/>
      <name val="Calibri"/>
      <family val="2"/>
      <scheme val="minor"/>
    </font>
  </fonts>
  <fills count="10">
    <fill>
      <patternFill patternType="none"/>
    </fill>
    <fill>
      <patternFill patternType="gray125"/>
    </fill>
    <fill>
      <patternFill patternType="solid">
        <fgColor rgb="FFFF0000"/>
        <bgColor indexed="64"/>
      </patternFill>
    </fill>
    <fill>
      <patternFill patternType="solid">
        <fgColor rgb="FF00B050"/>
        <bgColor indexed="64"/>
      </patternFill>
    </fill>
    <fill>
      <patternFill patternType="solid">
        <fgColor rgb="FFFFFF00"/>
        <bgColor indexed="64"/>
      </patternFill>
    </fill>
    <fill>
      <patternFill patternType="solid">
        <fgColor rgb="FF0070C0"/>
        <bgColor indexed="64"/>
      </patternFill>
    </fill>
    <fill>
      <patternFill patternType="solid">
        <fgColor rgb="FF002060"/>
        <bgColor indexed="64"/>
      </patternFill>
    </fill>
    <fill>
      <patternFill patternType="solid">
        <fgColor theme="0" tint="-4.9989318521683403E-2"/>
        <bgColor indexed="64"/>
      </patternFill>
    </fill>
    <fill>
      <patternFill patternType="solid">
        <fgColor theme="0" tint="-0.499984740745262"/>
        <bgColor indexed="64"/>
      </patternFill>
    </fill>
    <fill>
      <patternFill patternType="solid">
        <fgColor theme="0" tint="-0.14999847407452621"/>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22">
    <xf numFmtId="0" fontId="0" fillId="0" borderId="0" xfId="0"/>
    <xf numFmtId="0" fontId="1" fillId="0" borderId="0" xfId="0" applyFont="1"/>
    <xf numFmtId="0" fontId="2" fillId="0" borderId="0" xfId="1"/>
    <xf numFmtId="165" fontId="0" fillId="0" borderId="0" xfId="0" applyNumberFormat="1"/>
    <xf numFmtId="164" fontId="0" fillId="0" borderId="0" xfId="0" applyNumberFormat="1"/>
    <xf numFmtId="0" fontId="0" fillId="2" borderId="0" xfId="0" applyFill="1"/>
    <xf numFmtId="0" fontId="0" fillId="3" borderId="0" xfId="0" applyFill="1"/>
    <xf numFmtId="0" fontId="0" fillId="4" borderId="0" xfId="0" applyFill="1"/>
    <xf numFmtId="166" fontId="1" fillId="0" borderId="0" xfId="0" applyNumberFormat="1" applyFont="1"/>
    <xf numFmtId="166" fontId="0" fillId="0" borderId="0" xfId="0" applyNumberFormat="1"/>
    <xf numFmtId="0" fontId="0" fillId="5" borderId="0" xfId="0" applyFill="1"/>
    <xf numFmtId="14" fontId="0" fillId="0" borderId="0" xfId="0" applyNumberFormat="1"/>
    <xf numFmtId="0" fontId="1" fillId="0" borderId="0" xfId="0" applyFont="1" applyAlignment="1">
      <alignment horizontal="right"/>
    </xf>
    <xf numFmtId="166" fontId="0" fillId="0" borderId="0" xfId="0" applyNumberFormat="1" applyAlignment="1">
      <alignment horizontal="center"/>
    </xf>
    <xf numFmtId="0" fontId="3" fillId="6" borderId="0" xfId="0" applyFont="1" applyFill="1"/>
    <xf numFmtId="165" fontId="0" fillId="7" borderId="0" xfId="0" applyNumberFormat="1" applyFill="1"/>
    <xf numFmtId="0" fontId="3" fillId="8" borderId="0" xfId="0" applyFont="1" applyFill="1"/>
    <xf numFmtId="165" fontId="3" fillId="8" borderId="0" xfId="0" applyNumberFormat="1" applyFont="1" applyFill="1"/>
    <xf numFmtId="0" fontId="0" fillId="9" borderId="0" xfId="0" applyFill="1"/>
    <xf numFmtId="0" fontId="0" fillId="0" borderId="0" xfId="0" quotePrefix="1"/>
    <xf numFmtId="166" fontId="0" fillId="2" borderId="0" xfId="0" applyNumberFormat="1" applyFill="1"/>
    <xf numFmtId="2" fontId="0" fillId="0" borderId="0" xfId="0" applyNumberFormat="1"/>
  </cellXfs>
  <cellStyles count="2">
    <cellStyle name="Hyperlink" xfId="1" builtinId="8"/>
    <cellStyle name="Normal" xfId="0" builtinId="0"/>
  </cellStyles>
  <dxfs count="10">
    <dxf>
      <fill>
        <patternFill>
          <bgColor rgb="FFFF0000"/>
        </patternFill>
      </fill>
    </dxf>
    <dxf>
      <fill>
        <patternFill>
          <bgColor rgb="FFFF0000"/>
        </patternFill>
      </fill>
    </dxf>
    <dxf>
      <fill>
        <patternFill>
          <bgColor rgb="FFFF0000"/>
        </patternFill>
      </fill>
    </dxf>
    <dxf>
      <font>
        <b/>
        <i val="0"/>
        <color rgb="FFFF0000"/>
      </font>
    </dxf>
    <dxf>
      <font>
        <b/>
        <i val="0"/>
        <strike val="0"/>
        <condense val="0"/>
        <extend val="0"/>
        <outline val="0"/>
        <shadow val="0"/>
        <u val="none"/>
        <vertAlign val="baseline"/>
        <sz val="11"/>
        <color theme="1"/>
        <name val="Calibri"/>
        <family val="2"/>
        <scheme val="minor"/>
      </font>
    </dxf>
    <dxf>
      <numFmt numFmtId="166" formatCode="dd/mm/yyyy;@"/>
    </dxf>
    <dxf>
      <numFmt numFmtId="164" formatCode="_ * #,##0_ ;_ * \-#,##0_ ;_ * &quot;-&quot;_ ;_ @_ "/>
    </dxf>
    <dxf>
      <numFmt numFmtId="165" formatCode="_ * #,##0.00_ ;_ * \-#,##0.00_ ;_ * &quot;-&quot;??_ ;_ @_ "/>
    </dxf>
    <dxf>
      <fill>
        <patternFill patternType="solid">
          <fgColor indexed="64"/>
          <bgColor rgb="FFFF0000"/>
        </patternFill>
      </fill>
    </dxf>
    <dxf>
      <font>
        <b/>
        <i val="0"/>
        <strike val="0"/>
        <condense val="0"/>
        <extend val="0"/>
        <outline val="0"/>
        <shadow val="0"/>
        <u val="none"/>
        <vertAlign val="baseline"/>
        <sz val="11"/>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image" Target="../media/image15.jpe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s>
</file>

<file path=xl/drawings/drawing1.xml><?xml version="1.0" encoding="utf-8"?>
<xdr:wsDr xmlns:xdr="http://schemas.openxmlformats.org/drawingml/2006/spreadsheetDrawing" xmlns:a="http://schemas.openxmlformats.org/drawingml/2006/main">
  <xdr:twoCellAnchor editAs="oneCell">
    <xdr:from>
      <xdr:col>13</xdr:col>
      <xdr:colOff>55979</xdr:colOff>
      <xdr:row>10</xdr:row>
      <xdr:rowOff>157557</xdr:rowOff>
    </xdr:from>
    <xdr:to>
      <xdr:col>13</xdr:col>
      <xdr:colOff>595979</xdr:colOff>
      <xdr:row>13</xdr:row>
      <xdr:rowOff>148917</xdr:rowOff>
    </xdr:to>
    <xdr:pic>
      <xdr:nvPicPr>
        <xdr:cNvPr id="31" name="Imagen 30" descr="Imagen que contiene dibujo&#10;&#10;Descripción generada automáticamente">
          <a:extLst>
            <a:ext uri="{FF2B5EF4-FFF2-40B4-BE49-F238E27FC236}">
              <a16:creationId xmlns:a16="http://schemas.microsoft.com/office/drawing/2014/main" id="{72723A05-D511-410B-8BC7-93F91F1D8B7F}"/>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358219" y="5826837"/>
          <a:ext cx="540000" cy="540000"/>
        </a:xfrm>
        <a:prstGeom prst="rect">
          <a:avLst/>
        </a:prstGeom>
      </xdr:spPr>
    </xdr:pic>
    <xdr:clientData/>
  </xdr:twoCellAnchor>
  <xdr:twoCellAnchor editAs="oneCell">
    <xdr:from>
      <xdr:col>12</xdr:col>
      <xdr:colOff>137810</xdr:colOff>
      <xdr:row>10</xdr:row>
      <xdr:rowOff>148792</xdr:rowOff>
    </xdr:from>
    <xdr:to>
      <xdr:col>12</xdr:col>
      <xdr:colOff>677810</xdr:colOff>
      <xdr:row>13</xdr:row>
      <xdr:rowOff>140152</xdr:rowOff>
    </xdr:to>
    <xdr:pic>
      <xdr:nvPicPr>
        <xdr:cNvPr id="34" name="Imagen 33" descr="Icono&#10;&#10;Descripción generada automáticamente">
          <a:extLst>
            <a:ext uri="{FF2B5EF4-FFF2-40B4-BE49-F238E27FC236}">
              <a16:creationId xmlns:a16="http://schemas.microsoft.com/office/drawing/2014/main" id="{53ED76EB-D438-478A-AD94-B600B9BE6F17}"/>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647570" y="5818072"/>
          <a:ext cx="540000" cy="540000"/>
        </a:xfrm>
        <a:prstGeom prst="rect">
          <a:avLst/>
        </a:prstGeom>
      </xdr:spPr>
    </xdr:pic>
    <xdr:clientData/>
  </xdr:twoCellAnchor>
  <xdr:twoCellAnchor editAs="oneCell">
    <xdr:from>
      <xdr:col>15</xdr:col>
      <xdr:colOff>507471</xdr:colOff>
      <xdr:row>10</xdr:row>
      <xdr:rowOff>150122</xdr:rowOff>
    </xdr:from>
    <xdr:to>
      <xdr:col>16</xdr:col>
      <xdr:colOff>254991</xdr:colOff>
      <xdr:row>13</xdr:row>
      <xdr:rowOff>141482</xdr:rowOff>
    </xdr:to>
    <xdr:pic>
      <xdr:nvPicPr>
        <xdr:cNvPr id="35" name="Imagen 34">
          <a:extLst>
            <a:ext uri="{FF2B5EF4-FFF2-40B4-BE49-F238E27FC236}">
              <a16:creationId xmlns:a16="http://schemas.microsoft.com/office/drawing/2014/main" id="{C68BAEDA-3EA5-4B10-A8A0-F73098B5419F}"/>
            </a:ext>
          </a:extLst>
        </xdr:cNvPr>
        <xdr:cNvPicPr preferRelativeResize="0">
          <a:picLocks/>
        </xdr:cNvPicPr>
      </xdr:nvPicPr>
      <xdr:blipFill>
        <a:blip xmlns:r="http://schemas.openxmlformats.org/officeDocument/2006/relationships" r:embed="rId3"/>
        <a:stretch>
          <a:fillRect/>
        </a:stretch>
      </xdr:blipFill>
      <xdr:spPr>
        <a:xfrm>
          <a:off x="12394671" y="5819402"/>
          <a:ext cx="540000" cy="540000"/>
        </a:xfrm>
        <a:prstGeom prst="rect">
          <a:avLst/>
        </a:prstGeom>
      </xdr:spPr>
    </xdr:pic>
    <xdr:clientData/>
  </xdr:twoCellAnchor>
  <xdr:twoCellAnchor editAs="oneCell">
    <xdr:from>
      <xdr:col>14</xdr:col>
      <xdr:colOff>680630</xdr:colOff>
      <xdr:row>10</xdr:row>
      <xdr:rowOff>128646</xdr:rowOff>
    </xdr:from>
    <xdr:to>
      <xdr:col>15</xdr:col>
      <xdr:colOff>428150</xdr:colOff>
      <xdr:row>13</xdr:row>
      <xdr:rowOff>120006</xdr:rowOff>
    </xdr:to>
    <xdr:pic>
      <xdr:nvPicPr>
        <xdr:cNvPr id="36" name="Imagen 35">
          <a:extLst>
            <a:ext uri="{FF2B5EF4-FFF2-40B4-BE49-F238E27FC236}">
              <a16:creationId xmlns:a16="http://schemas.microsoft.com/office/drawing/2014/main" id="{92F960F4-AF54-487C-88BA-1F7B97FCF951}"/>
            </a:ext>
          </a:extLst>
        </xdr:cNvPr>
        <xdr:cNvPicPr>
          <a:picLocks/>
        </xdr:cNvPicPr>
      </xdr:nvPicPr>
      <xdr:blipFill>
        <a:blip xmlns:r="http://schemas.openxmlformats.org/officeDocument/2006/relationships" r:embed="rId4"/>
        <a:stretch>
          <a:fillRect/>
        </a:stretch>
      </xdr:blipFill>
      <xdr:spPr>
        <a:xfrm>
          <a:off x="11775350" y="5797926"/>
          <a:ext cx="540000" cy="540000"/>
        </a:xfrm>
        <a:prstGeom prst="rect">
          <a:avLst/>
        </a:prstGeom>
      </xdr:spPr>
    </xdr:pic>
    <xdr:clientData/>
  </xdr:twoCellAnchor>
  <xdr:twoCellAnchor editAs="oneCell">
    <xdr:from>
      <xdr:col>12</xdr:col>
      <xdr:colOff>171159</xdr:colOff>
      <xdr:row>14</xdr:row>
      <xdr:rowOff>56716</xdr:rowOff>
    </xdr:from>
    <xdr:to>
      <xdr:col>12</xdr:col>
      <xdr:colOff>711159</xdr:colOff>
      <xdr:row>17</xdr:row>
      <xdr:rowOff>48076</xdr:rowOff>
    </xdr:to>
    <xdr:pic>
      <xdr:nvPicPr>
        <xdr:cNvPr id="39" name="Imagen 38">
          <a:extLst>
            <a:ext uri="{FF2B5EF4-FFF2-40B4-BE49-F238E27FC236}">
              <a16:creationId xmlns:a16="http://schemas.microsoft.com/office/drawing/2014/main" id="{213A892C-6FB0-415E-9DEA-1DD516BB8C22}"/>
            </a:ext>
          </a:extLst>
        </xdr:cNvPr>
        <xdr:cNvPicPr>
          <a:picLocks/>
        </xdr:cNvPicPr>
      </xdr:nvPicPr>
      <xdr:blipFill>
        <a:blip xmlns:r="http://schemas.openxmlformats.org/officeDocument/2006/relationships" r:embed="rId5"/>
        <a:stretch>
          <a:fillRect/>
        </a:stretch>
      </xdr:blipFill>
      <xdr:spPr>
        <a:xfrm>
          <a:off x="9680919" y="6457516"/>
          <a:ext cx="540000" cy="540000"/>
        </a:xfrm>
        <a:prstGeom prst="rect">
          <a:avLst/>
        </a:prstGeom>
        <a:ln>
          <a:solidFill>
            <a:schemeClr val="accent1">
              <a:shade val="50000"/>
            </a:schemeClr>
          </a:solidFill>
        </a:ln>
      </xdr:spPr>
    </xdr:pic>
    <xdr:clientData/>
  </xdr:twoCellAnchor>
  <xdr:twoCellAnchor editAs="oneCell">
    <xdr:from>
      <xdr:col>13</xdr:col>
      <xdr:colOff>97734</xdr:colOff>
      <xdr:row>14</xdr:row>
      <xdr:rowOff>14174</xdr:rowOff>
    </xdr:from>
    <xdr:to>
      <xdr:col>13</xdr:col>
      <xdr:colOff>637734</xdr:colOff>
      <xdr:row>17</xdr:row>
      <xdr:rowOff>5534</xdr:rowOff>
    </xdr:to>
    <xdr:pic>
      <xdr:nvPicPr>
        <xdr:cNvPr id="40" name="Imagen 39">
          <a:extLst>
            <a:ext uri="{FF2B5EF4-FFF2-40B4-BE49-F238E27FC236}">
              <a16:creationId xmlns:a16="http://schemas.microsoft.com/office/drawing/2014/main" id="{61B1DB2D-423F-4ED1-9F09-480442879DF3}"/>
            </a:ext>
          </a:extLst>
        </xdr:cNvPr>
        <xdr:cNvPicPr preferRelativeResize="0">
          <a:picLocks/>
        </xdr:cNvPicPr>
      </xdr:nvPicPr>
      <xdr:blipFill>
        <a:blip xmlns:r="http://schemas.openxmlformats.org/officeDocument/2006/relationships" r:embed="rId6"/>
        <a:stretch>
          <a:fillRect/>
        </a:stretch>
      </xdr:blipFill>
      <xdr:spPr>
        <a:xfrm>
          <a:off x="10399974" y="6414974"/>
          <a:ext cx="540000" cy="540000"/>
        </a:xfrm>
        <a:prstGeom prst="rect">
          <a:avLst/>
        </a:prstGeom>
      </xdr:spPr>
    </xdr:pic>
    <xdr:clientData/>
  </xdr:twoCellAnchor>
  <xdr:twoCellAnchor editAs="oneCell">
    <xdr:from>
      <xdr:col>13</xdr:col>
      <xdr:colOff>777665</xdr:colOff>
      <xdr:row>10</xdr:row>
      <xdr:rowOff>157557</xdr:rowOff>
    </xdr:from>
    <xdr:to>
      <xdr:col>14</xdr:col>
      <xdr:colOff>525185</xdr:colOff>
      <xdr:row>13</xdr:row>
      <xdr:rowOff>148917</xdr:rowOff>
    </xdr:to>
    <xdr:pic>
      <xdr:nvPicPr>
        <xdr:cNvPr id="41" name="Imagen 40" descr="Imagen que contiene Interfaz de usuario gráfica&#10;&#10;Descripción generada automáticamente">
          <a:extLst>
            <a:ext uri="{FF2B5EF4-FFF2-40B4-BE49-F238E27FC236}">
              <a16:creationId xmlns:a16="http://schemas.microsoft.com/office/drawing/2014/main" id="{868FCE32-5E98-46CA-BF9D-064EE2F22E59}"/>
            </a:ext>
          </a:extLst>
        </xdr:cNvPr>
        <xdr:cNvPicPr>
          <a:picLocks/>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11079905" y="5826837"/>
          <a:ext cx="540000" cy="540000"/>
        </a:xfrm>
        <a:prstGeom prst="rect">
          <a:avLst/>
        </a:prstGeom>
        <a:ln>
          <a:solidFill>
            <a:schemeClr val="accent1">
              <a:shade val="50000"/>
            </a:schemeClr>
          </a:solidFill>
        </a:ln>
      </xdr:spPr>
    </xdr:pic>
    <xdr:clientData/>
  </xdr:twoCellAnchor>
  <xdr:twoCellAnchor editAs="oneCell">
    <xdr:from>
      <xdr:col>13</xdr:col>
      <xdr:colOff>777665</xdr:colOff>
      <xdr:row>14</xdr:row>
      <xdr:rowOff>79016</xdr:rowOff>
    </xdr:from>
    <xdr:to>
      <xdr:col>14</xdr:col>
      <xdr:colOff>525185</xdr:colOff>
      <xdr:row>17</xdr:row>
      <xdr:rowOff>70376</xdr:rowOff>
    </xdr:to>
    <xdr:pic>
      <xdr:nvPicPr>
        <xdr:cNvPr id="52" name="Imagen 51">
          <a:extLst>
            <a:ext uri="{FF2B5EF4-FFF2-40B4-BE49-F238E27FC236}">
              <a16:creationId xmlns:a16="http://schemas.microsoft.com/office/drawing/2014/main" id="{98F010E3-01ED-4711-AFDE-1414F5E859F0}"/>
            </a:ext>
          </a:extLst>
        </xdr:cNvPr>
        <xdr:cNvPicPr>
          <a:picLocks noChangeAspect="1"/>
        </xdr:cNvPicPr>
      </xdr:nvPicPr>
      <xdr:blipFill>
        <a:blip xmlns:r="http://schemas.openxmlformats.org/officeDocument/2006/relationships" r:embed="rId8"/>
        <a:stretch>
          <a:fillRect/>
        </a:stretch>
      </xdr:blipFill>
      <xdr:spPr>
        <a:xfrm>
          <a:off x="11079905" y="6479816"/>
          <a:ext cx="540000" cy="540000"/>
        </a:xfrm>
        <a:prstGeom prst="rect">
          <a:avLst/>
        </a:prstGeom>
      </xdr:spPr>
    </xdr:pic>
    <xdr:clientData/>
  </xdr:twoCellAnchor>
  <xdr:twoCellAnchor>
    <xdr:from>
      <xdr:col>0</xdr:col>
      <xdr:colOff>563531</xdr:colOff>
      <xdr:row>1</xdr:row>
      <xdr:rowOff>2175</xdr:rowOff>
    </xdr:from>
    <xdr:to>
      <xdr:col>3</xdr:col>
      <xdr:colOff>80879</xdr:colOff>
      <xdr:row>3</xdr:row>
      <xdr:rowOff>10556</xdr:rowOff>
    </xdr:to>
    <xdr:sp macro="" textlink="">
      <xdr:nvSpPr>
        <xdr:cNvPr id="72" name="CuadroTexto 108">
          <a:extLst>
            <a:ext uri="{FF2B5EF4-FFF2-40B4-BE49-F238E27FC236}">
              <a16:creationId xmlns:a16="http://schemas.microsoft.com/office/drawing/2014/main" id="{3500D21F-FFBC-4C29-B7BF-D5156418C8B4}"/>
            </a:ext>
          </a:extLst>
        </xdr:cNvPr>
        <xdr:cNvSpPr txBox="1"/>
      </xdr:nvSpPr>
      <xdr:spPr>
        <a:xfrm>
          <a:off x="563531" y="4025535"/>
          <a:ext cx="1894788" cy="374141"/>
        </a:xfrm>
        <a:prstGeom prst="rect">
          <a:avLst/>
        </a:prstGeom>
        <a:noFill/>
      </xdr:spPr>
      <xdr:txBody>
        <a:bodyPr wrap="square" rtlCol="0">
          <a:spAutoFit/>
        </a:bodyPr>
        <a:lstStyle>
          <a:defPPr>
            <a:defRPr lang="es-VE"/>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s-ES" b="1"/>
            <a:t>Back-end:</a:t>
          </a:r>
        </a:p>
      </xdr:txBody>
    </xdr:sp>
    <xdr:clientData/>
  </xdr:twoCellAnchor>
  <xdr:twoCellAnchor>
    <xdr:from>
      <xdr:col>7</xdr:col>
      <xdr:colOff>682194</xdr:colOff>
      <xdr:row>2</xdr:row>
      <xdr:rowOff>129554</xdr:rowOff>
    </xdr:from>
    <xdr:to>
      <xdr:col>11</xdr:col>
      <xdr:colOff>185192</xdr:colOff>
      <xdr:row>4</xdr:row>
      <xdr:rowOff>133126</xdr:rowOff>
    </xdr:to>
    <xdr:sp macro="" textlink="">
      <xdr:nvSpPr>
        <xdr:cNvPr id="76" name="CuadroTexto 110">
          <a:extLst>
            <a:ext uri="{FF2B5EF4-FFF2-40B4-BE49-F238E27FC236}">
              <a16:creationId xmlns:a16="http://schemas.microsoft.com/office/drawing/2014/main" id="{0A6102F8-3D43-43CB-9BB8-2645673B2A34}"/>
            </a:ext>
          </a:extLst>
        </xdr:cNvPr>
        <xdr:cNvSpPr txBox="1"/>
      </xdr:nvSpPr>
      <xdr:spPr>
        <a:xfrm>
          <a:off x="6229554" y="4335794"/>
          <a:ext cx="2672918" cy="369332"/>
        </a:xfrm>
        <a:prstGeom prst="rect">
          <a:avLst/>
        </a:prstGeom>
        <a:noFill/>
      </xdr:spPr>
      <xdr:txBody>
        <a:bodyPr wrap="square" rtlCol="0">
          <a:spAutoFit/>
        </a:bodyPr>
        <a:lstStyle>
          <a:defPPr>
            <a:defRPr lang="es-VE"/>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s-ES" b="1"/>
            <a:t>Framework más comunes:</a:t>
          </a:r>
        </a:p>
      </xdr:txBody>
    </xdr:sp>
    <xdr:clientData/>
  </xdr:twoCellAnchor>
  <xdr:twoCellAnchor>
    <xdr:from>
      <xdr:col>1</xdr:col>
      <xdr:colOff>35126</xdr:colOff>
      <xdr:row>9</xdr:row>
      <xdr:rowOff>35390</xdr:rowOff>
    </xdr:from>
    <xdr:to>
      <xdr:col>4</xdr:col>
      <xdr:colOff>330604</xdr:colOff>
      <xdr:row>11</xdr:row>
      <xdr:rowOff>38962</xdr:rowOff>
    </xdr:to>
    <xdr:sp macro="" textlink="">
      <xdr:nvSpPr>
        <xdr:cNvPr id="78" name="CuadroTexto 111">
          <a:extLst>
            <a:ext uri="{FF2B5EF4-FFF2-40B4-BE49-F238E27FC236}">
              <a16:creationId xmlns:a16="http://schemas.microsoft.com/office/drawing/2014/main" id="{169400EA-C10C-45A5-AB25-14F2944F579A}"/>
            </a:ext>
          </a:extLst>
        </xdr:cNvPr>
        <xdr:cNvSpPr txBox="1"/>
      </xdr:nvSpPr>
      <xdr:spPr>
        <a:xfrm>
          <a:off x="827606" y="5521790"/>
          <a:ext cx="2672918" cy="369332"/>
        </a:xfrm>
        <a:prstGeom prst="rect">
          <a:avLst/>
        </a:prstGeom>
        <a:noFill/>
      </xdr:spPr>
      <xdr:txBody>
        <a:bodyPr wrap="square" rtlCol="0">
          <a:spAutoFit/>
        </a:bodyPr>
        <a:lstStyle>
          <a:defPPr>
            <a:defRPr lang="es-VE"/>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s-ES" b="1"/>
            <a:t>Bases de datos:</a:t>
          </a:r>
        </a:p>
      </xdr:txBody>
    </xdr:sp>
    <xdr:clientData/>
  </xdr:twoCellAnchor>
  <xdr:twoCellAnchor>
    <xdr:from>
      <xdr:col>1</xdr:col>
      <xdr:colOff>414634</xdr:colOff>
      <xdr:row>11</xdr:row>
      <xdr:rowOff>38105</xdr:rowOff>
    </xdr:from>
    <xdr:to>
      <xdr:col>3</xdr:col>
      <xdr:colOff>80879</xdr:colOff>
      <xdr:row>13</xdr:row>
      <xdr:rowOff>41677</xdr:rowOff>
    </xdr:to>
    <xdr:sp macro="" textlink="">
      <xdr:nvSpPr>
        <xdr:cNvPr id="79" name="CuadroTexto 112">
          <a:extLst>
            <a:ext uri="{FF2B5EF4-FFF2-40B4-BE49-F238E27FC236}">
              <a16:creationId xmlns:a16="http://schemas.microsoft.com/office/drawing/2014/main" id="{0A518E7A-79D8-41D8-AA35-0C531355C126}"/>
            </a:ext>
          </a:extLst>
        </xdr:cNvPr>
        <xdr:cNvSpPr txBox="1"/>
      </xdr:nvSpPr>
      <xdr:spPr>
        <a:xfrm>
          <a:off x="1207114" y="5890265"/>
          <a:ext cx="1251205" cy="369332"/>
        </a:xfrm>
        <a:prstGeom prst="rect">
          <a:avLst/>
        </a:prstGeom>
        <a:noFill/>
      </xdr:spPr>
      <xdr:txBody>
        <a:bodyPr wrap="square" rtlCol="0">
          <a:spAutoFit/>
        </a:bodyPr>
        <a:lstStyle>
          <a:defPPr>
            <a:defRPr lang="es-VE"/>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s-ES" b="1"/>
            <a:t>SQL:</a:t>
          </a:r>
        </a:p>
      </xdr:txBody>
    </xdr:sp>
    <xdr:clientData/>
  </xdr:twoCellAnchor>
  <xdr:twoCellAnchor>
    <xdr:from>
      <xdr:col>5</xdr:col>
      <xdr:colOff>597454</xdr:colOff>
      <xdr:row>11</xdr:row>
      <xdr:rowOff>38105</xdr:rowOff>
    </xdr:from>
    <xdr:to>
      <xdr:col>7</xdr:col>
      <xdr:colOff>263699</xdr:colOff>
      <xdr:row>13</xdr:row>
      <xdr:rowOff>41677</xdr:rowOff>
    </xdr:to>
    <xdr:sp macro="" textlink="">
      <xdr:nvSpPr>
        <xdr:cNvPr id="80" name="CuadroTexto 113">
          <a:extLst>
            <a:ext uri="{FF2B5EF4-FFF2-40B4-BE49-F238E27FC236}">
              <a16:creationId xmlns:a16="http://schemas.microsoft.com/office/drawing/2014/main" id="{B04E6711-768B-411D-A84F-B596A02906C8}"/>
            </a:ext>
          </a:extLst>
        </xdr:cNvPr>
        <xdr:cNvSpPr txBox="1"/>
      </xdr:nvSpPr>
      <xdr:spPr>
        <a:xfrm>
          <a:off x="4559854" y="5890265"/>
          <a:ext cx="1251205" cy="369332"/>
        </a:xfrm>
        <a:prstGeom prst="rect">
          <a:avLst/>
        </a:prstGeom>
        <a:noFill/>
      </xdr:spPr>
      <xdr:txBody>
        <a:bodyPr wrap="square" rtlCol="0">
          <a:spAutoFit/>
        </a:bodyPr>
        <a:lstStyle>
          <a:defPPr>
            <a:defRPr lang="es-VE"/>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s-ES" b="1"/>
            <a:t>NoSQL:</a:t>
          </a:r>
        </a:p>
      </xdr:txBody>
    </xdr:sp>
    <xdr:clientData/>
  </xdr:twoCellAnchor>
  <xdr:twoCellAnchor editAs="oneCell">
    <xdr:from>
      <xdr:col>6</xdr:col>
      <xdr:colOff>618144</xdr:colOff>
      <xdr:row>13</xdr:row>
      <xdr:rowOff>125367</xdr:rowOff>
    </xdr:from>
    <xdr:to>
      <xdr:col>7</xdr:col>
      <xdr:colOff>365664</xdr:colOff>
      <xdr:row>16</xdr:row>
      <xdr:rowOff>116727</xdr:rowOff>
    </xdr:to>
    <xdr:pic>
      <xdr:nvPicPr>
        <xdr:cNvPr id="81" name="Imagen 80">
          <a:extLst>
            <a:ext uri="{FF2B5EF4-FFF2-40B4-BE49-F238E27FC236}">
              <a16:creationId xmlns:a16="http://schemas.microsoft.com/office/drawing/2014/main" id="{9980897E-6866-4F55-ACBA-835F2062D318}"/>
            </a:ext>
          </a:extLst>
        </xdr:cNvPr>
        <xdr:cNvPicPr>
          <a:picLocks noChangeAspect="1"/>
        </xdr:cNvPicPr>
      </xdr:nvPicPr>
      <xdr:blipFill>
        <a:blip xmlns:r="http://schemas.openxmlformats.org/officeDocument/2006/relationships" r:embed="rId9"/>
        <a:stretch>
          <a:fillRect/>
        </a:stretch>
      </xdr:blipFill>
      <xdr:spPr>
        <a:xfrm>
          <a:off x="5373024" y="6343287"/>
          <a:ext cx="540000" cy="540000"/>
        </a:xfrm>
        <a:prstGeom prst="rect">
          <a:avLst/>
        </a:prstGeom>
      </xdr:spPr>
    </xdr:pic>
    <xdr:clientData/>
  </xdr:twoCellAnchor>
  <xdr:twoCellAnchor editAs="oneCell">
    <xdr:from>
      <xdr:col>7</xdr:col>
      <xdr:colOff>543624</xdr:colOff>
      <xdr:row>13</xdr:row>
      <xdr:rowOff>177675</xdr:rowOff>
    </xdr:from>
    <xdr:to>
      <xdr:col>8</xdr:col>
      <xdr:colOff>291144</xdr:colOff>
      <xdr:row>16</xdr:row>
      <xdr:rowOff>169035</xdr:rowOff>
    </xdr:to>
    <xdr:pic>
      <xdr:nvPicPr>
        <xdr:cNvPr id="82" name="Imagen 81">
          <a:extLst>
            <a:ext uri="{FF2B5EF4-FFF2-40B4-BE49-F238E27FC236}">
              <a16:creationId xmlns:a16="http://schemas.microsoft.com/office/drawing/2014/main" id="{B857C0D3-2032-4BCD-A8FC-566965E9E7CB}"/>
            </a:ext>
          </a:extLst>
        </xdr:cNvPr>
        <xdr:cNvPicPr preferRelativeResize="0">
          <a:picLocks/>
        </xdr:cNvPicPr>
      </xdr:nvPicPr>
      <xdr:blipFill>
        <a:blip xmlns:r="http://schemas.openxmlformats.org/officeDocument/2006/relationships" r:embed="rId10"/>
        <a:stretch>
          <a:fillRect/>
        </a:stretch>
      </xdr:blipFill>
      <xdr:spPr>
        <a:xfrm>
          <a:off x="6090984" y="6395595"/>
          <a:ext cx="540000" cy="540000"/>
        </a:xfrm>
        <a:prstGeom prst="rect">
          <a:avLst/>
        </a:prstGeom>
      </xdr:spPr>
    </xdr:pic>
    <xdr:clientData/>
  </xdr:twoCellAnchor>
  <xdr:twoCellAnchor editAs="oneCell">
    <xdr:from>
      <xdr:col>8</xdr:col>
      <xdr:colOff>543405</xdr:colOff>
      <xdr:row>13</xdr:row>
      <xdr:rowOff>140152</xdr:rowOff>
    </xdr:from>
    <xdr:to>
      <xdr:col>9</xdr:col>
      <xdr:colOff>290925</xdr:colOff>
      <xdr:row>16</xdr:row>
      <xdr:rowOff>131512</xdr:rowOff>
    </xdr:to>
    <xdr:pic>
      <xdr:nvPicPr>
        <xdr:cNvPr id="83" name="Imagen 82">
          <a:extLst>
            <a:ext uri="{FF2B5EF4-FFF2-40B4-BE49-F238E27FC236}">
              <a16:creationId xmlns:a16="http://schemas.microsoft.com/office/drawing/2014/main" id="{1D21645A-41D4-45A2-86BD-28A3B01E5F45}"/>
            </a:ext>
          </a:extLst>
        </xdr:cNvPr>
        <xdr:cNvPicPr>
          <a:picLocks noChangeAspect="1"/>
        </xdr:cNvPicPr>
      </xdr:nvPicPr>
      <xdr:blipFill>
        <a:blip xmlns:r="http://schemas.openxmlformats.org/officeDocument/2006/relationships" r:embed="rId11"/>
        <a:stretch>
          <a:fillRect/>
        </a:stretch>
      </xdr:blipFill>
      <xdr:spPr>
        <a:xfrm>
          <a:off x="6883245" y="2517592"/>
          <a:ext cx="540000" cy="540000"/>
        </a:xfrm>
        <a:prstGeom prst="rect">
          <a:avLst/>
        </a:prstGeom>
        <a:ln>
          <a:solidFill>
            <a:schemeClr val="accent1"/>
          </a:solidFill>
        </a:ln>
      </xdr:spPr>
    </xdr:pic>
    <xdr:clientData/>
  </xdr:twoCellAnchor>
  <xdr:twoCellAnchor editAs="oneCell">
    <xdr:from>
      <xdr:col>9</xdr:col>
      <xdr:colOff>501643</xdr:colOff>
      <xdr:row>13</xdr:row>
      <xdr:rowOff>177675</xdr:rowOff>
    </xdr:from>
    <xdr:to>
      <xdr:col>10</xdr:col>
      <xdr:colOff>249163</xdr:colOff>
      <xdr:row>16</xdr:row>
      <xdr:rowOff>169035</xdr:rowOff>
    </xdr:to>
    <xdr:pic>
      <xdr:nvPicPr>
        <xdr:cNvPr id="84" name="Imagen 83">
          <a:extLst>
            <a:ext uri="{FF2B5EF4-FFF2-40B4-BE49-F238E27FC236}">
              <a16:creationId xmlns:a16="http://schemas.microsoft.com/office/drawing/2014/main" id="{782C7BAC-C1D6-40BF-A4F8-9E97BB60CD42}"/>
            </a:ext>
          </a:extLst>
        </xdr:cNvPr>
        <xdr:cNvPicPr>
          <a:picLocks noChangeAspect="1"/>
        </xdr:cNvPicPr>
      </xdr:nvPicPr>
      <xdr:blipFill>
        <a:blip xmlns:r="http://schemas.openxmlformats.org/officeDocument/2006/relationships" r:embed="rId12"/>
        <a:stretch>
          <a:fillRect/>
        </a:stretch>
      </xdr:blipFill>
      <xdr:spPr>
        <a:xfrm>
          <a:off x="7633963" y="6395595"/>
          <a:ext cx="540000" cy="540000"/>
        </a:xfrm>
        <a:prstGeom prst="rect">
          <a:avLst/>
        </a:prstGeom>
        <a:ln>
          <a:solidFill>
            <a:schemeClr val="accent1"/>
          </a:solidFill>
        </a:ln>
      </xdr:spPr>
    </xdr:pic>
    <xdr:clientData/>
  </xdr:twoCellAnchor>
  <xdr:twoCellAnchor editAs="oneCell">
    <xdr:from>
      <xdr:col>10</xdr:col>
      <xdr:colOff>388707</xdr:colOff>
      <xdr:row>13</xdr:row>
      <xdr:rowOff>177675</xdr:rowOff>
    </xdr:from>
    <xdr:to>
      <xdr:col>11</xdr:col>
      <xdr:colOff>136227</xdr:colOff>
      <xdr:row>16</xdr:row>
      <xdr:rowOff>169035</xdr:rowOff>
    </xdr:to>
    <xdr:pic>
      <xdr:nvPicPr>
        <xdr:cNvPr id="85" name="Imagen 84">
          <a:extLst>
            <a:ext uri="{FF2B5EF4-FFF2-40B4-BE49-F238E27FC236}">
              <a16:creationId xmlns:a16="http://schemas.microsoft.com/office/drawing/2014/main" id="{0E60FA24-1784-484E-B7E2-AC7CF00BDE18}"/>
            </a:ext>
          </a:extLst>
        </xdr:cNvPr>
        <xdr:cNvPicPr>
          <a:picLocks noChangeAspect="1"/>
        </xdr:cNvPicPr>
      </xdr:nvPicPr>
      <xdr:blipFill>
        <a:blip xmlns:r="http://schemas.openxmlformats.org/officeDocument/2006/relationships" r:embed="rId13"/>
        <a:stretch>
          <a:fillRect/>
        </a:stretch>
      </xdr:blipFill>
      <xdr:spPr>
        <a:xfrm>
          <a:off x="8313507" y="6395595"/>
          <a:ext cx="540000" cy="540000"/>
        </a:xfrm>
        <a:prstGeom prst="rect">
          <a:avLst/>
        </a:prstGeom>
      </xdr:spPr>
    </xdr:pic>
    <xdr:clientData/>
  </xdr:twoCellAnchor>
  <xdr:twoCellAnchor>
    <xdr:from>
      <xdr:col>11</xdr:col>
      <xdr:colOff>791464</xdr:colOff>
      <xdr:row>8</xdr:row>
      <xdr:rowOff>137891</xdr:rowOff>
    </xdr:from>
    <xdr:to>
      <xdr:col>15</xdr:col>
      <xdr:colOff>294462</xdr:colOff>
      <xdr:row>10</xdr:row>
      <xdr:rowOff>141463</xdr:rowOff>
    </xdr:to>
    <xdr:sp macro="" textlink="">
      <xdr:nvSpPr>
        <xdr:cNvPr id="86" name="CuadroTexto 120">
          <a:extLst>
            <a:ext uri="{FF2B5EF4-FFF2-40B4-BE49-F238E27FC236}">
              <a16:creationId xmlns:a16="http://schemas.microsoft.com/office/drawing/2014/main" id="{506C2CD0-893B-478C-8258-0D9247F463EE}"/>
            </a:ext>
          </a:extLst>
        </xdr:cNvPr>
        <xdr:cNvSpPr txBox="1"/>
      </xdr:nvSpPr>
      <xdr:spPr>
        <a:xfrm>
          <a:off x="9508744" y="5441411"/>
          <a:ext cx="2672918" cy="369332"/>
        </a:xfrm>
        <a:prstGeom prst="rect">
          <a:avLst/>
        </a:prstGeom>
        <a:noFill/>
      </xdr:spPr>
      <xdr:txBody>
        <a:bodyPr wrap="square" rtlCol="0">
          <a:spAutoFit/>
        </a:bodyPr>
        <a:lstStyle>
          <a:defPPr>
            <a:defRPr lang="es-VE"/>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s-ES" b="1"/>
            <a:t>Infraestructura:</a:t>
          </a:r>
        </a:p>
      </xdr:txBody>
    </xdr:sp>
    <xdr:clientData/>
  </xdr:twoCellAnchor>
  <xdr:twoCellAnchor editAs="oneCell">
    <xdr:from>
      <xdr:col>14</xdr:col>
      <xdr:colOff>679334</xdr:colOff>
      <xdr:row>14</xdr:row>
      <xdr:rowOff>41738</xdr:rowOff>
    </xdr:from>
    <xdr:to>
      <xdr:col>15</xdr:col>
      <xdr:colOff>429445</xdr:colOff>
      <xdr:row>17</xdr:row>
      <xdr:rowOff>29592</xdr:rowOff>
    </xdr:to>
    <xdr:pic>
      <xdr:nvPicPr>
        <xdr:cNvPr id="87" name="Imagen 86">
          <a:extLst>
            <a:ext uri="{FF2B5EF4-FFF2-40B4-BE49-F238E27FC236}">
              <a16:creationId xmlns:a16="http://schemas.microsoft.com/office/drawing/2014/main" id="{28E696C1-56DA-41B4-9445-6D457095CB11}"/>
            </a:ext>
          </a:extLst>
        </xdr:cNvPr>
        <xdr:cNvPicPr>
          <a:picLocks noChangeAspect="1"/>
        </xdr:cNvPicPr>
      </xdr:nvPicPr>
      <xdr:blipFill>
        <a:blip xmlns:r="http://schemas.openxmlformats.org/officeDocument/2006/relationships" r:embed="rId14"/>
        <a:stretch>
          <a:fillRect/>
        </a:stretch>
      </xdr:blipFill>
      <xdr:spPr>
        <a:xfrm>
          <a:off x="11774054" y="6442538"/>
          <a:ext cx="542591" cy="536494"/>
        </a:xfrm>
        <a:prstGeom prst="rect">
          <a:avLst/>
        </a:prstGeom>
        <a:ln>
          <a:solidFill>
            <a:schemeClr val="accent1">
              <a:shade val="50000"/>
            </a:schemeClr>
          </a:solidFill>
        </a:ln>
      </xdr:spPr>
    </xdr:pic>
    <xdr:clientData/>
  </xdr:twoCellAnchor>
  <xdr:twoCellAnchor editAs="oneCell">
    <xdr:from>
      <xdr:col>15</xdr:col>
      <xdr:colOff>502920</xdr:colOff>
      <xdr:row>14</xdr:row>
      <xdr:rowOff>60960</xdr:rowOff>
    </xdr:from>
    <xdr:to>
      <xdr:col>16</xdr:col>
      <xdr:colOff>250440</xdr:colOff>
      <xdr:row>17</xdr:row>
      <xdr:rowOff>52320</xdr:rowOff>
    </xdr:to>
    <xdr:pic>
      <xdr:nvPicPr>
        <xdr:cNvPr id="89" name="Imagen 88">
          <a:extLst>
            <a:ext uri="{FF2B5EF4-FFF2-40B4-BE49-F238E27FC236}">
              <a16:creationId xmlns:a16="http://schemas.microsoft.com/office/drawing/2014/main" id="{C1ED04B7-2F77-4926-A971-F36E2C194A25}"/>
            </a:ext>
          </a:extLst>
        </xdr:cNvPr>
        <xdr:cNvPicPr>
          <a:picLocks noChangeAspect="1"/>
        </xdr:cNvPicPr>
      </xdr:nvPicPr>
      <xdr:blipFill>
        <a:blip xmlns:r="http://schemas.openxmlformats.org/officeDocument/2006/relationships" r:embed="rId15"/>
        <a:stretch>
          <a:fillRect/>
        </a:stretch>
      </xdr:blipFill>
      <xdr:spPr>
        <a:xfrm>
          <a:off x="12390120" y="6461760"/>
          <a:ext cx="540000" cy="540000"/>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35821B52-E1A3-4F68-8264-95586991A61F}" name="Tabla5" displayName="Tabla5" ref="A1:Y259" totalsRowShown="0" headerRowDxfId="9">
  <autoFilter ref="A1:Y259" xr:uid="{35821B52-E1A3-4F68-8264-95586991A61F}"/>
  <sortState xmlns:xlrd2="http://schemas.microsoft.com/office/spreadsheetml/2017/richdata2" ref="A4:X167">
    <sortCondition ref="A1:A167"/>
  </sortState>
  <tableColumns count="25">
    <tableColumn id="1" xr3:uid="{6EC704AD-AD44-4DB4-918A-B83D695DE3A1}" name="id" dataDxfId="8"/>
    <tableColumn id="2" xr3:uid="{B6F432CE-A60E-4F0D-A068-BDBB9D7A889D}" name="name"/>
    <tableColumn id="3" xr3:uid="{CBF16A43-3D5D-48FC-889C-DDFFC90864C6}" name="category"/>
    <tableColumn id="4" xr3:uid="{A413336C-15DF-455C-AE67-3338C4704783}" name="technology"/>
    <tableColumn id="5" xr3:uid="{60D649E9-0DAB-4D18-A438-7540D6003181}" name="url"/>
    <tableColumn id="6" xr3:uid="{9830F84C-0142-4D75-BB99-D04B24D36BF1}" name="platform"/>
    <tableColumn id="7" xr3:uid="{E2ACB74C-7FD5-4AD9-83E2-4A21192DB0D4}" name="costo" dataDxfId="7"/>
    <tableColumn id="8" xr3:uid="{44ECA173-471E-42B1-AA33-2E4923E72500}" name="money"/>
    <tableColumn id="9" xr3:uid="{47CD3EE7-ACA8-4A3C-954B-5ED7DDEE8E2E}" name="comprado"/>
    <tableColumn id="10" xr3:uid="{67D3F461-8DCC-49E8-A6CC-61700C7F7434}" name="priority" dataDxfId="6"/>
    <tableColumn id="11" xr3:uid="{1BF73A1E-992B-4FA8-A326-8402B55BBD45}" name="minutos"/>
    <tableColumn id="12" xr3:uid="{C44892B3-5714-4E96-B162-9A8BF12FA266}" name="culminado" dataDxfId="5"/>
    <tableColumn id="13" xr3:uid="{B33C3B66-DCC5-474F-8411-717696A1EEB4}" name="certificado"/>
    <tableColumn id="14" xr3:uid="{B307D051-5313-444F-B8D4-2A761D46142F}" name="url_certificado"/>
    <tableColumn id="15" xr3:uid="{70045D3A-385B-4A70-9539-C1590FCD0123}" name="instructor"/>
    <tableColumn id="16" xr3:uid="{0BCED440-BA62-4BB4-9D92-6317AB83C211}" name="description"/>
    <tableColumn id="17" xr3:uid="{DB2BA48E-A969-407D-B13B-D08A964C891D}" name="url_aux"/>
    <tableColumn id="18" xr3:uid="{A601D598-5311-4C7E-ADBC-1E75A1B81F06}" name="calificacion"/>
    <tableColumn id="19" xr3:uid="{E5023CB1-4885-42B9-A75C-ACE8E114AE16}" name="actualizado"/>
    <tableColumn id="20" xr3:uid="{E756B46F-E499-4733-A644-6D7273DB7F00}" name="en_ruta"/>
    <tableColumn id="24" xr3:uid="{DB5A2499-CF11-4755-9D48-C6E32BDF8175}" name="logo_platform"/>
    <tableColumn id="23" xr3:uid="{AD444CA7-3626-4133-961C-C45BCF7F6CD1}" name="logo_technologies"/>
    <tableColumn id="25" xr3:uid="{B19DF36A-EEC1-4E94-9117-EA299A9A01F1}" name="mostrar"/>
    <tableColumn id="21" xr3:uid="{45709D9D-BAAF-4835-A7C5-D2E03198BC3B}" name="repositorio"/>
    <tableColumn id="22" xr3:uid="{E695D634-14F7-406C-8C74-8D2FF5802DAC}" name="nota"/>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67E9773-6429-4990-A4BC-176AC8A0C3C6}" name="Tabla4" displayName="Tabla4" ref="A1:B145" totalsRowShown="0">
  <autoFilter ref="A1:B145" xr:uid="{067E9773-6429-4990-A4BC-176AC8A0C3C6}"/>
  <sortState xmlns:xlrd2="http://schemas.microsoft.com/office/spreadsheetml/2017/richdata2" ref="A2:B145">
    <sortCondition ref="B1:B145"/>
  </sortState>
  <tableColumns count="2">
    <tableColumn id="1" xr3:uid="{A8E3C3EB-511E-4761-B90D-E66FDBAF1766}" name="id"/>
    <tableColumn id="2" xr3:uid="{FCA2054C-0076-4394-80B5-714440E7850E}" name="name"/>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F538BEF-BAAF-40F0-934B-EC148983A715}" name="Tabla1" displayName="Tabla1" ref="A1:B22" totalsRowShown="0" headerRowDxfId="4">
  <autoFilter ref="A1:B22" xr:uid="{6F538BEF-BAAF-40F0-934B-EC148983A715}"/>
  <sortState xmlns:xlrd2="http://schemas.microsoft.com/office/spreadsheetml/2017/richdata2" ref="A2:B22">
    <sortCondition ref="B1:B22"/>
  </sortState>
  <tableColumns count="2">
    <tableColumn id="1" xr3:uid="{B340689A-142D-4E60-BB7E-3B3219D64526}" name="id"/>
    <tableColumn id="2" xr3:uid="{A1F5B538-5115-4CBF-A7CB-4E4C6963E659}" name="name"/>
  </tableColumns>
  <tableStyleInfo name="TableStyleMedium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11171C7-9CCC-440D-8DB0-90787DC07521}" name="Tabla2" displayName="Tabla2" ref="A1:B25" totalsRowShown="0">
  <autoFilter ref="A1:B25" xr:uid="{E11171C7-9CCC-440D-8DB0-90787DC07521}"/>
  <sortState xmlns:xlrd2="http://schemas.microsoft.com/office/spreadsheetml/2017/richdata2" ref="A2:B25">
    <sortCondition ref="B1:B25"/>
  </sortState>
  <tableColumns count="2">
    <tableColumn id="1" xr3:uid="{4F1B9DAA-9726-4C24-9FCC-59CD2E348BF0}" name="id"/>
    <tableColumn id="2" xr3:uid="{36C46706-6226-4391-BA3F-C2A0665A7CF7}" name="name"/>
  </tableColumns>
  <tableStyleInfo name="TableStyleMedium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EE0C748-5543-4126-BF37-9C7AFE320B4E}" name="Tabla3" displayName="Tabla3" ref="A1:B82" totalsRowShown="0">
  <autoFilter ref="A1:B82" xr:uid="{5EE0C748-5543-4126-BF37-9C7AFE320B4E}"/>
  <sortState xmlns:xlrd2="http://schemas.microsoft.com/office/spreadsheetml/2017/richdata2" ref="A2:B82">
    <sortCondition ref="B1:B82"/>
  </sortState>
  <tableColumns count="2">
    <tableColumn id="1" xr3:uid="{C8CC3599-56E2-4C15-9FDF-D78071EB056D}" name="id"/>
    <tableColumn id="2" xr3:uid="{8F990F7C-AF45-45EA-81E8-148CCAD077BA}" name="name"/>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17" Type="http://schemas.openxmlformats.org/officeDocument/2006/relationships/hyperlink" Target="https://capacitateparaelempleo.org/verifica/undrjn3bg/" TargetMode="External"/><Relationship Id="rId299" Type="http://schemas.openxmlformats.org/officeDocument/2006/relationships/hyperlink" Target="https://aprendible.com/series/novedades-de-laravel-9" TargetMode="External"/><Relationship Id="rId21" Type="http://schemas.openxmlformats.org/officeDocument/2006/relationships/hyperlink" Target="https://www.youtube.com/watch?v=DCoBcpOA7W4" TargetMode="External"/><Relationship Id="rId63" Type="http://schemas.openxmlformats.org/officeDocument/2006/relationships/hyperlink" Target="https://www.udemy.com/course/curso-html5-css3" TargetMode="External"/><Relationship Id="rId159" Type="http://schemas.openxmlformats.org/officeDocument/2006/relationships/hyperlink" Target="https://www.youtube.com/playlist?list=PLrAw40DbN0l34pUNNfzrT4cDOMkV47640" TargetMode="External"/><Relationship Id="rId324" Type="http://schemas.openxmlformats.org/officeDocument/2006/relationships/hyperlink" Target="https://github.com/petrix12/alpine2023.git" TargetMode="External"/><Relationship Id="rId170" Type="http://schemas.openxmlformats.org/officeDocument/2006/relationships/hyperlink" Target="https://www.udemy.com/course/las-bases-para-desarrollar-una-aplicacion-full-stack-mern" TargetMode="External"/><Relationship Id="rId226" Type="http://schemas.openxmlformats.org/officeDocument/2006/relationships/hyperlink" Target="https://www.udemy.com/course/programacion-todosloslenguajes" TargetMode="External"/><Relationship Id="rId268" Type="http://schemas.openxmlformats.org/officeDocument/2006/relationships/hyperlink" Target="https://www.udemy.com/course/bases-de-datos-con-mysql-y-sqlite" TargetMode="External"/><Relationship Id="rId32" Type="http://schemas.openxmlformats.org/officeDocument/2006/relationships/hyperlink" Target="https://www.udemy.com/course/introduccion-a-mvc-con-net-5" TargetMode="External"/><Relationship Id="rId74" Type="http://schemas.openxmlformats.org/officeDocument/2006/relationships/hyperlink" Target="https://www.udemy.com/course/primeros-pasos-en-vue-3-composition-api" TargetMode="External"/><Relationship Id="rId128" Type="http://schemas.openxmlformats.org/officeDocument/2006/relationships/hyperlink" Target="https://codigofacilito.com/user_quizzes/94372.pdf" TargetMode="External"/><Relationship Id="rId335" Type="http://schemas.openxmlformats.org/officeDocument/2006/relationships/hyperlink" Target="https://campus-ademass.com/aut/13200" TargetMode="External"/><Relationship Id="rId5" Type="http://schemas.openxmlformats.org/officeDocument/2006/relationships/hyperlink" Target="https://www.udemy.com/course/curso-completo-de-docker-de-cero-a-experto" TargetMode="External"/><Relationship Id="rId181" Type="http://schemas.openxmlformats.org/officeDocument/2006/relationships/hyperlink" Target="https://app.ed.team/cursos/api-rest" TargetMode="External"/><Relationship Id="rId237" Type="http://schemas.openxmlformats.org/officeDocument/2006/relationships/hyperlink" Target="https://www.udemy.com/course/crud-con-c-net-2021-4-capas-mysql-win-form" TargetMode="External"/><Relationship Id="rId279" Type="http://schemas.openxmlformats.org/officeDocument/2006/relationships/hyperlink" Target="https://github.com/petrix12/openbootcamp2022/blob/main/apuntes/003_html_y_css.md" TargetMode="External"/><Relationship Id="rId43" Type="http://schemas.openxmlformats.org/officeDocument/2006/relationships/hyperlink" Target="https://edteam-media.s3.amazonaws.com/certificates/original/5df5fc3d-148a-46d4-99bb-d8ef62e385d6.png" TargetMode="External"/><Relationship Id="rId139" Type="http://schemas.openxmlformats.org/officeDocument/2006/relationships/hyperlink" Target="https://es.linkedin.com/learning/fundamentos-del-desarrollo-web-full-stack-o-front-end/presentacion-del-curso-fundamentos-del-desarrollo-web-full-stack-o-front-end" TargetMode="External"/><Relationship Id="rId290" Type="http://schemas.openxmlformats.org/officeDocument/2006/relationships/hyperlink" Target="https://campus.open-bootcamp.com/cursos/10" TargetMode="External"/><Relationship Id="rId304" Type="http://schemas.openxmlformats.org/officeDocument/2006/relationships/hyperlink" Target="https://github.com/petrix12/obs-grabar-cursos-2021" TargetMode="External"/><Relationship Id="rId346" Type="http://schemas.openxmlformats.org/officeDocument/2006/relationships/table" Target="../tables/table1.xml"/><Relationship Id="rId85" Type="http://schemas.openxmlformats.org/officeDocument/2006/relationships/hyperlink" Target="https://www.udemy.com/course/app-empleado-angular-firebase" TargetMode="External"/><Relationship Id="rId150" Type="http://schemas.openxmlformats.org/officeDocument/2006/relationships/hyperlink" Target="https://www.linkedin.com/learning/aprende-diseno-de-base-de-datos-relacionales" TargetMode="External"/><Relationship Id="rId192" Type="http://schemas.openxmlformats.org/officeDocument/2006/relationships/hyperlink" Target="https://www.udemy.com/certificate/UC-266882f9-ff9e-40f2-8218-45945c338c1b" TargetMode="External"/><Relationship Id="rId206" Type="http://schemas.openxmlformats.org/officeDocument/2006/relationships/hyperlink" Target="https://www.linkedin.com/learning/fundamentos-de-itil-introduccion-a-la-gestion-de-sistemas-de-informacion/presentacion-del-curso-fundamentos-de-itil-introduccion-a-la-gestion-de-sistemas-de-informacion" TargetMode="External"/><Relationship Id="rId248" Type="http://schemas.openxmlformats.org/officeDocument/2006/relationships/hyperlink" Target="https://www.udemy.com/course/node-de-cero-a-experto" TargetMode="External"/><Relationship Id="rId12" Type="http://schemas.openxmlformats.org/officeDocument/2006/relationships/hyperlink" Target="https://ed.team/cursos/vim" TargetMode="External"/><Relationship Id="rId108" Type="http://schemas.openxmlformats.org/officeDocument/2006/relationships/hyperlink" Target="https://capacitateparaelempleo.org/pages.php?r=.tema&amp;tagID=936" TargetMode="External"/><Relationship Id="rId315" Type="http://schemas.openxmlformats.org/officeDocument/2006/relationships/hyperlink" Target="https://github.com/petrix12/docker2022" TargetMode="External"/><Relationship Id="rId54" Type="http://schemas.openxmlformats.org/officeDocument/2006/relationships/hyperlink" Target="https://www.udemy.com/course/crea-una-pagina-web-moderna-con-html-css-y-javascript" TargetMode="External"/><Relationship Id="rId96" Type="http://schemas.openxmlformats.org/officeDocument/2006/relationships/hyperlink" Target="https://www.youtube.com/playlist?list=PLPl81lqbj-4KHPEGngoy5PSjjxcwnpCdb" TargetMode="External"/><Relationship Id="rId161" Type="http://schemas.openxmlformats.org/officeDocument/2006/relationships/hyperlink" Target="https://www.cursosdesarrolloweb.es/course/curso-laravel-8-desde-cero" TargetMode="External"/><Relationship Id="rId217" Type="http://schemas.openxmlformats.org/officeDocument/2006/relationships/hyperlink" Target="https://www.linkedin.com/learning/gestion-de-proyectos-simplificada" TargetMode="External"/><Relationship Id="rId259" Type="http://schemas.openxmlformats.org/officeDocument/2006/relationships/hyperlink" Target="https://www.udemy.com/course/mysql-para-principiantes" TargetMode="External"/><Relationship Id="rId23" Type="http://schemas.openxmlformats.org/officeDocument/2006/relationships/hyperlink" Target="https://www.udemy.com/course/curso-basico-de-drupal" TargetMode="External"/><Relationship Id="rId119" Type="http://schemas.openxmlformats.org/officeDocument/2006/relationships/hyperlink" Target="https://learndigital.withgoogle.com/activate/validate-certificate-code" TargetMode="External"/><Relationship Id="rId270" Type="http://schemas.openxmlformats.org/officeDocument/2006/relationships/hyperlink" Target="https://campus.open-bootcamp.com/cursos/3" TargetMode="External"/><Relationship Id="rId326" Type="http://schemas.openxmlformats.org/officeDocument/2006/relationships/hyperlink" Target="https://www.udemy.com/course/sql-desde-cero-curso-practico" TargetMode="External"/><Relationship Id="rId65" Type="http://schemas.openxmlformats.org/officeDocument/2006/relationships/hyperlink" Target="https://codersfree.com/cursos/curso-tailwind-desde-cero" TargetMode="External"/><Relationship Id="rId130" Type="http://schemas.openxmlformats.org/officeDocument/2006/relationships/hyperlink" Target="https://capacitateparaelempleo.org/verifica/o0skcnx58" TargetMode="External"/><Relationship Id="rId172" Type="http://schemas.openxmlformats.org/officeDocument/2006/relationships/hyperlink" Target="https://www.udemy.com/certificate/UC-a0492df5-aae0-415c-8336-63642c830efc" TargetMode="External"/><Relationship Id="rId228" Type="http://schemas.openxmlformats.org/officeDocument/2006/relationships/hyperlink" Target="https://www.udemy.com/course/universidad-python-desde-cero-hasta-experto-django-flask-rest-web" TargetMode="External"/><Relationship Id="rId281" Type="http://schemas.openxmlformats.org/officeDocument/2006/relationships/hyperlink" Target="http://www.linkedin.com/learning/devops-con-un-caf&#233;" TargetMode="External"/><Relationship Id="rId337" Type="http://schemas.openxmlformats.org/officeDocument/2006/relationships/hyperlink" Target="https://campus-ademass.com/curso/4" TargetMode="External"/><Relationship Id="rId34" Type="http://schemas.openxmlformats.org/officeDocument/2006/relationships/hyperlink" Target="https://www.udemy.com/course/aprende-a-disenar-una-api-restful-correctamente" TargetMode="External"/><Relationship Id="rId76" Type="http://schemas.openxmlformats.org/officeDocument/2006/relationships/hyperlink" Target="https://codersfree.com/cursos/aprende-vue-3-desde-cero-mas-inertia" TargetMode="External"/><Relationship Id="rId141" Type="http://schemas.openxmlformats.org/officeDocument/2006/relationships/hyperlink" Target="https://www.linkedin.com/learning/javascript-esencial/presentacion-del-curso-javascript-esencial" TargetMode="External"/><Relationship Id="rId7" Type="http://schemas.openxmlformats.org/officeDocument/2006/relationships/hyperlink" Target="https://ed.team/cursos/markdown" TargetMode="External"/><Relationship Id="rId183" Type="http://schemas.openxmlformats.org/officeDocument/2006/relationships/hyperlink" Target="https://www.udemy.com/course/introduccion-a-google-cloud-platform" TargetMode="External"/><Relationship Id="rId239" Type="http://schemas.openxmlformats.org/officeDocument/2006/relationships/hyperlink" Target="https://www.udemy.com/course/desarrollo-web-en-aspnet-core-5-2021" TargetMode="External"/><Relationship Id="rId250" Type="http://schemas.openxmlformats.org/officeDocument/2006/relationships/hyperlink" Target="https://github.com/petrix12/mean2022" TargetMode="External"/><Relationship Id="rId292" Type="http://schemas.openxmlformats.org/officeDocument/2006/relationships/hyperlink" Target="https://github.com/petrix12/openbootcamp2022/blob/main/apuntes/005_git.md" TargetMode="External"/><Relationship Id="rId306" Type="http://schemas.openxmlformats.org/officeDocument/2006/relationships/hyperlink" Target="https://github.com/petrix12/voyager2022" TargetMode="External"/><Relationship Id="rId45" Type="http://schemas.openxmlformats.org/officeDocument/2006/relationships/hyperlink" Target="https://learndigital.withgoogle.com/activate/course/web-development-II" TargetMode="External"/><Relationship Id="rId87" Type="http://schemas.openxmlformats.org/officeDocument/2006/relationships/hyperlink" Target="https://www.udemy.com/course/crud-angular-9-net-core-entity-framework-core-mysql" TargetMode="External"/><Relationship Id="rId110" Type="http://schemas.openxmlformats.org/officeDocument/2006/relationships/hyperlink" Target="https://learndigital.withgoogle.com/activate/course/apps" TargetMode="External"/><Relationship Id="rId152" Type="http://schemas.openxmlformats.org/officeDocument/2006/relationships/hyperlink" Target="https://learn.edutin.com/?token=eyJ0eXAiOiJKV1QiLCJhbGciOiJIUzI1NiJ9.eyJpYXQiOjE2MDU5MDUzNTgsImV4cCI6MTYwNjUxMDE1OCwiZGF0YSI6eyJpZCI6IjEyMTg1MDciLCJuYW1lIjoiUGVkcm8gQmF6XHUwMGYzIiwiZW1haWwiOiJiYXpvLnBlZHJvQGdtYWlsLmNvbSIsInJvbGUiOiJmcmVlIiwiY2VydGlmaWNhdGlvbl9pZCI6IjI5NTA5ODMifX0.dGPrPVjWVG7579MKfRA9GPRNhYeIvS9bwvvYTO_khvw&amp;config=%7B%22status%22:true,%22curso_id%22:%223765%22,%22certification_id%22:%222950983%22,%22type%22:%222%22,%22clase_id%22:%22409329702%22,%22idu%22:%221218507%22,%22language_id%22:%221%22%7D" TargetMode="External"/><Relationship Id="rId194" Type="http://schemas.openxmlformats.org/officeDocument/2006/relationships/hyperlink" Target="https://www.udemy.com/certificate/UC-c5c360e3-a8c2-4ed7-a285-64e4b7c28a02" TargetMode="External"/><Relationship Id="rId208" Type="http://schemas.openxmlformats.org/officeDocument/2006/relationships/hyperlink" Target="https://www.linkedin.com/learning/fundamentos-de-la-atencion-al-cliente-para-profesionales-it/presentacion-del-curso-fundamentos-de-la-atencion-al-cliente-para-profesionales-it" TargetMode="External"/><Relationship Id="rId261" Type="http://schemas.openxmlformats.org/officeDocument/2006/relationships/hyperlink" Target="https://www.udemy.com/certificate/UC-709c1aec-acf3-4e8f-be19-a38c4bb570d6" TargetMode="External"/><Relationship Id="rId14" Type="http://schemas.openxmlformats.org/officeDocument/2006/relationships/hyperlink" Target="https://www.udemy.com/course/chochy_vim" TargetMode="External"/><Relationship Id="rId35" Type="http://schemas.openxmlformats.org/officeDocument/2006/relationships/hyperlink" Target="https://www.udemy.com/course/api-restful-con-laravel-php-homestead-passport" TargetMode="External"/><Relationship Id="rId56" Type="http://schemas.openxmlformats.org/officeDocument/2006/relationships/hyperlink" Target="https://www.udemy.com/course/crea-una-pagina-web-profesional-con-html-css-y-javascript" TargetMode="External"/><Relationship Id="rId77" Type="http://schemas.openxmlformats.org/officeDocument/2006/relationships/hyperlink" Target="https://www.udemy.com/course/crea-un-crud-con-laravel-sweetalert2-toastr-vuejs-y-axios" TargetMode="External"/><Relationship Id="rId100" Type="http://schemas.openxmlformats.org/officeDocument/2006/relationships/hyperlink" Target="https://www.udemy.com/course/react-js-curso-de-introduccion-desde-cero-y-primeros-pasos" TargetMode="External"/><Relationship Id="rId282" Type="http://schemas.openxmlformats.org/officeDocument/2006/relationships/hyperlink" Target="http://www.linkedin.com/learning/como-hackear-tu-mente-y-recuperar-el-control-sobre-el-estr&#233;s" TargetMode="External"/><Relationship Id="rId317" Type="http://schemas.openxmlformats.org/officeDocument/2006/relationships/hyperlink" Target="https://udemy-certificate.s3.amazonaws.com/pdf/UC-247c220a-74e7-43ef-b18a-8645bc183912.pdf" TargetMode="External"/><Relationship Id="rId338" Type="http://schemas.openxmlformats.org/officeDocument/2006/relationships/hyperlink" Target="https://campus-ademass.com/aut/13345" TargetMode="External"/><Relationship Id="rId8" Type="http://schemas.openxmlformats.org/officeDocument/2006/relationships/hyperlink" Target="https://edteam-media.s3.amazonaws.com/certificates/original/f848c8a7-28a8-4c55-af01-0eeb675bf3d2.png" TargetMode="External"/><Relationship Id="rId98" Type="http://schemas.openxmlformats.org/officeDocument/2006/relationships/hyperlink" Target="https://www.youtube.com/playlist?list=PLPl81lqbj-4JiR1Cio6xEygCZDmZmDUWI" TargetMode="External"/><Relationship Id="rId121" Type="http://schemas.openxmlformats.org/officeDocument/2006/relationships/hyperlink" Target="https://www.udemy.com/course/curso-vue" TargetMode="External"/><Relationship Id="rId142" Type="http://schemas.openxmlformats.org/officeDocument/2006/relationships/hyperlink" Target="https://www.linkedin.com/learning/certificates/6c6262935ed9c6ab5fcac15726fe8fed685f66a160b2fbd04719f8c8abf41487?trk=share_certificate" TargetMode="External"/><Relationship Id="rId163" Type="http://schemas.openxmlformats.org/officeDocument/2006/relationships/hyperlink" Target="https://www.youtube.com/playlist?list=PLZ2ovOgdI-kWTCkbH749Ukvq7FMz5ahpP" TargetMode="External"/><Relationship Id="rId184" Type="http://schemas.openxmlformats.org/officeDocument/2006/relationships/hyperlink" Target="https://www.udemy.com/certificate/UC-8d986592-d2d2-42bd-971b-61f25426f6a1" TargetMode="External"/><Relationship Id="rId219" Type="http://schemas.openxmlformats.org/officeDocument/2006/relationships/hyperlink" Target="https://www.linkedin.com/learning/desarrollo-web-control-de-calidad-automatizado/presentacion-del-curso-desarrollo-web-control-de-calidad-automatizado" TargetMode="External"/><Relationship Id="rId230" Type="http://schemas.openxmlformats.org/officeDocument/2006/relationships/hyperlink" Target="https://www.udemy.com/course/curso-python-desde-cero" TargetMode="External"/><Relationship Id="rId251" Type="http://schemas.openxmlformats.org/officeDocument/2006/relationships/hyperlink" Target="https://www.udemy.com/course/lenguaje-go" TargetMode="External"/><Relationship Id="rId25" Type="http://schemas.openxmlformats.org/officeDocument/2006/relationships/hyperlink" Target="https://www.udemy.com/course/algoritmos-estructuras-de-datos" TargetMode="External"/><Relationship Id="rId46" Type="http://schemas.openxmlformats.org/officeDocument/2006/relationships/hyperlink" Target="https://learndigital.withgoogle.com/activate/validate-certificate-code" TargetMode="External"/><Relationship Id="rId67" Type="http://schemas.openxmlformats.org/officeDocument/2006/relationships/hyperlink" Target="https://www.udemy.com/course/curso-express-de-tailwindcss-de-cero-a-experto" TargetMode="External"/><Relationship Id="rId272" Type="http://schemas.openxmlformats.org/officeDocument/2006/relationships/hyperlink" Target="https://www.udemy.com/course/angular-principiantes-leifer-mendez" TargetMode="External"/><Relationship Id="rId293" Type="http://schemas.openxmlformats.org/officeDocument/2006/relationships/hyperlink" Target="https://campus.open-bootcamp.com/cursos/5" TargetMode="External"/><Relationship Id="rId307" Type="http://schemas.openxmlformats.org/officeDocument/2006/relationships/hyperlink" Target="https://udemy-certificate.s3.amazonaws.com/pdf/UC-b3413c5e-32df-47cf-b0e8-1d2824ce817a.pdf" TargetMode="External"/><Relationship Id="rId328" Type="http://schemas.openxmlformats.org/officeDocument/2006/relationships/hyperlink" Target="https://www.udemy.com/certificate/UC-72f027a7-64ce-4f9e-b371-5a2ef0102b0d" TargetMode="External"/><Relationship Id="rId88" Type="http://schemas.openxmlformats.org/officeDocument/2006/relationships/hyperlink" Target="https://www.udemy.com/course/angular-net-core-aplicacion-de-preguntas-y-respuestas" TargetMode="External"/><Relationship Id="rId111" Type="http://schemas.openxmlformats.org/officeDocument/2006/relationships/hyperlink" Target="https://learndigital.withgoogle.com/activate/validate-certificate-code" TargetMode="External"/><Relationship Id="rId132" Type="http://schemas.openxmlformats.org/officeDocument/2006/relationships/hyperlink" Target="https://platzi.com/@pedro-bazo" TargetMode="External"/><Relationship Id="rId153" Type="http://schemas.openxmlformats.org/officeDocument/2006/relationships/hyperlink" Target="https://www.youtube.com/playlist?list=PLS3ZgoVufwTmVTRZnxekoeST-C9OzKzKk" TargetMode="External"/><Relationship Id="rId174" Type="http://schemas.openxmlformats.org/officeDocument/2006/relationships/hyperlink" Target="https://www.udemy.com/certificate/UC-808bf328-9ed5-4792-bcd3-755dde0f62f6" TargetMode="External"/><Relationship Id="rId195" Type="http://schemas.openxmlformats.org/officeDocument/2006/relationships/hyperlink" Target="https://github.com/petrix12/excel2021" TargetMode="External"/><Relationship Id="rId209" Type="http://schemas.openxmlformats.org/officeDocument/2006/relationships/hyperlink" Target="https://www.linkedin.com/learning/certificates/7ece58b170fd293c2e72add25e9e8c0117c3a1525407da3b3603c8c6b0398818?trk=share_certificate" TargetMode="External"/><Relationship Id="rId220" Type="http://schemas.openxmlformats.org/officeDocument/2006/relationships/hyperlink" Target="https://www.linkedin.com/learning/certificates/6d1d61ea694a83acf3e28722f75e638b723412d06ab9f6499ce7566b1c0bd3d9?trk=share_certificate" TargetMode="External"/><Relationship Id="rId241" Type="http://schemas.openxmlformats.org/officeDocument/2006/relationships/hyperlink" Target="https://codigofacilito.com/cursos/rails-profesional" TargetMode="External"/><Relationship Id="rId15" Type="http://schemas.openxmlformats.org/officeDocument/2006/relationships/hyperlink" Target="https://www.youtube.com/watch?v=CcLrJQqPDPc" TargetMode="External"/><Relationship Id="rId36" Type="http://schemas.openxmlformats.org/officeDocument/2006/relationships/hyperlink" Target="https://codersfree.com/cursos/aprende-a-crear-una-api-restful-con-laravel" TargetMode="External"/><Relationship Id="rId57" Type="http://schemas.openxmlformats.org/officeDocument/2006/relationships/hyperlink" Target="https://www.udemy.com/course/curso-de-desarrollo-web-con-html-css-y-javascript" TargetMode="External"/><Relationship Id="rId262" Type="http://schemas.openxmlformats.org/officeDocument/2006/relationships/hyperlink" Target="https://github.com/petrix12/nuxt2022" TargetMode="External"/><Relationship Id="rId283" Type="http://schemas.openxmlformats.org/officeDocument/2006/relationships/hyperlink" Target="http://www.linkedin.com/learning/scrum-roles" TargetMode="External"/><Relationship Id="rId318" Type="http://schemas.openxmlformats.org/officeDocument/2006/relationships/hyperlink" Target="https://github.com/petrix12/zapier2022.git" TargetMode="External"/><Relationship Id="rId339" Type="http://schemas.openxmlformats.org/officeDocument/2006/relationships/hyperlink" Target="https://github.com/petrix12/laravel-vue2024" TargetMode="External"/><Relationship Id="rId78" Type="http://schemas.openxmlformats.org/officeDocument/2006/relationships/hyperlink" Target="https://www.udemy.com/course/aprende-jquery-para-implementar-tus-aplicaciones-web" TargetMode="External"/><Relationship Id="rId99" Type="http://schemas.openxmlformats.org/officeDocument/2006/relationships/hyperlink" Target="https://www.udemy.com/course/introduccion-a-laravel-5-primeros-pasos-framework-php" TargetMode="External"/><Relationship Id="rId101" Type="http://schemas.openxmlformats.org/officeDocument/2006/relationships/hyperlink" Target="https://www.udemy.com/course/react-de-principiante-a-experto-creando-mas-de-10-aplicaciones" TargetMode="External"/><Relationship Id="rId122" Type="http://schemas.openxmlformats.org/officeDocument/2006/relationships/hyperlink" Target="https://www.tutellus.com/tecnologia/desarrollo-web/idesweb-817?affref=c6460ed83b8a4164a40f99c4163dc618" TargetMode="External"/><Relationship Id="rId143" Type="http://schemas.openxmlformats.org/officeDocument/2006/relationships/hyperlink" Target="https://www.linkedin.com/learning/javascript-avanzado-buenas-practicas/presentacion-del-curso-javascript-avanzado-buenas-practicas" TargetMode="External"/><Relationship Id="rId164" Type="http://schemas.openxmlformats.org/officeDocument/2006/relationships/hyperlink" Target="https://codersfree.com/cursos/aprende-laravel-8-desde-cero" TargetMode="External"/><Relationship Id="rId185" Type="http://schemas.openxmlformats.org/officeDocument/2006/relationships/hyperlink" Target="https://app.ed.team/cursos/curso-online" TargetMode="External"/><Relationship Id="rId9" Type="http://schemas.openxmlformats.org/officeDocument/2006/relationships/hyperlink" Target="https://www.udemy.com/certificate/UC-a2887ba0-b933-4048-8e90-04581fd7fe77" TargetMode="External"/><Relationship Id="rId210" Type="http://schemas.openxmlformats.org/officeDocument/2006/relationships/hyperlink" Target="https://www.linkedin.com/learning/scrum-roles" TargetMode="External"/><Relationship Id="rId26" Type="http://schemas.openxmlformats.org/officeDocument/2006/relationships/hyperlink" Target="https://www.udemy.com/course/aprende-logica-de-programacion" TargetMode="External"/><Relationship Id="rId231" Type="http://schemas.openxmlformats.org/officeDocument/2006/relationships/hyperlink" Target="https://www.udemy.com/certificate/UC-035a82e5-ca87-43b3-bf11-a2ee4b3b2705" TargetMode="External"/><Relationship Id="rId252" Type="http://schemas.openxmlformats.org/officeDocument/2006/relationships/hyperlink" Target="https://www.udemy.com/course/aprende-a-programar-con-go-golang" TargetMode="External"/><Relationship Id="rId273" Type="http://schemas.openxmlformats.org/officeDocument/2006/relationships/hyperlink" Target="https://github.com/petrix12/api_rest_nodejs_2022" TargetMode="External"/><Relationship Id="rId294" Type="http://schemas.openxmlformats.org/officeDocument/2006/relationships/hyperlink" Target="https://storage.googleapis.com/openvitae-prod/diplomas%2Fb6e12ca9-6b3b-40bd-b690-b91d1c35f2a7.pdf" TargetMode="External"/><Relationship Id="rId308" Type="http://schemas.openxmlformats.org/officeDocument/2006/relationships/hyperlink" Target="https://github.com/petrix12/nodejs2022" TargetMode="External"/><Relationship Id="rId329" Type="http://schemas.openxmlformats.org/officeDocument/2006/relationships/hyperlink" Target="https://codersfree.com/cursos/livewire-wireui-crea-interfaces-web-responsivas-facil" TargetMode="External"/><Relationship Id="rId47" Type="http://schemas.openxmlformats.org/officeDocument/2006/relationships/hyperlink" Target="https://learndigital.withgoogle.com/activate/validate-certificate-code" TargetMode="External"/><Relationship Id="rId68" Type="http://schemas.openxmlformats.org/officeDocument/2006/relationships/hyperlink" Target="https://www.udemy.com/course/figma-diseno-de-prototipos-desde-cero" TargetMode="External"/><Relationship Id="rId89" Type="http://schemas.openxmlformats.org/officeDocument/2006/relationships/hyperlink" Target="https://www.udemy.com/course/fundamentos-de-angular-12" TargetMode="External"/><Relationship Id="rId112" Type="http://schemas.openxmlformats.org/officeDocument/2006/relationships/hyperlink" Target="https://learndigital.withgoogle.com/activate/course/digital-transformation" TargetMode="External"/><Relationship Id="rId133" Type="http://schemas.openxmlformats.org/officeDocument/2006/relationships/hyperlink" Target="https://codigofacilito.com/cursos/introduccion" TargetMode="External"/><Relationship Id="rId154" Type="http://schemas.openxmlformats.org/officeDocument/2006/relationships/hyperlink" Target="https://aprendible.com/series/novedades-de-laravel-5-5" TargetMode="External"/><Relationship Id="rId175" Type="http://schemas.openxmlformats.org/officeDocument/2006/relationships/hyperlink" Target="https://www.udemy.com/course/desarrollo-web-con-python-y-django" TargetMode="External"/><Relationship Id="rId340" Type="http://schemas.openxmlformats.org/officeDocument/2006/relationships/hyperlink" Target="https://campus-ademass.com/curso/34" TargetMode="External"/><Relationship Id="rId196" Type="http://schemas.openxmlformats.org/officeDocument/2006/relationships/hyperlink" Target="https://www.linkedin.com/learning/aprende-big-data-analisis-de-datos/que-es-el-big-data-2" TargetMode="External"/><Relationship Id="rId200" Type="http://schemas.openxmlformats.org/officeDocument/2006/relationships/hyperlink" Target="https://www.linkedin.com/learning/certificates/51b6604bebb327dd7bc6f86eca2acca16ec0fd62c9e7191db5de3b01e6a86ffb?trk=share_certificate" TargetMode="External"/><Relationship Id="rId16" Type="http://schemas.openxmlformats.org/officeDocument/2006/relationships/hyperlink" Target="https://www.udemy.com/course/tienda-online-con-wordpress-y-woocommerce" TargetMode="External"/><Relationship Id="rId221" Type="http://schemas.openxmlformats.org/officeDocument/2006/relationships/hyperlink" Target="https://www.udemy.com/course/master-deno-angular" TargetMode="External"/><Relationship Id="rId242" Type="http://schemas.openxmlformats.org/officeDocument/2006/relationships/hyperlink" Target="https://github.com/petrix12/inertia2022" TargetMode="External"/><Relationship Id="rId263" Type="http://schemas.openxmlformats.org/officeDocument/2006/relationships/hyperlink" Target="https://www.udemy.com/course/procedimientos-almacenados-en-postgresql-plpgsql" TargetMode="External"/><Relationship Id="rId284" Type="http://schemas.openxmlformats.org/officeDocument/2006/relationships/hyperlink" Target="http://www.linkedin.com/learning/fundamentos-esenciales-de-la-programacion" TargetMode="External"/><Relationship Id="rId319" Type="http://schemas.openxmlformats.org/officeDocument/2006/relationships/hyperlink" Target="https://codersfree.com/cursos/implementa-datatables-con-laravel-livewire" TargetMode="External"/><Relationship Id="rId37" Type="http://schemas.openxmlformats.org/officeDocument/2006/relationships/hyperlink" Target="https://www.udemy.com/course/crea-api-rest-facilmente-con-python-php-laravel-y-nodejs" TargetMode="External"/><Relationship Id="rId58" Type="http://schemas.openxmlformats.org/officeDocument/2006/relationships/hyperlink" Target="https://www.udemy.com/course/diseno-web-aprende-creando-un-sitio-web" TargetMode="External"/><Relationship Id="rId79" Type="http://schemas.openxmlformats.org/officeDocument/2006/relationships/hyperlink" Target="https://www.udemy.com/certificate/UC-0e1d1558-902d-46e0-bad9-082faa58cb7b/" TargetMode="External"/><Relationship Id="rId102" Type="http://schemas.openxmlformats.org/officeDocument/2006/relationships/hyperlink" Target="https://www.udemy.com/course/aprende-html5-sass-y-jquery-creando-un-sitio-desde-cero" TargetMode="External"/><Relationship Id="rId123" Type="http://schemas.openxmlformats.org/officeDocument/2006/relationships/hyperlink" Target="https://www.udemy.com/course/graphql-angular-de-0-a-experto-jwt-socket-mongodb-heroku-anartz-mugika" TargetMode="External"/><Relationship Id="rId144" Type="http://schemas.openxmlformats.org/officeDocument/2006/relationships/hyperlink" Target="https://www.linkedin.com/learning/certificates/66a8440ec2362e38b6b8e729e5b131c47a0608b0e7f50cce5c591cbd5b1475ff?trk=share_certificate" TargetMode="External"/><Relationship Id="rId330" Type="http://schemas.openxmlformats.org/officeDocument/2006/relationships/hyperlink" Target="https://aprendible.com/series/novedades-de-laravel-11" TargetMode="External"/><Relationship Id="rId90" Type="http://schemas.openxmlformats.org/officeDocument/2006/relationships/hyperlink" Target="https://www.udemy.com/course/react-cero-experto" TargetMode="External"/><Relationship Id="rId165" Type="http://schemas.openxmlformats.org/officeDocument/2006/relationships/hyperlink" Target="https://www.youtube.com/playlist?list=PLZ2ovOgdI-kWRdVAJLH0kEHSNKCk8rz_x" TargetMode="External"/><Relationship Id="rId186" Type="http://schemas.openxmlformats.org/officeDocument/2006/relationships/hyperlink" Target="https://app.ed.team/u/pedrojesusbazocanelon/curso/curso-online" TargetMode="External"/><Relationship Id="rId211" Type="http://schemas.openxmlformats.org/officeDocument/2006/relationships/hyperlink" Target="https://www.linkedin.com/learning/aprende-scrum/presentacion-del-curso-aprende-scrum" TargetMode="External"/><Relationship Id="rId232" Type="http://schemas.openxmlformats.org/officeDocument/2006/relationships/hyperlink" Target="https://www.udemy.com/course/recursos-web-plugins-y-utilidades" TargetMode="External"/><Relationship Id="rId253" Type="http://schemas.openxmlformats.org/officeDocument/2006/relationships/hyperlink" Target="https://www.udemy.com/course/universidad-java-especialista-en-java-desde-cero-a-master/learn/lecture/12885952?start=0" TargetMode="External"/><Relationship Id="rId274" Type="http://schemas.openxmlformats.org/officeDocument/2006/relationships/hyperlink" Target="https://campus.open-bootcamp.com/cursos/6" TargetMode="External"/><Relationship Id="rId295" Type="http://schemas.openxmlformats.org/officeDocument/2006/relationships/hyperlink" Target="https://github.com/petrix12/openbootcamp2022/blob/main/apuntes/006_java_basico.md" TargetMode="External"/><Relationship Id="rId309" Type="http://schemas.openxmlformats.org/officeDocument/2006/relationships/hyperlink" Target="https://www.youtube.com/watch?v=o334x1W_RDY" TargetMode="External"/><Relationship Id="rId27" Type="http://schemas.openxmlformats.org/officeDocument/2006/relationships/hyperlink" Target="https://www.udemy.com/course/aprende-logica-de-programacion-avanzado" TargetMode="External"/><Relationship Id="rId48" Type="http://schemas.openxmlformats.org/officeDocument/2006/relationships/hyperlink" Target="https://www.udemy.com/course/curso-de-css-introduccion-a-las-hojas-de-estilos-en-cascada" TargetMode="External"/><Relationship Id="rId69" Type="http://schemas.openxmlformats.org/officeDocument/2006/relationships/hyperlink" Target="https://www.youtube.com/playlist?list=PLvKwKSrP7HoAbR5bXjwb4h5f2xjVxqdEe" TargetMode="External"/><Relationship Id="rId113" Type="http://schemas.openxmlformats.org/officeDocument/2006/relationships/hyperlink" Target="https://learndigital.withgoogle.com/activate/validate-certificate-code" TargetMode="External"/><Relationship Id="rId134" Type="http://schemas.openxmlformats.org/officeDocument/2006/relationships/hyperlink" Target="https://codigofacilito.com/user_quizzes/95588.pdf" TargetMode="External"/><Relationship Id="rId320" Type="http://schemas.openxmlformats.org/officeDocument/2006/relationships/hyperlink" Target="https://github.com/petrix12/datatable2023.git" TargetMode="External"/><Relationship Id="rId80" Type="http://schemas.openxmlformats.org/officeDocument/2006/relationships/hyperlink" Target="https://www.udemy.com/course/vue-3-composition-api-vuex-api-rest-rick-and-morty" TargetMode="External"/><Relationship Id="rId155" Type="http://schemas.openxmlformats.org/officeDocument/2006/relationships/hyperlink" Target="https://aprendible.com/series/novedades-laravel-5-7" TargetMode="External"/><Relationship Id="rId176" Type="http://schemas.openxmlformats.org/officeDocument/2006/relationships/hyperlink" Target="https://www.udemy.com/certificate/UC-f64e78a2-26a3-4ef5-84e8-0b22058eb52a" TargetMode="External"/><Relationship Id="rId197" Type="http://schemas.openxmlformats.org/officeDocument/2006/relationships/hyperlink" Target="https://www.linkedin.com/learning/certificates/6d1d9c5613b30cf9052cde2b84cb3a99cf2c2784af8bb49ffc54407b527a3f0b?trk=share_certificate" TargetMode="External"/><Relationship Id="rId341" Type="http://schemas.openxmlformats.org/officeDocument/2006/relationships/hyperlink" Target="https://campus-ademass.com/aut/13486" TargetMode="External"/><Relationship Id="rId201" Type="http://schemas.openxmlformats.org/officeDocument/2006/relationships/hyperlink" Target="https://www.linkedin.com/learning/devops-con-un-cafe/historia-de-devops" TargetMode="External"/><Relationship Id="rId222" Type="http://schemas.openxmlformats.org/officeDocument/2006/relationships/hyperlink" Target="https://www.udemy.com/course/crea-tus-aplicaciones-con-laravel-y-mongodb" TargetMode="External"/><Relationship Id="rId243" Type="http://schemas.openxmlformats.org/officeDocument/2006/relationships/hyperlink" Target="https://www.udemy.com/certificate/UC-777de1a6-3ed2-4a9f-a30c-78a0037ad1cd" TargetMode="External"/><Relationship Id="rId264" Type="http://schemas.openxmlformats.org/officeDocument/2006/relationships/hyperlink" Target="https://www.udemy.com/course/curso-golang" TargetMode="External"/><Relationship Id="rId285" Type="http://schemas.openxmlformats.org/officeDocument/2006/relationships/hyperlink" Target="http://www.linkedin.com/learning/gestion-de-proyectos-simplificada" TargetMode="External"/><Relationship Id="rId17" Type="http://schemas.openxmlformats.org/officeDocument/2006/relationships/hyperlink" Target="https://www.udemy.com/course/crea-una-pagina-web-sin-programar-con-wordpress-y-divi" TargetMode="External"/><Relationship Id="rId38" Type="http://schemas.openxmlformats.org/officeDocument/2006/relationships/hyperlink" Target="https://www.udemy.com/course/curso-crea-una-rest-api-desde-cero-con-nodejs-y-adonisjs" TargetMode="External"/><Relationship Id="rId59" Type="http://schemas.openxmlformats.org/officeDocument/2006/relationships/hyperlink" Target="https://www.udemy.com/course/universidad-desarrollo-web-moderno-html-css-javascript-html5-css3" TargetMode="External"/><Relationship Id="rId103" Type="http://schemas.openxmlformats.org/officeDocument/2006/relationships/hyperlink" Target="https://www.youtube.com/playlist?list=PLCTD_CpMeEKT70itw70uVs0vlFbvbCPQN" TargetMode="External"/><Relationship Id="rId124" Type="http://schemas.openxmlformats.org/officeDocument/2006/relationships/hyperlink" Target="https://www.udemy.com/course/curso-de-flexbox-desde-0" TargetMode="External"/><Relationship Id="rId310" Type="http://schemas.openxmlformats.org/officeDocument/2006/relationships/hyperlink" Target="https://github.com/petrix12/vuepress2022" TargetMode="External"/><Relationship Id="rId70" Type="http://schemas.openxmlformats.org/officeDocument/2006/relationships/hyperlink" Target="https://www.udemy.com/course/draft/2219980/learn/lecture/13667902?start=0" TargetMode="External"/><Relationship Id="rId91" Type="http://schemas.openxmlformats.org/officeDocument/2006/relationships/hyperlink" Target="https://www.udemy.com/course/full-stack-crud-con-react-js-aspnet-core-y-sql-server" TargetMode="External"/><Relationship Id="rId145" Type="http://schemas.openxmlformats.org/officeDocument/2006/relationships/hyperlink" Target="https://www.linkedin.com/learning/certificates/f615bb94f4833b31f3b997ff6036441bd36e1fd011d70911b25d934c942a1aab?trk=share_certificate" TargetMode="External"/><Relationship Id="rId166" Type="http://schemas.openxmlformats.org/officeDocument/2006/relationships/hyperlink" Target="https://aprendible.com/series/vuejs-desde-cero" TargetMode="External"/><Relationship Id="rId187" Type="http://schemas.openxmlformats.org/officeDocument/2006/relationships/hyperlink" Target="https://www.udemy.com/course/2021-curso-profesional-excel-para-empresas" TargetMode="External"/><Relationship Id="rId331" Type="http://schemas.openxmlformats.org/officeDocument/2006/relationships/hyperlink" Target="https://campus-ademass.com/curso/35" TargetMode="External"/><Relationship Id="rId1" Type="http://schemas.openxmlformats.org/officeDocument/2006/relationships/hyperlink" Target="https://www.udemy.com/course/vscode-mejora-tu-velocidad-para-codificar" TargetMode="External"/><Relationship Id="rId212" Type="http://schemas.openxmlformats.org/officeDocument/2006/relationships/hyperlink" Target="https://www.linkedin.com/learning/certificates/ab2ec26b2e6bc7bdb36eaa9a7f114a4b45c2ca0b6a6fc2124d01b391c660d79b?trk=share_certificate" TargetMode="External"/><Relationship Id="rId233" Type="http://schemas.openxmlformats.org/officeDocument/2006/relationships/hyperlink" Target="https://www.youtube.com/playlist?list=PLZ2ovOgdI-kUSqWuyoGJMZL6xldXw6hIg" TargetMode="External"/><Relationship Id="rId254" Type="http://schemas.openxmlformats.org/officeDocument/2006/relationships/hyperlink" Target="https://www.udemy.com/course/probar-django-construir-una-aplicacion-web-en-python" TargetMode="External"/><Relationship Id="rId28" Type="http://schemas.openxmlformats.org/officeDocument/2006/relationships/hyperlink" Target="https://www.udemy.com/course/fundamentos-programacion-curso" TargetMode="External"/><Relationship Id="rId49" Type="http://schemas.openxmlformats.org/officeDocument/2006/relationships/hyperlink" Target="https://www.youtube.com/playlist?list=PLZ2ovOgdI-kXnDbWdaJK7GA1GvKGNMl6B" TargetMode="External"/><Relationship Id="rId114" Type="http://schemas.openxmlformats.org/officeDocument/2006/relationships/hyperlink" Target="https://capacitateparaelempleo.org/pages.php?r=.tema&amp;tagID=4244&amp;load=4255&amp;n=0&amp;brandID=capacitate" TargetMode="External"/><Relationship Id="rId275" Type="http://schemas.openxmlformats.org/officeDocument/2006/relationships/hyperlink" Target="https://github.com/petrix12/openbootcamp2022/blob/main/apuntes/002_python.md" TargetMode="External"/><Relationship Id="rId296" Type="http://schemas.openxmlformats.org/officeDocument/2006/relationships/hyperlink" Target="https://www.udemy.com/course/crea-tu-primer-proyecto-en-react-js" TargetMode="External"/><Relationship Id="rId300" Type="http://schemas.openxmlformats.org/officeDocument/2006/relationships/hyperlink" Target="https://codersfree.com/cursos/aprende-a-generar-reportes-con-laravel-excel" TargetMode="External"/><Relationship Id="rId60" Type="http://schemas.openxmlformats.org/officeDocument/2006/relationships/hyperlink" Target="https://www.udemy.com/course/aprende-typescript-desde-cero" TargetMode="External"/><Relationship Id="rId81" Type="http://schemas.openxmlformats.org/officeDocument/2006/relationships/hyperlink" Target="https://www.udemy.com/course/curso-de-jquery" TargetMode="External"/><Relationship Id="rId135" Type="http://schemas.openxmlformats.org/officeDocument/2006/relationships/hyperlink" Target="https://platzi.com/cursos/marca-personal" TargetMode="External"/><Relationship Id="rId156" Type="http://schemas.openxmlformats.org/officeDocument/2006/relationships/hyperlink" Target="https://aprendible.com/series/novedades-de-laravel-5-8" TargetMode="External"/><Relationship Id="rId177" Type="http://schemas.openxmlformats.org/officeDocument/2006/relationships/hyperlink" Target="https://www.udemy.com/course/draft/3793886/learn/lecture/24522234?start=0" TargetMode="External"/><Relationship Id="rId198" Type="http://schemas.openxmlformats.org/officeDocument/2006/relationships/hyperlink" Target="https://github.com/petrix12/deploy_2022.git" TargetMode="External"/><Relationship Id="rId321" Type="http://schemas.openxmlformats.org/officeDocument/2006/relationships/hyperlink" Target="https://codersfree.com/cursos/aprende-laravel-livewire-desde-cero" TargetMode="External"/><Relationship Id="rId342" Type="http://schemas.openxmlformats.org/officeDocument/2006/relationships/hyperlink" Target="https://campus-ademass.com/aut/13574" TargetMode="External"/><Relationship Id="rId202" Type="http://schemas.openxmlformats.org/officeDocument/2006/relationships/hyperlink" Target="https://www.linkedin.com/learning/como-hackear-tu-mente-y-recuperar-el-control-sobre-el-estres/para-aumentar-tu-productividad-tienes-que-hacer-menos-cosas" TargetMode="External"/><Relationship Id="rId223" Type="http://schemas.openxmlformats.org/officeDocument/2006/relationships/hyperlink" Target="https://codersfree.com/cursos/crea-un-ecommerce-con-laravel-livewire-tailwind-y-alpine" TargetMode="External"/><Relationship Id="rId244" Type="http://schemas.openxmlformats.org/officeDocument/2006/relationships/hyperlink" Target="https://www.udemy.com/certificate/UC-253cc4d8-67d5-4b6c-b6b5-ffea89ea0bf4" TargetMode="External"/><Relationship Id="rId18" Type="http://schemas.openxmlformats.org/officeDocument/2006/relationships/hyperlink" Target="https://www.udemy.com/course/crea-una-web-profesional-con-wordpress-y-divi-desde-cero" TargetMode="External"/><Relationship Id="rId39" Type="http://schemas.openxmlformats.org/officeDocument/2006/relationships/hyperlink" Target="https://www.udemy.com/course/ccrea-servicios-wcf-y-web-api-y-consume-en-app-web-y-movil" TargetMode="External"/><Relationship Id="rId265" Type="http://schemas.openxmlformats.org/officeDocument/2006/relationships/hyperlink" Target="https://www.udemy.com/certificate/UC-b8541f71-23d7-4c12-9580-ff421f939bb7" TargetMode="External"/><Relationship Id="rId286" Type="http://schemas.openxmlformats.org/officeDocument/2006/relationships/hyperlink" Target="http://www.linkedin.com/learning/fundamentos-de-la-gestion-del-tiempo" TargetMode="External"/><Relationship Id="rId50" Type="http://schemas.openxmlformats.org/officeDocument/2006/relationships/hyperlink" Target="https://www.udemy.com/course/universidad-javascript-angular-react-vue-typescript-html-css-bootstrap" TargetMode="External"/><Relationship Id="rId104" Type="http://schemas.openxmlformats.org/officeDocument/2006/relationships/hyperlink" Target="https://www.udemy.com/course/javascript-moderno-para-principiantes" TargetMode="External"/><Relationship Id="rId125" Type="http://schemas.openxmlformats.org/officeDocument/2006/relationships/hyperlink" Target="https://www.udemy.com/course/laravel-y-oauth-2-facebook-twitter-google" TargetMode="External"/><Relationship Id="rId146" Type="http://schemas.openxmlformats.org/officeDocument/2006/relationships/hyperlink" Target="https://www.linkedin.com/learning/javascript-avanzado-expresiones-regulares/presentacion-del-curso-javascript-avanzado-expresiones-regulares" TargetMode="External"/><Relationship Id="rId167" Type="http://schemas.openxmlformats.org/officeDocument/2006/relationships/hyperlink" Target="https://aprendible.com/series/servidores" TargetMode="External"/><Relationship Id="rId188" Type="http://schemas.openxmlformats.org/officeDocument/2006/relationships/hyperlink" Target="https://www.udemy.com/certificate/UC-ff4e21c5-f953-4a72-bfe2-7881ef421926" TargetMode="External"/><Relationship Id="rId311" Type="http://schemas.openxmlformats.org/officeDocument/2006/relationships/hyperlink" Target="https://www.udemy.com/course/aplicaciones-web-progresivas" TargetMode="External"/><Relationship Id="rId332" Type="http://schemas.openxmlformats.org/officeDocument/2006/relationships/hyperlink" Target="https://aprendible.com/series/novedades-de-laravel-10" TargetMode="External"/><Relationship Id="rId71" Type="http://schemas.openxmlformats.org/officeDocument/2006/relationships/hyperlink" Target="https://www.udemy.com/course/vue-js-2-para-principiantes" TargetMode="External"/><Relationship Id="rId92" Type="http://schemas.openxmlformats.org/officeDocument/2006/relationships/hyperlink" Target="https://www.udemy.com/course/full-stack-php-y-react-js" TargetMode="External"/><Relationship Id="rId213" Type="http://schemas.openxmlformats.org/officeDocument/2006/relationships/hyperlink" Target="https://www.linkedin.com/learning/certificates/7c353c20a1a3d6c492bbf7f727f8f8e0130853371c623221cc4440648073f10d?trk=share_certificate" TargetMode="External"/><Relationship Id="rId234" Type="http://schemas.openxmlformats.org/officeDocument/2006/relationships/hyperlink" Target="https://www.udemy.com/course/migrar-a-c-en-poco-tiempo" TargetMode="External"/><Relationship Id="rId2" Type="http://schemas.openxmlformats.org/officeDocument/2006/relationships/hyperlink" Target="https://www.udemy.com/course/git-desde-cero" TargetMode="External"/><Relationship Id="rId29" Type="http://schemas.openxmlformats.org/officeDocument/2006/relationships/hyperlink" Target="https://www.udemy.com/course/logica-programacion-aprende-programar-en-cualquier-lenguaje" TargetMode="External"/><Relationship Id="rId255" Type="http://schemas.openxmlformats.org/officeDocument/2006/relationships/hyperlink" Target="https://www.udemy.com/course/django-3-python-de-cero-ajaxjsonsql-serverbootstrap-5" TargetMode="External"/><Relationship Id="rId276" Type="http://schemas.openxmlformats.org/officeDocument/2006/relationships/hyperlink" Target="https://storage.googleapis.com/openvitae-prod/diplomas%2F3051e4d4-08f0-494d-a8c7-4b6a7ad5fddf.pdf" TargetMode="External"/><Relationship Id="rId297" Type="http://schemas.openxmlformats.org/officeDocument/2006/relationships/hyperlink" Target="https://github.com/petrix12/react2022" TargetMode="External"/><Relationship Id="rId40" Type="http://schemas.openxmlformats.org/officeDocument/2006/relationships/hyperlink" Target="https://www.udemy.com/course/nodejs-guia-desde-cero" TargetMode="External"/><Relationship Id="rId115" Type="http://schemas.openxmlformats.org/officeDocument/2006/relationships/hyperlink" Target="https://capacitateparaelempleo.org/verifica/2zg904spc/" TargetMode="External"/><Relationship Id="rId136" Type="http://schemas.openxmlformats.org/officeDocument/2006/relationships/hyperlink" Target="https://platzi.com/@pedro-bazo" TargetMode="External"/><Relationship Id="rId157" Type="http://schemas.openxmlformats.org/officeDocument/2006/relationships/hyperlink" Target="https://aprendible.com/series/novedades-de-laravel-6" TargetMode="External"/><Relationship Id="rId178" Type="http://schemas.openxmlformats.org/officeDocument/2006/relationships/hyperlink" Target="https://www.udemy.com/certificate/UC-a7113805-8cb5-405b-9791-5c134e6d8e3c" TargetMode="External"/><Relationship Id="rId301" Type="http://schemas.openxmlformats.org/officeDocument/2006/relationships/hyperlink" Target="https://github.com/petrix12/laravel-excel-2022" TargetMode="External"/><Relationship Id="rId322" Type="http://schemas.openxmlformats.org/officeDocument/2006/relationships/hyperlink" Target="https://github.com/petrix12/livewire2023.git" TargetMode="External"/><Relationship Id="rId343" Type="http://schemas.openxmlformats.org/officeDocument/2006/relationships/hyperlink" Target="https://campus-ademass.com/curso/18" TargetMode="External"/><Relationship Id="rId61" Type="http://schemas.openxmlformats.org/officeDocument/2006/relationships/hyperlink" Target="https://www.udemy.com/course/typescript-2020" TargetMode="External"/><Relationship Id="rId82" Type="http://schemas.openxmlformats.org/officeDocument/2006/relationships/hyperlink" Target="https://www.udemy.com/course/angular-de-cero-a-experto-angular-2-framework-javascript-html-css" TargetMode="External"/><Relationship Id="rId199" Type="http://schemas.openxmlformats.org/officeDocument/2006/relationships/hyperlink" Target="https://www.linkedin.com/learning/big-data-escucha-activa/presentacion-del-curso-big-data-escucha-activa" TargetMode="External"/><Relationship Id="rId203" Type="http://schemas.openxmlformats.org/officeDocument/2006/relationships/hyperlink" Target="https://www.linkedin.com/learning/fundamentos-de-big-data/presentacion-del-curso-fundamentos-de-big-data" TargetMode="External"/><Relationship Id="rId19" Type="http://schemas.openxmlformats.org/officeDocument/2006/relationships/hyperlink" Target="https://www.youtube.com/playlist?list=PLyMFTgxiogL3t7n5xEeK2iDI9LaNIfITK" TargetMode="External"/><Relationship Id="rId224" Type="http://schemas.openxmlformats.org/officeDocument/2006/relationships/hyperlink" Target="https://www.udemy.com/course/javascript-desde-cero-con-nodejs" TargetMode="External"/><Relationship Id="rId245" Type="http://schemas.openxmlformats.org/officeDocument/2006/relationships/hyperlink" Target="https://github.com/petrix12/api_restful_2021" TargetMode="External"/><Relationship Id="rId266" Type="http://schemas.openxmlformats.org/officeDocument/2006/relationships/hyperlink" Target="https://www.udemy.com/course/tutorial-codeigniter-4-de-cero-a-experto" TargetMode="External"/><Relationship Id="rId287" Type="http://schemas.openxmlformats.org/officeDocument/2006/relationships/hyperlink" Target="https://campus.open-bootcamp.com/cursos/15" TargetMode="External"/><Relationship Id="rId30" Type="http://schemas.openxmlformats.org/officeDocument/2006/relationships/hyperlink" Target="https://www.udemy.com/course/curso-poo-y-java-basico-1" TargetMode="External"/><Relationship Id="rId105" Type="http://schemas.openxmlformats.org/officeDocument/2006/relationships/hyperlink" Target="https://www.youtube.com/watch?v=FMNuTj89RzU" TargetMode="External"/><Relationship Id="rId126" Type="http://schemas.openxmlformats.org/officeDocument/2006/relationships/hyperlink" Target="https://www.udemy.com/course/aprende-a-publicar-sitios-web-en-internet-hosting-vps" TargetMode="External"/><Relationship Id="rId147" Type="http://schemas.openxmlformats.org/officeDocument/2006/relationships/hyperlink" Target="https://www.linkedin.com/learning/certificates/d7f64256de10f5ab340fa733d2760aface893e774bad1551394104533bcadc78?trk=share_certificate" TargetMode="External"/><Relationship Id="rId168" Type="http://schemas.openxmlformats.org/officeDocument/2006/relationships/hyperlink" Target="https://codersfree.com/cursos/relaciones-avanzadas-de-laravel" TargetMode="External"/><Relationship Id="rId312" Type="http://schemas.openxmlformats.org/officeDocument/2006/relationships/hyperlink" Target="https://udemy-certificate.s3.amazonaws.com/pdf/UC-08d71e30-3850-421f-92b6-690fcc31133b.pdf" TargetMode="External"/><Relationship Id="rId333" Type="http://schemas.openxmlformats.org/officeDocument/2006/relationships/hyperlink" Target="https://codersfree.com/cursos/aprende-laravel-avanzado" TargetMode="External"/><Relationship Id="rId51" Type="http://schemas.openxmlformats.org/officeDocument/2006/relationships/hyperlink" Target="https://www.udemy.com/course/docker-desarrollo-practico" TargetMode="External"/><Relationship Id="rId72" Type="http://schemas.openxmlformats.org/officeDocument/2006/relationships/hyperlink" Target="https://www.udemy.com/course/vue-3-desde-cero" TargetMode="External"/><Relationship Id="rId93" Type="http://schemas.openxmlformats.org/officeDocument/2006/relationships/hyperlink" Target="https://www.udemy.com/course/aprende-react-firebase-2021-actualizado" TargetMode="External"/><Relationship Id="rId189" Type="http://schemas.openxmlformats.org/officeDocument/2006/relationships/hyperlink" Target="https://codersfree.com/cursos/crea-una-pasarela-de-pagos-con-laravel" TargetMode="External"/><Relationship Id="rId3" Type="http://schemas.openxmlformats.org/officeDocument/2006/relationships/hyperlink" Target="https://www.udemy.com/course/introduccion-git-github" TargetMode="External"/><Relationship Id="rId214" Type="http://schemas.openxmlformats.org/officeDocument/2006/relationships/hyperlink" Target="https://www.linkedin.com/learning/fundamentos-esenciales-de-la-programacion-2014" TargetMode="External"/><Relationship Id="rId235" Type="http://schemas.openxmlformats.org/officeDocument/2006/relationships/hyperlink" Target="https://www.udemy.com/course/curso-de-c-sharp-net-core-desde-cero" TargetMode="External"/><Relationship Id="rId256" Type="http://schemas.openxmlformats.org/officeDocument/2006/relationships/hyperlink" Target="https://www.udemy.com/course/universidad-spring-framework-springboot-java-security-rest-webservices" TargetMode="External"/><Relationship Id="rId277" Type="http://schemas.openxmlformats.org/officeDocument/2006/relationships/hyperlink" Target="https://storage.googleapis.com/openvitae-prod/diplomas%2F58f2a277-ffb5-4533-a9b9-c8d32c5c24d1.pdf" TargetMode="External"/><Relationship Id="rId298" Type="http://schemas.openxmlformats.org/officeDocument/2006/relationships/hyperlink" Target="https://www.udemy.com/course/react-js-curso" TargetMode="External"/><Relationship Id="rId116" Type="http://schemas.openxmlformats.org/officeDocument/2006/relationships/hyperlink" Target="https://capacitateparaelempleo.org/pages.php?r=.tema&amp;tagID=6726" TargetMode="External"/><Relationship Id="rId137" Type="http://schemas.openxmlformats.org/officeDocument/2006/relationships/hyperlink" Target="https://learndigital.withgoogle.com/activate/course/cloud-computing" TargetMode="External"/><Relationship Id="rId158" Type="http://schemas.openxmlformats.org/officeDocument/2006/relationships/hyperlink" Target="https://aprendible.com/series/novedades-de-laravel-7" TargetMode="External"/><Relationship Id="rId302" Type="http://schemas.openxmlformats.org/officeDocument/2006/relationships/hyperlink" Target="https://udemy-certificate.s3.amazonaws.com/pdf/UC-e07a45fb-05c5-4ef2-bb24-25b48d1df14c.pdf" TargetMode="External"/><Relationship Id="rId323" Type="http://schemas.openxmlformats.org/officeDocument/2006/relationships/hyperlink" Target="https://www.youtube.com/playlist?list=PLZ2ovOgdI-kVcpcljnRe7heDP-YVrk1ki" TargetMode="External"/><Relationship Id="rId344" Type="http://schemas.openxmlformats.org/officeDocument/2006/relationships/hyperlink" Target="https://www.youtube.com/playlist?list=PLZ2ovOgdI-kVtF2yQ2kiZetWWTmOQoUSG" TargetMode="External"/><Relationship Id="rId20" Type="http://schemas.openxmlformats.org/officeDocument/2006/relationships/hyperlink" Target="https://www.youtube.com/playlist?list=PLrb1e2Mp6N_uJSNsV-7SqLFaBdImJsI5x" TargetMode="External"/><Relationship Id="rId41" Type="http://schemas.openxmlformats.org/officeDocument/2006/relationships/hyperlink" Target="https://www.udemy.com/course/fundamentos-de-programacion-algoritmos-y-javascript" TargetMode="External"/><Relationship Id="rId62" Type="http://schemas.openxmlformats.org/officeDocument/2006/relationships/hyperlink" Target="https://www.udemy.com/course/curso-la-biblia-perdida-de-bootstrap-4" TargetMode="External"/><Relationship Id="rId83" Type="http://schemas.openxmlformats.org/officeDocument/2006/relationships/hyperlink" Target="https://www.udemy.com/course/compodoc-crea-documentacion-en-angular-ionic" TargetMode="External"/><Relationship Id="rId179" Type="http://schemas.openxmlformats.org/officeDocument/2006/relationships/hyperlink" Target="https://app.ed.team/@pedrojesusbazocanelon/curso/web" TargetMode="External"/><Relationship Id="rId190" Type="http://schemas.openxmlformats.org/officeDocument/2006/relationships/hyperlink" Target="https://www.udemy.com/certificate/UC-afccdce2-6ca4-4e43-a222-68a681897c55" TargetMode="External"/><Relationship Id="rId204" Type="http://schemas.openxmlformats.org/officeDocument/2006/relationships/hyperlink" Target="https://www.linkedin.com/learning/certificates/b2fa1c97404af07ba2e4d15a8acae90ee97c92e06fb8978ba521d3a561263e10?trk=share_certificate" TargetMode="External"/><Relationship Id="rId225" Type="http://schemas.openxmlformats.org/officeDocument/2006/relationships/hyperlink" Target="https://www.udemy.com/course/aprende-el-lenguaje-de-programacion-python3-practicando" TargetMode="External"/><Relationship Id="rId246" Type="http://schemas.openxmlformats.org/officeDocument/2006/relationships/hyperlink" Target="https://www.udemy.com/course/nuxtjs-framework-de-vuejs-con-strapi-graphql/" TargetMode="External"/><Relationship Id="rId267" Type="http://schemas.openxmlformats.org/officeDocument/2006/relationships/hyperlink" Target="https://www.udemy.com/course/crear-api-con-symfony-y-api-platform" TargetMode="External"/><Relationship Id="rId288" Type="http://schemas.openxmlformats.org/officeDocument/2006/relationships/hyperlink" Target="https://storage.googleapis.com/openvitae-prod/diplomas%2F63bd7df1-d193-471c-b93c-87bcda39d678.pdf" TargetMode="External"/><Relationship Id="rId106" Type="http://schemas.openxmlformats.org/officeDocument/2006/relationships/hyperlink" Target="https://learndigital.withgoogle.com/activate/course/digital-marketing" TargetMode="External"/><Relationship Id="rId127" Type="http://schemas.openxmlformats.org/officeDocument/2006/relationships/hyperlink" Target="https://codigofacilito.com/cursos/java-profesional" TargetMode="External"/><Relationship Id="rId313" Type="http://schemas.openxmlformats.org/officeDocument/2006/relationships/hyperlink" Target="https://github.com/petrix12/pwa2022" TargetMode="External"/><Relationship Id="rId10" Type="http://schemas.openxmlformats.org/officeDocument/2006/relationships/hyperlink" Target="https://www.udemy.com/course/aprenda-markdown-desde-cero" TargetMode="External"/><Relationship Id="rId31" Type="http://schemas.openxmlformats.org/officeDocument/2006/relationships/hyperlink" Target="https://www.udemy.com/course/mi-primer-sistema-php-mvc-mysql" TargetMode="External"/><Relationship Id="rId52" Type="http://schemas.openxmlformats.org/officeDocument/2006/relationships/hyperlink" Target="https://www.udemy.com/course/curso-de-css3-flexbox-y-css-grid-layout-basico" TargetMode="External"/><Relationship Id="rId73" Type="http://schemas.openxmlformats.org/officeDocument/2006/relationships/hyperlink" Target="https://www.udemy.com/course/curso-basico-de-vue" TargetMode="External"/><Relationship Id="rId94" Type="http://schemas.openxmlformats.org/officeDocument/2006/relationships/hyperlink" Target="https://www.udemy.com/course/react-desde-cero-pwa" TargetMode="External"/><Relationship Id="rId148" Type="http://schemas.openxmlformats.org/officeDocument/2006/relationships/hyperlink" Target="https://www.linkedin.com/learning/node-js-esencial" TargetMode="External"/><Relationship Id="rId169" Type="http://schemas.openxmlformats.org/officeDocument/2006/relationships/hyperlink" Target="https://www.udemy.com/course/programacion-orientada-a-objetos-y-principio-solid" TargetMode="External"/><Relationship Id="rId334" Type="http://schemas.openxmlformats.org/officeDocument/2006/relationships/hyperlink" Target="https://campus-ademass.com/curso/3" TargetMode="External"/><Relationship Id="rId4" Type="http://schemas.openxmlformats.org/officeDocument/2006/relationships/hyperlink" Target="https://www.udemy.com/course/aprende-a-dominar-git-de-cero-a-experto" TargetMode="External"/><Relationship Id="rId180" Type="http://schemas.openxmlformats.org/officeDocument/2006/relationships/hyperlink" Target="https://app.ed.team/cursos/web" TargetMode="External"/><Relationship Id="rId215" Type="http://schemas.openxmlformats.org/officeDocument/2006/relationships/hyperlink" Target="https://www.linkedin.com/learning/github-para-programadores-2016/presentacion-del-curso-github-para-programadores-2016" TargetMode="External"/><Relationship Id="rId236" Type="http://schemas.openxmlformats.org/officeDocument/2006/relationships/hyperlink" Target="https://www.udemy.com/course/curso-net" TargetMode="External"/><Relationship Id="rId257" Type="http://schemas.openxmlformats.org/officeDocument/2006/relationships/hyperlink" Target="https://www.udemy.com/course/aprende-sql-usando-postgresql-de-cero-a-experto" TargetMode="External"/><Relationship Id="rId278" Type="http://schemas.openxmlformats.org/officeDocument/2006/relationships/hyperlink" Target="https://campus.open-bootcamp.com/cursos/12" TargetMode="External"/><Relationship Id="rId303" Type="http://schemas.openxmlformats.org/officeDocument/2006/relationships/hyperlink" Target="https://github.com/petrix12/nodejs2022/tree/main/99-node" TargetMode="External"/><Relationship Id="rId42" Type="http://schemas.openxmlformats.org/officeDocument/2006/relationships/hyperlink" Target="https://ed.team/cursos/programacion" TargetMode="External"/><Relationship Id="rId84" Type="http://schemas.openxmlformats.org/officeDocument/2006/relationships/hyperlink" Target="https://www.udemy.com/course/crud-productos-stack-mean" TargetMode="External"/><Relationship Id="rId138" Type="http://schemas.openxmlformats.org/officeDocument/2006/relationships/hyperlink" Target="https://learndigital.withgoogle.com/activate/validate-certificate-code" TargetMode="External"/><Relationship Id="rId345" Type="http://schemas.openxmlformats.org/officeDocument/2006/relationships/printerSettings" Target="../printerSettings/printerSettings2.bin"/><Relationship Id="rId191" Type="http://schemas.openxmlformats.org/officeDocument/2006/relationships/hyperlink" Target="https://www.udemy.com/course/crud-con-php-mysql-bootstrap-jquery-ajax-y-docker" TargetMode="External"/><Relationship Id="rId205" Type="http://schemas.openxmlformats.org/officeDocument/2006/relationships/hyperlink" Target="https://www.udemy.com/certificate/UC-70a57832-6af5-46bc-a638-b13009c9c869" TargetMode="External"/><Relationship Id="rId247" Type="http://schemas.openxmlformats.org/officeDocument/2006/relationships/hyperlink" Target="https://www.udemy.com/course/registro-y-login-con-redes-sociales-php-mysql-y-firebase" TargetMode="External"/><Relationship Id="rId107" Type="http://schemas.openxmlformats.org/officeDocument/2006/relationships/hyperlink" Target="https://learndigital.withgoogle.com/activate/validate-certificate-code" TargetMode="External"/><Relationship Id="rId289" Type="http://schemas.openxmlformats.org/officeDocument/2006/relationships/hyperlink" Target="https://github.com/petrix12/openbootcamp2022/blob/main/apuntes/004_javascript_basico.md" TargetMode="External"/><Relationship Id="rId11" Type="http://schemas.openxmlformats.org/officeDocument/2006/relationships/hyperlink" Target="https://www.udemy.com/course/aprende-git-github-practicando-con-algo-de-scrum" TargetMode="External"/><Relationship Id="rId53" Type="http://schemas.openxmlformats.org/officeDocument/2006/relationships/hyperlink" Target="https://www.udemy.com/course/cursoflexbox" TargetMode="External"/><Relationship Id="rId149" Type="http://schemas.openxmlformats.org/officeDocument/2006/relationships/hyperlink" Target="https://www.linkedin.com/learning/node-js-practico-sitio-web" TargetMode="External"/><Relationship Id="rId314" Type="http://schemas.openxmlformats.org/officeDocument/2006/relationships/hyperlink" Target="https://udemy-certificate.s3.amazonaws.com/pdf/UC-d479ccde-befd-4a7d-9632-5b1debb609e0.pdf" TargetMode="External"/><Relationship Id="rId95" Type="http://schemas.openxmlformats.org/officeDocument/2006/relationships/hyperlink" Target="http://idesweb.uaedf.ua.es/course" TargetMode="External"/><Relationship Id="rId160" Type="http://schemas.openxmlformats.org/officeDocument/2006/relationships/hyperlink" Target="https://aprendible.com/series/novedades-de-laravel-8" TargetMode="External"/><Relationship Id="rId216" Type="http://schemas.openxmlformats.org/officeDocument/2006/relationships/hyperlink" Target="https://www.linkedin.com/learning/certificates/d04eb818dcc9e38983896c5e516fe823f49f18af2fe1a1c2237c66bc17ba59c9?trk=share_certificate" TargetMode="External"/><Relationship Id="rId258" Type="http://schemas.openxmlformats.org/officeDocument/2006/relationships/hyperlink" Target="https://www.udemy.com/course/database-sql-yoselerendon" TargetMode="External"/><Relationship Id="rId22" Type="http://schemas.openxmlformats.org/officeDocument/2006/relationships/hyperlink" Target="https://www.udemy.com/course/introduccion-drupal-9" TargetMode="External"/><Relationship Id="rId64" Type="http://schemas.openxmlformats.org/officeDocument/2006/relationships/hyperlink" Target="https://www.youtube.com/playlist?list=PLPl81lqbj-4J2Lbx1_qp7Yzo7wvjYiQ4E" TargetMode="External"/><Relationship Id="rId118" Type="http://schemas.openxmlformats.org/officeDocument/2006/relationships/hyperlink" Target="https://learndigital.withgoogle.com/activate/course/digital-skills" TargetMode="External"/><Relationship Id="rId325" Type="http://schemas.openxmlformats.org/officeDocument/2006/relationships/hyperlink" Target="https://codersfree.com/cursos/aprende-laravel-desde-cero" TargetMode="External"/><Relationship Id="rId171" Type="http://schemas.openxmlformats.org/officeDocument/2006/relationships/hyperlink" Target="https://www.udemy.com/course/introduccion-a-amazon-web-services-aws" TargetMode="External"/><Relationship Id="rId227" Type="http://schemas.openxmlformats.org/officeDocument/2006/relationships/hyperlink" Target="https://www.udemy.com/course/curso-python-y-flask-desarrollo-web-y-apis-tipo-rest" TargetMode="External"/><Relationship Id="rId269" Type="http://schemas.openxmlformats.org/officeDocument/2006/relationships/hyperlink" Target="https://www.udemy.com/course/api-rest-nodejs-desde-cero-usando-mongodb-o-mysql" TargetMode="External"/><Relationship Id="rId33" Type="http://schemas.openxmlformats.org/officeDocument/2006/relationships/hyperlink" Target="https://www.udemy.com/certificate/UC-33aa07f4-52f4-4764-a7e8-c329febeb0bf" TargetMode="External"/><Relationship Id="rId129" Type="http://schemas.openxmlformats.org/officeDocument/2006/relationships/hyperlink" Target="https://capacitateparaelempleo.org/pages.php?r=.tema&amp;tagID=6725" TargetMode="External"/><Relationship Id="rId280" Type="http://schemas.openxmlformats.org/officeDocument/2006/relationships/hyperlink" Target="https://storage.googleapis.com/openvitae-prod/diplomas%2F47303765-1db7-475e-b7f8-32f4a2d0f27d.pdf" TargetMode="External"/><Relationship Id="rId336" Type="http://schemas.openxmlformats.org/officeDocument/2006/relationships/hyperlink" Target="https://campus-ademass.com/aut/11581" TargetMode="External"/><Relationship Id="rId75" Type="http://schemas.openxmlformats.org/officeDocument/2006/relationships/hyperlink" Target="https://www.udemy.com/course/vuejs-fh" TargetMode="External"/><Relationship Id="rId140" Type="http://schemas.openxmlformats.org/officeDocument/2006/relationships/hyperlink" Target="https://www.linkedin.com/learning/aprende-visual-studio-code" TargetMode="External"/><Relationship Id="rId182" Type="http://schemas.openxmlformats.org/officeDocument/2006/relationships/hyperlink" Target="https://app.ed.team/@pedrojesusbazocanelon/curso/api-rest" TargetMode="External"/><Relationship Id="rId6" Type="http://schemas.openxmlformats.org/officeDocument/2006/relationships/hyperlink" Target="https://www.udemy.com/course/master-en-docker-y-devops-de-principiante-a-experto" TargetMode="External"/><Relationship Id="rId238" Type="http://schemas.openxmlformats.org/officeDocument/2006/relationships/hyperlink" Target="https://www.udemy.com/course/crud-con-visual-basic-net-2021-4-capas" TargetMode="External"/><Relationship Id="rId291" Type="http://schemas.openxmlformats.org/officeDocument/2006/relationships/hyperlink" Target="https://storage.googleapis.com/openvitae-prod/diplomas%2F43f46455-8872-4e47-8fe1-8e18bf1f95b1.pdf" TargetMode="External"/><Relationship Id="rId305" Type="http://schemas.openxmlformats.org/officeDocument/2006/relationships/hyperlink" Target="https://codersfree.com/cursos/aprende-a-construir-tu-propio-cms-con-laravel-voyager" TargetMode="External"/><Relationship Id="rId44" Type="http://schemas.openxmlformats.org/officeDocument/2006/relationships/hyperlink" Target="https://learndigital.withgoogle.com/activate/course/web-development-I" TargetMode="External"/><Relationship Id="rId86" Type="http://schemas.openxmlformats.org/officeDocument/2006/relationships/hyperlink" Target="https://www.udemy.com/course/html-hacia-angular" TargetMode="External"/><Relationship Id="rId151" Type="http://schemas.openxmlformats.org/officeDocument/2006/relationships/hyperlink" Target="https://www.linkedin.com/learning/sql-esencial/presentacion-del-curso-sql-esencial" TargetMode="External"/><Relationship Id="rId193" Type="http://schemas.openxmlformats.org/officeDocument/2006/relationships/hyperlink" Target="https://www.udemy.com/course/web-personal-mern-full-stack-mongodb-express-react-node" TargetMode="External"/><Relationship Id="rId207" Type="http://schemas.openxmlformats.org/officeDocument/2006/relationships/hyperlink" Target="https://www.linkedin.com/learning/certificates/cf248f02b7ebcb1cf3b7c6aa97792f49ae48a7460c80a1b9a45501bd9f47e6a4?trk=share_certificate" TargetMode="External"/><Relationship Id="rId249" Type="http://schemas.openxmlformats.org/officeDocument/2006/relationships/hyperlink" Target="https://www.udemy.com/course/curso-practico-de-docker-y-microservicios-desde-cero" TargetMode="External"/><Relationship Id="rId13" Type="http://schemas.openxmlformats.org/officeDocument/2006/relationships/hyperlink" Target="https://www.udemy.com/course/vim-aumenta-tu-velocidad-de-desarrollo" TargetMode="External"/><Relationship Id="rId109" Type="http://schemas.openxmlformats.org/officeDocument/2006/relationships/hyperlink" Target="https://capacitateparaelempleo.org/verifica/neglddar1" TargetMode="External"/><Relationship Id="rId260" Type="http://schemas.openxmlformats.org/officeDocument/2006/relationships/hyperlink" Target="https://www.udemy.com/course/mongodb-aprende-desde-cero" TargetMode="External"/><Relationship Id="rId316" Type="http://schemas.openxmlformats.org/officeDocument/2006/relationships/hyperlink" Target="https://www.udemy.com/course/automatiza-tu-negocio-con-zapier-de-0-a-100" TargetMode="External"/><Relationship Id="rId55" Type="http://schemas.openxmlformats.org/officeDocument/2006/relationships/hyperlink" Target="https://www.udemy.com/course/crea-una-landing-page-moderna-con-html-css-y-javascript" TargetMode="External"/><Relationship Id="rId97" Type="http://schemas.openxmlformats.org/officeDocument/2006/relationships/hyperlink" Target="https://www.youtube.com/playlist?list=PLPl81lqbj-4J-gfAERGDCdOQtVgRhSvIT" TargetMode="External"/><Relationship Id="rId120" Type="http://schemas.openxmlformats.org/officeDocument/2006/relationships/hyperlink" Target="https://www.udemy.com/course/estructura-de-computadores-con-arduino-zero" TargetMode="External"/><Relationship Id="rId162" Type="http://schemas.openxmlformats.org/officeDocument/2006/relationships/hyperlink" Target="https://www.udemy.com/course/como-subir-multiples-archivos-en-laravel" TargetMode="External"/><Relationship Id="rId218" Type="http://schemas.openxmlformats.org/officeDocument/2006/relationships/hyperlink" Target="https://www.linkedin.com/learning/fundamentos-de-la-gestion-del-tiempo" TargetMode="External"/><Relationship Id="rId271" Type="http://schemas.openxmlformats.org/officeDocument/2006/relationships/hyperlink" Target="https://github.com/petrix12/openbootcamp2022/blob/main/apuntes/001_introduccion_a_la_programacion.md" TargetMode="External"/><Relationship Id="rId24" Type="http://schemas.openxmlformats.org/officeDocument/2006/relationships/hyperlink" Target="https://www.udemy.com/course/desarrolla-la-logica-de-programacion-con-flujogramas" TargetMode="External"/><Relationship Id="rId66" Type="http://schemas.openxmlformats.org/officeDocument/2006/relationships/hyperlink" Target="https://www.udemy.com/course/tailwindcss" TargetMode="External"/><Relationship Id="rId131" Type="http://schemas.openxmlformats.org/officeDocument/2006/relationships/hyperlink" Target="https://platzi.com/clases/1050-programacion-basica/5104-que-es-htmlcssjs" TargetMode="External"/><Relationship Id="rId327" Type="http://schemas.openxmlformats.org/officeDocument/2006/relationships/hyperlink" Target="https://github.com/petrix12/repasosql.git" TargetMode="External"/><Relationship Id="rId173" Type="http://schemas.openxmlformats.org/officeDocument/2006/relationships/hyperlink" Target="https://codersfree.com/cursos/aprende-a-crear-una-plataforma-de-cursos-con-laravel" TargetMode="External"/><Relationship Id="rId229" Type="http://schemas.openxmlformats.org/officeDocument/2006/relationships/hyperlink" Target="https://www.udemy.com/course/crea-interfaces-graficas-para-escritorio-con-python-y-pyqt" TargetMode="External"/><Relationship Id="rId240" Type="http://schemas.openxmlformats.org/officeDocument/2006/relationships/hyperlink" Target="https://www.udemy.com/course/ruby-poo"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_rels/sheet7.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0DEE46-806A-40C7-AAEF-712928AFAB17}">
  <sheetPr>
    <tabColor rgb="FFC00000"/>
  </sheetPr>
  <dimension ref="A1:F25"/>
  <sheetViews>
    <sheetView topLeftCell="A7" workbookViewId="0">
      <selection activeCell="H20" sqref="H20"/>
    </sheetView>
  </sheetViews>
  <sheetFormatPr defaultColWidth="11.5546875" defaultRowHeight="14.4" x14ac:dyDescent="0.3"/>
  <cols>
    <col min="1" max="1" width="28.33203125" bestFit="1" customWidth="1"/>
  </cols>
  <sheetData>
    <row r="1" spans="1:6" x14ac:dyDescent="0.3">
      <c r="A1" s="12" t="s">
        <v>528</v>
      </c>
      <c r="B1" s="13">
        <f ca="1">TODAY()</f>
        <v>45540</v>
      </c>
      <c r="E1" s="21">
        <f>SUMIF(courses!J:J,1,courses!K:K)/60</f>
        <v>277.01666666666665</v>
      </c>
      <c r="F1" s="21">
        <f>E1/365*60</f>
        <v>45.536986301369858</v>
      </c>
    </row>
    <row r="2" spans="1:6" x14ac:dyDescent="0.3">
      <c r="B2" s="11"/>
    </row>
    <row r="3" spans="1:6" x14ac:dyDescent="0.3">
      <c r="A3" s="14" t="s">
        <v>527</v>
      </c>
      <c r="B3" s="14">
        <f t="shared" ref="B3:D3" ca="1" si="0">+C3-1</f>
        <v>2020</v>
      </c>
      <c r="C3" s="14">
        <f t="shared" ca="1" si="0"/>
        <v>2021</v>
      </c>
      <c r="D3" s="14">
        <f t="shared" ca="1" si="0"/>
        <v>2022</v>
      </c>
      <c r="E3" s="14">
        <f ca="1">+F3-1</f>
        <v>2023</v>
      </c>
      <c r="F3" s="14">
        <f ca="1">YEAR(B1)</f>
        <v>2024</v>
      </c>
    </row>
    <row r="4" spans="1:6" x14ac:dyDescent="0.3">
      <c r="A4" s="18" t="s">
        <v>438</v>
      </c>
      <c r="B4" s="15">
        <f ca="1">SUMIFS(courses!$K:$K,courses!$C:$C,Dashboard!$A4,courses!$L:$L,"&gt;=1-1-"&amp;B$3,courses!$L:$L,"&lt;=31-12-"&amp;B$3)/60</f>
        <v>37.06666666666667</v>
      </c>
      <c r="C4" s="15">
        <f ca="1">SUMIFS(courses!$K:$K,courses!$C:$C,Dashboard!$A4,courses!$L:$L,"&gt;=1-1-"&amp;C$3,courses!$L:$L,"&lt;=31-12-"&amp;C$3)/60</f>
        <v>0</v>
      </c>
      <c r="D4" s="15">
        <f ca="1">SUMIFS(courses!$K:$K,courses!$C:$C,Dashboard!$A4,courses!$L:$L,"&gt;=1-1-"&amp;D$3,courses!$L:$L,"&lt;=31-12-"&amp;D$3)/60</f>
        <v>40.799999999999997</v>
      </c>
      <c r="E4" s="15">
        <f ca="1">SUMIFS(courses!$K:$K,courses!$C:$C,Dashboard!$A4,courses!$L:$L,"&gt;=1-1-"&amp;E$3,courses!$L:$L,"&lt;=31-12-"&amp;E$3)/60</f>
        <v>0</v>
      </c>
      <c r="F4" s="15">
        <f ca="1">SUMIFS(courses!$K:$K,courses!$C:$C,Dashboard!$A4,courses!$L:$L,"&gt;=1-1-"&amp;F$3,courses!$L:$L,"&lt;=31-12-"&amp;F$3)/60</f>
        <v>10.916666666666666</v>
      </c>
    </row>
    <row r="5" spans="1:6" x14ac:dyDescent="0.3">
      <c r="A5" s="18" t="s">
        <v>374</v>
      </c>
      <c r="B5" s="15">
        <f ca="1">SUMIFS(courses!$K:$K,courses!$C:$C,Dashboard!$A5,courses!$L:$L,"&gt;=1-1-"&amp;B$3,courses!$L:$L,"&lt;=31-12-"&amp;B$3)/60</f>
        <v>26.816666666666666</v>
      </c>
      <c r="C5" s="15">
        <f ca="1">SUMIFS(courses!$K:$K,courses!$C:$C,Dashboard!$A5,courses!$L:$L,"&gt;=1-1-"&amp;C$3,courses!$L:$L,"&lt;=31-12-"&amp;C$3)/60</f>
        <v>0</v>
      </c>
      <c r="D5" s="15">
        <f ca="1">SUMIFS(courses!$K:$K,courses!$C:$C,Dashboard!$A5,courses!$L:$L,"&gt;=1-1-"&amp;D$3,courses!$L:$L,"&lt;=31-12-"&amp;D$3)/60</f>
        <v>0</v>
      </c>
      <c r="E5" s="15">
        <f ca="1">SUMIFS(courses!$K:$K,courses!$C:$C,Dashboard!$A5,courses!$L:$L,"&gt;=1-1-"&amp;E$3,courses!$L:$L,"&lt;=31-12-"&amp;E$3)/60</f>
        <v>5.5</v>
      </c>
      <c r="F5" s="15">
        <f ca="1">SUMIFS(courses!$K:$K,courses!$C:$C,Dashboard!$A5,courses!$L:$L,"&gt;=1-1-"&amp;F$3,courses!$L:$L,"&lt;=31-12-"&amp;F$3)/60</f>
        <v>0</v>
      </c>
    </row>
    <row r="6" spans="1:6" x14ac:dyDescent="0.3">
      <c r="A6" s="18" t="s">
        <v>614</v>
      </c>
      <c r="B6" s="15">
        <f ca="1">SUMIFS(courses!$K:$K,courses!$C:$C,Dashboard!$A6,courses!$L:$L,"&gt;=1-1-"&amp;B$3,courses!$L:$L,"&lt;=31-12-"&amp;B$3)/60</f>
        <v>4.9000000000000004</v>
      </c>
      <c r="C6" s="15">
        <f ca="1">SUMIFS(courses!$K:$K,courses!$C:$C,Dashboard!$A6,courses!$L:$L,"&gt;=1-1-"&amp;C$3,courses!$L:$L,"&lt;=31-12-"&amp;C$3)/60</f>
        <v>0</v>
      </c>
      <c r="D6" s="15">
        <f ca="1">SUMIFS(courses!$K:$K,courses!$C:$C,Dashboard!$A6,courses!$L:$L,"&gt;=1-1-"&amp;D$3,courses!$L:$L,"&lt;=31-12-"&amp;D$3)/60</f>
        <v>0</v>
      </c>
      <c r="E6" s="15">
        <f ca="1">SUMIFS(courses!$K:$K,courses!$C:$C,Dashboard!$A6,courses!$L:$L,"&gt;=1-1-"&amp;E$3,courses!$L:$L,"&lt;=31-12-"&amp;E$3)/60</f>
        <v>0</v>
      </c>
      <c r="F6" s="15">
        <f ca="1">SUMIFS(courses!$K:$K,courses!$C:$C,Dashboard!$A6,courses!$L:$L,"&gt;=1-1-"&amp;F$3,courses!$L:$L,"&lt;=31-12-"&amp;F$3)/60</f>
        <v>0</v>
      </c>
    </row>
    <row r="7" spans="1:6" x14ac:dyDescent="0.3">
      <c r="A7" s="18" t="s">
        <v>470</v>
      </c>
      <c r="B7" s="15">
        <f ca="1">SUMIFS(courses!$K:$K,courses!$C:$C,Dashboard!$A7,courses!$L:$L,"&gt;=1-1-"&amp;B$3,courses!$L:$L,"&lt;=31-12-"&amp;B$3)/60</f>
        <v>40</v>
      </c>
      <c r="C7" s="15">
        <f ca="1">SUMIFS(courses!$K:$K,courses!$C:$C,Dashboard!$A7,courses!$L:$L,"&gt;=1-1-"&amp;C$3,courses!$L:$L,"&lt;=31-12-"&amp;C$3)/60</f>
        <v>10</v>
      </c>
      <c r="D7" s="15">
        <f ca="1">SUMIFS(courses!$K:$K,courses!$C:$C,Dashboard!$A7,courses!$L:$L,"&gt;=1-1-"&amp;D$3,courses!$L:$L,"&lt;=31-12-"&amp;D$3)/60</f>
        <v>0</v>
      </c>
      <c r="E7" s="15">
        <f ca="1">SUMIFS(courses!$K:$K,courses!$C:$C,Dashboard!$A7,courses!$L:$L,"&gt;=1-1-"&amp;E$3,courses!$L:$L,"&lt;=31-12-"&amp;E$3)/60</f>
        <v>0</v>
      </c>
      <c r="F7" s="15">
        <f ca="1">SUMIFS(courses!$K:$K,courses!$C:$C,Dashboard!$A7,courses!$L:$L,"&gt;=1-1-"&amp;F$3,courses!$L:$L,"&lt;=31-12-"&amp;F$3)/60</f>
        <v>0</v>
      </c>
    </row>
    <row r="8" spans="1:6" x14ac:dyDescent="0.3">
      <c r="A8" s="18" t="s">
        <v>435</v>
      </c>
      <c r="B8" s="15">
        <f ca="1">SUMIFS(courses!$K:$K,courses!$C:$C,Dashboard!$A8,courses!$L:$L,"&gt;=1-1-"&amp;B$3,courses!$L:$L,"&lt;=31-12-"&amp;B$3)/60</f>
        <v>0.16666666666666666</v>
      </c>
      <c r="C8" s="15">
        <f ca="1">SUMIFS(courses!$K:$K,courses!$C:$C,Dashboard!$A8,courses!$L:$L,"&gt;=1-1-"&amp;C$3,courses!$L:$L,"&lt;=31-12-"&amp;C$3)/60</f>
        <v>3.8666666666666667</v>
      </c>
      <c r="D8" s="15">
        <f ca="1">SUMIFS(courses!$K:$K,courses!$C:$C,Dashboard!$A8,courses!$L:$L,"&gt;=1-1-"&amp;D$3,courses!$L:$L,"&lt;=31-12-"&amp;D$3)/60</f>
        <v>5.8166666666666664</v>
      </c>
      <c r="E8" s="15">
        <f ca="1">SUMIFS(courses!$K:$K,courses!$C:$C,Dashboard!$A8,courses!$L:$L,"&gt;=1-1-"&amp;E$3,courses!$L:$L,"&lt;=31-12-"&amp;E$3)/60</f>
        <v>0</v>
      </c>
      <c r="F8" s="15">
        <f ca="1">SUMIFS(courses!$K:$K,courses!$C:$C,Dashboard!$A8,courses!$L:$L,"&gt;=1-1-"&amp;F$3,courses!$L:$L,"&lt;=31-12-"&amp;F$3)/60</f>
        <v>0</v>
      </c>
    </row>
    <row r="9" spans="1:6" x14ac:dyDescent="0.3">
      <c r="A9" s="18" t="s">
        <v>364</v>
      </c>
      <c r="B9" s="15">
        <f ca="1">SUMIFS(courses!$K:$K,courses!$C:$C,Dashboard!$A9,courses!$L:$L,"&gt;=1-1-"&amp;B$3,courses!$L:$L,"&lt;=31-12-"&amp;B$3)/60</f>
        <v>0</v>
      </c>
      <c r="C9" s="15">
        <f ca="1">SUMIFS(courses!$K:$K,courses!$C:$C,Dashboard!$A9,courses!$L:$L,"&gt;=1-1-"&amp;C$3,courses!$L:$L,"&lt;=31-12-"&amp;C$3)/60</f>
        <v>0</v>
      </c>
      <c r="D9" s="15">
        <f ca="1">SUMIFS(courses!$K:$K,courses!$C:$C,Dashboard!$A9,courses!$L:$L,"&gt;=1-1-"&amp;D$3,courses!$L:$L,"&lt;=31-12-"&amp;D$3)/60</f>
        <v>0</v>
      </c>
      <c r="E9" s="15">
        <f ca="1">SUMIFS(courses!$K:$K,courses!$C:$C,Dashboard!$A9,courses!$L:$L,"&gt;=1-1-"&amp;E$3,courses!$L:$L,"&lt;=31-12-"&amp;E$3)/60</f>
        <v>0</v>
      </c>
      <c r="F9" s="15">
        <f ca="1">SUMIFS(courses!$K:$K,courses!$C:$C,Dashboard!$A9,courses!$L:$L,"&gt;=1-1-"&amp;F$3,courses!$L:$L,"&lt;=31-12-"&amp;F$3)/60</f>
        <v>0</v>
      </c>
    </row>
    <row r="10" spans="1:6" x14ac:dyDescent="0.3">
      <c r="A10" s="18" t="s">
        <v>333</v>
      </c>
      <c r="B10" s="15">
        <f ca="1">SUMIFS(courses!$K:$K,courses!$C:$C,Dashboard!$A10,courses!$L:$L,"&gt;=1-1-"&amp;B$3,courses!$L:$L,"&lt;=31-12-"&amp;B$3)/60</f>
        <v>5.416666666666667</v>
      </c>
      <c r="C10" s="15">
        <f ca="1">SUMIFS(courses!$K:$K,courses!$C:$C,Dashboard!$A10,courses!$L:$L,"&gt;=1-1-"&amp;C$3,courses!$L:$L,"&lt;=31-12-"&amp;C$3)/60</f>
        <v>62.466666666666669</v>
      </c>
      <c r="D10" s="15">
        <f ca="1">SUMIFS(courses!$K:$K,courses!$C:$C,Dashboard!$A10,courses!$L:$L,"&gt;=1-1-"&amp;D$3,courses!$L:$L,"&lt;=31-12-"&amp;D$3)/60</f>
        <v>14.216666666666667</v>
      </c>
      <c r="E10" s="15">
        <f ca="1">SUMIFS(courses!$K:$K,courses!$C:$C,Dashboard!$A10,courses!$L:$L,"&gt;=1-1-"&amp;E$3,courses!$L:$L,"&lt;=31-12-"&amp;E$3)/60</f>
        <v>31.216666666666665</v>
      </c>
      <c r="F10" s="15">
        <f ca="1">SUMIFS(courses!$K:$K,courses!$C:$C,Dashboard!$A10,courses!$L:$L,"&gt;=1-1-"&amp;F$3,courses!$L:$L,"&lt;=31-12-"&amp;F$3)/60</f>
        <v>81.266666666666666</v>
      </c>
    </row>
    <row r="11" spans="1:6" x14ac:dyDescent="0.3">
      <c r="A11" s="18" t="s">
        <v>231</v>
      </c>
      <c r="B11" s="15">
        <f ca="1">SUMIFS(courses!$K:$K,courses!$C:$C,Dashboard!$A11,courses!$L:$L,"&gt;=1-1-"&amp;B$3,courses!$L:$L,"&lt;=31-12-"&amp;B$3)/60</f>
        <v>0</v>
      </c>
      <c r="C11" s="15">
        <f ca="1">SUMIFS(courses!$K:$K,courses!$C:$C,Dashboard!$A11,courses!$L:$L,"&gt;=1-1-"&amp;C$3,courses!$L:$L,"&lt;=31-12-"&amp;C$3)/60</f>
        <v>0</v>
      </c>
      <c r="D11" s="15">
        <f ca="1">SUMIFS(courses!$K:$K,courses!$C:$C,Dashboard!$A11,courses!$L:$L,"&gt;=1-1-"&amp;D$3,courses!$L:$L,"&lt;=31-12-"&amp;D$3)/60</f>
        <v>0</v>
      </c>
      <c r="E11" s="15">
        <f ca="1">SUMIFS(courses!$K:$K,courses!$C:$C,Dashboard!$A11,courses!$L:$L,"&gt;=1-1-"&amp;E$3,courses!$L:$L,"&lt;=31-12-"&amp;E$3)/60</f>
        <v>0</v>
      </c>
      <c r="F11" s="15">
        <f ca="1">SUMIFS(courses!$K:$K,courses!$C:$C,Dashboard!$A11,courses!$L:$L,"&gt;=1-1-"&amp;F$3,courses!$L:$L,"&lt;=31-12-"&amp;F$3)/60</f>
        <v>0</v>
      </c>
    </row>
    <row r="12" spans="1:6" x14ac:dyDescent="0.3">
      <c r="A12" s="18" t="s">
        <v>260</v>
      </c>
      <c r="B12" s="15">
        <f ca="1">SUMIFS(courses!$K:$K,courses!$C:$C,Dashboard!$A12,courses!$L:$L,"&gt;=1-1-"&amp;B$3,courses!$L:$L,"&lt;=31-12-"&amp;B$3)/60</f>
        <v>16</v>
      </c>
      <c r="C12" s="15">
        <f ca="1">SUMIFS(courses!$K:$K,courses!$C:$C,Dashboard!$A12,courses!$L:$L,"&gt;=1-1-"&amp;C$3,courses!$L:$L,"&lt;=31-12-"&amp;C$3)/60</f>
        <v>4.25</v>
      </c>
      <c r="D12" s="15">
        <f ca="1">SUMIFS(courses!$K:$K,courses!$C:$C,Dashboard!$A12,courses!$L:$L,"&gt;=1-1-"&amp;D$3,courses!$L:$L,"&lt;=31-12-"&amp;D$3)/60</f>
        <v>26.283333333333335</v>
      </c>
      <c r="E12" s="15">
        <f ca="1">SUMIFS(courses!$K:$K,courses!$C:$C,Dashboard!$A12,courses!$L:$L,"&gt;=1-1-"&amp;E$3,courses!$L:$L,"&lt;=31-12-"&amp;E$3)/60</f>
        <v>0</v>
      </c>
      <c r="F12" s="15">
        <f ca="1">SUMIFS(courses!$K:$K,courses!$C:$C,Dashboard!$A12,courses!$L:$L,"&gt;=1-1-"&amp;F$3,courses!$L:$L,"&lt;=31-12-"&amp;F$3)/60</f>
        <v>0</v>
      </c>
    </row>
    <row r="13" spans="1:6" x14ac:dyDescent="0.3">
      <c r="A13" s="18" t="s">
        <v>171</v>
      </c>
      <c r="B13" s="15">
        <f ca="1">SUMIFS(courses!$K:$K,courses!$C:$C,Dashboard!$A13,courses!$L:$L,"&gt;=1-1-"&amp;B$3,courses!$L:$L,"&lt;=31-12-"&amp;B$3)/60</f>
        <v>160.83333333333334</v>
      </c>
      <c r="C13" s="15">
        <f ca="1">SUMIFS(courses!$K:$K,courses!$C:$C,Dashboard!$A13,courses!$L:$L,"&gt;=1-1-"&amp;C$3,courses!$L:$L,"&lt;=31-12-"&amp;C$3)/60</f>
        <v>0</v>
      </c>
      <c r="D13" s="15">
        <f ca="1">SUMIFS(courses!$K:$K,courses!$C:$C,Dashboard!$A13,courses!$L:$L,"&gt;=1-1-"&amp;D$3,courses!$L:$L,"&lt;=31-12-"&amp;D$3)/60</f>
        <v>33.116666666666667</v>
      </c>
      <c r="E13" s="15">
        <f ca="1">SUMIFS(courses!$K:$K,courses!$C:$C,Dashboard!$A13,courses!$L:$L,"&gt;=1-1-"&amp;E$3,courses!$L:$L,"&lt;=31-12-"&amp;E$3)/60</f>
        <v>0</v>
      </c>
      <c r="F13" s="15">
        <f ca="1">SUMIFS(courses!$K:$K,courses!$C:$C,Dashboard!$A13,courses!$L:$L,"&gt;=1-1-"&amp;F$3,courses!$L:$L,"&lt;=31-12-"&amp;F$3)/60</f>
        <v>0</v>
      </c>
    </row>
    <row r="14" spans="1:6" x14ac:dyDescent="0.3">
      <c r="A14" s="18" t="s">
        <v>3</v>
      </c>
      <c r="B14" s="15">
        <f ca="1">SUMIFS(courses!$K:$K,courses!$C:$C,Dashboard!$A14,courses!$L:$L,"&gt;=1-1-"&amp;B$3,courses!$L:$L,"&lt;=31-12-"&amp;B$3)/60</f>
        <v>3.3</v>
      </c>
      <c r="C14" s="15">
        <f ca="1">SUMIFS(courses!$K:$K,courses!$C:$C,Dashboard!$A14,courses!$L:$L,"&gt;=1-1-"&amp;C$3,courses!$L:$L,"&lt;=31-12-"&amp;C$3)/60</f>
        <v>34.31666666666667</v>
      </c>
      <c r="D14" s="15">
        <f ca="1">SUMIFS(courses!$K:$K,courses!$C:$C,Dashboard!$A14,courses!$L:$L,"&gt;=1-1-"&amp;D$3,courses!$L:$L,"&lt;=31-12-"&amp;D$3)/60</f>
        <v>39.9</v>
      </c>
      <c r="E14" s="15">
        <f ca="1">SUMIFS(courses!$K:$K,courses!$C:$C,Dashboard!$A14,courses!$L:$L,"&gt;=1-1-"&amp;E$3,courses!$L:$L,"&lt;=31-12-"&amp;E$3)/60</f>
        <v>2.35</v>
      </c>
      <c r="F14" s="15">
        <f ca="1">SUMIFS(courses!$K:$K,courses!$C:$C,Dashboard!$A14,courses!$L:$L,"&gt;=1-1-"&amp;F$3,courses!$L:$L,"&lt;=31-12-"&amp;F$3)/60</f>
        <v>0</v>
      </c>
    </row>
    <row r="15" spans="1:6" x14ac:dyDescent="0.3">
      <c r="A15" s="18" t="s">
        <v>337</v>
      </c>
      <c r="B15" s="15">
        <f ca="1">SUMIFS(courses!$K:$K,courses!$C:$C,Dashboard!$A15,courses!$L:$L,"&gt;=1-1-"&amp;B$3,courses!$L:$L,"&lt;=31-12-"&amp;B$3)/60</f>
        <v>6.25</v>
      </c>
      <c r="C15" s="15">
        <f ca="1">SUMIFS(courses!$K:$K,courses!$C:$C,Dashboard!$A15,courses!$L:$L,"&gt;=1-1-"&amp;C$3,courses!$L:$L,"&lt;=31-12-"&amp;C$3)/60</f>
        <v>0</v>
      </c>
      <c r="D15" s="15">
        <f ca="1">SUMIFS(courses!$K:$K,courses!$C:$C,Dashboard!$A15,courses!$L:$L,"&gt;=1-1-"&amp;D$3,courses!$L:$L,"&lt;=31-12-"&amp;D$3)/60</f>
        <v>0</v>
      </c>
      <c r="E15" s="15">
        <f ca="1">SUMIFS(courses!$K:$K,courses!$C:$C,Dashboard!$A15,courses!$L:$L,"&gt;=1-1-"&amp;E$3,courses!$L:$L,"&lt;=31-12-"&amp;E$3)/60</f>
        <v>0</v>
      </c>
      <c r="F15" s="15">
        <f ca="1">SUMIFS(courses!$K:$K,courses!$C:$C,Dashboard!$A15,courses!$L:$L,"&gt;=1-1-"&amp;F$3,courses!$L:$L,"&lt;=31-12-"&amp;F$3)/60</f>
        <v>0</v>
      </c>
    </row>
    <row r="16" spans="1:6" x14ac:dyDescent="0.3">
      <c r="A16" s="18" t="s">
        <v>648</v>
      </c>
      <c r="B16" s="15">
        <f ca="1">SUMIFS(courses!$K:$K,courses!$C:$C,Dashboard!$A16,courses!$L:$L,"&gt;=1-1-"&amp;B$3,courses!$L:$L,"&lt;=31-12-"&amp;B$3)/60</f>
        <v>2.6166666666666667</v>
      </c>
      <c r="C16" s="15">
        <f ca="1">SUMIFS(courses!$K:$K,courses!$C:$C,Dashboard!$A16,courses!$L:$L,"&gt;=1-1-"&amp;C$3,courses!$L:$L,"&lt;=31-12-"&amp;C$3)/60</f>
        <v>0</v>
      </c>
      <c r="D16" s="15">
        <f ca="1">SUMIFS(courses!$K:$K,courses!$C:$C,Dashboard!$A16,courses!$L:$L,"&gt;=1-1-"&amp;D$3,courses!$L:$L,"&lt;=31-12-"&amp;D$3)/60</f>
        <v>0</v>
      </c>
      <c r="E16" s="15">
        <f ca="1">SUMIFS(courses!$K:$K,courses!$C:$C,Dashboard!$A16,courses!$L:$L,"&gt;=1-1-"&amp;E$3,courses!$L:$L,"&lt;=31-12-"&amp;E$3)/60</f>
        <v>0</v>
      </c>
      <c r="F16" s="15">
        <f ca="1">SUMIFS(courses!$K:$K,courses!$C:$C,Dashboard!$A16,courses!$L:$L,"&gt;=1-1-"&amp;F$3,courses!$L:$L,"&lt;=31-12-"&amp;F$3)/60</f>
        <v>0</v>
      </c>
    </row>
    <row r="17" spans="1:6" x14ac:dyDescent="0.3">
      <c r="A17" s="18" t="s">
        <v>439</v>
      </c>
      <c r="B17" s="15">
        <f ca="1">SUMIFS(courses!$K:$K,courses!$C:$C,Dashboard!$A17,courses!$L:$L,"&gt;=1-1-"&amp;B$3,courses!$L:$L,"&lt;=31-12-"&amp;B$3)/60</f>
        <v>6.0333333333333332</v>
      </c>
      <c r="C17" s="15">
        <f ca="1">SUMIFS(courses!$K:$K,courses!$C:$C,Dashboard!$A17,courses!$L:$L,"&gt;=1-1-"&amp;C$3,courses!$L:$L,"&lt;=31-12-"&amp;C$3)/60</f>
        <v>0</v>
      </c>
      <c r="D17" s="15">
        <f ca="1">SUMIFS(courses!$K:$K,courses!$C:$C,Dashboard!$A17,courses!$L:$L,"&gt;=1-1-"&amp;D$3,courses!$L:$L,"&lt;=31-12-"&amp;D$3)/60</f>
        <v>28.8</v>
      </c>
      <c r="E17" s="15">
        <f ca="1">SUMIFS(courses!$K:$K,courses!$C:$C,Dashboard!$A17,courses!$L:$L,"&gt;=1-1-"&amp;E$3,courses!$L:$L,"&lt;=31-12-"&amp;E$3)/60</f>
        <v>0</v>
      </c>
      <c r="F17" s="15">
        <f ca="1">SUMIFS(courses!$K:$K,courses!$C:$C,Dashboard!$A17,courses!$L:$L,"&gt;=1-1-"&amp;F$3,courses!$L:$L,"&lt;=31-12-"&amp;F$3)/60</f>
        <v>0</v>
      </c>
    </row>
    <row r="18" spans="1:6" x14ac:dyDescent="0.3">
      <c r="A18" s="18" t="s">
        <v>655</v>
      </c>
      <c r="B18" s="15">
        <f ca="1">SUMIFS(courses!$K:$K,courses!$C:$C,Dashboard!$A18,courses!$L:$L,"&gt;=1-1-"&amp;B$3,courses!$L:$L,"&lt;=31-12-"&amp;B$3)/60</f>
        <v>4.6500000000000004</v>
      </c>
      <c r="C18" s="15">
        <f ca="1">SUMIFS(courses!$K:$K,courses!$C:$C,Dashboard!$A18,courses!$L:$L,"&gt;=1-1-"&amp;C$3,courses!$L:$L,"&lt;=31-12-"&amp;C$3)/60</f>
        <v>0</v>
      </c>
      <c r="D18" s="15">
        <f ca="1">SUMIFS(courses!$K:$K,courses!$C:$C,Dashboard!$A18,courses!$L:$L,"&gt;=1-1-"&amp;D$3,courses!$L:$L,"&lt;=31-12-"&amp;D$3)/60</f>
        <v>0</v>
      </c>
      <c r="E18" s="15">
        <f ca="1">SUMIFS(courses!$K:$K,courses!$C:$C,Dashboard!$A18,courses!$L:$L,"&gt;=1-1-"&amp;E$3,courses!$L:$L,"&lt;=31-12-"&amp;E$3)/60</f>
        <v>0</v>
      </c>
      <c r="F18" s="15">
        <f ca="1">SUMIFS(courses!$K:$K,courses!$C:$C,Dashboard!$A18,courses!$L:$L,"&gt;=1-1-"&amp;F$3,courses!$L:$L,"&lt;=31-12-"&amp;F$3)/60</f>
        <v>0</v>
      </c>
    </row>
    <row r="19" spans="1:6" x14ac:dyDescent="0.3">
      <c r="A19" s="18" t="s">
        <v>628</v>
      </c>
      <c r="B19" s="15">
        <f ca="1">SUMIFS(courses!$K:$K,courses!$C:$C,Dashboard!$A19,courses!$L:$L,"&gt;=1-1-"&amp;B$3,courses!$L:$L,"&lt;=31-12-"&amp;B$3)/60</f>
        <v>2.3166666666666669</v>
      </c>
      <c r="C19" s="15">
        <f ca="1">SUMIFS(courses!$K:$K,courses!$C:$C,Dashboard!$A19,courses!$L:$L,"&gt;=1-1-"&amp;C$3,courses!$L:$L,"&lt;=31-12-"&amp;C$3)/60</f>
        <v>0</v>
      </c>
      <c r="D19" s="15">
        <f ca="1">SUMIFS(courses!$K:$K,courses!$C:$C,Dashboard!$A19,courses!$L:$L,"&gt;=1-1-"&amp;D$3,courses!$L:$L,"&lt;=31-12-"&amp;D$3)/60</f>
        <v>0</v>
      </c>
      <c r="E19" s="15">
        <f ca="1">SUMIFS(courses!$K:$K,courses!$C:$C,Dashboard!$A19,courses!$L:$L,"&gt;=1-1-"&amp;E$3,courses!$L:$L,"&lt;=31-12-"&amp;E$3)/60</f>
        <v>0</v>
      </c>
      <c r="F19" s="15">
        <f ca="1">SUMIFS(courses!$K:$K,courses!$C:$C,Dashboard!$A19,courses!$L:$L,"&gt;=1-1-"&amp;F$3,courses!$L:$L,"&lt;=31-12-"&amp;F$3)/60</f>
        <v>0</v>
      </c>
    </row>
    <row r="20" spans="1:6" x14ac:dyDescent="0.3">
      <c r="A20" s="18" t="s">
        <v>113</v>
      </c>
      <c r="B20" s="15">
        <f ca="1">SUMIFS(courses!$K:$K,courses!$C:$C,Dashboard!$A20,courses!$L:$L,"&gt;=1-1-"&amp;B$3,courses!$L:$L,"&lt;=31-12-"&amp;B$3)/60</f>
        <v>53.966666666666669</v>
      </c>
      <c r="C20" s="15">
        <f ca="1">SUMIFS(courses!$K:$K,courses!$C:$C,Dashboard!$A20,courses!$L:$L,"&gt;=1-1-"&amp;C$3,courses!$L:$L,"&lt;=31-12-"&amp;C$3)/60</f>
        <v>19.983333333333334</v>
      </c>
      <c r="D20" s="15">
        <f ca="1">SUMIFS(courses!$K:$K,courses!$C:$C,Dashboard!$A20,courses!$L:$L,"&gt;=1-1-"&amp;D$3,courses!$L:$L,"&lt;=31-12-"&amp;D$3)/60</f>
        <v>24.55</v>
      </c>
      <c r="E20" s="15">
        <f ca="1">SUMIFS(courses!$K:$K,courses!$C:$C,Dashboard!$A20,courses!$L:$L,"&gt;=1-1-"&amp;E$3,courses!$L:$L,"&lt;=31-12-"&amp;E$3)/60</f>
        <v>0</v>
      </c>
      <c r="F20" s="15">
        <f ca="1">SUMIFS(courses!$K:$K,courses!$C:$C,Dashboard!$A20,courses!$L:$L,"&gt;=1-1-"&amp;F$3,courses!$L:$L,"&lt;=31-12-"&amp;F$3)/60</f>
        <v>1.8166666666666667</v>
      </c>
    </row>
    <row r="21" spans="1:6" x14ac:dyDescent="0.3">
      <c r="A21" s="18" t="s">
        <v>348</v>
      </c>
      <c r="B21" s="15">
        <f ca="1">SUMIFS(courses!$K:$K,courses!$C:$C,Dashboard!$A21,courses!$L:$L,"&gt;=1-1-"&amp;B$3,courses!$L:$L,"&lt;=31-12-"&amp;B$3)/60</f>
        <v>0</v>
      </c>
      <c r="C21" s="15">
        <f ca="1">SUMIFS(courses!$K:$K,courses!$C:$C,Dashboard!$A21,courses!$L:$L,"&gt;=1-1-"&amp;C$3,courses!$L:$L,"&lt;=31-12-"&amp;C$3)/60</f>
        <v>0</v>
      </c>
      <c r="D21" s="15">
        <f ca="1">SUMIFS(courses!$K:$K,courses!$C:$C,Dashboard!$A21,courses!$L:$L,"&gt;=1-1-"&amp;D$3,courses!$L:$L,"&lt;=31-12-"&amp;D$3)/60</f>
        <v>0</v>
      </c>
      <c r="E21" s="15">
        <f ca="1">SUMIFS(courses!$K:$K,courses!$C:$C,Dashboard!$A21,courses!$L:$L,"&gt;=1-1-"&amp;E$3,courses!$L:$L,"&lt;=31-12-"&amp;E$3)/60</f>
        <v>0</v>
      </c>
      <c r="F21" s="15">
        <f ca="1">SUMIFS(courses!$K:$K,courses!$C:$C,Dashboard!$A21,courses!$L:$L,"&gt;=1-1-"&amp;F$3,courses!$L:$L,"&lt;=31-12-"&amp;F$3)/60</f>
        <v>0</v>
      </c>
    </row>
    <row r="22" spans="1:6" x14ac:dyDescent="0.3">
      <c r="A22" s="18" t="s">
        <v>78</v>
      </c>
      <c r="B22" s="15">
        <f ca="1">SUMIFS(courses!$K:$K,courses!$C:$C,Dashboard!$A22,courses!$L:$L,"&gt;=1-1-"&amp;B$3,courses!$L:$L,"&lt;=31-12-"&amp;B$3)/60</f>
        <v>0</v>
      </c>
      <c r="C22" s="15">
        <f ca="1">SUMIFS(courses!$K:$K,courses!$C:$C,Dashboard!$A22,courses!$L:$L,"&gt;=1-1-"&amp;C$3,courses!$L:$L,"&lt;=31-12-"&amp;C$3)/60</f>
        <v>0</v>
      </c>
      <c r="D22" s="15">
        <f ca="1">SUMIFS(courses!$K:$K,courses!$C:$C,Dashboard!$A22,courses!$L:$L,"&gt;=1-1-"&amp;D$3,courses!$L:$L,"&lt;=31-12-"&amp;D$3)/60</f>
        <v>0</v>
      </c>
      <c r="E22" s="15">
        <f ca="1">SUMIFS(courses!$K:$K,courses!$C:$C,Dashboard!$A22,courses!$L:$L,"&gt;=1-1-"&amp;E$3,courses!$L:$L,"&lt;=31-12-"&amp;E$3)/60</f>
        <v>0</v>
      </c>
      <c r="F22" s="15">
        <f ca="1">SUMIFS(courses!$K:$K,courses!$C:$C,Dashboard!$A22,courses!$L:$L,"&gt;=1-1-"&amp;F$3,courses!$L:$L,"&lt;=31-12-"&amp;F$3)/60</f>
        <v>0</v>
      </c>
    </row>
    <row r="23" spans="1:6" x14ac:dyDescent="0.3">
      <c r="A23" s="18" t="s">
        <v>366</v>
      </c>
      <c r="B23" s="15">
        <f ca="1">SUMIFS(courses!$K:$K,courses!$C:$C,Dashboard!$A23,courses!$L:$L,"&gt;=1-1-"&amp;B$3,courses!$L:$L,"&lt;=31-12-"&amp;B$3)/60</f>
        <v>160</v>
      </c>
      <c r="C23" s="15">
        <f ca="1">SUMIFS(courses!$K:$K,courses!$C:$C,Dashboard!$A23,courses!$L:$L,"&gt;=1-1-"&amp;C$3,courses!$L:$L,"&lt;=31-12-"&amp;C$3)/60</f>
        <v>0</v>
      </c>
      <c r="D23" s="15">
        <f ca="1">SUMIFS(courses!$K:$K,courses!$C:$C,Dashboard!$A23,courses!$L:$L,"&gt;=1-1-"&amp;D$3,courses!$L:$L,"&lt;=31-12-"&amp;D$3)/60</f>
        <v>0</v>
      </c>
      <c r="E23" s="15">
        <f ca="1">SUMIFS(courses!$K:$K,courses!$C:$C,Dashboard!$A23,courses!$L:$L,"&gt;=1-1-"&amp;E$3,courses!$L:$L,"&lt;=31-12-"&amp;E$3)/60</f>
        <v>0</v>
      </c>
      <c r="F23" s="15">
        <f ca="1">SUMIFS(courses!$K:$K,courses!$C:$C,Dashboard!$A23,courses!$L:$L,"&gt;=1-1-"&amp;F$3,courses!$L:$L,"&lt;=31-12-"&amp;F$3)/60</f>
        <v>0</v>
      </c>
    </row>
    <row r="24" spans="1:6" x14ac:dyDescent="0.3">
      <c r="A24" s="18" t="s">
        <v>302</v>
      </c>
      <c r="B24" s="15">
        <f ca="1">SUMIFS(courses!$K:$K,courses!$C:$C,Dashboard!$A24,courses!$L:$L,"&gt;=1-1-"&amp;B$3,courses!$L:$L,"&lt;=31-12-"&amp;B$3)/60</f>
        <v>100.91666666666667</v>
      </c>
      <c r="C24" s="15">
        <f ca="1">SUMIFS(courses!$K:$K,courses!$C:$C,Dashboard!$A24,courses!$L:$L,"&gt;=1-1-"&amp;C$3,courses!$L:$L,"&lt;=31-12-"&amp;C$3)/60</f>
        <v>45.55</v>
      </c>
      <c r="D24" s="15">
        <f ca="1">SUMIFS(courses!$K:$K,courses!$C:$C,Dashboard!$A24,courses!$L:$L,"&gt;=1-1-"&amp;D$3,courses!$L:$L,"&lt;=31-12-"&amp;D$3)/60</f>
        <v>16.5</v>
      </c>
      <c r="E24" s="15">
        <f ca="1">SUMIFS(courses!$K:$K,courses!$C:$C,Dashboard!$A24,courses!$L:$L,"&gt;=1-1-"&amp;E$3,courses!$L:$L,"&lt;=31-12-"&amp;E$3)/60</f>
        <v>0</v>
      </c>
      <c r="F24" s="15">
        <f ca="1">SUMIFS(courses!$K:$K,courses!$C:$C,Dashboard!$A24,courses!$L:$L,"&gt;=1-1-"&amp;F$3,courses!$L:$L,"&lt;=31-12-"&amp;F$3)/60</f>
        <v>0</v>
      </c>
    </row>
    <row r="25" spans="1:6" x14ac:dyDescent="0.3">
      <c r="A25" s="16" t="s">
        <v>529</v>
      </c>
      <c r="B25" s="17">
        <f ca="1">SUM(B4:B24)</f>
        <v>631.25</v>
      </c>
      <c r="C25" s="17">
        <f t="shared" ref="C25:F25" ca="1" si="1">SUM(C4:C24)</f>
        <v>180.43333333333334</v>
      </c>
      <c r="D25" s="17">
        <f t="shared" ca="1" si="1"/>
        <v>229.98333333333335</v>
      </c>
      <c r="E25" s="17">
        <f t="shared" ca="1" si="1"/>
        <v>39.06666666666667</v>
      </c>
      <c r="F25" s="17">
        <f t="shared" ca="1" si="1"/>
        <v>94</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8"/>
  </sheetPr>
  <dimension ref="A1:AZ259"/>
  <sheetViews>
    <sheetView tabSelected="1" zoomScale="98" zoomScaleNormal="98" workbookViewId="0">
      <pane xSplit="6" ySplit="1" topLeftCell="G247" activePane="bottomRight" state="frozen"/>
      <selection pane="topRight" activeCell="G1" sqref="G1"/>
      <selection pane="bottomLeft" activeCell="A2" sqref="A2"/>
      <selection pane="bottomRight" activeCell="H267" sqref="H267"/>
    </sheetView>
  </sheetViews>
  <sheetFormatPr defaultColWidth="8.88671875" defaultRowHeight="14.4" x14ac:dyDescent="0.3"/>
  <cols>
    <col min="1" max="1" width="5.77734375" customWidth="1"/>
    <col min="2" max="2" width="36.5546875" customWidth="1"/>
    <col min="3" max="3" width="24.88671875" customWidth="1"/>
    <col min="4" max="4" width="12.33203125" customWidth="1"/>
    <col min="6" max="6" width="10.21875" customWidth="1"/>
    <col min="7" max="7" width="8.88671875" style="3"/>
    <col min="9" max="9" width="11.5546875" customWidth="1"/>
    <col min="10" max="10" width="9" style="4" customWidth="1"/>
    <col min="11" max="11" width="9.77734375" customWidth="1"/>
    <col min="12" max="12" width="11.77734375" style="9" customWidth="1"/>
    <col min="13" max="13" width="11.77734375" customWidth="1"/>
    <col min="14" max="14" width="15" customWidth="1"/>
    <col min="15" max="15" width="15.33203125" bestFit="1" customWidth="1"/>
    <col min="16" max="16" width="12.21875" customWidth="1"/>
    <col min="28" max="32" width="0" hidden="1" customWidth="1"/>
    <col min="33" max="33" width="8.88671875" hidden="1" customWidth="1"/>
    <col min="34" max="43" width="0" hidden="1" customWidth="1"/>
    <col min="44" max="45" width="8.88671875" hidden="1" customWidth="1"/>
    <col min="46" max="47" width="0" hidden="1" customWidth="1"/>
    <col min="48" max="50" width="8.88671875" hidden="1" customWidth="1"/>
    <col min="51" max="51" width="0" hidden="1" customWidth="1"/>
  </cols>
  <sheetData>
    <row r="1" spans="1:52" s="1" customFormat="1" x14ac:dyDescent="0.3">
      <c r="A1" s="1" t="s">
        <v>0</v>
      </c>
      <c r="B1" s="1" t="s">
        <v>1</v>
      </c>
      <c r="C1" s="1" t="s">
        <v>2</v>
      </c>
      <c r="D1" s="1" t="s">
        <v>16</v>
      </c>
      <c r="E1" s="1" t="s">
        <v>4</v>
      </c>
      <c r="F1" s="1" t="s">
        <v>7</v>
      </c>
      <c r="G1" s="1" t="s">
        <v>9</v>
      </c>
      <c r="H1" s="1" t="s">
        <v>11</v>
      </c>
      <c r="I1" s="1" t="s">
        <v>13</v>
      </c>
      <c r="J1" s="1" t="s">
        <v>12</v>
      </c>
      <c r="K1" s="1" t="s">
        <v>24</v>
      </c>
      <c r="L1" s="8" t="s">
        <v>25</v>
      </c>
      <c r="M1" s="1" t="s">
        <v>28</v>
      </c>
      <c r="N1" s="1" t="s">
        <v>50</v>
      </c>
      <c r="O1" s="1" t="s">
        <v>29</v>
      </c>
      <c r="P1" s="1" t="s">
        <v>55</v>
      </c>
      <c r="Q1" s="1" t="s">
        <v>407</v>
      </c>
      <c r="R1" s="1" t="s">
        <v>1045</v>
      </c>
      <c r="S1" s="1" t="s">
        <v>428</v>
      </c>
      <c r="T1" s="1" t="s">
        <v>429</v>
      </c>
      <c r="U1" s="1" t="s">
        <v>762</v>
      </c>
      <c r="V1" s="1" t="s">
        <v>763</v>
      </c>
      <c r="W1" s="1" t="s">
        <v>1048</v>
      </c>
      <c r="X1" s="1" t="s">
        <v>826</v>
      </c>
      <c r="Y1" s="1" t="s">
        <v>827</v>
      </c>
      <c r="AA1" s="1" t="s">
        <v>0</v>
      </c>
      <c r="AB1" s="1" t="s">
        <v>1</v>
      </c>
      <c r="AC1" s="1" t="s">
        <v>2</v>
      </c>
      <c r="AD1" s="1" t="s">
        <v>16</v>
      </c>
      <c r="AE1" s="1" t="s">
        <v>4</v>
      </c>
      <c r="AF1" s="1" t="s">
        <v>7</v>
      </c>
      <c r="AG1" s="1" t="s">
        <v>9</v>
      </c>
      <c r="AH1" s="1" t="s">
        <v>11</v>
      </c>
      <c r="AI1" s="1" t="s">
        <v>13</v>
      </c>
      <c r="AJ1" s="1" t="s">
        <v>12</v>
      </c>
      <c r="AK1" s="1" t="s">
        <v>24</v>
      </c>
      <c r="AL1" s="1" t="s">
        <v>25</v>
      </c>
      <c r="AM1" s="1" t="s">
        <v>28</v>
      </c>
      <c r="AN1" s="1" t="s">
        <v>50</v>
      </c>
      <c r="AO1" s="1" t="s">
        <v>29</v>
      </c>
      <c r="AP1" s="1" t="s">
        <v>55</v>
      </c>
      <c r="AQ1" s="1" t="s">
        <v>407</v>
      </c>
      <c r="AR1" s="1" t="s">
        <v>1045</v>
      </c>
      <c r="AS1" s="1" t="s">
        <v>428</v>
      </c>
      <c r="AT1" s="1" t="s">
        <v>429</v>
      </c>
      <c r="AU1" s="1" t="s">
        <v>762</v>
      </c>
      <c r="AV1" s="1" t="s">
        <v>763</v>
      </c>
      <c r="AW1" s="1" t="s">
        <v>1048</v>
      </c>
      <c r="AX1" s="1" t="s">
        <v>826</v>
      </c>
      <c r="AY1" s="1" t="s">
        <v>827</v>
      </c>
      <c r="AZ1" s="1" t="s">
        <v>825</v>
      </c>
    </row>
    <row r="2" spans="1:52" x14ac:dyDescent="0.3">
      <c r="A2" s="5">
        <v>1</v>
      </c>
      <c r="B2" t="s">
        <v>6</v>
      </c>
      <c r="C2" t="s">
        <v>3</v>
      </c>
      <c r="D2" t="s">
        <v>17</v>
      </c>
      <c r="E2" s="2" t="s">
        <v>5</v>
      </c>
      <c r="F2" t="s">
        <v>8</v>
      </c>
      <c r="G2" s="3">
        <v>0</v>
      </c>
      <c r="H2" t="s">
        <v>10</v>
      </c>
      <c r="I2" t="s">
        <v>14</v>
      </c>
      <c r="J2" s="4">
        <v>0</v>
      </c>
      <c r="K2">
        <f>60+44</f>
        <v>104</v>
      </c>
      <c r="O2" t="s">
        <v>30</v>
      </c>
      <c r="P2" t="s">
        <v>61</v>
      </c>
      <c r="R2" t="s">
        <v>433</v>
      </c>
      <c r="S2" t="s">
        <v>14</v>
      </c>
      <c r="T2" t="s">
        <v>14</v>
      </c>
      <c r="U2" t="s">
        <v>783</v>
      </c>
      <c r="V2" s="19" t="s">
        <v>828</v>
      </c>
      <c r="W2" s="19" t="s">
        <v>15</v>
      </c>
      <c r="AA2" t="str">
        <f>AA$1&amp;": "&amp;Tabla5[[#This Row],[id]]&amp;", "</f>
        <v xml:space="preserve">id: 1, </v>
      </c>
      <c r="AB2" t="str">
        <f>AB$1&amp;": '"&amp;Tabla5[[#This Row],[name]]&amp;"', "</f>
        <v xml:space="preserve">name: 'Visual Studio Code: Mejora tu velocidad para codificar', </v>
      </c>
      <c r="AC2" t="str">
        <f>AC$1&amp;": '"&amp;Tabla5[[#This Row],[category]]&amp;"', "</f>
        <v xml:space="preserve">category: 'Herramientas', </v>
      </c>
      <c r="AD2" t="str">
        <f>AD$1&amp;": '"&amp;Tabla5[[#This Row],[technology]]&amp;"', "</f>
        <v xml:space="preserve">technology: 'VS Code', </v>
      </c>
      <c r="AE2" t="str">
        <f>AE$1&amp;": '"&amp;Tabla5[[#This Row],[url]]&amp;"', "</f>
        <v xml:space="preserve">url: 'https://www.udemy.com/course/vscode-mejora-tu-velocidad-para-codificar', </v>
      </c>
      <c r="AF2" t="str">
        <f>AF$1&amp;": '"&amp;Tabla5[[#This Row],[platform]]&amp;"', "</f>
        <v xml:space="preserve">platform: 'Udemy', </v>
      </c>
      <c r="AG2" t="str">
        <f>AG$1&amp;": "&amp;SUBSTITUTE(Tabla5[[#This Row],[costo]],",",".")&amp;", "</f>
        <v xml:space="preserve">costo: 0, </v>
      </c>
      <c r="AH2" t="str">
        <f>AH$1&amp;": '"&amp;Tabla5[[#This Row],[money]]&amp;"', "</f>
        <v xml:space="preserve">money: 'EUR', </v>
      </c>
      <c r="AI2" t="str">
        <f>AI$1&amp;": "&amp;Tabla5[[#This Row],[comprado]]&amp;", "</f>
        <v xml:space="preserve">comprado: true, </v>
      </c>
      <c r="AJ2" t="str">
        <f>AJ$1&amp;": "&amp;Tabla5[[#This Row],[priority]]&amp;", "</f>
        <v xml:space="preserve">priority: 0, </v>
      </c>
      <c r="AK2" t="str">
        <f>AK$1&amp;": "&amp;Tabla5[[#This Row],[minutos]]&amp;", "</f>
        <v xml:space="preserve">minutos: 104, </v>
      </c>
      <c r="AL2" t="str">
        <f>AL$1&amp;": "&amp;IF(Tabla5[[#This Row],[culminado]]=0,"null","'"&amp;TEXT(Tabla5[[#This Row],[culminado]],"aaaa-mm-dd")&amp;"'")&amp;", "</f>
        <v xml:space="preserve">culminado: null, </v>
      </c>
      <c r="AM2" t="str">
        <f>AM$1&amp;": '"&amp;Tabla5[[#This Row],[certificado]]&amp;"', "</f>
        <v xml:space="preserve">certificado: '', </v>
      </c>
      <c r="AN2" t="str">
        <f>AN$1&amp;": '"&amp;Tabla5[[#This Row],[url_certificado]]&amp;"', "</f>
        <v xml:space="preserve">url_certificado: '', </v>
      </c>
      <c r="AO2" t="str">
        <f>AO$1&amp;": '"&amp;Tabla5[[#This Row],[instructor]]&amp;"', "</f>
        <v xml:space="preserve">instructor: 'Fernando Herrera', </v>
      </c>
      <c r="AP2" t="str">
        <f>AP$1&amp;": '"&amp;Tabla5[[#This Row],[description]]&amp;"', "</f>
        <v xml:space="preserve">description: 'Trucos que te harán disfrutar más tu experiencia como desarrollador y trabajar a mayor velocidad en VSCode.', </v>
      </c>
      <c r="AQ2" t="str">
        <f>AQ$1&amp;": '"&amp;Tabla5[[#This Row],[url_aux]]&amp;"', "</f>
        <v xml:space="preserve">url_aux: '', </v>
      </c>
      <c r="AR2" t="str">
        <f>AR$1&amp;": '"&amp;Tabla5[[#This Row],[calificacion]]&amp;"', "</f>
        <v xml:space="preserve">calificacion: '*En evaluación*', </v>
      </c>
      <c r="AS2" t="str">
        <f>AS$1&amp;": "&amp;Tabla5[[#This Row],[actualizado]]&amp;", "</f>
        <v xml:space="preserve">actualizado: true, </v>
      </c>
      <c r="AT2" t="str">
        <f>AT$1&amp;": "&amp;Tabla5[[#This Row],[en_ruta]]&amp;", "</f>
        <v xml:space="preserve">en_ruta: true, </v>
      </c>
      <c r="AU2" t="str">
        <f>AU$1&amp;": '"&amp;Tabla5[[#This Row],[logo_platform]]&amp;"', "</f>
        <v xml:space="preserve">logo_platform: 'udemy', </v>
      </c>
      <c r="AV2" t="str">
        <f>AV$1&amp;": [ "&amp;Tabla5[[#This Row],[logo_technologies]]&amp;" ], "</f>
        <v xml:space="preserve">logo_technologies: [ 'vsc' ], </v>
      </c>
      <c r="AW2" t="str">
        <f>AW$1&amp;": "&amp;Tabla5[[#This Row],[mostrar]]&amp;", "</f>
        <v xml:space="preserve">mostrar: false, </v>
      </c>
      <c r="AX2" t="str">
        <f>AX$1&amp;": '"&amp;Tabla5[[#This Row],[repositorio]]&amp;"', "</f>
        <v xml:space="preserve">repositorio: '', </v>
      </c>
      <c r="AY2" t="str">
        <f>AY$1&amp;": '"&amp;Tabla5[[#This Row],[nota]]&amp;"'"</f>
        <v>nota: ''</v>
      </c>
      <c r="AZ2" t="str">
        <f>"{ "&amp;AA2&amp;AB2&amp;AC2&amp;AD2&amp;AE2&amp;AF2&amp;AG2&amp;AH2&amp;AI2&amp;AJ2&amp;AK2&amp;AL2&amp;AM2&amp;AN2&amp;AO2&amp;AP2&amp;AQ2&amp;AR2&amp;AS2&amp;AT2&amp;AU2&amp;AV2&amp;AW2&amp;AX2&amp;AY2&amp;" },"</f>
        <v>{ id: 1, name: 'Visual Studio Code: Mejora tu velocidad para codificar', category: 'Herramientas', technology: 'VS Code', url: 'https://www.udemy.com/course/vscode-mejora-tu-velocidad-para-codificar', platform: 'Udemy', costo: 0, money: 'EUR', comprado: true, priority: 0, minutos: 104, culminado: null, certificado: '', url_certificado: '', instructor: 'Fernando Herrera', description: 'Trucos que te harán disfrutar más tu experiencia como desarrollador y trabajar a mayor velocidad en VSCode.', url_aux: '', calificacion: '*En evaluación*', actualizado: true, en_ruta: true, logo_platform: 'udemy', logo_technologies: [ 'vsc' ], mostrar: false, repositorio: '', nota: '' },</v>
      </c>
    </row>
    <row r="3" spans="1:52" x14ac:dyDescent="0.3">
      <c r="A3" s="5">
        <v>2</v>
      </c>
      <c r="B3" t="s">
        <v>18</v>
      </c>
      <c r="C3" t="s">
        <v>3</v>
      </c>
      <c r="D3" t="s">
        <v>19</v>
      </c>
      <c r="E3" s="2" t="s">
        <v>20</v>
      </c>
      <c r="F3" t="s">
        <v>8</v>
      </c>
      <c r="G3" s="3">
        <v>0</v>
      </c>
      <c r="H3" t="s">
        <v>10</v>
      </c>
      <c r="I3" t="s">
        <v>14</v>
      </c>
      <c r="J3" s="4">
        <v>0</v>
      </c>
      <c r="K3">
        <f>60+42</f>
        <v>102</v>
      </c>
      <c r="O3" t="s">
        <v>31</v>
      </c>
      <c r="P3" t="s">
        <v>56</v>
      </c>
      <c r="R3" t="s">
        <v>433</v>
      </c>
      <c r="S3" t="s">
        <v>14</v>
      </c>
      <c r="T3" t="s">
        <v>14</v>
      </c>
      <c r="U3" t="s">
        <v>783</v>
      </c>
      <c r="V3" s="19" t="s">
        <v>829</v>
      </c>
      <c r="W3" s="19" t="s">
        <v>15</v>
      </c>
      <c r="AA3" t="str">
        <f>AA$1&amp;": "&amp;Tabla5[[#This Row],[id]]&amp;", "</f>
        <v xml:space="preserve">id: 2, </v>
      </c>
      <c r="AB3" t="str">
        <f>AB$1&amp;": '"&amp;Tabla5[[#This Row],[name]]&amp;"', "</f>
        <v xml:space="preserve">name: 'Git desde cero!', </v>
      </c>
      <c r="AC3" t="str">
        <f>AC$1&amp;": '"&amp;Tabla5[[#This Row],[category]]&amp;"', "</f>
        <v xml:space="preserve">category: 'Herramientas', </v>
      </c>
      <c r="AD3" t="str">
        <f>AD$1&amp;": '"&amp;Tabla5[[#This Row],[technology]]&amp;"', "</f>
        <v xml:space="preserve">technology: 'Git', </v>
      </c>
      <c r="AE3" t="str">
        <f>AE$1&amp;": '"&amp;Tabla5[[#This Row],[url]]&amp;"', "</f>
        <v xml:space="preserve">url: 'https://www.udemy.com/course/git-desde-cero', </v>
      </c>
      <c r="AF3" t="str">
        <f>AF$1&amp;": '"&amp;Tabla5[[#This Row],[platform]]&amp;"', "</f>
        <v xml:space="preserve">platform: 'Udemy', </v>
      </c>
      <c r="AG3" t="str">
        <f>AG$1&amp;": "&amp;SUBSTITUTE(Tabla5[[#This Row],[costo]],",",".")&amp;", "</f>
        <v xml:space="preserve">costo: 0, </v>
      </c>
      <c r="AH3" t="str">
        <f>AH$1&amp;": '"&amp;Tabla5[[#This Row],[money]]&amp;"', "</f>
        <v xml:space="preserve">money: 'EUR', </v>
      </c>
      <c r="AI3" t="str">
        <f>AI$1&amp;": "&amp;Tabla5[[#This Row],[comprado]]&amp;", "</f>
        <v xml:space="preserve">comprado: true, </v>
      </c>
      <c r="AJ3" t="str">
        <f>AJ$1&amp;": "&amp;Tabla5[[#This Row],[priority]]&amp;", "</f>
        <v xml:space="preserve">priority: 0, </v>
      </c>
      <c r="AK3" t="str">
        <f>AK$1&amp;": "&amp;Tabla5[[#This Row],[minutos]]&amp;", "</f>
        <v xml:space="preserve">minutos: 102, </v>
      </c>
      <c r="AL3" t="str">
        <f>AL$1&amp;": "&amp;IF(Tabla5[[#This Row],[culminado]]=0,"null","'"&amp;TEXT(Tabla5[[#This Row],[culminado]],"aaaa-mm-dd")&amp;"'")&amp;", "</f>
        <v xml:space="preserve">culminado: null, </v>
      </c>
      <c r="AM3" t="str">
        <f>AM$1&amp;": '"&amp;Tabla5[[#This Row],[certificado]]&amp;"', "</f>
        <v xml:space="preserve">certificado: '', </v>
      </c>
      <c r="AN3" t="str">
        <f>AN$1&amp;": '"&amp;Tabla5[[#This Row],[url_certificado]]&amp;"', "</f>
        <v xml:space="preserve">url_certificado: '', </v>
      </c>
      <c r="AO3" t="str">
        <f>AO$1&amp;": '"&amp;Tabla5[[#This Row],[instructor]]&amp;"', "</f>
        <v xml:space="preserve">instructor: 'Manu Rodríguez', </v>
      </c>
      <c r="AP3" t="str">
        <f>AP$1&amp;": '"&amp;Tabla5[[#This Row],[description]]&amp;"', "</f>
        <v xml:space="preserve">description: 'Aprende todo lo necesario de Git de forma rápida.', </v>
      </c>
      <c r="AQ3" t="str">
        <f>AQ$1&amp;": '"&amp;Tabla5[[#This Row],[url_aux]]&amp;"', "</f>
        <v xml:space="preserve">url_aux: '', </v>
      </c>
      <c r="AR3" t="str">
        <f>AR$1&amp;": '"&amp;Tabla5[[#This Row],[calificacion]]&amp;"', "</f>
        <v xml:space="preserve">calificacion: '*En evaluación*', </v>
      </c>
      <c r="AS3" t="str">
        <f>AS$1&amp;": "&amp;Tabla5[[#This Row],[actualizado]]&amp;", "</f>
        <v xml:space="preserve">actualizado: true, </v>
      </c>
      <c r="AT3" t="str">
        <f>AT$1&amp;": "&amp;Tabla5[[#This Row],[en_ruta]]&amp;", "</f>
        <v xml:space="preserve">en_ruta: true, </v>
      </c>
      <c r="AU3" t="str">
        <f>AU$1&amp;": '"&amp;Tabla5[[#This Row],[logo_platform]]&amp;"', "</f>
        <v xml:space="preserve">logo_platform: 'udemy', </v>
      </c>
      <c r="AV3" t="str">
        <f>AV$1&amp;": [ "&amp;Tabla5[[#This Row],[logo_technologies]]&amp;" ], "</f>
        <v xml:space="preserve">logo_technologies: [ 'git' ], </v>
      </c>
      <c r="AW3" t="str">
        <f>AW$1&amp;": "&amp;Tabla5[[#This Row],[mostrar]]&amp;", "</f>
        <v xml:space="preserve">mostrar: false, </v>
      </c>
      <c r="AX3" t="str">
        <f>AX$1&amp;": '"&amp;Tabla5[[#This Row],[repositorio]]&amp;"', "</f>
        <v xml:space="preserve">repositorio: '', </v>
      </c>
      <c r="AY3" t="str">
        <f>AY$1&amp;": '"&amp;Tabla5[[#This Row],[nota]]&amp;"'"</f>
        <v>nota: ''</v>
      </c>
      <c r="AZ3" t="str">
        <f t="shared" ref="AZ3:AZ66" si="0">"{ "&amp;AA3&amp;AB3&amp;AC3&amp;AD3&amp;AE3&amp;AF3&amp;AG3&amp;AH3&amp;AI3&amp;AJ3&amp;AK3&amp;AL3&amp;AM3&amp;AN3&amp;AO3&amp;AP3&amp;AQ3&amp;AR3&amp;AS3&amp;AT3&amp;AU3&amp;AV3&amp;AW3&amp;AX3&amp;AY3&amp;" },"</f>
        <v>{ id: 2, name: 'Git desde cero!', category: 'Herramientas', technology: 'Git', url: 'https://www.udemy.com/course/git-desde-cero', platform: 'Udemy', costo: 0, money: 'EUR', comprado: true, priority: 0, minutos: 102, culminado: null, certificado: '', url_certificado: '', instructor: 'Manu Rodríguez', description: 'Aprende todo lo necesario de Git de forma rápida.', url_aux: '', calificacion: '*En evaluación*', actualizado: true, en_ruta: true, logo_platform: 'udemy', logo_technologies: [ 'git' ], mostrar: false, repositorio: '', nota: '' },</v>
      </c>
    </row>
    <row r="4" spans="1:52" x14ac:dyDescent="0.3">
      <c r="A4" s="6">
        <v>3</v>
      </c>
      <c r="B4" t="s">
        <v>22</v>
      </c>
      <c r="C4" t="s">
        <v>3</v>
      </c>
      <c r="D4" t="s">
        <v>23</v>
      </c>
      <c r="E4" s="2" t="s">
        <v>21</v>
      </c>
      <c r="F4" t="s">
        <v>8</v>
      </c>
      <c r="G4" s="3">
        <v>0</v>
      </c>
      <c r="H4" t="s">
        <v>10</v>
      </c>
      <c r="I4" t="s">
        <v>14</v>
      </c>
      <c r="J4" s="4">
        <v>0</v>
      </c>
      <c r="K4">
        <f>31+18</f>
        <v>49</v>
      </c>
      <c r="L4" s="9">
        <v>44544</v>
      </c>
      <c r="M4" t="s">
        <v>35</v>
      </c>
      <c r="N4" s="2" t="s">
        <v>52</v>
      </c>
      <c r="O4" t="s">
        <v>32</v>
      </c>
      <c r="P4" t="s">
        <v>62</v>
      </c>
      <c r="R4" t="s">
        <v>446</v>
      </c>
      <c r="S4" t="s">
        <v>14</v>
      </c>
      <c r="T4" t="s">
        <v>15</v>
      </c>
      <c r="U4" t="s">
        <v>783</v>
      </c>
      <c r="V4" s="19" t="s">
        <v>1070</v>
      </c>
      <c r="W4" s="19" t="s">
        <v>15</v>
      </c>
      <c r="AA4" t="str">
        <f>AA$1&amp;": "&amp;Tabla5[[#This Row],[id]]&amp;", "</f>
        <v xml:space="preserve">id: 3, </v>
      </c>
      <c r="AB4" t="str">
        <f>AB$1&amp;": '"&amp;Tabla5[[#This Row],[name]]&amp;"', "</f>
        <v xml:space="preserve">name: 'Git + GitHub Desde Cero', </v>
      </c>
      <c r="AC4" t="str">
        <f>AC$1&amp;": '"&amp;Tabla5[[#This Row],[category]]&amp;"', "</f>
        <v xml:space="preserve">category: 'Herramientas', </v>
      </c>
      <c r="AD4" t="str">
        <f>AD$1&amp;": '"&amp;Tabla5[[#This Row],[technology]]&amp;"', "</f>
        <v xml:space="preserve">technology: 'GitHub', </v>
      </c>
      <c r="AE4" t="str">
        <f>AE$1&amp;": '"&amp;Tabla5[[#This Row],[url]]&amp;"', "</f>
        <v xml:space="preserve">url: 'https://www.udemy.com/course/aprende-git-github-practicando-con-algo-de-scrum', </v>
      </c>
      <c r="AF4" t="str">
        <f>AF$1&amp;": '"&amp;Tabla5[[#This Row],[platform]]&amp;"', "</f>
        <v xml:space="preserve">platform: 'Udemy', </v>
      </c>
      <c r="AG4" t="str">
        <f>AG$1&amp;": "&amp;SUBSTITUTE(Tabla5[[#This Row],[costo]],",",".")&amp;", "</f>
        <v xml:space="preserve">costo: 0, </v>
      </c>
      <c r="AH4" t="str">
        <f>AH$1&amp;": '"&amp;Tabla5[[#This Row],[money]]&amp;"', "</f>
        <v xml:space="preserve">money: 'EUR', </v>
      </c>
      <c r="AI4" t="str">
        <f>AI$1&amp;": "&amp;Tabla5[[#This Row],[comprado]]&amp;", "</f>
        <v xml:space="preserve">comprado: true, </v>
      </c>
      <c r="AJ4" t="str">
        <f>AJ$1&amp;": "&amp;Tabla5[[#This Row],[priority]]&amp;", "</f>
        <v xml:space="preserve">priority: 0, </v>
      </c>
      <c r="AK4" t="str">
        <f>AK$1&amp;": "&amp;Tabla5[[#This Row],[minutos]]&amp;", "</f>
        <v xml:space="preserve">minutos: 49, </v>
      </c>
      <c r="AL4" t="str">
        <f>AL$1&amp;": "&amp;IF(Tabla5[[#This Row],[culminado]]=0,"null","'"&amp;TEXT(Tabla5[[#This Row],[culminado]],"aaaa-mm-dd")&amp;"'")&amp;", "</f>
        <v xml:space="preserve">culminado: '2021-12-14', </v>
      </c>
      <c r="AM4" t="str">
        <f>AM$1&amp;": '"&amp;Tabla5[[#This Row],[certificado]]&amp;"', "</f>
        <v xml:space="preserve">certificado: 'UC-a2887ba0-b933-4048-8e90-04581fd7fe77', </v>
      </c>
      <c r="AN4" t="str">
        <f>AN$1&amp;": '"&amp;Tabla5[[#This Row],[url_certificado]]&amp;"', "</f>
        <v xml:space="preserve">url_certificado: 'https://www.udemy.com/certificate/UC-a2887ba0-b933-4048-8e90-04581fd7fe77', </v>
      </c>
      <c r="AO4" t="str">
        <f>AO$1&amp;": '"&amp;Tabla5[[#This Row],[instructor]]&amp;"', "</f>
        <v xml:space="preserve">instructor: 'Jonathan Castro', </v>
      </c>
      <c r="AP4" t="str">
        <f>AP$1&amp;": '"&amp;Tabla5[[#This Row],[description]]&amp;"', "</f>
        <v xml:space="preserve">description: 'Curso Git Desde Cero + Aprende GitHub con la terminal paso a paso con ejercicios.', </v>
      </c>
      <c r="AQ4" t="str">
        <f>AQ$1&amp;": '"&amp;Tabla5[[#This Row],[url_aux]]&amp;"', "</f>
        <v xml:space="preserve">url_aux: '', </v>
      </c>
      <c r="AR4" t="str">
        <f>AR$1&amp;": '"&amp;Tabla5[[#This Row],[calificacion]]&amp;"', "</f>
        <v xml:space="preserve">calificacion: 'Bueno', </v>
      </c>
      <c r="AS4" t="str">
        <f>AS$1&amp;": "&amp;Tabla5[[#This Row],[actualizado]]&amp;", "</f>
        <v xml:space="preserve">actualizado: true, </v>
      </c>
      <c r="AT4" t="str">
        <f>AT$1&amp;": "&amp;Tabla5[[#This Row],[en_ruta]]&amp;", "</f>
        <v xml:space="preserve">en_ruta: false, </v>
      </c>
      <c r="AU4" t="str">
        <f>AU$1&amp;": '"&amp;Tabla5[[#This Row],[logo_platform]]&amp;"', "</f>
        <v xml:space="preserve">logo_platform: 'udemy', </v>
      </c>
      <c r="AV4" t="str">
        <f>AV$1&amp;": [ "&amp;Tabla5[[#This Row],[logo_technologies]]&amp;" ], "</f>
        <v xml:space="preserve">logo_technologies: [ 'git','github' ], </v>
      </c>
      <c r="AW4" t="str">
        <f>AW$1&amp;": "&amp;Tabla5[[#This Row],[mostrar]]&amp;", "</f>
        <v xml:space="preserve">mostrar: false, </v>
      </c>
      <c r="AX4" t="str">
        <f>AX$1&amp;": '"&amp;Tabla5[[#This Row],[repositorio]]&amp;"', "</f>
        <v xml:space="preserve">repositorio: '', </v>
      </c>
      <c r="AY4" t="str">
        <f>AY$1&amp;": '"&amp;Tabla5[[#This Row],[nota]]&amp;"'"</f>
        <v>nota: ''</v>
      </c>
      <c r="AZ4" t="str">
        <f t="shared" si="0"/>
        <v>{ id: 3, name: 'Git + GitHub Desde Cero', category: 'Herramientas', technology: 'GitHub', url: 'https://www.udemy.com/course/aprende-git-github-practicando-con-algo-de-scrum', platform: 'Udemy', costo: 0, money: 'EUR', comprado: true, priority: 0, minutos: 49, culminado: '2021-12-14', certificado: 'UC-a2887ba0-b933-4048-8e90-04581fd7fe77', url_certificado: 'https://www.udemy.com/certificate/UC-a2887ba0-b933-4048-8e90-04581fd7fe77', instructor: 'Jonathan Castro', description: 'Curso Git Desde Cero + Aprende GitHub con la terminal paso a paso con ejercicios.', url_aux: '', calificacion: 'Bueno', actualizado: true, en_ruta: false, logo_platform: 'udemy', logo_technologies: [ 'git','github' ], mostrar: false, repositorio: '', nota: '' },</v>
      </c>
    </row>
    <row r="5" spans="1:52" x14ac:dyDescent="0.3">
      <c r="A5" s="6">
        <v>4</v>
      </c>
      <c r="B5" t="s">
        <v>26</v>
      </c>
      <c r="C5" t="s">
        <v>3</v>
      </c>
      <c r="D5" t="s">
        <v>23</v>
      </c>
      <c r="E5" s="2" t="s">
        <v>27</v>
      </c>
      <c r="F5" t="s">
        <v>8</v>
      </c>
      <c r="G5" s="3">
        <v>0</v>
      </c>
      <c r="H5" t="s">
        <v>10</v>
      </c>
      <c r="I5" t="s">
        <v>14</v>
      </c>
      <c r="J5" s="4">
        <v>0</v>
      </c>
      <c r="K5">
        <f>60+30</f>
        <v>90</v>
      </c>
      <c r="L5" s="9">
        <v>44540</v>
      </c>
      <c r="M5" t="s">
        <v>147</v>
      </c>
      <c r="O5" t="s">
        <v>33</v>
      </c>
      <c r="P5" t="s">
        <v>63</v>
      </c>
      <c r="R5" t="s">
        <v>446</v>
      </c>
      <c r="S5" t="s">
        <v>14</v>
      </c>
      <c r="T5" t="s">
        <v>14</v>
      </c>
      <c r="U5" t="s">
        <v>783</v>
      </c>
      <c r="V5" s="19" t="s">
        <v>1070</v>
      </c>
      <c r="W5" s="19" t="s">
        <v>14</v>
      </c>
      <c r="AA5" t="str">
        <f>AA$1&amp;": "&amp;Tabla5[[#This Row],[id]]&amp;", "</f>
        <v xml:space="preserve">id: 4, </v>
      </c>
      <c r="AB5" t="str">
        <f>AB$1&amp;": '"&amp;Tabla5[[#This Row],[name]]&amp;"', "</f>
        <v xml:space="preserve">name: 'GIT y GITHUB desde cero!', </v>
      </c>
      <c r="AC5" t="str">
        <f>AC$1&amp;": '"&amp;Tabla5[[#This Row],[category]]&amp;"', "</f>
        <v xml:space="preserve">category: 'Herramientas', </v>
      </c>
      <c r="AD5" t="str">
        <f>AD$1&amp;": '"&amp;Tabla5[[#This Row],[technology]]&amp;"', "</f>
        <v xml:space="preserve">technology: 'GitHub', </v>
      </c>
      <c r="AE5" t="str">
        <f>AE$1&amp;": '"&amp;Tabla5[[#This Row],[url]]&amp;"', "</f>
        <v xml:space="preserve">url: 'https://www.udemy.com/course/introduccion-git-github', </v>
      </c>
      <c r="AF5" t="str">
        <f>AF$1&amp;": '"&amp;Tabla5[[#This Row],[platform]]&amp;"', "</f>
        <v xml:space="preserve">platform: 'Udemy', </v>
      </c>
      <c r="AG5" t="str">
        <f>AG$1&amp;": "&amp;SUBSTITUTE(Tabla5[[#This Row],[costo]],",",".")&amp;", "</f>
        <v xml:space="preserve">costo: 0, </v>
      </c>
      <c r="AH5" t="str">
        <f>AH$1&amp;": '"&amp;Tabla5[[#This Row],[money]]&amp;"', "</f>
        <v xml:space="preserve">money: 'EUR', </v>
      </c>
      <c r="AI5" t="str">
        <f>AI$1&amp;": "&amp;Tabla5[[#This Row],[comprado]]&amp;", "</f>
        <v xml:space="preserve">comprado: true, </v>
      </c>
      <c r="AJ5" t="str">
        <f>AJ$1&amp;": "&amp;Tabla5[[#This Row],[priority]]&amp;", "</f>
        <v xml:space="preserve">priority: 0, </v>
      </c>
      <c r="AK5" t="str">
        <f>AK$1&amp;": "&amp;Tabla5[[#This Row],[minutos]]&amp;", "</f>
        <v xml:space="preserve">minutos: 90, </v>
      </c>
      <c r="AL5" t="str">
        <f>AL$1&amp;": "&amp;IF(Tabla5[[#This Row],[culminado]]=0,"null","'"&amp;TEXT(Tabla5[[#This Row],[culminado]],"aaaa-mm-dd")&amp;"'")&amp;", "</f>
        <v xml:space="preserve">culminado: '2021-12-10', </v>
      </c>
      <c r="AM5" t="str">
        <f>AM$1&amp;": '"&amp;Tabla5[[#This Row],[certificado]]&amp;"', "</f>
        <v xml:space="preserve">certificado: 'S/C', </v>
      </c>
      <c r="AN5" t="str">
        <f>AN$1&amp;": '"&amp;Tabla5[[#This Row],[url_certificado]]&amp;"', "</f>
        <v xml:space="preserve">url_certificado: '', </v>
      </c>
      <c r="AO5" t="str">
        <f>AO$1&amp;": '"&amp;Tabla5[[#This Row],[instructor]]&amp;"', "</f>
        <v xml:space="preserve">instructor: 'Noelia Silva', </v>
      </c>
      <c r="AP5" t="str">
        <f>AP$1&amp;": '"&amp;Tabla5[[#This Row],[description]]&amp;"', "</f>
        <v xml:space="preserve">description: 'Maneja los repositorios más actuales del mercado.', </v>
      </c>
      <c r="AQ5" t="str">
        <f>AQ$1&amp;": '"&amp;Tabla5[[#This Row],[url_aux]]&amp;"', "</f>
        <v xml:space="preserve">url_aux: '', </v>
      </c>
      <c r="AR5" t="str">
        <f>AR$1&amp;": '"&amp;Tabla5[[#This Row],[calificacion]]&amp;"', "</f>
        <v xml:space="preserve">calificacion: 'Bueno', </v>
      </c>
      <c r="AS5" t="str">
        <f>AS$1&amp;": "&amp;Tabla5[[#This Row],[actualizado]]&amp;", "</f>
        <v xml:space="preserve">actualizado: true, </v>
      </c>
      <c r="AT5" t="str">
        <f>AT$1&amp;": "&amp;Tabla5[[#This Row],[en_ruta]]&amp;", "</f>
        <v xml:space="preserve">en_ruta: true, </v>
      </c>
      <c r="AU5" t="str">
        <f>AU$1&amp;": '"&amp;Tabla5[[#This Row],[logo_platform]]&amp;"', "</f>
        <v xml:space="preserve">logo_platform: 'udemy', </v>
      </c>
      <c r="AV5" t="str">
        <f>AV$1&amp;": [ "&amp;Tabla5[[#This Row],[logo_technologies]]&amp;" ], "</f>
        <v xml:space="preserve">logo_technologies: [ 'git','github' ], </v>
      </c>
      <c r="AW5" t="str">
        <f>AW$1&amp;": "&amp;Tabla5[[#This Row],[mostrar]]&amp;", "</f>
        <v xml:space="preserve">mostrar: true, </v>
      </c>
      <c r="AX5" t="str">
        <f>AX$1&amp;": '"&amp;Tabla5[[#This Row],[repositorio]]&amp;"', "</f>
        <v xml:space="preserve">repositorio: '', </v>
      </c>
      <c r="AY5" t="str">
        <f>AY$1&amp;": '"&amp;Tabla5[[#This Row],[nota]]&amp;"'"</f>
        <v>nota: ''</v>
      </c>
      <c r="AZ5" t="str">
        <f t="shared" si="0"/>
        <v>{ id: 4, name: 'GIT y GITHUB desde cero!', category: 'Herramientas', technology: 'GitHub', url: 'https://www.udemy.com/course/introduccion-git-github', platform: 'Udemy', costo: 0, money: 'EUR', comprado: true, priority: 0, minutos: 90, culminado: '2021-12-10', certificado: 'S/C', url_certificado: '', instructor: 'Noelia Silva', description: 'Maneja los repositorios más actuales del mercado.', url_aux: '', calificacion: 'Bueno', actualizado: true, en_ruta: true, logo_platform: 'udemy', logo_technologies: [ 'git','github' ], mostrar: true, repositorio: '', nota: '' },</v>
      </c>
    </row>
    <row r="6" spans="1:52" x14ac:dyDescent="0.3">
      <c r="A6" s="5">
        <v>5</v>
      </c>
      <c r="B6" t="s">
        <v>34</v>
      </c>
      <c r="C6" t="s">
        <v>3</v>
      </c>
      <c r="D6" t="s">
        <v>19</v>
      </c>
      <c r="E6" s="2" t="s">
        <v>37</v>
      </c>
      <c r="F6" t="s">
        <v>8</v>
      </c>
      <c r="G6" s="3">
        <v>0</v>
      </c>
      <c r="H6" t="s">
        <v>10</v>
      </c>
      <c r="I6" t="s">
        <v>14</v>
      </c>
      <c r="J6" s="4">
        <v>0</v>
      </c>
      <c r="K6">
        <f>2*60+55</f>
        <v>175</v>
      </c>
      <c r="O6" t="s">
        <v>36</v>
      </c>
      <c r="P6" t="s">
        <v>57</v>
      </c>
      <c r="R6" t="s">
        <v>433</v>
      </c>
      <c r="S6" t="s">
        <v>14</v>
      </c>
      <c r="T6" t="s">
        <v>14</v>
      </c>
      <c r="U6" t="s">
        <v>783</v>
      </c>
      <c r="V6" s="19" t="s">
        <v>829</v>
      </c>
      <c r="W6" s="19" t="s">
        <v>15</v>
      </c>
      <c r="AA6" t="str">
        <f>AA$1&amp;": "&amp;Tabla5[[#This Row],[id]]&amp;", "</f>
        <v xml:space="preserve">id: 5, </v>
      </c>
      <c r="AB6" t="str">
        <f>AB$1&amp;": '"&amp;Tabla5[[#This Row],[name]]&amp;"', "</f>
        <v xml:space="preserve">name: 'Aprende a dominar Git de cero a experto!', </v>
      </c>
      <c r="AC6" t="str">
        <f>AC$1&amp;": '"&amp;Tabla5[[#This Row],[category]]&amp;"', "</f>
        <v xml:space="preserve">category: 'Herramientas', </v>
      </c>
      <c r="AD6" t="str">
        <f>AD$1&amp;": '"&amp;Tabla5[[#This Row],[technology]]&amp;"', "</f>
        <v xml:space="preserve">technology: 'Git', </v>
      </c>
      <c r="AE6" t="str">
        <f>AE$1&amp;": '"&amp;Tabla5[[#This Row],[url]]&amp;"', "</f>
        <v xml:space="preserve">url: 'https://www.udemy.com/course/aprende-a-dominar-git-de-cero-a-experto', </v>
      </c>
      <c r="AF6" t="str">
        <f>AF$1&amp;": '"&amp;Tabla5[[#This Row],[platform]]&amp;"', "</f>
        <v xml:space="preserve">platform: 'Udemy', </v>
      </c>
      <c r="AG6" t="str">
        <f>AG$1&amp;": "&amp;SUBSTITUTE(Tabla5[[#This Row],[costo]],",",".")&amp;", "</f>
        <v xml:space="preserve">costo: 0, </v>
      </c>
      <c r="AH6" t="str">
        <f>AH$1&amp;": '"&amp;Tabla5[[#This Row],[money]]&amp;"', "</f>
        <v xml:space="preserve">money: 'EUR', </v>
      </c>
      <c r="AI6" t="str">
        <f>AI$1&amp;": "&amp;Tabla5[[#This Row],[comprado]]&amp;", "</f>
        <v xml:space="preserve">comprado: true, </v>
      </c>
      <c r="AJ6" t="str">
        <f>AJ$1&amp;": "&amp;Tabla5[[#This Row],[priority]]&amp;", "</f>
        <v xml:space="preserve">priority: 0, </v>
      </c>
      <c r="AK6" t="str">
        <f>AK$1&amp;": "&amp;Tabla5[[#This Row],[minutos]]&amp;", "</f>
        <v xml:space="preserve">minutos: 175, </v>
      </c>
      <c r="AL6" t="str">
        <f>AL$1&amp;": "&amp;IF(Tabla5[[#This Row],[culminado]]=0,"null","'"&amp;TEXT(Tabla5[[#This Row],[culminado]],"aaaa-mm-dd")&amp;"'")&amp;", "</f>
        <v xml:space="preserve">culminado: null, </v>
      </c>
      <c r="AM6" t="str">
        <f>AM$1&amp;": '"&amp;Tabla5[[#This Row],[certificado]]&amp;"', "</f>
        <v xml:space="preserve">certificado: '', </v>
      </c>
      <c r="AN6" t="str">
        <f>AN$1&amp;": '"&amp;Tabla5[[#This Row],[url_certificado]]&amp;"', "</f>
        <v xml:space="preserve">url_certificado: '', </v>
      </c>
      <c r="AO6" t="str">
        <f>AO$1&amp;": '"&amp;Tabla5[[#This Row],[instructor]]&amp;"', "</f>
        <v xml:space="preserve">instructor: 'Maximiliano Burgos', </v>
      </c>
      <c r="AP6" t="str">
        <f>AP$1&amp;": '"&amp;Tabla5[[#This Row],[description]]&amp;"', "</f>
        <v xml:space="preserve">description: 'Domina el mejor software de control de versiones.', </v>
      </c>
      <c r="AQ6" t="str">
        <f>AQ$1&amp;": '"&amp;Tabla5[[#This Row],[url_aux]]&amp;"', "</f>
        <v xml:space="preserve">url_aux: '', </v>
      </c>
      <c r="AR6" t="str">
        <f>AR$1&amp;": '"&amp;Tabla5[[#This Row],[calificacion]]&amp;"', "</f>
        <v xml:space="preserve">calificacion: '*En evaluación*', </v>
      </c>
      <c r="AS6" t="str">
        <f>AS$1&amp;": "&amp;Tabla5[[#This Row],[actualizado]]&amp;", "</f>
        <v xml:space="preserve">actualizado: true, </v>
      </c>
      <c r="AT6" t="str">
        <f>AT$1&amp;": "&amp;Tabla5[[#This Row],[en_ruta]]&amp;", "</f>
        <v xml:space="preserve">en_ruta: true, </v>
      </c>
      <c r="AU6" t="str">
        <f>AU$1&amp;": '"&amp;Tabla5[[#This Row],[logo_platform]]&amp;"', "</f>
        <v xml:space="preserve">logo_platform: 'udemy', </v>
      </c>
      <c r="AV6" t="str">
        <f>AV$1&amp;": [ "&amp;Tabla5[[#This Row],[logo_technologies]]&amp;" ], "</f>
        <v xml:space="preserve">logo_technologies: [ 'git' ], </v>
      </c>
      <c r="AW6" t="str">
        <f>AW$1&amp;": "&amp;Tabla5[[#This Row],[mostrar]]&amp;", "</f>
        <v xml:space="preserve">mostrar: false, </v>
      </c>
      <c r="AX6" t="str">
        <f>AX$1&amp;": '"&amp;Tabla5[[#This Row],[repositorio]]&amp;"', "</f>
        <v xml:space="preserve">repositorio: '', </v>
      </c>
      <c r="AY6" t="str">
        <f>AY$1&amp;": '"&amp;Tabla5[[#This Row],[nota]]&amp;"'"</f>
        <v>nota: ''</v>
      </c>
      <c r="AZ6" t="str">
        <f t="shared" si="0"/>
        <v>{ id: 5, name: 'Aprende a dominar Git de cero a experto!', category: 'Herramientas', technology: 'Git', url: 'https://www.udemy.com/course/aprende-a-dominar-git-de-cero-a-experto', platform: 'Udemy', costo: 0, money: 'EUR', comprado: true, priority: 0, minutos: 175, culminado: null, certificado: '', url_certificado: '', instructor: 'Maximiliano Burgos', description: 'Domina el mejor software de control de versiones.', url_aux: '', calificacion: '*En evaluación*', actualizado: true, en_ruta: true, logo_platform: 'udemy', logo_technologies: [ 'git' ], mostrar: false, repositorio: '', nota: '' },</v>
      </c>
    </row>
    <row r="7" spans="1:52" x14ac:dyDescent="0.3">
      <c r="A7" s="6">
        <v>6</v>
      </c>
      <c r="B7" t="s">
        <v>39</v>
      </c>
      <c r="C7" t="s">
        <v>3</v>
      </c>
      <c r="D7" t="s">
        <v>40</v>
      </c>
      <c r="E7" s="2" t="s">
        <v>38</v>
      </c>
      <c r="F7" t="s">
        <v>8</v>
      </c>
      <c r="G7" s="3">
        <v>9.99</v>
      </c>
      <c r="H7" t="s">
        <v>10</v>
      </c>
      <c r="I7" t="s">
        <v>14</v>
      </c>
      <c r="J7" s="4">
        <v>0</v>
      </c>
      <c r="K7">
        <f>60*17</f>
        <v>1020</v>
      </c>
      <c r="L7" s="9">
        <v>44560</v>
      </c>
      <c r="M7" t="s">
        <v>141</v>
      </c>
      <c r="N7" s="2" t="s">
        <v>140</v>
      </c>
      <c r="O7" t="s">
        <v>41</v>
      </c>
      <c r="P7" t="s">
        <v>58</v>
      </c>
      <c r="R7" t="s">
        <v>458</v>
      </c>
      <c r="S7" t="s">
        <v>14</v>
      </c>
      <c r="T7" t="s">
        <v>14</v>
      </c>
      <c r="U7" t="s">
        <v>783</v>
      </c>
      <c r="V7" s="19" t="s">
        <v>1071</v>
      </c>
      <c r="W7" s="19" t="s">
        <v>14</v>
      </c>
      <c r="AA7" t="str">
        <f>AA$1&amp;": "&amp;Tabla5[[#This Row],[id]]&amp;", "</f>
        <v xml:space="preserve">id: 6, </v>
      </c>
      <c r="AB7" t="str">
        <f>AB$1&amp;": '"&amp;Tabla5[[#This Row],[name]]&amp;"', "</f>
        <v xml:space="preserve">name: 'Curso completo de Docker de cero a experto', </v>
      </c>
      <c r="AC7" t="str">
        <f>AC$1&amp;": '"&amp;Tabla5[[#This Row],[category]]&amp;"', "</f>
        <v xml:space="preserve">category: 'Herramientas', </v>
      </c>
      <c r="AD7" t="str">
        <f>AD$1&amp;": '"&amp;Tabla5[[#This Row],[technology]]&amp;"', "</f>
        <v xml:space="preserve">technology: 'Docker', </v>
      </c>
      <c r="AE7" t="str">
        <f>AE$1&amp;": '"&amp;Tabla5[[#This Row],[url]]&amp;"', "</f>
        <v xml:space="preserve">url: 'https://www.udemy.com/course/curso-completo-de-docker-de-cero-a-experto', </v>
      </c>
      <c r="AF7" t="str">
        <f>AF$1&amp;": '"&amp;Tabla5[[#This Row],[platform]]&amp;"', "</f>
        <v xml:space="preserve">platform: 'Udemy', </v>
      </c>
      <c r="AG7" t="str">
        <f>AG$1&amp;": "&amp;SUBSTITUTE(Tabla5[[#This Row],[costo]],",",".")&amp;", "</f>
        <v xml:space="preserve">costo: 9.99, </v>
      </c>
      <c r="AH7" t="str">
        <f>AH$1&amp;": '"&amp;Tabla5[[#This Row],[money]]&amp;"', "</f>
        <v xml:space="preserve">money: 'EUR', </v>
      </c>
      <c r="AI7" t="str">
        <f>AI$1&amp;": "&amp;Tabla5[[#This Row],[comprado]]&amp;", "</f>
        <v xml:space="preserve">comprado: true, </v>
      </c>
      <c r="AJ7" t="str">
        <f>AJ$1&amp;": "&amp;Tabla5[[#This Row],[priority]]&amp;", "</f>
        <v xml:space="preserve">priority: 0, </v>
      </c>
      <c r="AK7" t="str">
        <f>AK$1&amp;": "&amp;Tabla5[[#This Row],[minutos]]&amp;", "</f>
        <v xml:space="preserve">minutos: 1020, </v>
      </c>
      <c r="AL7" t="str">
        <f>AL$1&amp;": "&amp;IF(Tabla5[[#This Row],[culminado]]=0,"null","'"&amp;TEXT(Tabla5[[#This Row],[culminado]],"aaaa-mm-dd")&amp;"'")&amp;", "</f>
        <v xml:space="preserve">culminado: '2021-12-30', </v>
      </c>
      <c r="AM7" t="str">
        <f>AM$1&amp;": '"&amp;Tabla5[[#This Row],[certificado]]&amp;"', "</f>
        <v xml:space="preserve">certificado: 'UC-33aa07f4-52f4-4764-a7e8-c329febeb0bf', </v>
      </c>
      <c r="AN7" t="str">
        <f>AN$1&amp;": '"&amp;Tabla5[[#This Row],[url_certificado]]&amp;"', "</f>
        <v xml:space="preserve">url_certificado: 'https://www.udemy.com/certificate/UC-33aa07f4-52f4-4764-a7e8-c329febeb0bf', </v>
      </c>
      <c r="AO7" t="str">
        <f>AO$1&amp;": '"&amp;Tabla5[[#This Row],[instructor]]&amp;"', "</f>
        <v xml:space="preserve">instructor: 'Joan Amengual', </v>
      </c>
      <c r="AP7" t="str">
        <f>AP$1&amp;": '"&amp;Tabla5[[#This Row],[description]]&amp;"', "</f>
        <v xml:space="preserve">description: '¡Conviértete en un experto en Docker con Compose, ELK, cAdvisor, Prometheus, Grafana, Kubernetes, Swarm y mucho más!', </v>
      </c>
      <c r="AQ7" t="str">
        <f>AQ$1&amp;": '"&amp;Tabla5[[#This Row],[url_aux]]&amp;"', "</f>
        <v xml:space="preserve">url_aux: '', </v>
      </c>
      <c r="AR7" t="str">
        <f>AR$1&amp;": '"&amp;Tabla5[[#This Row],[calificacion]]&amp;"', "</f>
        <v xml:space="preserve">calificacion: 'Excelente', </v>
      </c>
      <c r="AS7" t="str">
        <f>AS$1&amp;": "&amp;Tabla5[[#This Row],[actualizado]]&amp;", "</f>
        <v xml:space="preserve">actualizado: true, </v>
      </c>
      <c r="AT7" t="str">
        <f>AT$1&amp;": "&amp;Tabla5[[#This Row],[en_ruta]]&amp;", "</f>
        <v xml:space="preserve">en_ruta: true, </v>
      </c>
      <c r="AU7" t="str">
        <f>AU$1&amp;": '"&amp;Tabla5[[#This Row],[logo_platform]]&amp;"', "</f>
        <v xml:space="preserve">logo_platform: 'udemy', </v>
      </c>
      <c r="AV7" t="str">
        <f>AV$1&amp;": [ "&amp;Tabla5[[#This Row],[logo_technologies]]&amp;" ], "</f>
        <v xml:space="preserve">logo_technologies: [ 'docker','kubernetes' ], </v>
      </c>
      <c r="AW7" t="str">
        <f>AW$1&amp;": "&amp;Tabla5[[#This Row],[mostrar]]&amp;", "</f>
        <v xml:space="preserve">mostrar: true, </v>
      </c>
      <c r="AX7" t="str">
        <f>AX$1&amp;": '"&amp;Tabla5[[#This Row],[repositorio]]&amp;"', "</f>
        <v xml:space="preserve">repositorio: '', </v>
      </c>
      <c r="AY7" t="str">
        <f>AY$1&amp;": '"&amp;Tabla5[[#This Row],[nota]]&amp;"'"</f>
        <v>nota: ''</v>
      </c>
      <c r="AZ7" t="str">
        <f t="shared" si="0"/>
        <v>{ id: 6, name: 'Curso completo de Docker de cero a experto', category: 'Herramientas', technology: 'Docker', url: 'https://www.udemy.com/course/curso-completo-de-docker-de-cero-a-experto', platform: 'Udemy', costo: 9.99, money: 'EUR', comprado: true, priority: 0, minutos: 1020, culminado: '2021-12-30', certificado: 'UC-33aa07f4-52f4-4764-a7e8-c329febeb0bf', url_certificado: 'https://www.udemy.com/certificate/UC-33aa07f4-52f4-4764-a7e8-c329febeb0bf', instructor: 'Joan Amengual', description: '¡Conviértete en un experto en Docker con Compose, ELK, cAdvisor, Prometheus, Grafana, Kubernetes, Swarm y mucho más!', url_aux: '', calificacion: 'Excelente', actualizado: true, en_ruta: true, logo_platform: 'udemy', logo_technologies: [ 'docker','kubernetes' ], mostrar: true, repositorio: '', nota: '' },</v>
      </c>
    </row>
    <row r="8" spans="1:52" x14ac:dyDescent="0.3">
      <c r="A8" s="10">
        <v>7</v>
      </c>
      <c r="B8" t="s">
        <v>867</v>
      </c>
      <c r="C8" t="s">
        <v>3</v>
      </c>
      <c r="D8" t="s">
        <v>40</v>
      </c>
      <c r="E8" s="2" t="s">
        <v>187</v>
      </c>
      <c r="F8" t="s">
        <v>8</v>
      </c>
      <c r="G8" s="3">
        <v>9.99</v>
      </c>
      <c r="H8" t="s">
        <v>10</v>
      </c>
      <c r="I8" t="s">
        <v>15</v>
      </c>
      <c r="J8" s="4">
        <v>0</v>
      </c>
      <c r="K8">
        <f>5*60</f>
        <v>300</v>
      </c>
      <c r="O8" t="s">
        <v>42</v>
      </c>
      <c r="P8" t="s">
        <v>59</v>
      </c>
      <c r="R8" t="s">
        <v>433</v>
      </c>
      <c r="S8" t="s">
        <v>14</v>
      </c>
      <c r="T8" t="s">
        <v>14</v>
      </c>
      <c r="U8" t="s">
        <v>783</v>
      </c>
      <c r="V8" s="19" t="s">
        <v>830</v>
      </c>
      <c r="W8" s="19" t="s">
        <v>15</v>
      </c>
      <c r="AA8" t="str">
        <f>AA$1&amp;": "&amp;Tabla5[[#This Row],[id]]&amp;", "</f>
        <v xml:space="preserve">id: 7, </v>
      </c>
      <c r="AB8" t="str">
        <f>AB$1&amp;": '"&amp;Tabla5[[#This Row],[name]]&amp;"', "</f>
        <v xml:space="preserve">name: 'Master en Docker y devops de principiante a experto', </v>
      </c>
      <c r="AC8" t="str">
        <f>AC$1&amp;": '"&amp;Tabla5[[#This Row],[category]]&amp;"', "</f>
        <v xml:space="preserve">category: 'Herramientas', </v>
      </c>
      <c r="AD8" t="str">
        <f>AD$1&amp;": '"&amp;Tabla5[[#This Row],[technology]]&amp;"', "</f>
        <v xml:space="preserve">technology: 'Docker', </v>
      </c>
      <c r="AE8" t="str">
        <f>AE$1&amp;": '"&amp;Tabla5[[#This Row],[url]]&amp;"', "</f>
        <v xml:space="preserve">url: 'https://www.udemy.com/course/master-en-docker-y-devops-de-principiante-a-experto', </v>
      </c>
      <c r="AF8" t="str">
        <f>AF$1&amp;": '"&amp;Tabla5[[#This Row],[platform]]&amp;"', "</f>
        <v xml:space="preserve">platform: 'Udemy', </v>
      </c>
      <c r="AG8" t="str">
        <f>AG$1&amp;": "&amp;SUBSTITUTE(Tabla5[[#This Row],[costo]],",",".")&amp;", "</f>
        <v xml:space="preserve">costo: 9.99, </v>
      </c>
      <c r="AH8" t="str">
        <f>AH$1&amp;": '"&amp;Tabla5[[#This Row],[money]]&amp;"', "</f>
        <v xml:space="preserve">money: 'EUR', </v>
      </c>
      <c r="AI8" t="str">
        <f>AI$1&amp;": "&amp;Tabla5[[#This Row],[comprado]]&amp;", "</f>
        <v xml:space="preserve">comprado: false, </v>
      </c>
      <c r="AJ8" t="str">
        <f>AJ$1&amp;": "&amp;Tabla5[[#This Row],[priority]]&amp;", "</f>
        <v xml:space="preserve">priority: 0, </v>
      </c>
      <c r="AK8" t="str">
        <f>AK$1&amp;": "&amp;Tabla5[[#This Row],[minutos]]&amp;", "</f>
        <v xml:space="preserve">minutos: 300, </v>
      </c>
      <c r="AL8" t="str">
        <f>AL$1&amp;": "&amp;IF(Tabla5[[#This Row],[culminado]]=0,"null","'"&amp;TEXT(Tabla5[[#This Row],[culminado]],"aaaa-mm-dd")&amp;"'")&amp;", "</f>
        <v xml:space="preserve">culminado: null, </v>
      </c>
      <c r="AM8" t="str">
        <f>AM$1&amp;": '"&amp;Tabla5[[#This Row],[certificado]]&amp;"', "</f>
        <v xml:space="preserve">certificado: '', </v>
      </c>
      <c r="AN8" t="str">
        <f>AN$1&amp;": '"&amp;Tabla5[[#This Row],[url_certificado]]&amp;"', "</f>
        <v xml:space="preserve">url_certificado: '', </v>
      </c>
      <c r="AO8" t="str">
        <f>AO$1&amp;": '"&amp;Tabla5[[#This Row],[instructor]]&amp;"', "</f>
        <v xml:space="preserve">instructor: 'Cristian Casis', </v>
      </c>
      <c r="AP8" t="str">
        <f>AP$1&amp;": '"&amp;Tabla5[[#This Row],[description]]&amp;"', "</f>
        <v xml:space="preserve">description: 'Conocer, utilizar y aprender Docker desde cero. Despliegue sus servicios de forma rápida y segura utilizando Docker.', </v>
      </c>
      <c r="AQ8" t="str">
        <f>AQ$1&amp;": '"&amp;Tabla5[[#This Row],[url_aux]]&amp;"', "</f>
        <v xml:space="preserve">url_aux: '', </v>
      </c>
      <c r="AR8" t="str">
        <f>AR$1&amp;": '"&amp;Tabla5[[#This Row],[calificacion]]&amp;"', "</f>
        <v xml:space="preserve">calificacion: '*En evaluación*', </v>
      </c>
      <c r="AS8" t="str">
        <f>AS$1&amp;": "&amp;Tabla5[[#This Row],[actualizado]]&amp;", "</f>
        <v xml:space="preserve">actualizado: true, </v>
      </c>
      <c r="AT8" t="str">
        <f>AT$1&amp;": "&amp;Tabla5[[#This Row],[en_ruta]]&amp;", "</f>
        <v xml:space="preserve">en_ruta: true, </v>
      </c>
      <c r="AU8" t="str">
        <f>AU$1&amp;": '"&amp;Tabla5[[#This Row],[logo_platform]]&amp;"', "</f>
        <v xml:space="preserve">logo_platform: 'udemy', </v>
      </c>
      <c r="AV8" t="str">
        <f>AV$1&amp;": [ "&amp;Tabla5[[#This Row],[logo_technologies]]&amp;" ], "</f>
        <v xml:space="preserve">logo_technologies: [ 'docker' ], </v>
      </c>
      <c r="AW8" t="str">
        <f>AW$1&amp;": "&amp;Tabla5[[#This Row],[mostrar]]&amp;", "</f>
        <v xml:space="preserve">mostrar: false, </v>
      </c>
      <c r="AX8" t="str">
        <f>AX$1&amp;": '"&amp;Tabla5[[#This Row],[repositorio]]&amp;"', "</f>
        <v xml:space="preserve">repositorio: '', </v>
      </c>
      <c r="AY8" t="str">
        <f>AY$1&amp;": '"&amp;Tabla5[[#This Row],[nota]]&amp;"'"</f>
        <v>nota: ''</v>
      </c>
      <c r="AZ8" t="str">
        <f t="shared" si="0"/>
        <v>{ id: 7, name: 'Master en Docker y devops de principiante a experto', category: 'Herramientas', technology: 'Docker', url: 'https://www.udemy.com/course/master-en-docker-y-devops-de-principiante-a-experto', platform: 'Udemy', costo: 9.99, money: 'EUR', comprado: false, priority: 0, minutos: 300, culminado: null, certificado: '', url_certificado: '', instructor: 'Cristian Casis', description: 'Conocer, utilizar y aprender Docker desde cero. Despliegue sus servicios de forma rápida y segura utilizando Docker.', url_aux: '', calificacion: '*En evaluación*', actualizado: true, en_ruta: true, logo_platform: 'udemy', logo_technologies: [ 'docker' ], mostrar: false, repositorio: '', nota: '' },</v>
      </c>
    </row>
    <row r="9" spans="1:52" x14ac:dyDescent="0.3">
      <c r="A9" s="6">
        <v>8</v>
      </c>
      <c r="B9" t="s">
        <v>45</v>
      </c>
      <c r="C9" t="s">
        <v>3</v>
      </c>
      <c r="D9" t="s">
        <v>46</v>
      </c>
      <c r="E9" s="2" t="s">
        <v>43</v>
      </c>
      <c r="F9" t="s">
        <v>44</v>
      </c>
      <c r="G9" s="3">
        <v>0</v>
      </c>
      <c r="H9" t="s">
        <v>47</v>
      </c>
      <c r="I9" t="s">
        <v>14</v>
      </c>
      <c r="J9" s="4">
        <v>0</v>
      </c>
      <c r="K9">
        <v>60</v>
      </c>
      <c r="L9" s="9">
        <v>44415</v>
      </c>
      <c r="M9" t="s">
        <v>49</v>
      </c>
      <c r="N9" s="2" t="s">
        <v>51</v>
      </c>
      <c r="O9" t="s">
        <v>48</v>
      </c>
      <c r="P9" t="s">
        <v>60</v>
      </c>
      <c r="R9" t="s">
        <v>458</v>
      </c>
      <c r="S9" t="s">
        <v>14</v>
      </c>
      <c r="T9" t="s">
        <v>14</v>
      </c>
      <c r="U9" t="s">
        <v>770</v>
      </c>
      <c r="V9" s="19" t="s">
        <v>831</v>
      </c>
      <c r="W9" s="19" t="s">
        <v>14</v>
      </c>
      <c r="AA9" t="str">
        <f>AA$1&amp;": "&amp;Tabla5[[#This Row],[id]]&amp;", "</f>
        <v xml:space="preserve">id: 8, </v>
      </c>
      <c r="AB9" t="str">
        <f>AB$1&amp;": '"&amp;Tabla5[[#This Row],[name]]&amp;"', "</f>
        <v xml:space="preserve">name: 'Markdown Desde Cero', </v>
      </c>
      <c r="AC9" t="str">
        <f>AC$1&amp;": '"&amp;Tabla5[[#This Row],[category]]&amp;"', "</f>
        <v xml:space="preserve">category: 'Herramientas', </v>
      </c>
      <c r="AD9" t="str">
        <f>AD$1&amp;": '"&amp;Tabla5[[#This Row],[technology]]&amp;"', "</f>
        <v xml:space="preserve">technology: 'Markdown', </v>
      </c>
      <c r="AE9" t="str">
        <f>AE$1&amp;": '"&amp;Tabla5[[#This Row],[url]]&amp;"', "</f>
        <v xml:space="preserve">url: 'https://ed.team/cursos/markdown', </v>
      </c>
      <c r="AF9" t="str">
        <f>AF$1&amp;": '"&amp;Tabla5[[#This Row],[platform]]&amp;"', "</f>
        <v xml:space="preserve">platform: 'EDteam', </v>
      </c>
      <c r="AG9" t="str">
        <f>AG$1&amp;": "&amp;SUBSTITUTE(Tabla5[[#This Row],[costo]],",",".")&amp;", "</f>
        <v xml:space="preserve">costo: 0, </v>
      </c>
      <c r="AH9" t="str">
        <f>AH$1&amp;": '"&amp;Tabla5[[#This Row],[money]]&amp;"', "</f>
        <v xml:space="preserve">money: 'USD', </v>
      </c>
      <c r="AI9" t="str">
        <f>AI$1&amp;": "&amp;Tabla5[[#This Row],[comprado]]&amp;", "</f>
        <v xml:space="preserve">comprado: true, </v>
      </c>
      <c r="AJ9" t="str">
        <f>AJ$1&amp;": "&amp;Tabla5[[#This Row],[priority]]&amp;", "</f>
        <v xml:space="preserve">priority: 0, </v>
      </c>
      <c r="AK9" t="str">
        <f>AK$1&amp;": "&amp;Tabla5[[#This Row],[minutos]]&amp;", "</f>
        <v xml:space="preserve">minutos: 60, </v>
      </c>
      <c r="AL9" t="str">
        <f>AL$1&amp;": "&amp;IF(Tabla5[[#This Row],[culminado]]=0,"null","'"&amp;TEXT(Tabla5[[#This Row],[culminado]],"aaaa-mm-dd")&amp;"'")&amp;", "</f>
        <v xml:space="preserve">culminado: '2021-08-07', </v>
      </c>
      <c r="AM9" t="str">
        <f>AM$1&amp;": '"&amp;Tabla5[[#This Row],[certificado]]&amp;"', "</f>
        <v xml:space="preserve">certificado: '228409101-23bffb30-c61a-4998-a82d-9a7a8c8ebfe0', </v>
      </c>
      <c r="AN9" t="str">
        <f>AN$1&amp;": '"&amp;Tabla5[[#This Row],[url_certificado]]&amp;"', "</f>
        <v xml:space="preserve">url_certificado: 'https://edteam-media.s3.amazonaws.com/certificates/original/f848c8a7-28a8-4c55-af01-0eeb675bf3d2.png', </v>
      </c>
      <c r="AO9" t="str">
        <f>AO$1&amp;": '"&amp;Tabla5[[#This Row],[instructor]]&amp;"', "</f>
        <v xml:space="preserve">instructor: 'Alvaro Felipe Chávez', </v>
      </c>
      <c r="AP9" t="str">
        <f>AP$1&amp;": '"&amp;Tabla5[[#This Row],[description]]&amp;"', "</f>
        <v xml:space="preserve">description: 'Escribe código HTML limpio sin preocuparte de las etiquetas ni aprender HTML.', </v>
      </c>
      <c r="AQ9" t="str">
        <f>AQ$1&amp;": '"&amp;Tabla5[[#This Row],[url_aux]]&amp;"', "</f>
        <v xml:space="preserve">url_aux: '', </v>
      </c>
      <c r="AR9" t="str">
        <f>AR$1&amp;": '"&amp;Tabla5[[#This Row],[calificacion]]&amp;"', "</f>
        <v xml:space="preserve">calificacion: 'Excelente', </v>
      </c>
      <c r="AS9" t="str">
        <f>AS$1&amp;": "&amp;Tabla5[[#This Row],[actualizado]]&amp;", "</f>
        <v xml:space="preserve">actualizado: true, </v>
      </c>
      <c r="AT9" t="str">
        <f>AT$1&amp;": "&amp;Tabla5[[#This Row],[en_ruta]]&amp;", "</f>
        <v xml:space="preserve">en_ruta: true, </v>
      </c>
      <c r="AU9" t="str">
        <f>AU$1&amp;": '"&amp;Tabla5[[#This Row],[logo_platform]]&amp;"', "</f>
        <v xml:space="preserve">logo_platform: 'edteam', </v>
      </c>
      <c r="AV9" t="str">
        <f>AV$1&amp;": [ "&amp;Tabla5[[#This Row],[logo_technologies]]&amp;" ], "</f>
        <v xml:space="preserve">logo_technologies: [ 'markdown' ], </v>
      </c>
      <c r="AW9" t="str">
        <f>AW$1&amp;": "&amp;Tabla5[[#This Row],[mostrar]]&amp;", "</f>
        <v xml:space="preserve">mostrar: true, </v>
      </c>
      <c r="AX9" t="str">
        <f>AX$1&amp;": '"&amp;Tabla5[[#This Row],[repositorio]]&amp;"', "</f>
        <v xml:space="preserve">repositorio: '', </v>
      </c>
      <c r="AY9" t="str">
        <f>AY$1&amp;": '"&amp;Tabla5[[#This Row],[nota]]&amp;"'"</f>
        <v>nota: ''</v>
      </c>
      <c r="AZ9" t="str">
        <f t="shared" si="0"/>
        <v>{ id: 8, name: 'Markdown Desde Cero', category: 'Herramientas', technology: 'Markdown', url: 'https://ed.team/cursos/markdown', platform: 'EDteam', costo: 0, money: 'USD', comprado: true, priority: 0, minutos: 60, culminado: '2021-08-07', certificado: '228409101-23bffb30-c61a-4998-a82d-9a7a8c8ebfe0', url_certificado: 'https://edteam-media.s3.amazonaws.com/certificates/original/f848c8a7-28a8-4c55-af01-0eeb675bf3d2.png', instructor: 'Alvaro Felipe Chávez', description: 'Escribe código HTML limpio sin preocuparte de las etiquetas ni aprender HTML.', url_aux: '', calificacion: 'Excelente', actualizado: true, en_ruta: true, logo_platform: 'edteam', logo_technologies: [ 'markdown' ], mostrar: true, repositorio: '', nota: '' },</v>
      </c>
    </row>
    <row r="10" spans="1:52" x14ac:dyDescent="0.3">
      <c r="A10" s="5">
        <v>9</v>
      </c>
      <c r="B10" t="s">
        <v>53</v>
      </c>
      <c r="C10" t="s">
        <v>3</v>
      </c>
      <c r="D10" t="s">
        <v>46</v>
      </c>
      <c r="E10" s="2" t="s">
        <v>188</v>
      </c>
      <c r="F10" t="s">
        <v>8</v>
      </c>
      <c r="G10" s="3">
        <v>0</v>
      </c>
      <c r="H10" t="s">
        <v>10</v>
      </c>
      <c r="I10" t="s">
        <v>14</v>
      </c>
      <c r="J10" s="4">
        <v>0</v>
      </c>
      <c r="K10">
        <v>64</v>
      </c>
      <c r="O10" t="s">
        <v>54</v>
      </c>
      <c r="P10" t="s">
        <v>64</v>
      </c>
      <c r="R10" t="s">
        <v>433</v>
      </c>
      <c r="S10" t="s">
        <v>14</v>
      </c>
      <c r="T10" t="s">
        <v>14</v>
      </c>
      <c r="U10" t="s">
        <v>783</v>
      </c>
      <c r="V10" s="19" t="s">
        <v>831</v>
      </c>
      <c r="W10" s="19" t="s">
        <v>15</v>
      </c>
      <c r="AA10" t="str">
        <f>AA$1&amp;": "&amp;Tabla5[[#This Row],[id]]&amp;", "</f>
        <v xml:space="preserve">id: 9, </v>
      </c>
      <c r="AB10" t="str">
        <f>AB$1&amp;": '"&amp;Tabla5[[#This Row],[name]]&amp;"', "</f>
        <v xml:space="preserve">name: 'Aprenda Markdown desde cero', </v>
      </c>
      <c r="AC10" t="str">
        <f>AC$1&amp;": '"&amp;Tabla5[[#This Row],[category]]&amp;"', "</f>
        <v xml:space="preserve">category: 'Herramientas', </v>
      </c>
      <c r="AD10" t="str">
        <f>AD$1&amp;": '"&amp;Tabla5[[#This Row],[technology]]&amp;"', "</f>
        <v xml:space="preserve">technology: 'Markdown', </v>
      </c>
      <c r="AE10" t="str">
        <f>AE$1&amp;": '"&amp;Tabla5[[#This Row],[url]]&amp;"', "</f>
        <v xml:space="preserve">url: 'https://www.udemy.com/course/aprenda-markdown-desde-cero', </v>
      </c>
      <c r="AF10" t="str">
        <f>AF$1&amp;": '"&amp;Tabla5[[#This Row],[platform]]&amp;"', "</f>
        <v xml:space="preserve">platform: 'Udemy', </v>
      </c>
      <c r="AG10" t="str">
        <f>AG$1&amp;": "&amp;SUBSTITUTE(Tabla5[[#This Row],[costo]],",",".")&amp;", "</f>
        <v xml:space="preserve">costo: 0, </v>
      </c>
      <c r="AH10" t="str">
        <f>AH$1&amp;": '"&amp;Tabla5[[#This Row],[money]]&amp;"', "</f>
        <v xml:space="preserve">money: 'EUR', </v>
      </c>
      <c r="AI10" t="str">
        <f>AI$1&amp;": "&amp;Tabla5[[#This Row],[comprado]]&amp;", "</f>
        <v xml:space="preserve">comprado: true, </v>
      </c>
      <c r="AJ10" t="str">
        <f>AJ$1&amp;": "&amp;Tabla5[[#This Row],[priority]]&amp;", "</f>
        <v xml:space="preserve">priority: 0, </v>
      </c>
      <c r="AK10" t="str">
        <f>AK$1&amp;": "&amp;Tabla5[[#This Row],[minutos]]&amp;", "</f>
        <v xml:space="preserve">minutos: 64, </v>
      </c>
      <c r="AL10" t="str">
        <f>AL$1&amp;": "&amp;IF(Tabla5[[#This Row],[culminado]]=0,"null","'"&amp;TEXT(Tabla5[[#This Row],[culminado]],"aaaa-mm-dd")&amp;"'")&amp;", "</f>
        <v xml:space="preserve">culminado: null, </v>
      </c>
      <c r="AM10" t="str">
        <f>AM$1&amp;": '"&amp;Tabla5[[#This Row],[certificado]]&amp;"', "</f>
        <v xml:space="preserve">certificado: '', </v>
      </c>
      <c r="AN10" t="str">
        <f>AN$1&amp;": '"&amp;Tabla5[[#This Row],[url_certificado]]&amp;"', "</f>
        <v xml:space="preserve">url_certificado: '', </v>
      </c>
      <c r="AO10" t="str">
        <f>AO$1&amp;": '"&amp;Tabla5[[#This Row],[instructor]]&amp;"', "</f>
        <v xml:space="preserve">instructor: 'Alexander David Rodriguez Ferrer', </v>
      </c>
      <c r="AP10" t="str">
        <f>AP$1&amp;": '"&amp;Tabla5[[#This Row],[description]]&amp;"', "</f>
        <v xml:space="preserve">description: 'Aprenda el lenguaje de etiquetado Markdown que facilitar la construcción de documentos en HTML 5.', </v>
      </c>
      <c r="AQ10" t="str">
        <f>AQ$1&amp;": '"&amp;Tabla5[[#This Row],[url_aux]]&amp;"', "</f>
        <v xml:space="preserve">url_aux: '', </v>
      </c>
      <c r="AR10" t="str">
        <f>AR$1&amp;": '"&amp;Tabla5[[#This Row],[calificacion]]&amp;"', "</f>
        <v xml:space="preserve">calificacion: '*En evaluación*', </v>
      </c>
      <c r="AS10" t="str">
        <f>AS$1&amp;": "&amp;Tabla5[[#This Row],[actualizado]]&amp;", "</f>
        <v xml:space="preserve">actualizado: true, </v>
      </c>
      <c r="AT10" t="str">
        <f>AT$1&amp;": "&amp;Tabla5[[#This Row],[en_ruta]]&amp;", "</f>
        <v xml:space="preserve">en_ruta: true, </v>
      </c>
      <c r="AU10" t="str">
        <f>AU$1&amp;": '"&amp;Tabla5[[#This Row],[logo_platform]]&amp;"', "</f>
        <v xml:space="preserve">logo_platform: 'udemy', </v>
      </c>
      <c r="AV10" t="str">
        <f>AV$1&amp;": [ "&amp;Tabla5[[#This Row],[logo_technologies]]&amp;" ], "</f>
        <v xml:space="preserve">logo_technologies: [ 'markdown' ], </v>
      </c>
      <c r="AW10" t="str">
        <f>AW$1&amp;": "&amp;Tabla5[[#This Row],[mostrar]]&amp;", "</f>
        <v xml:space="preserve">mostrar: false, </v>
      </c>
      <c r="AX10" t="str">
        <f>AX$1&amp;": '"&amp;Tabla5[[#This Row],[repositorio]]&amp;"', "</f>
        <v xml:space="preserve">repositorio: '', </v>
      </c>
      <c r="AY10" t="str">
        <f>AY$1&amp;": '"&amp;Tabla5[[#This Row],[nota]]&amp;"'"</f>
        <v>nota: ''</v>
      </c>
      <c r="AZ10" t="str">
        <f t="shared" si="0"/>
        <v>{ id: 9, name: 'Aprenda Markdown desde cero', category: 'Herramientas', technology: 'Markdown', url: 'https://www.udemy.com/course/aprenda-markdown-desde-cero', platform: 'Udemy', costo: 0, money: 'EUR', comprado: true, priority: 0, minutos: 64, culminado: null, certificado: '', url_certificado: '', instructor: 'Alexander David Rodriguez Ferrer', description: 'Aprenda el lenguaje de etiquetado Markdown que facilitar la construcción de documentos en HTML 5.', url_aux: '', calificacion: '*En evaluación*', actualizado: true, en_ruta: true, logo_platform: 'udemy', logo_technologies: [ 'markdown' ], mostrar: false, repositorio: '', nota: '' },</v>
      </c>
    </row>
    <row r="11" spans="1:52" x14ac:dyDescent="0.3">
      <c r="A11" s="5">
        <v>10</v>
      </c>
      <c r="B11" t="s">
        <v>66</v>
      </c>
      <c r="C11" t="s">
        <v>3</v>
      </c>
      <c r="D11" t="s">
        <v>67</v>
      </c>
      <c r="E11" s="2" t="s">
        <v>68</v>
      </c>
      <c r="F11" t="s">
        <v>44</v>
      </c>
      <c r="G11" s="3">
        <v>0</v>
      </c>
      <c r="H11" t="s">
        <v>47</v>
      </c>
      <c r="I11" t="s">
        <v>14</v>
      </c>
      <c r="J11" s="4">
        <v>0</v>
      </c>
      <c r="K11">
        <v>49</v>
      </c>
      <c r="O11" t="s">
        <v>71</v>
      </c>
      <c r="P11" t="s">
        <v>65</v>
      </c>
      <c r="R11" t="s">
        <v>433</v>
      </c>
      <c r="S11" t="s">
        <v>14</v>
      </c>
      <c r="T11" t="s">
        <v>14</v>
      </c>
      <c r="U11" t="s">
        <v>770</v>
      </c>
      <c r="V11" s="19" t="s">
        <v>832</v>
      </c>
      <c r="W11" s="19" t="s">
        <v>15</v>
      </c>
      <c r="AA11" t="str">
        <f>AA$1&amp;": "&amp;Tabla5[[#This Row],[id]]&amp;", "</f>
        <v xml:space="preserve">id: 10, </v>
      </c>
      <c r="AB11" t="str">
        <f>AB$1&amp;": '"&amp;Tabla5[[#This Row],[name]]&amp;"', "</f>
        <v xml:space="preserve">name: 'VIM desde cero', </v>
      </c>
      <c r="AC11" t="str">
        <f>AC$1&amp;": '"&amp;Tabla5[[#This Row],[category]]&amp;"', "</f>
        <v xml:space="preserve">category: 'Herramientas', </v>
      </c>
      <c r="AD11" t="str">
        <f>AD$1&amp;": '"&amp;Tabla5[[#This Row],[technology]]&amp;"', "</f>
        <v xml:space="preserve">technology: 'VIM', </v>
      </c>
      <c r="AE11" t="str">
        <f>AE$1&amp;": '"&amp;Tabla5[[#This Row],[url]]&amp;"', "</f>
        <v xml:space="preserve">url: 'https://ed.team/cursos/vim', </v>
      </c>
      <c r="AF11" t="str">
        <f>AF$1&amp;": '"&amp;Tabla5[[#This Row],[platform]]&amp;"', "</f>
        <v xml:space="preserve">platform: 'EDteam', </v>
      </c>
      <c r="AG11" t="str">
        <f>AG$1&amp;": "&amp;SUBSTITUTE(Tabla5[[#This Row],[costo]],",",".")&amp;", "</f>
        <v xml:space="preserve">costo: 0, </v>
      </c>
      <c r="AH11" t="str">
        <f>AH$1&amp;": '"&amp;Tabla5[[#This Row],[money]]&amp;"', "</f>
        <v xml:space="preserve">money: 'USD', </v>
      </c>
      <c r="AI11" t="str">
        <f>AI$1&amp;": "&amp;Tabla5[[#This Row],[comprado]]&amp;", "</f>
        <v xml:space="preserve">comprado: true, </v>
      </c>
      <c r="AJ11" t="str">
        <f>AJ$1&amp;": "&amp;Tabla5[[#This Row],[priority]]&amp;", "</f>
        <v xml:space="preserve">priority: 0, </v>
      </c>
      <c r="AK11" t="str">
        <f>AK$1&amp;": "&amp;Tabla5[[#This Row],[minutos]]&amp;", "</f>
        <v xml:space="preserve">minutos: 49, </v>
      </c>
      <c r="AL11" t="str">
        <f>AL$1&amp;": "&amp;IF(Tabla5[[#This Row],[culminado]]=0,"null","'"&amp;TEXT(Tabla5[[#This Row],[culminado]],"aaaa-mm-dd")&amp;"'")&amp;", "</f>
        <v xml:space="preserve">culminado: null, </v>
      </c>
      <c r="AM11" t="str">
        <f>AM$1&amp;": '"&amp;Tabla5[[#This Row],[certificado]]&amp;"', "</f>
        <v xml:space="preserve">certificado: '', </v>
      </c>
      <c r="AN11" t="str">
        <f>AN$1&amp;": '"&amp;Tabla5[[#This Row],[url_certificado]]&amp;"', "</f>
        <v xml:space="preserve">url_certificado: '', </v>
      </c>
      <c r="AO11" t="str">
        <f>AO$1&amp;": '"&amp;Tabla5[[#This Row],[instructor]]&amp;"', "</f>
        <v xml:space="preserve">instructor: 'Alexys Lozada', </v>
      </c>
      <c r="AP11" t="str">
        <f>AP$1&amp;": '"&amp;Tabla5[[#This Row],[description]]&amp;"', "</f>
        <v xml:space="preserve">description: 'Aprende los comandos básicos para utilizar el editor de texto más poderoso del mundo.', </v>
      </c>
      <c r="AQ11" t="str">
        <f>AQ$1&amp;": '"&amp;Tabla5[[#This Row],[url_aux]]&amp;"', "</f>
        <v xml:space="preserve">url_aux: '', </v>
      </c>
      <c r="AR11" t="str">
        <f>AR$1&amp;": '"&amp;Tabla5[[#This Row],[calificacion]]&amp;"', "</f>
        <v xml:space="preserve">calificacion: '*En evaluación*', </v>
      </c>
      <c r="AS11" t="str">
        <f>AS$1&amp;": "&amp;Tabla5[[#This Row],[actualizado]]&amp;", "</f>
        <v xml:space="preserve">actualizado: true, </v>
      </c>
      <c r="AT11" t="str">
        <f>AT$1&amp;": "&amp;Tabla5[[#This Row],[en_ruta]]&amp;", "</f>
        <v xml:space="preserve">en_ruta: true, </v>
      </c>
      <c r="AU11" t="str">
        <f>AU$1&amp;": '"&amp;Tabla5[[#This Row],[logo_platform]]&amp;"', "</f>
        <v xml:space="preserve">logo_platform: 'edteam', </v>
      </c>
      <c r="AV11" t="str">
        <f>AV$1&amp;": [ "&amp;Tabla5[[#This Row],[logo_technologies]]&amp;" ], "</f>
        <v xml:space="preserve">logo_technologies: [ 'vim' ], </v>
      </c>
      <c r="AW11" t="str">
        <f>AW$1&amp;": "&amp;Tabla5[[#This Row],[mostrar]]&amp;", "</f>
        <v xml:space="preserve">mostrar: false, </v>
      </c>
      <c r="AX11" t="str">
        <f>AX$1&amp;": '"&amp;Tabla5[[#This Row],[repositorio]]&amp;"', "</f>
        <v xml:space="preserve">repositorio: '', </v>
      </c>
      <c r="AY11" t="str">
        <f>AY$1&amp;": '"&amp;Tabla5[[#This Row],[nota]]&amp;"'"</f>
        <v>nota: ''</v>
      </c>
      <c r="AZ11" t="str">
        <f t="shared" si="0"/>
        <v>{ id: 10, name: 'VIM desde cero', category: 'Herramientas', technology: 'VIM', url: 'https://ed.team/cursos/vim', platform: 'EDteam', costo: 0, money: 'USD', comprado: true, priority: 0, minutos: 49, culminado: null, certificado: '', url_certificado: '', instructor: 'Alexys Lozada', description: 'Aprende los comandos básicos para utilizar el editor de texto más poderoso del mundo.', url_aux: '', calificacion: '*En evaluación*', actualizado: true, en_ruta: true, logo_platform: 'edteam', logo_technologies: [ 'vim' ], mostrar: false, repositorio: '', nota: '' },</v>
      </c>
    </row>
    <row r="12" spans="1:52" x14ac:dyDescent="0.3">
      <c r="A12" s="5">
        <v>11</v>
      </c>
      <c r="B12" t="s">
        <v>69</v>
      </c>
      <c r="C12" t="s">
        <v>3</v>
      </c>
      <c r="D12" t="s">
        <v>67</v>
      </c>
      <c r="E12" s="2" t="s">
        <v>72</v>
      </c>
      <c r="F12" t="s">
        <v>8</v>
      </c>
      <c r="G12" s="3">
        <v>0</v>
      </c>
      <c r="H12" t="s">
        <v>10</v>
      </c>
      <c r="I12" t="s">
        <v>14</v>
      </c>
      <c r="J12" s="4">
        <v>0</v>
      </c>
      <c r="K12">
        <f>60+26</f>
        <v>86</v>
      </c>
      <c r="O12" t="s">
        <v>70</v>
      </c>
      <c r="P12" t="s">
        <v>959</v>
      </c>
      <c r="R12" t="s">
        <v>433</v>
      </c>
      <c r="S12" t="s">
        <v>14</v>
      </c>
      <c r="T12" t="s">
        <v>14</v>
      </c>
      <c r="U12" t="s">
        <v>783</v>
      </c>
      <c r="V12" s="19" t="s">
        <v>832</v>
      </c>
      <c r="W12" s="19" t="s">
        <v>15</v>
      </c>
      <c r="AA12" t="str">
        <f>AA$1&amp;": "&amp;Tabla5[[#This Row],[id]]&amp;", "</f>
        <v xml:space="preserve">id: 11, </v>
      </c>
      <c r="AB12" t="str">
        <f>AB$1&amp;": '"&amp;Tabla5[[#This Row],[name]]&amp;"', "</f>
        <v xml:space="preserve">name: 'Vim, aumenta tu velocidad de desarrollo', </v>
      </c>
      <c r="AC12" t="str">
        <f>AC$1&amp;": '"&amp;Tabla5[[#This Row],[category]]&amp;"', "</f>
        <v xml:space="preserve">category: 'Herramientas', </v>
      </c>
      <c r="AD12" t="str">
        <f>AD$1&amp;": '"&amp;Tabla5[[#This Row],[technology]]&amp;"', "</f>
        <v xml:space="preserve">technology: 'VIM', </v>
      </c>
      <c r="AE12" t="str">
        <f>AE$1&amp;": '"&amp;Tabla5[[#This Row],[url]]&amp;"', "</f>
        <v xml:space="preserve">url: 'https://www.udemy.com/course/vim-aumenta-tu-velocidad-de-desarrollo', </v>
      </c>
      <c r="AF12" t="str">
        <f>AF$1&amp;": '"&amp;Tabla5[[#This Row],[platform]]&amp;"', "</f>
        <v xml:space="preserve">platform: 'Udemy', </v>
      </c>
      <c r="AG12" t="str">
        <f>AG$1&amp;": "&amp;SUBSTITUTE(Tabla5[[#This Row],[costo]],",",".")&amp;", "</f>
        <v xml:space="preserve">costo: 0, </v>
      </c>
      <c r="AH12" t="str">
        <f>AH$1&amp;": '"&amp;Tabla5[[#This Row],[money]]&amp;"', "</f>
        <v xml:space="preserve">money: 'EUR', </v>
      </c>
      <c r="AI12" t="str">
        <f>AI$1&amp;": "&amp;Tabla5[[#This Row],[comprado]]&amp;", "</f>
        <v xml:space="preserve">comprado: true, </v>
      </c>
      <c r="AJ12" t="str">
        <f>AJ$1&amp;": "&amp;Tabla5[[#This Row],[priority]]&amp;", "</f>
        <v xml:space="preserve">priority: 0, </v>
      </c>
      <c r="AK12" t="str">
        <f>AK$1&amp;": "&amp;Tabla5[[#This Row],[minutos]]&amp;", "</f>
        <v xml:space="preserve">minutos: 86, </v>
      </c>
      <c r="AL12" t="str">
        <f>AL$1&amp;": "&amp;IF(Tabla5[[#This Row],[culminado]]=0,"null","'"&amp;TEXT(Tabla5[[#This Row],[culminado]],"aaaa-mm-dd")&amp;"'")&amp;", "</f>
        <v xml:space="preserve">culminado: null, </v>
      </c>
      <c r="AM12" t="str">
        <f>AM$1&amp;": '"&amp;Tabla5[[#This Row],[certificado]]&amp;"', "</f>
        <v xml:space="preserve">certificado: '', </v>
      </c>
      <c r="AN12" t="str">
        <f>AN$1&amp;": '"&amp;Tabla5[[#This Row],[url_certificado]]&amp;"', "</f>
        <v xml:space="preserve">url_certificado: '', </v>
      </c>
      <c r="AO12" t="str">
        <f>AO$1&amp;": '"&amp;Tabla5[[#This Row],[instructor]]&amp;"', "</f>
        <v xml:space="preserve">instructor: 'Nicolas Schurmann', </v>
      </c>
      <c r="AP12" t="str">
        <f>AP$1&amp;": '"&amp;Tabla5[[#This Row],[description]]&amp;"', "</f>
        <v xml:space="preserve">description: 'Empieza siendo productivo con Vim en linux, windows, Mac y Unix.', </v>
      </c>
      <c r="AQ12" t="str">
        <f>AQ$1&amp;": '"&amp;Tabla5[[#This Row],[url_aux]]&amp;"', "</f>
        <v xml:space="preserve">url_aux: '', </v>
      </c>
      <c r="AR12" t="str">
        <f>AR$1&amp;": '"&amp;Tabla5[[#This Row],[calificacion]]&amp;"', "</f>
        <v xml:space="preserve">calificacion: '*En evaluación*', </v>
      </c>
      <c r="AS12" t="str">
        <f>AS$1&amp;": "&amp;Tabla5[[#This Row],[actualizado]]&amp;", "</f>
        <v xml:space="preserve">actualizado: true, </v>
      </c>
      <c r="AT12" t="str">
        <f>AT$1&amp;": "&amp;Tabla5[[#This Row],[en_ruta]]&amp;", "</f>
        <v xml:space="preserve">en_ruta: true, </v>
      </c>
      <c r="AU12" t="str">
        <f>AU$1&amp;": '"&amp;Tabla5[[#This Row],[logo_platform]]&amp;"', "</f>
        <v xml:space="preserve">logo_platform: 'udemy', </v>
      </c>
      <c r="AV12" t="str">
        <f>AV$1&amp;": [ "&amp;Tabla5[[#This Row],[logo_technologies]]&amp;" ], "</f>
        <v xml:space="preserve">logo_technologies: [ 'vim' ], </v>
      </c>
      <c r="AW12" t="str">
        <f>AW$1&amp;": "&amp;Tabla5[[#This Row],[mostrar]]&amp;", "</f>
        <v xml:space="preserve">mostrar: false, </v>
      </c>
      <c r="AX12" t="str">
        <f>AX$1&amp;": '"&amp;Tabla5[[#This Row],[repositorio]]&amp;"', "</f>
        <v xml:space="preserve">repositorio: '', </v>
      </c>
      <c r="AY12" t="str">
        <f>AY$1&amp;": '"&amp;Tabla5[[#This Row],[nota]]&amp;"'"</f>
        <v>nota: ''</v>
      </c>
      <c r="AZ12" t="str">
        <f t="shared" si="0"/>
        <v>{ id: 11, name: 'Vim, aumenta tu velocidad de desarrollo', category: 'Herramientas', technology: 'VIM', url: 'https://www.udemy.com/course/vim-aumenta-tu-velocidad-de-desarrollo', platform: 'Udemy', costo: 0, money: 'EUR', comprado: true, priority: 0, minutos: 86, culminado: null, certificado: '', url_certificado: '', instructor: 'Nicolas Schurmann', description: 'Empieza siendo productivo con Vim en linux, windows, Mac y Unix.', url_aux: '', calificacion: '*En evaluación*', actualizado: true, en_ruta: true, logo_platform: 'udemy', logo_technologies: [ 'vim' ], mostrar: false, repositorio: '', nota: '' },</v>
      </c>
    </row>
    <row r="13" spans="1:52" x14ac:dyDescent="0.3">
      <c r="A13" s="5">
        <v>12</v>
      </c>
      <c r="B13" t="s">
        <v>73</v>
      </c>
      <c r="C13" t="s">
        <v>3</v>
      </c>
      <c r="D13" t="s">
        <v>67</v>
      </c>
      <c r="E13" s="2" t="s">
        <v>74</v>
      </c>
      <c r="F13" t="s">
        <v>8</v>
      </c>
      <c r="G13" s="3">
        <v>0</v>
      </c>
      <c r="H13" t="s">
        <v>10</v>
      </c>
      <c r="I13" t="s">
        <v>14</v>
      </c>
      <c r="J13" s="4">
        <v>0</v>
      </c>
      <c r="K13">
        <v>51</v>
      </c>
      <c r="O13" t="s">
        <v>76</v>
      </c>
      <c r="P13" t="s">
        <v>75</v>
      </c>
      <c r="R13" t="s">
        <v>433</v>
      </c>
      <c r="S13" t="s">
        <v>14</v>
      </c>
      <c r="T13" t="s">
        <v>14</v>
      </c>
      <c r="U13" t="s">
        <v>783</v>
      </c>
      <c r="V13" s="19" t="s">
        <v>832</v>
      </c>
      <c r="W13" s="19" t="s">
        <v>15</v>
      </c>
      <c r="AA13" t="str">
        <f>AA$1&amp;": "&amp;Tabla5[[#This Row],[id]]&amp;", "</f>
        <v xml:space="preserve">id: 12, </v>
      </c>
      <c r="AB13" t="str">
        <f>AB$1&amp;": '"&amp;Tabla5[[#This Row],[name]]&amp;"', "</f>
        <v xml:space="preserve">name: 'VIM: Mejora tu velocidad para codificar.', </v>
      </c>
      <c r="AC13" t="str">
        <f>AC$1&amp;": '"&amp;Tabla5[[#This Row],[category]]&amp;"', "</f>
        <v xml:space="preserve">category: 'Herramientas', </v>
      </c>
      <c r="AD13" t="str">
        <f>AD$1&amp;": '"&amp;Tabla5[[#This Row],[technology]]&amp;"', "</f>
        <v xml:space="preserve">technology: 'VIM', </v>
      </c>
      <c r="AE13" t="str">
        <f>AE$1&amp;": '"&amp;Tabla5[[#This Row],[url]]&amp;"', "</f>
        <v xml:space="preserve">url: 'https://www.udemy.com/course/chochy_vim', </v>
      </c>
      <c r="AF13" t="str">
        <f>AF$1&amp;": '"&amp;Tabla5[[#This Row],[platform]]&amp;"', "</f>
        <v xml:space="preserve">platform: 'Udemy', </v>
      </c>
      <c r="AG13" t="str">
        <f>AG$1&amp;": "&amp;SUBSTITUTE(Tabla5[[#This Row],[costo]],",",".")&amp;", "</f>
        <v xml:space="preserve">costo: 0, </v>
      </c>
      <c r="AH13" t="str">
        <f>AH$1&amp;": '"&amp;Tabla5[[#This Row],[money]]&amp;"', "</f>
        <v xml:space="preserve">money: 'EUR', </v>
      </c>
      <c r="AI13" t="str">
        <f>AI$1&amp;": "&amp;Tabla5[[#This Row],[comprado]]&amp;", "</f>
        <v xml:space="preserve">comprado: true, </v>
      </c>
      <c r="AJ13" t="str">
        <f>AJ$1&amp;": "&amp;Tabla5[[#This Row],[priority]]&amp;", "</f>
        <v xml:space="preserve">priority: 0, </v>
      </c>
      <c r="AK13" t="str">
        <f>AK$1&amp;": "&amp;Tabla5[[#This Row],[minutos]]&amp;", "</f>
        <v xml:space="preserve">minutos: 51, </v>
      </c>
      <c r="AL13" t="str">
        <f>AL$1&amp;": "&amp;IF(Tabla5[[#This Row],[culminado]]=0,"null","'"&amp;TEXT(Tabla5[[#This Row],[culminado]],"aaaa-mm-dd")&amp;"'")&amp;", "</f>
        <v xml:space="preserve">culminado: null, </v>
      </c>
      <c r="AM13" t="str">
        <f>AM$1&amp;": '"&amp;Tabla5[[#This Row],[certificado]]&amp;"', "</f>
        <v xml:space="preserve">certificado: '', </v>
      </c>
      <c r="AN13" t="str">
        <f>AN$1&amp;": '"&amp;Tabla5[[#This Row],[url_certificado]]&amp;"', "</f>
        <v xml:space="preserve">url_certificado: '', </v>
      </c>
      <c r="AO13" t="str">
        <f>AO$1&amp;": '"&amp;Tabla5[[#This Row],[instructor]]&amp;"', "</f>
        <v xml:space="preserve">instructor: 'Jorge Salgado Miranda', </v>
      </c>
      <c r="AP13" t="str">
        <f>AP$1&amp;": '"&amp;Tabla5[[#This Row],[description]]&amp;"', "</f>
        <v xml:space="preserve">description: 'Aprende a Trabajar a mayor velocidad en Cualquier IDE con ayuda de VIM y sus comandos.', </v>
      </c>
      <c r="AQ13" t="str">
        <f>AQ$1&amp;": '"&amp;Tabla5[[#This Row],[url_aux]]&amp;"', "</f>
        <v xml:space="preserve">url_aux: '', </v>
      </c>
      <c r="AR13" t="str">
        <f>AR$1&amp;": '"&amp;Tabla5[[#This Row],[calificacion]]&amp;"', "</f>
        <v xml:space="preserve">calificacion: '*En evaluación*', </v>
      </c>
      <c r="AS13" t="str">
        <f>AS$1&amp;": "&amp;Tabla5[[#This Row],[actualizado]]&amp;", "</f>
        <v xml:space="preserve">actualizado: true, </v>
      </c>
      <c r="AT13" t="str">
        <f>AT$1&amp;": "&amp;Tabla5[[#This Row],[en_ruta]]&amp;", "</f>
        <v xml:space="preserve">en_ruta: true, </v>
      </c>
      <c r="AU13" t="str">
        <f>AU$1&amp;": '"&amp;Tabla5[[#This Row],[logo_platform]]&amp;"', "</f>
        <v xml:space="preserve">logo_platform: 'udemy', </v>
      </c>
      <c r="AV13" t="str">
        <f>AV$1&amp;": [ "&amp;Tabla5[[#This Row],[logo_technologies]]&amp;" ], "</f>
        <v xml:space="preserve">logo_technologies: [ 'vim' ], </v>
      </c>
      <c r="AW13" t="str">
        <f>AW$1&amp;": "&amp;Tabla5[[#This Row],[mostrar]]&amp;", "</f>
        <v xml:space="preserve">mostrar: false, </v>
      </c>
      <c r="AX13" t="str">
        <f>AX$1&amp;": '"&amp;Tabla5[[#This Row],[repositorio]]&amp;"', "</f>
        <v xml:space="preserve">repositorio: '', </v>
      </c>
      <c r="AY13" t="str">
        <f>AY$1&amp;": '"&amp;Tabla5[[#This Row],[nota]]&amp;"'"</f>
        <v>nota: ''</v>
      </c>
      <c r="AZ13" t="str">
        <f t="shared" si="0"/>
        <v>{ id: 12, name: 'VIM: Mejora tu velocidad para codificar.', category: 'Herramientas', technology: 'VIM', url: 'https://www.udemy.com/course/chochy_vim', platform: 'Udemy', costo: 0, money: 'EUR', comprado: true, priority: 0, minutos: 51, culminado: null, certificado: '', url_certificado: '', instructor: 'Jorge Salgado Miranda', description: 'Aprende a Trabajar a mayor velocidad en Cualquier IDE con ayuda de VIM y sus comandos.', url_aux: '', calificacion: '*En evaluación*', actualizado: true, en_ruta: true, logo_platform: 'udemy', logo_technologies: [ 'vim' ], mostrar: false, repositorio: '', nota: '' },</v>
      </c>
    </row>
    <row r="14" spans="1:52" x14ac:dyDescent="0.3">
      <c r="A14" s="5">
        <v>13</v>
      </c>
      <c r="B14" t="s">
        <v>77</v>
      </c>
      <c r="C14" t="s">
        <v>78</v>
      </c>
      <c r="D14" t="s">
        <v>79</v>
      </c>
      <c r="E14" s="2" t="s">
        <v>80</v>
      </c>
      <c r="F14" t="s">
        <v>81</v>
      </c>
      <c r="G14" s="3">
        <v>0</v>
      </c>
      <c r="H14" t="s">
        <v>47</v>
      </c>
      <c r="I14" t="s">
        <v>14</v>
      </c>
      <c r="J14" s="4">
        <v>0</v>
      </c>
      <c r="K14">
        <f>4*60+15</f>
        <v>255</v>
      </c>
      <c r="O14" t="s">
        <v>82</v>
      </c>
      <c r="P14" t="s">
        <v>83</v>
      </c>
      <c r="R14" t="s">
        <v>433</v>
      </c>
      <c r="S14" t="s">
        <v>14</v>
      </c>
      <c r="T14" t="s">
        <v>14</v>
      </c>
      <c r="U14" t="s">
        <v>785</v>
      </c>
      <c r="V14" s="19" t="s">
        <v>833</v>
      </c>
      <c r="W14" s="19" t="s">
        <v>15</v>
      </c>
      <c r="AA14" t="str">
        <f>AA$1&amp;": "&amp;Tabla5[[#This Row],[id]]&amp;", "</f>
        <v xml:space="preserve">id: 13, </v>
      </c>
      <c r="AB14" t="str">
        <f>AB$1&amp;": '"&amp;Tabla5[[#This Row],[name]]&amp;"', "</f>
        <v xml:space="preserve">name: 'Curso de Blogger - Completo', </v>
      </c>
      <c r="AC14" t="str">
        <f>AC$1&amp;": '"&amp;Tabla5[[#This Row],[category]]&amp;"', "</f>
        <v xml:space="preserve">category: 'Sistema de gestión de contenidos', </v>
      </c>
      <c r="AD14" t="str">
        <f>AD$1&amp;": '"&amp;Tabla5[[#This Row],[technology]]&amp;"', "</f>
        <v xml:space="preserve">technology: 'Blogger', </v>
      </c>
      <c r="AE14" t="str">
        <f>AE$1&amp;": '"&amp;Tabla5[[#This Row],[url]]&amp;"', "</f>
        <v xml:space="preserve">url: 'https://www.youtube.com/watch?v=CcLrJQqPDPc', </v>
      </c>
      <c r="AF14" t="str">
        <f>AF$1&amp;": '"&amp;Tabla5[[#This Row],[platform]]&amp;"', "</f>
        <v xml:space="preserve">platform: 'YouTube', </v>
      </c>
      <c r="AG14" t="str">
        <f>AG$1&amp;": "&amp;SUBSTITUTE(Tabla5[[#This Row],[costo]],",",".")&amp;", "</f>
        <v xml:space="preserve">costo: 0, </v>
      </c>
      <c r="AH14" t="str">
        <f>AH$1&amp;": '"&amp;Tabla5[[#This Row],[money]]&amp;"', "</f>
        <v xml:space="preserve">money: 'USD', </v>
      </c>
      <c r="AI14" t="str">
        <f>AI$1&amp;": "&amp;Tabla5[[#This Row],[comprado]]&amp;", "</f>
        <v xml:space="preserve">comprado: true, </v>
      </c>
      <c r="AJ14" t="str">
        <f>AJ$1&amp;": "&amp;Tabla5[[#This Row],[priority]]&amp;", "</f>
        <v xml:space="preserve">priority: 0, </v>
      </c>
      <c r="AK14" t="str">
        <f>AK$1&amp;": "&amp;Tabla5[[#This Row],[minutos]]&amp;", "</f>
        <v xml:space="preserve">minutos: 255, </v>
      </c>
      <c r="AL14" t="str">
        <f>AL$1&amp;": "&amp;IF(Tabla5[[#This Row],[culminado]]=0,"null","'"&amp;TEXT(Tabla5[[#This Row],[culminado]],"aaaa-mm-dd")&amp;"'")&amp;", "</f>
        <v xml:space="preserve">culminado: null, </v>
      </c>
      <c r="AM14" t="str">
        <f>AM$1&amp;": '"&amp;Tabla5[[#This Row],[certificado]]&amp;"', "</f>
        <v xml:space="preserve">certificado: '', </v>
      </c>
      <c r="AN14" t="str">
        <f>AN$1&amp;": '"&amp;Tabla5[[#This Row],[url_certificado]]&amp;"', "</f>
        <v xml:space="preserve">url_certificado: '', </v>
      </c>
      <c r="AO14" t="str">
        <f>AO$1&amp;": '"&amp;Tabla5[[#This Row],[instructor]]&amp;"', "</f>
        <v xml:space="preserve">instructor: 'Yoney Gallardo', </v>
      </c>
      <c r="AP14" t="str">
        <f>AP$1&amp;": '"&amp;Tabla5[[#This Row],[description]]&amp;"', "</f>
        <v xml:space="preserve">description: 'Curso completo de Blogger.', </v>
      </c>
      <c r="AQ14" t="str">
        <f>AQ$1&amp;": '"&amp;Tabla5[[#This Row],[url_aux]]&amp;"', "</f>
        <v xml:space="preserve">url_aux: '', </v>
      </c>
      <c r="AR14" t="str">
        <f>AR$1&amp;": '"&amp;Tabla5[[#This Row],[calificacion]]&amp;"', "</f>
        <v xml:space="preserve">calificacion: '*En evaluación*', </v>
      </c>
      <c r="AS14" t="str">
        <f>AS$1&amp;": "&amp;Tabla5[[#This Row],[actualizado]]&amp;", "</f>
        <v xml:space="preserve">actualizado: true, </v>
      </c>
      <c r="AT14" t="str">
        <f>AT$1&amp;": "&amp;Tabla5[[#This Row],[en_ruta]]&amp;", "</f>
        <v xml:space="preserve">en_ruta: true, </v>
      </c>
      <c r="AU14" t="str">
        <f>AU$1&amp;": '"&amp;Tabla5[[#This Row],[logo_platform]]&amp;"', "</f>
        <v xml:space="preserve">logo_platform: 'youtube', </v>
      </c>
      <c r="AV14" t="str">
        <f>AV$1&amp;": [ "&amp;Tabla5[[#This Row],[logo_technologies]]&amp;" ], "</f>
        <v xml:space="preserve">logo_technologies: [ 'blogger' ], </v>
      </c>
      <c r="AW14" t="str">
        <f>AW$1&amp;": "&amp;Tabla5[[#This Row],[mostrar]]&amp;", "</f>
        <v xml:space="preserve">mostrar: false, </v>
      </c>
      <c r="AX14" t="str">
        <f>AX$1&amp;": '"&amp;Tabla5[[#This Row],[repositorio]]&amp;"', "</f>
        <v xml:space="preserve">repositorio: '', </v>
      </c>
      <c r="AY14" t="str">
        <f>AY$1&amp;": '"&amp;Tabla5[[#This Row],[nota]]&amp;"'"</f>
        <v>nota: ''</v>
      </c>
      <c r="AZ14" t="str">
        <f t="shared" si="0"/>
        <v>{ id: 13, name: 'Curso de Blogger - Completo', category: 'Sistema de gestión de contenidos', technology: 'Blogger', url: 'https://www.youtube.com/watch?v=CcLrJQqPDPc', platform: 'YouTube', costo: 0, money: 'USD', comprado: true, priority: 0, minutos: 255, culminado: null, certificado: '', url_certificado: '', instructor: 'Yoney Gallardo', description: 'Curso completo de Blogger.', url_aux: '', calificacion: '*En evaluación*', actualizado: true, en_ruta: true, logo_platform: 'youtube', logo_technologies: [ 'blogger' ], mostrar: false, repositorio: '', nota: '' },</v>
      </c>
    </row>
    <row r="15" spans="1:52" x14ac:dyDescent="0.3">
      <c r="A15" s="5">
        <v>14</v>
      </c>
      <c r="B15" t="s">
        <v>1046</v>
      </c>
      <c r="C15" t="s">
        <v>78</v>
      </c>
      <c r="D15" s="19" t="s">
        <v>84</v>
      </c>
      <c r="E15" s="2" t="s">
        <v>956</v>
      </c>
      <c r="F15" t="s">
        <v>8</v>
      </c>
      <c r="G15" s="3">
        <v>0</v>
      </c>
      <c r="H15" t="s">
        <v>10</v>
      </c>
      <c r="I15" t="s">
        <v>14</v>
      </c>
      <c r="J15" s="4">
        <v>0</v>
      </c>
      <c r="K15">
        <f>60+53</f>
        <v>113</v>
      </c>
      <c r="O15" t="s">
        <v>85</v>
      </c>
      <c r="P15" t="s">
        <v>89</v>
      </c>
      <c r="R15" t="s">
        <v>433</v>
      </c>
      <c r="S15" t="s">
        <v>14</v>
      </c>
      <c r="T15" t="s">
        <v>14</v>
      </c>
      <c r="U15" t="s">
        <v>783</v>
      </c>
      <c r="V15" s="19" t="s">
        <v>1072</v>
      </c>
      <c r="W15" s="19" t="s">
        <v>15</v>
      </c>
      <c r="AA15" t="str">
        <f>AA$1&amp;": "&amp;Tabla5[[#This Row],[id]]&amp;", "</f>
        <v xml:space="preserve">id: 14, </v>
      </c>
      <c r="AB15" t="str">
        <f>AB$1&amp;": '"&amp;Tabla5[[#This Row],[name]]&amp;"', "</f>
        <v xml:space="preserve">name: 'Tienda Online con wordpress y Woocommerce', </v>
      </c>
      <c r="AC15" t="str">
        <f>AC$1&amp;": '"&amp;Tabla5[[#This Row],[category]]&amp;"', "</f>
        <v xml:space="preserve">category: 'Sistema de gestión de contenidos', </v>
      </c>
      <c r="AD15" t="str">
        <f>AD$1&amp;": '"&amp;Tabla5[[#This Row],[technology]]&amp;"', "</f>
        <v xml:space="preserve">technology: 'WordPress', </v>
      </c>
      <c r="AE15" t="str">
        <f>AE$1&amp;": '"&amp;Tabla5[[#This Row],[url]]&amp;"', "</f>
        <v xml:space="preserve">url: 'https://www.udemy.com/course/tienda-online-con-wordpressr-y-woocommerce', </v>
      </c>
      <c r="AF15" t="str">
        <f>AF$1&amp;": '"&amp;Tabla5[[#This Row],[platform]]&amp;"', "</f>
        <v xml:space="preserve">platform: 'Udemy', </v>
      </c>
      <c r="AG15" t="str">
        <f>AG$1&amp;": "&amp;SUBSTITUTE(Tabla5[[#This Row],[costo]],",",".")&amp;", "</f>
        <v xml:space="preserve">costo: 0, </v>
      </c>
      <c r="AH15" t="str">
        <f>AH$1&amp;": '"&amp;Tabla5[[#This Row],[money]]&amp;"', "</f>
        <v xml:space="preserve">money: 'EUR', </v>
      </c>
      <c r="AI15" t="str">
        <f>AI$1&amp;": "&amp;Tabla5[[#This Row],[comprado]]&amp;", "</f>
        <v xml:space="preserve">comprado: true, </v>
      </c>
      <c r="AJ15" t="str">
        <f>AJ$1&amp;": "&amp;Tabla5[[#This Row],[priority]]&amp;", "</f>
        <v xml:space="preserve">priority: 0, </v>
      </c>
      <c r="AK15" t="str">
        <f>AK$1&amp;": "&amp;Tabla5[[#This Row],[minutos]]&amp;", "</f>
        <v xml:space="preserve">minutos: 113, </v>
      </c>
      <c r="AL15" t="str">
        <f>AL$1&amp;": "&amp;IF(Tabla5[[#This Row],[culminado]]=0,"null","'"&amp;TEXT(Tabla5[[#This Row],[culminado]],"aaaa-mm-dd")&amp;"'")&amp;", "</f>
        <v xml:space="preserve">culminado: null, </v>
      </c>
      <c r="AM15" t="str">
        <f>AM$1&amp;": '"&amp;Tabla5[[#This Row],[certificado]]&amp;"', "</f>
        <v xml:space="preserve">certificado: '', </v>
      </c>
      <c r="AN15" t="str">
        <f>AN$1&amp;": '"&amp;Tabla5[[#This Row],[url_certificado]]&amp;"', "</f>
        <v xml:space="preserve">url_certificado: '', </v>
      </c>
      <c r="AO15" t="str">
        <f>AO$1&amp;": '"&amp;Tabla5[[#This Row],[instructor]]&amp;"', "</f>
        <v xml:space="preserve">instructor: 'Roger Gómez', </v>
      </c>
      <c r="AP15" t="str">
        <f>AP$1&amp;": '"&amp;Tabla5[[#This Row],[description]]&amp;"', "</f>
        <v xml:space="preserve">description: 'Tutorial básico para principiantes.', </v>
      </c>
      <c r="AQ15" t="str">
        <f>AQ$1&amp;": '"&amp;Tabla5[[#This Row],[url_aux]]&amp;"', "</f>
        <v xml:space="preserve">url_aux: '', </v>
      </c>
      <c r="AR15" t="str">
        <f>AR$1&amp;": '"&amp;Tabla5[[#This Row],[calificacion]]&amp;"', "</f>
        <v xml:space="preserve">calificacion: '*En evaluación*', </v>
      </c>
      <c r="AS15" t="str">
        <f>AS$1&amp;": "&amp;Tabla5[[#This Row],[actualizado]]&amp;", "</f>
        <v xml:space="preserve">actualizado: true, </v>
      </c>
      <c r="AT15" t="str">
        <f>AT$1&amp;": "&amp;Tabla5[[#This Row],[en_ruta]]&amp;", "</f>
        <v xml:space="preserve">en_ruta: true, </v>
      </c>
      <c r="AU15" t="str">
        <f>AU$1&amp;": '"&amp;Tabla5[[#This Row],[logo_platform]]&amp;"', "</f>
        <v xml:space="preserve">logo_platform: 'udemy', </v>
      </c>
      <c r="AV15" t="str">
        <f>AV$1&amp;": [ "&amp;Tabla5[[#This Row],[logo_technologies]]&amp;" ], "</f>
        <v xml:space="preserve">logo_technologies: [ 'wordpress','woocommerce' ], </v>
      </c>
      <c r="AW15" t="str">
        <f>AW$1&amp;": "&amp;Tabla5[[#This Row],[mostrar]]&amp;", "</f>
        <v xml:space="preserve">mostrar: false, </v>
      </c>
      <c r="AX15" t="str">
        <f>AX$1&amp;": '"&amp;Tabla5[[#This Row],[repositorio]]&amp;"', "</f>
        <v xml:space="preserve">repositorio: '', </v>
      </c>
      <c r="AY15" t="str">
        <f>AY$1&amp;": '"&amp;Tabla5[[#This Row],[nota]]&amp;"'"</f>
        <v>nota: ''</v>
      </c>
      <c r="AZ15" t="str">
        <f t="shared" si="0"/>
        <v>{ id: 14, name: 'Tienda Online con wordpress y Woocommerce', category: 'Sistema de gestión de contenidos', technology: 'WordPress', url: 'https://www.udemy.com/course/tienda-online-con-wordpressr-y-woocommerce', platform: 'Udemy', costo: 0, money: 'EUR', comprado: true, priority: 0, minutos: 113, culminado: null, certificado: '', url_certificado: '', instructor: 'Roger Gómez', description: 'Tutorial básico para principiantes.', url_aux: '', calificacion: '*En evaluación*', actualizado: true, en_ruta: true, logo_platform: 'udemy', logo_technologies: [ 'wordpress','woocommerce' ], mostrar: false, repositorio: '', nota: '' },</v>
      </c>
    </row>
    <row r="16" spans="1:52" x14ac:dyDescent="0.3">
      <c r="A16" s="5">
        <v>15</v>
      </c>
      <c r="B16" t="s">
        <v>868</v>
      </c>
      <c r="C16" t="s">
        <v>78</v>
      </c>
      <c r="D16" s="19" t="s">
        <v>84</v>
      </c>
      <c r="E16" s="2" t="s">
        <v>957</v>
      </c>
      <c r="F16" t="s">
        <v>8</v>
      </c>
      <c r="G16" s="3">
        <v>0</v>
      </c>
      <c r="H16" t="s">
        <v>10</v>
      </c>
      <c r="I16" t="s">
        <v>14</v>
      </c>
      <c r="J16" s="4">
        <v>0</v>
      </c>
      <c r="K16">
        <f>2*60+10</f>
        <v>130</v>
      </c>
      <c r="O16" t="s">
        <v>86</v>
      </c>
      <c r="P16" t="s">
        <v>960</v>
      </c>
      <c r="R16" t="s">
        <v>433</v>
      </c>
      <c r="S16" t="s">
        <v>14</v>
      </c>
      <c r="T16" t="s">
        <v>14</v>
      </c>
      <c r="U16" t="s">
        <v>783</v>
      </c>
      <c r="V16" s="19" t="s">
        <v>1047</v>
      </c>
      <c r="W16" s="19" t="s">
        <v>15</v>
      </c>
      <c r="AA16" t="str">
        <f>AA$1&amp;": "&amp;Tabla5[[#This Row],[id]]&amp;", "</f>
        <v xml:space="preserve">id: 15, </v>
      </c>
      <c r="AB16" t="str">
        <f>AB$1&amp;": '"&amp;Tabla5[[#This Row],[name]]&amp;"', "</f>
        <v xml:space="preserve">name: 'Crea una página web sin programar con wordpressr y Divi', </v>
      </c>
      <c r="AC16" t="str">
        <f>AC$1&amp;": '"&amp;Tabla5[[#This Row],[category]]&amp;"', "</f>
        <v xml:space="preserve">category: 'Sistema de gestión de contenidos', </v>
      </c>
      <c r="AD16" t="str">
        <f>AD$1&amp;": '"&amp;Tabla5[[#This Row],[technology]]&amp;"', "</f>
        <v xml:space="preserve">technology: 'WordPress', </v>
      </c>
      <c r="AE16" t="str">
        <f>AE$1&amp;": '"&amp;Tabla5[[#This Row],[url]]&amp;"', "</f>
        <v xml:space="preserve">url: 'https://www.udemy.com/course/crea-una-pagina-web-sin-programar-con-wordpressr-y-divi', </v>
      </c>
      <c r="AF16" t="str">
        <f>AF$1&amp;": '"&amp;Tabla5[[#This Row],[platform]]&amp;"', "</f>
        <v xml:space="preserve">platform: 'Udemy', </v>
      </c>
      <c r="AG16" t="str">
        <f>AG$1&amp;": "&amp;SUBSTITUTE(Tabla5[[#This Row],[costo]],",",".")&amp;", "</f>
        <v xml:space="preserve">costo: 0, </v>
      </c>
      <c r="AH16" t="str">
        <f>AH$1&amp;": '"&amp;Tabla5[[#This Row],[money]]&amp;"', "</f>
        <v xml:space="preserve">money: 'EUR', </v>
      </c>
      <c r="AI16" t="str">
        <f>AI$1&amp;": "&amp;Tabla5[[#This Row],[comprado]]&amp;", "</f>
        <v xml:space="preserve">comprado: true, </v>
      </c>
      <c r="AJ16" t="str">
        <f>AJ$1&amp;": "&amp;Tabla5[[#This Row],[priority]]&amp;", "</f>
        <v xml:space="preserve">priority: 0, </v>
      </c>
      <c r="AK16" t="str">
        <f>AK$1&amp;": "&amp;Tabla5[[#This Row],[minutos]]&amp;", "</f>
        <v xml:space="preserve">minutos: 130, </v>
      </c>
      <c r="AL16" t="str">
        <f>AL$1&amp;": "&amp;IF(Tabla5[[#This Row],[culminado]]=0,"null","'"&amp;TEXT(Tabla5[[#This Row],[culminado]],"aaaa-mm-dd")&amp;"'")&amp;", "</f>
        <v xml:space="preserve">culminado: null, </v>
      </c>
      <c r="AM16" t="str">
        <f>AM$1&amp;": '"&amp;Tabla5[[#This Row],[certificado]]&amp;"', "</f>
        <v xml:space="preserve">certificado: '', </v>
      </c>
      <c r="AN16" t="str">
        <f>AN$1&amp;": '"&amp;Tabla5[[#This Row],[url_certificado]]&amp;"', "</f>
        <v xml:space="preserve">url_certificado: '', </v>
      </c>
      <c r="AO16" t="str">
        <f>AO$1&amp;": '"&amp;Tabla5[[#This Row],[instructor]]&amp;"', "</f>
        <v xml:space="preserve">instructor: 'Oscar Viedma', </v>
      </c>
      <c r="AP16" t="str">
        <f>AP$1&amp;": '"&amp;Tabla5[[#This Row],[description]]&amp;"', "</f>
        <v xml:space="preserve">description: 'Aprende a diseñar una página web tipo one page totalmente responsive, desde cero con wordpressr + Divi.', </v>
      </c>
      <c r="AQ16" t="str">
        <f>AQ$1&amp;": '"&amp;Tabla5[[#This Row],[url_aux]]&amp;"', "</f>
        <v xml:space="preserve">url_aux: '', </v>
      </c>
      <c r="AR16" t="str">
        <f>AR$1&amp;": '"&amp;Tabla5[[#This Row],[calificacion]]&amp;"', "</f>
        <v xml:space="preserve">calificacion: '*En evaluación*', </v>
      </c>
      <c r="AS16" t="str">
        <f>AS$1&amp;": "&amp;Tabla5[[#This Row],[actualizado]]&amp;", "</f>
        <v xml:space="preserve">actualizado: true, </v>
      </c>
      <c r="AT16" t="str">
        <f>AT$1&amp;": "&amp;Tabla5[[#This Row],[en_ruta]]&amp;", "</f>
        <v xml:space="preserve">en_ruta: true, </v>
      </c>
      <c r="AU16" t="str">
        <f>AU$1&amp;": '"&amp;Tabla5[[#This Row],[logo_platform]]&amp;"', "</f>
        <v xml:space="preserve">logo_platform: 'udemy', </v>
      </c>
      <c r="AV16" t="str">
        <f>AV$1&amp;": [ "&amp;Tabla5[[#This Row],[logo_technologies]]&amp;" ], "</f>
        <v xml:space="preserve">logo_technologies: [ 'wordpress' ], </v>
      </c>
      <c r="AW16" t="str">
        <f>AW$1&amp;": "&amp;Tabla5[[#This Row],[mostrar]]&amp;", "</f>
        <v xml:space="preserve">mostrar: false, </v>
      </c>
      <c r="AX16" t="str">
        <f>AX$1&amp;": '"&amp;Tabla5[[#This Row],[repositorio]]&amp;"', "</f>
        <v xml:space="preserve">repositorio: '', </v>
      </c>
      <c r="AY16" t="str">
        <f>AY$1&amp;": '"&amp;Tabla5[[#This Row],[nota]]&amp;"'"</f>
        <v>nota: ''</v>
      </c>
      <c r="AZ16" t="str">
        <f t="shared" si="0"/>
        <v>{ id: 15, name: 'Crea una página web sin programar con wordpressr y Divi', category: 'Sistema de gestión de contenidos', technology: 'WordPress', url: 'https://www.udemy.com/course/crea-una-pagina-web-sin-programar-con-wordpressr-y-divi', platform: 'Udemy', costo: 0, money: 'EUR', comprado: true, priority: 0, minutos: 130, culminado: null, certificado: '', url_certificado: '', instructor: 'Oscar Viedma', description: 'Aprende a diseñar una página web tipo one page totalmente responsive, desde cero con wordpressr + Divi.', url_aux: '', calificacion: '*En evaluación*', actualizado: true, en_ruta: true, logo_platform: 'udemy', logo_technologies: [ 'wordpress' ], mostrar: false, repositorio: '', nota: '' },</v>
      </c>
    </row>
    <row r="17" spans="1:52" x14ac:dyDescent="0.3">
      <c r="A17" s="5">
        <v>16</v>
      </c>
      <c r="B17" t="s">
        <v>869</v>
      </c>
      <c r="C17" t="s">
        <v>78</v>
      </c>
      <c r="D17" s="19" t="s">
        <v>84</v>
      </c>
      <c r="E17" s="2" t="s">
        <v>958</v>
      </c>
      <c r="F17" t="s">
        <v>8</v>
      </c>
      <c r="G17" s="3">
        <v>0</v>
      </c>
      <c r="H17" t="s">
        <v>10</v>
      </c>
      <c r="I17" t="s">
        <v>14</v>
      </c>
      <c r="J17" s="4">
        <v>0</v>
      </c>
      <c r="K17">
        <f>18*60</f>
        <v>1080</v>
      </c>
      <c r="O17" t="s">
        <v>87</v>
      </c>
      <c r="P17" t="s">
        <v>88</v>
      </c>
      <c r="R17" t="s">
        <v>433</v>
      </c>
      <c r="S17" t="s">
        <v>14</v>
      </c>
      <c r="T17" t="s">
        <v>14</v>
      </c>
      <c r="U17" t="s">
        <v>783</v>
      </c>
      <c r="V17" s="19" t="s">
        <v>1047</v>
      </c>
      <c r="W17" s="19" t="s">
        <v>15</v>
      </c>
      <c r="AA17" t="str">
        <f>AA$1&amp;": "&amp;Tabla5[[#This Row],[id]]&amp;", "</f>
        <v xml:space="preserve">id: 16, </v>
      </c>
      <c r="AB17" t="str">
        <f>AB$1&amp;": '"&amp;Tabla5[[#This Row],[name]]&amp;"', "</f>
        <v xml:space="preserve">name: 'Crea una Web PROFESIONAL con wordpressr y DIVI desde CERO', </v>
      </c>
      <c r="AC17" t="str">
        <f>AC$1&amp;": '"&amp;Tabla5[[#This Row],[category]]&amp;"', "</f>
        <v xml:space="preserve">category: 'Sistema de gestión de contenidos', </v>
      </c>
      <c r="AD17" t="str">
        <f>AD$1&amp;": '"&amp;Tabla5[[#This Row],[technology]]&amp;"', "</f>
        <v xml:space="preserve">technology: 'WordPress', </v>
      </c>
      <c r="AE17" t="str">
        <f>AE$1&amp;": '"&amp;Tabla5[[#This Row],[url]]&amp;"', "</f>
        <v xml:space="preserve">url: 'https://www.udemy.com/course/crea-una-web-profesional-con-wordpressr-y-divi-desde-cero', </v>
      </c>
      <c r="AF17" t="str">
        <f>AF$1&amp;": '"&amp;Tabla5[[#This Row],[platform]]&amp;"', "</f>
        <v xml:space="preserve">platform: 'Udemy', </v>
      </c>
      <c r="AG17" t="str">
        <f>AG$1&amp;": "&amp;SUBSTITUTE(Tabla5[[#This Row],[costo]],",",".")&amp;", "</f>
        <v xml:space="preserve">costo: 0, </v>
      </c>
      <c r="AH17" t="str">
        <f>AH$1&amp;": '"&amp;Tabla5[[#This Row],[money]]&amp;"', "</f>
        <v xml:space="preserve">money: 'EUR', </v>
      </c>
      <c r="AI17" t="str">
        <f>AI$1&amp;": "&amp;Tabla5[[#This Row],[comprado]]&amp;", "</f>
        <v xml:space="preserve">comprado: true, </v>
      </c>
      <c r="AJ17" t="str">
        <f>AJ$1&amp;": "&amp;Tabla5[[#This Row],[priority]]&amp;", "</f>
        <v xml:space="preserve">priority: 0, </v>
      </c>
      <c r="AK17" t="str">
        <f>AK$1&amp;": "&amp;Tabla5[[#This Row],[minutos]]&amp;", "</f>
        <v xml:space="preserve">minutos: 1080, </v>
      </c>
      <c r="AL17" t="str">
        <f>AL$1&amp;": "&amp;IF(Tabla5[[#This Row],[culminado]]=0,"null","'"&amp;TEXT(Tabla5[[#This Row],[culminado]],"aaaa-mm-dd")&amp;"'")&amp;", "</f>
        <v xml:space="preserve">culminado: null, </v>
      </c>
      <c r="AM17" t="str">
        <f>AM$1&amp;": '"&amp;Tabla5[[#This Row],[certificado]]&amp;"', "</f>
        <v xml:space="preserve">certificado: '', </v>
      </c>
      <c r="AN17" t="str">
        <f>AN$1&amp;": '"&amp;Tabla5[[#This Row],[url_certificado]]&amp;"', "</f>
        <v xml:space="preserve">url_certificado: '', </v>
      </c>
      <c r="AO17" t="str">
        <f>AO$1&amp;": '"&amp;Tabla5[[#This Row],[instructor]]&amp;"', "</f>
        <v xml:space="preserve">instructor: 'José Valenzuela', </v>
      </c>
      <c r="AP17" t="str">
        <f>AP$1&amp;": '"&amp;Tabla5[[#This Row],[description]]&amp;"', "</f>
        <v xml:space="preserve">description: 'Crea desde Cero a crear una web 100% Profesional con DIVI : Aprende a crear cualquier tipo de Página Web.', </v>
      </c>
      <c r="AQ17" t="str">
        <f>AQ$1&amp;": '"&amp;Tabla5[[#This Row],[url_aux]]&amp;"', "</f>
        <v xml:space="preserve">url_aux: '', </v>
      </c>
      <c r="AR17" t="str">
        <f>AR$1&amp;": '"&amp;Tabla5[[#This Row],[calificacion]]&amp;"', "</f>
        <v xml:space="preserve">calificacion: '*En evaluación*', </v>
      </c>
      <c r="AS17" t="str">
        <f>AS$1&amp;": "&amp;Tabla5[[#This Row],[actualizado]]&amp;", "</f>
        <v xml:space="preserve">actualizado: true, </v>
      </c>
      <c r="AT17" t="str">
        <f>AT$1&amp;": "&amp;Tabla5[[#This Row],[en_ruta]]&amp;", "</f>
        <v xml:space="preserve">en_ruta: true, </v>
      </c>
      <c r="AU17" t="str">
        <f>AU$1&amp;": '"&amp;Tabla5[[#This Row],[logo_platform]]&amp;"', "</f>
        <v xml:space="preserve">logo_platform: 'udemy', </v>
      </c>
      <c r="AV17" t="str">
        <f>AV$1&amp;": [ "&amp;Tabla5[[#This Row],[logo_technologies]]&amp;" ], "</f>
        <v xml:space="preserve">logo_technologies: [ 'wordpress' ], </v>
      </c>
      <c r="AW17" t="str">
        <f>AW$1&amp;": "&amp;Tabla5[[#This Row],[mostrar]]&amp;", "</f>
        <v xml:space="preserve">mostrar: false, </v>
      </c>
      <c r="AX17" t="str">
        <f>AX$1&amp;": '"&amp;Tabla5[[#This Row],[repositorio]]&amp;"', "</f>
        <v xml:space="preserve">repositorio: '', </v>
      </c>
      <c r="AY17" t="str">
        <f>AY$1&amp;": '"&amp;Tabla5[[#This Row],[nota]]&amp;"'"</f>
        <v>nota: ''</v>
      </c>
      <c r="AZ17" t="str">
        <f t="shared" si="0"/>
        <v>{ id: 16, name: 'Crea una Web PROFESIONAL con wordpressr y DIVI desde CERO', category: 'Sistema de gestión de contenidos', technology: 'WordPress', url: 'https://www.udemy.com/course/crea-una-web-profesional-con-wordpressr-y-divi-desde-cero', platform: 'Udemy', costo: 0, money: 'EUR', comprado: true, priority: 0, minutos: 1080, culminado: null, certificado: '', url_certificado: '', instructor: 'José Valenzuela', description: 'Crea desde Cero a crear una web 100% Profesional con DIVI : Aprende a crear cualquier tipo de Página Web.', url_aux: '', calificacion: '*En evaluación*', actualizado: true, en_ruta: true, logo_platform: 'udemy', logo_technologies: [ 'wordpress' ], mostrar: false, repositorio: '', nota: '' },</v>
      </c>
    </row>
    <row r="18" spans="1:52" x14ac:dyDescent="0.3">
      <c r="A18" s="5">
        <v>17</v>
      </c>
      <c r="B18" t="s">
        <v>91</v>
      </c>
      <c r="C18" t="s">
        <v>78</v>
      </c>
      <c r="D18" t="s">
        <v>92</v>
      </c>
      <c r="E18" s="2" t="s">
        <v>90</v>
      </c>
      <c r="F18" t="s">
        <v>81</v>
      </c>
      <c r="G18" s="3">
        <v>0</v>
      </c>
      <c r="H18" t="s">
        <v>47</v>
      </c>
      <c r="I18" t="s">
        <v>14</v>
      </c>
      <c r="J18" s="4">
        <v>0</v>
      </c>
      <c r="K18">
        <v>200</v>
      </c>
      <c r="O18" t="s">
        <v>94</v>
      </c>
      <c r="P18" t="s">
        <v>93</v>
      </c>
      <c r="R18" t="s">
        <v>433</v>
      </c>
      <c r="S18" t="s">
        <v>14</v>
      </c>
      <c r="T18" t="s">
        <v>14</v>
      </c>
      <c r="U18" t="s">
        <v>785</v>
      </c>
      <c r="V18" s="19" t="s">
        <v>1044</v>
      </c>
      <c r="W18" s="19" t="s">
        <v>15</v>
      </c>
      <c r="AA18" t="str">
        <f>AA$1&amp;": "&amp;Tabla5[[#This Row],[id]]&amp;", "</f>
        <v xml:space="preserve">id: 17, </v>
      </c>
      <c r="AB18" t="str">
        <f>AB$1&amp;": '"&amp;Tabla5[[#This Row],[name]]&amp;"', "</f>
        <v xml:space="preserve">name: 'Curso Magento 2.4 en la nube AWS', </v>
      </c>
      <c r="AC18" t="str">
        <f>AC$1&amp;": '"&amp;Tabla5[[#This Row],[category]]&amp;"', "</f>
        <v xml:space="preserve">category: 'Sistema de gestión de contenidos', </v>
      </c>
      <c r="AD18" t="str">
        <f>AD$1&amp;": '"&amp;Tabla5[[#This Row],[technology]]&amp;"', "</f>
        <v xml:space="preserve">technology: 'Magento', </v>
      </c>
      <c r="AE18" t="str">
        <f>AE$1&amp;": '"&amp;Tabla5[[#This Row],[url]]&amp;"', "</f>
        <v xml:space="preserve">url: 'https://www.youtube.com/playlist?list=PLyMFTgxiogL3t7n5xEeK2iDI9LaNIfITK', </v>
      </c>
      <c r="AF18" t="str">
        <f>AF$1&amp;": '"&amp;Tabla5[[#This Row],[platform]]&amp;"', "</f>
        <v xml:space="preserve">platform: 'YouTube', </v>
      </c>
      <c r="AG18" t="str">
        <f>AG$1&amp;": "&amp;SUBSTITUTE(Tabla5[[#This Row],[costo]],",",".")&amp;", "</f>
        <v xml:space="preserve">costo: 0, </v>
      </c>
      <c r="AH18" t="str">
        <f>AH$1&amp;": '"&amp;Tabla5[[#This Row],[money]]&amp;"', "</f>
        <v xml:space="preserve">money: 'USD', </v>
      </c>
      <c r="AI18" t="str">
        <f>AI$1&amp;": "&amp;Tabla5[[#This Row],[comprado]]&amp;", "</f>
        <v xml:space="preserve">comprado: true, </v>
      </c>
      <c r="AJ18" t="str">
        <f>AJ$1&amp;": "&amp;Tabla5[[#This Row],[priority]]&amp;", "</f>
        <v xml:space="preserve">priority: 0, </v>
      </c>
      <c r="AK18" t="str">
        <f>AK$1&amp;": "&amp;Tabla5[[#This Row],[minutos]]&amp;", "</f>
        <v xml:space="preserve">minutos: 200, </v>
      </c>
      <c r="AL18" t="str">
        <f>AL$1&amp;": "&amp;IF(Tabla5[[#This Row],[culminado]]=0,"null","'"&amp;TEXT(Tabla5[[#This Row],[culminado]],"aaaa-mm-dd")&amp;"'")&amp;", "</f>
        <v xml:space="preserve">culminado: null, </v>
      </c>
      <c r="AM18" t="str">
        <f>AM$1&amp;": '"&amp;Tabla5[[#This Row],[certificado]]&amp;"', "</f>
        <v xml:space="preserve">certificado: '', </v>
      </c>
      <c r="AN18" t="str">
        <f>AN$1&amp;": '"&amp;Tabla5[[#This Row],[url_certificado]]&amp;"', "</f>
        <v xml:space="preserve">url_certificado: '', </v>
      </c>
      <c r="AO18" t="str">
        <f>AO$1&amp;": '"&amp;Tabla5[[#This Row],[instructor]]&amp;"', "</f>
        <v xml:space="preserve">instructor: 'Aaron Ballesteros', </v>
      </c>
      <c r="AP18" t="str">
        <f>AP$1&amp;": '"&amp;Tabla5[[#This Row],[description]]&amp;"', "</f>
        <v xml:space="preserve">description: 'Curso completo de Magento.', </v>
      </c>
      <c r="AQ18" t="str">
        <f>AQ$1&amp;": '"&amp;Tabla5[[#This Row],[url_aux]]&amp;"', "</f>
        <v xml:space="preserve">url_aux: '', </v>
      </c>
      <c r="AR18" t="str">
        <f>AR$1&amp;": '"&amp;Tabla5[[#This Row],[calificacion]]&amp;"', "</f>
        <v xml:space="preserve">calificacion: '*En evaluación*', </v>
      </c>
      <c r="AS18" t="str">
        <f>AS$1&amp;": "&amp;Tabla5[[#This Row],[actualizado]]&amp;", "</f>
        <v xml:space="preserve">actualizado: true, </v>
      </c>
      <c r="AT18" t="str">
        <f>AT$1&amp;": "&amp;Tabla5[[#This Row],[en_ruta]]&amp;", "</f>
        <v xml:space="preserve">en_ruta: true, </v>
      </c>
      <c r="AU18" t="str">
        <f>AU$1&amp;": '"&amp;Tabla5[[#This Row],[logo_platform]]&amp;"', "</f>
        <v xml:space="preserve">logo_platform: 'youtube', </v>
      </c>
      <c r="AV18" t="str">
        <f>AV$1&amp;": [ "&amp;Tabla5[[#This Row],[logo_technologies]]&amp;" ], "</f>
        <v xml:space="preserve">logo_technologies: [ 'magento' ], </v>
      </c>
      <c r="AW18" t="str">
        <f>AW$1&amp;": "&amp;Tabla5[[#This Row],[mostrar]]&amp;", "</f>
        <v xml:space="preserve">mostrar: false, </v>
      </c>
      <c r="AX18" t="str">
        <f>AX$1&amp;": '"&amp;Tabla5[[#This Row],[repositorio]]&amp;"', "</f>
        <v xml:space="preserve">repositorio: '', </v>
      </c>
      <c r="AY18" t="str">
        <f>AY$1&amp;": '"&amp;Tabla5[[#This Row],[nota]]&amp;"'"</f>
        <v>nota: ''</v>
      </c>
      <c r="AZ18" t="str">
        <f t="shared" si="0"/>
        <v>{ id: 17, name: 'Curso Magento 2.4 en la nube AWS', category: 'Sistema de gestión de contenidos', technology: 'Magento', url: 'https://www.youtube.com/playlist?list=PLyMFTgxiogL3t7n5xEeK2iDI9LaNIfITK', platform: 'YouTube', costo: 0, money: 'USD', comprado: true, priority: 0, minutos: 200, culminado: null, certificado: '', url_certificado: '', instructor: 'Aaron Ballesteros', description: 'Curso completo de Magento.', url_aux: '', calificacion: '*En evaluación*', actualizado: true, en_ruta: true, logo_platform: 'youtube', logo_technologies: [ 'magento' ], mostrar: false, repositorio: '', nota: '' },</v>
      </c>
    </row>
    <row r="19" spans="1:52" x14ac:dyDescent="0.3">
      <c r="A19" s="5">
        <v>18</v>
      </c>
      <c r="B19" t="s">
        <v>95</v>
      </c>
      <c r="C19" t="s">
        <v>3</v>
      </c>
      <c r="D19" t="s">
        <v>96</v>
      </c>
      <c r="E19" s="2" t="s">
        <v>101</v>
      </c>
      <c r="F19" t="s">
        <v>81</v>
      </c>
      <c r="G19" s="3">
        <v>0</v>
      </c>
      <c r="H19" t="s">
        <v>47</v>
      </c>
      <c r="I19" t="s">
        <v>14</v>
      </c>
      <c r="J19" s="4">
        <v>0</v>
      </c>
      <c r="K19">
        <f>60+33</f>
        <v>93</v>
      </c>
      <c r="O19" t="s">
        <v>103</v>
      </c>
      <c r="P19" t="s">
        <v>98</v>
      </c>
      <c r="R19" t="s">
        <v>433</v>
      </c>
      <c r="S19" t="s">
        <v>14</v>
      </c>
      <c r="T19" t="s">
        <v>14</v>
      </c>
      <c r="U19" t="s">
        <v>785</v>
      </c>
      <c r="V19" s="19" t="s">
        <v>834</v>
      </c>
      <c r="W19" s="19" t="s">
        <v>15</v>
      </c>
      <c r="AA19" t="str">
        <f>AA$1&amp;": "&amp;Tabla5[[#This Row],[id]]&amp;", "</f>
        <v xml:space="preserve">id: 18, </v>
      </c>
      <c r="AB19" t="str">
        <f>AB$1&amp;": '"&amp;Tabla5[[#This Row],[name]]&amp;"', "</f>
        <v xml:space="preserve">name: 'KUBERNETES 2021 - De NOVATO a PRO!', </v>
      </c>
      <c r="AC19" t="str">
        <f>AC$1&amp;": '"&amp;Tabla5[[#This Row],[category]]&amp;"', "</f>
        <v xml:space="preserve">category: 'Herramientas', </v>
      </c>
      <c r="AD19" t="str">
        <f>AD$1&amp;": '"&amp;Tabla5[[#This Row],[technology]]&amp;"', "</f>
        <v xml:space="preserve">technology: 'Kubernetes', </v>
      </c>
      <c r="AE19" t="str">
        <f>AE$1&amp;": '"&amp;Tabla5[[#This Row],[url]]&amp;"', "</f>
        <v xml:space="preserve">url: 'https://www.youtube.com/watch?v=DCoBcpOA7W4', </v>
      </c>
      <c r="AF19" t="str">
        <f>AF$1&amp;": '"&amp;Tabla5[[#This Row],[platform]]&amp;"', "</f>
        <v xml:space="preserve">platform: 'YouTube', </v>
      </c>
      <c r="AG19" t="str">
        <f>AG$1&amp;": "&amp;SUBSTITUTE(Tabla5[[#This Row],[costo]],",",".")&amp;", "</f>
        <v xml:space="preserve">costo: 0, </v>
      </c>
      <c r="AH19" t="str">
        <f>AH$1&amp;": '"&amp;Tabla5[[#This Row],[money]]&amp;"', "</f>
        <v xml:space="preserve">money: 'USD', </v>
      </c>
      <c r="AI19" t="str">
        <f>AI$1&amp;": "&amp;Tabla5[[#This Row],[comprado]]&amp;", "</f>
        <v xml:space="preserve">comprado: true, </v>
      </c>
      <c r="AJ19" t="str">
        <f>AJ$1&amp;": "&amp;Tabla5[[#This Row],[priority]]&amp;", "</f>
        <v xml:space="preserve">priority: 0, </v>
      </c>
      <c r="AK19" t="str">
        <f>AK$1&amp;": "&amp;Tabla5[[#This Row],[minutos]]&amp;", "</f>
        <v xml:space="preserve">minutos: 93, </v>
      </c>
      <c r="AL19" t="str">
        <f>AL$1&amp;": "&amp;IF(Tabla5[[#This Row],[culminado]]=0,"null","'"&amp;TEXT(Tabla5[[#This Row],[culminado]],"aaaa-mm-dd")&amp;"'")&amp;", "</f>
        <v xml:space="preserve">culminado: null, </v>
      </c>
      <c r="AM19" t="str">
        <f>AM$1&amp;": '"&amp;Tabla5[[#This Row],[certificado]]&amp;"', "</f>
        <v xml:space="preserve">certificado: '', </v>
      </c>
      <c r="AN19" t="str">
        <f>AN$1&amp;": '"&amp;Tabla5[[#This Row],[url_certificado]]&amp;"', "</f>
        <v xml:space="preserve">url_certificado: '', </v>
      </c>
      <c r="AO19" t="str">
        <f>AO$1&amp;": '"&amp;Tabla5[[#This Row],[instructor]]&amp;"', "</f>
        <v xml:space="preserve">instructor: 'Pelado Nerd', </v>
      </c>
      <c r="AP19" t="str">
        <f>AP$1&amp;": '"&amp;Tabla5[[#This Row],[description]]&amp;"', "</f>
        <v xml:space="preserve">description: 'Conviertete en un profesional en Kubernetes.', </v>
      </c>
      <c r="AQ19" t="str">
        <f>AQ$1&amp;": '"&amp;Tabla5[[#This Row],[url_aux]]&amp;"', "</f>
        <v xml:space="preserve">url_aux: '', </v>
      </c>
      <c r="AR19" t="str">
        <f>AR$1&amp;": '"&amp;Tabla5[[#This Row],[calificacion]]&amp;"', "</f>
        <v xml:space="preserve">calificacion: '*En evaluación*', </v>
      </c>
      <c r="AS19" t="str">
        <f>AS$1&amp;": "&amp;Tabla5[[#This Row],[actualizado]]&amp;", "</f>
        <v xml:space="preserve">actualizado: true, </v>
      </c>
      <c r="AT19" t="str">
        <f>AT$1&amp;": "&amp;Tabla5[[#This Row],[en_ruta]]&amp;", "</f>
        <v xml:space="preserve">en_ruta: true, </v>
      </c>
      <c r="AU19" t="str">
        <f>AU$1&amp;": '"&amp;Tabla5[[#This Row],[logo_platform]]&amp;"', "</f>
        <v xml:space="preserve">logo_platform: 'youtube', </v>
      </c>
      <c r="AV19" t="str">
        <f>AV$1&amp;": [ "&amp;Tabla5[[#This Row],[logo_technologies]]&amp;" ], "</f>
        <v xml:space="preserve">logo_technologies: [ 'kubernetes' ], </v>
      </c>
      <c r="AW19" t="str">
        <f>AW$1&amp;": "&amp;Tabla5[[#This Row],[mostrar]]&amp;", "</f>
        <v xml:space="preserve">mostrar: false, </v>
      </c>
      <c r="AX19" t="str">
        <f>AX$1&amp;": '"&amp;Tabla5[[#This Row],[repositorio]]&amp;"', "</f>
        <v xml:space="preserve">repositorio: '', </v>
      </c>
      <c r="AY19" t="str">
        <f>AY$1&amp;": '"&amp;Tabla5[[#This Row],[nota]]&amp;"'"</f>
        <v>nota: ''</v>
      </c>
      <c r="AZ19" t="str">
        <f t="shared" si="0"/>
        <v>{ id: 18, name: 'KUBERNETES 2021 - De NOVATO a PRO!', category: 'Herramientas', technology: 'Kubernetes', url: 'https://www.youtube.com/watch?v=DCoBcpOA7W4', platform: 'YouTube', costo: 0, money: 'USD', comprado: true, priority: 0, minutos: 93, culminado: null, certificado: '', url_certificado: '', instructor: 'Pelado Nerd', description: 'Conviertete en un profesional en Kubernetes.', url_aux: '', calificacion: '*En evaluación*', actualizado: true, en_ruta: true, logo_platform: 'youtube', logo_technologies: [ 'kubernetes' ], mostrar: false, repositorio: '', nota: '' },</v>
      </c>
    </row>
    <row r="20" spans="1:52" x14ac:dyDescent="0.3">
      <c r="A20" s="5">
        <v>19</v>
      </c>
      <c r="B20" t="s">
        <v>97</v>
      </c>
      <c r="C20" t="s">
        <v>3</v>
      </c>
      <c r="D20" t="s">
        <v>96</v>
      </c>
      <c r="E20" s="2" t="s">
        <v>100</v>
      </c>
      <c r="F20" t="s">
        <v>81</v>
      </c>
      <c r="G20" s="3">
        <v>0</v>
      </c>
      <c r="H20" t="s">
        <v>47</v>
      </c>
      <c r="I20" t="s">
        <v>14</v>
      </c>
      <c r="J20" s="4">
        <v>0</v>
      </c>
      <c r="K20">
        <f>5*56</f>
        <v>280</v>
      </c>
      <c r="O20" t="s">
        <v>102</v>
      </c>
      <c r="P20" t="s">
        <v>99</v>
      </c>
      <c r="R20" t="s">
        <v>433</v>
      </c>
      <c r="S20" t="s">
        <v>14</v>
      </c>
      <c r="T20" t="s">
        <v>14</v>
      </c>
      <c r="U20" t="s">
        <v>785</v>
      </c>
      <c r="V20" s="19" t="s">
        <v>834</v>
      </c>
      <c r="W20" s="19" t="s">
        <v>15</v>
      </c>
      <c r="AA20" t="str">
        <f>AA$1&amp;": "&amp;Tabla5[[#This Row],[id]]&amp;", "</f>
        <v xml:space="preserve">id: 19, </v>
      </c>
      <c r="AB20" t="str">
        <f>AB$1&amp;": '"&amp;Tabla5[[#This Row],[name]]&amp;"', "</f>
        <v xml:space="preserve">name: 'Curso de Kubernetes', </v>
      </c>
      <c r="AC20" t="str">
        <f>AC$1&amp;": '"&amp;Tabla5[[#This Row],[category]]&amp;"', "</f>
        <v xml:space="preserve">category: 'Herramientas', </v>
      </c>
      <c r="AD20" t="str">
        <f>AD$1&amp;": '"&amp;Tabla5[[#This Row],[technology]]&amp;"', "</f>
        <v xml:space="preserve">technology: 'Kubernetes', </v>
      </c>
      <c r="AE20" t="str">
        <f>AE$1&amp;": '"&amp;Tabla5[[#This Row],[url]]&amp;"', "</f>
        <v xml:space="preserve">url: 'https://www.youtube.com/playlist?list=PLrb1e2Mp6N_uJSNsV-7SqLFaBdImJsI5x', </v>
      </c>
      <c r="AF20" t="str">
        <f>AF$1&amp;": '"&amp;Tabla5[[#This Row],[platform]]&amp;"', "</f>
        <v xml:space="preserve">platform: 'YouTube', </v>
      </c>
      <c r="AG20" t="str">
        <f>AG$1&amp;": "&amp;SUBSTITUTE(Tabla5[[#This Row],[costo]],",",".")&amp;", "</f>
        <v xml:space="preserve">costo: 0, </v>
      </c>
      <c r="AH20" t="str">
        <f>AH$1&amp;": '"&amp;Tabla5[[#This Row],[money]]&amp;"', "</f>
        <v xml:space="preserve">money: 'USD', </v>
      </c>
      <c r="AI20" t="str">
        <f>AI$1&amp;": "&amp;Tabla5[[#This Row],[comprado]]&amp;", "</f>
        <v xml:space="preserve">comprado: true, </v>
      </c>
      <c r="AJ20" t="str">
        <f>AJ$1&amp;": "&amp;Tabla5[[#This Row],[priority]]&amp;", "</f>
        <v xml:space="preserve">priority: 0, </v>
      </c>
      <c r="AK20" t="str">
        <f>AK$1&amp;": "&amp;Tabla5[[#This Row],[minutos]]&amp;", "</f>
        <v xml:space="preserve">minutos: 280, </v>
      </c>
      <c r="AL20" t="str">
        <f>AL$1&amp;": "&amp;IF(Tabla5[[#This Row],[culminado]]=0,"null","'"&amp;TEXT(Tabla5[[#This Row],[culminado]],"aaaa-mm-dd")&amp;"'")&amp;", "</f>
        <v xml:space="preserve">culminado: null, </v>
      </c>
      <c r="AM20" t="str">
        <f>AM$1&amp;": '"&amp;Tabla5[[#This Row],[certificado]]&amp;"', "</f>
        <v xml:space="preserve">certificado: '', </v>
      </c>
      <c r="AN20" t="str">
        <f>AN$1&amp;": '"&amp;Tabla5[[#This Row],[url_certificado]]&amp;"', "</f>
        <v xml:space="preserve">url_certificado: '', </v>
      </c>
      <c r="AO20" t="str">
        <f>AO$1&amp;": '"&amp;Tabla5[[#This Row],[instructor]]&amp;"', "</f>
        <v xml:space="preserve">instructor: 'Iñigo Serrano', </v>
      </c>
      <c r="AP20" t="str">
        <f>AP$1&amp;": '"&amp;Tabla5[[#This Row],[description]]&amp;"', "</f>
        <v xml:space="preserve">description: 'Curso completo de Kubernetes.', </v>
      </c>
      <c r="AQ20" t="str">
        <f>AQ$1&amp;": '"&amp;Tabla5[[#This Row],[url_aux]]&amp;"', "</f>
        <v xml:space="preserve">url_aux: '', </v>
      </c>
      <c r="AR20" t="str">
        <f>AR$1&amp;": '"&amp;Tabla5[[#This Row],[calificacion]]&amp;"', "</f>
        <v xml:space="preserve">calificacion: '*En evaluación*', </v>
      </c>
      <c r="AS20" t="str">
        <f>AS$1&amp;": "&amp;Tabla5[[#This Row],[actualizado]]&amp;", "</f>
        <v xml:space="preserve">actualizado: true, </v>
      </c>
      <c r="AT20" t="str">
        <f>AT$1&amp;": "&amp;Tabla5[[#This Row],[en_ruta]]&amp;", "</f>
        <v xml:space="preserve">en_ruta: true, </v>
      </c>
      <c r="AU20" t="str">
        <f>AU$1&amp;": '"&amp;Tabla5[[#This Row],[logo_platform]]&amp;"', "</f>
        <v xml:space="preserve">logo_platform: 'youtube', </v>
      </c>
      <c r="AV20" t="str">
        <f>AV$1&amp;": [ "&amp;Tabla5[[#This Row],[logo_technologies]]&amp;" ], "</f>
        <v xml:space="preserve">logo_technologies: [ 'kubernetes' ], </v>
      </c>
      <c r="AW20" t="str">
        <f>AW$1&amp;": "&amp;Tabla5[[#This Row],[mostrar]]&amp;", "</f>
        <v xml:space="preserve">mostrar: false, </v>
      </c>
      <c r="AX20" t="str">
        <f>AX$1&amp;": '"&amp;Tabla5[[#This Row],[repositorio]]&amp;"', "</f>
        <v xml:space="preserve">repositorio: '', </v>
      </c>
      <c r="AY20" t="str">
        <f>AY$1&amp;": '"&amp;Tabla5[[#This Row],[nota]]&amp;"'"</f>
        <v>nota: ''</v>
      </c>
      <c r="AZ20" t="str">
        <f t="shared" si="0"/>
        <v>{ id: 19, name: 'Curso de Kubernetes', category: 'Herramientas', technology: 'Kubernetes', url: 'https://www.youtube.com/playlist?list=PLrb1e2Mp6N_uJSNsV-7SqLFaBdImJsI5x', platform: 'YouTube', costo: 0, money: 'USD', comprado: true, priority: 0, minutos: 280, culminado: null, certificado: '', url_certificado: '', instructor: 'Iñigo Serrano', description: 'Curso completo de Kubernetes.', url_aux: '', calificacion: '*En evaluación*', actualizado: true, en_ruta: true, logo_platform: 'youtube', logo_technologies: [ 'kubernetes' ], mostrar: false, repositorio: '', nota: '' },</v>
      </c>
    </row>
    <row r="21" spans="1:52" x14ac:dyDescent="0.3">
      <c r="A21" s="10">
        <v>20</v>
      </c>
      <c r="B21" t="s">
        <v>104</v>
      </c>
      <c r="C21" t="s">
        <v>3</v>
      </c>
      <c r="D21" t="s">
        <v>40</v>
      </c>
      <c r="E21" s="2" t="s">
        <v>189</v>
      </c>
      <c r="F21" t="s">
        <v>8</v>
      </c>
      <c r="G21" s="3">
        <v>9.99</v>
      </c>
      <c r="H21" t="s">
        <v>10</v>
      </c>
      <c r="I21" t="s">
        <v>15</v>
      </c>
      <c r="J21" s="4">
        <v>0</v>
      </c>
      <c r="K21">
        <f>9.5*60</f>
        <v>570</v>
      </c>
      <c r="O21" t="s">
        <v>105</v>
      </c>
      <c r="P21" t="s">
        <v>961</v>
      </c>
      <c r="R21" t="s">
        <v>433</v>
      </c>
      <c r="S21" t="s">
        <v>14</v>
      </c>
      <c r="T21" t="s">
        <v>14</v>
      </c>
      <c r="U21" t="s">
        <v>783</v>
      </c>
      <c r="V21" s="19" t="s">
        <v>830</v>
      </c>
      <c r="W21" s="19" t="s">
        <v>15</v>
      </c>
      <c r="AA21" t="str">
        <f>AA$1&amp;": "&amp;Tabla5[[#This Row],[id]]&amp;", "</f>
        <v xml:space="preserve">id: 20, </v>
      </c>
      <c r="AB21" t="str">
        <f>AB$1&amp;": '"&amp;Tabla5[[#This Row],[name]]&amp;"', "</f>
        <v xml:space="preserve">name: 'Docker, Desarrollo práctico', </v>
      </c>
      <c r="AC21" t="str">
        <f>AC$1&amp;": '"&amp;Tabla5[[#This Row],[category]]&amp;"', "</f>
        <v xml:space="preserve">category: 'Herramientas', </v>
      </c>
      <c r="AD21" t="str">
        <f>AD$1&amp;": '"&amp;Tabla5[[#This Row],[technology]]&amp;"', "</f>
        <v xml:space="preserve">technology: 'Docker', </v>
      </c>
      <c r="AE21" t="str">
        <f>AE$1&amp;": '"&amp;Tabla5[[#This Row],[url]]&amp;"', "</f>
        <v xml:space="preserve">url: 'https://www.udemy.com/course/docker-desarrollo-practico', </v>
      </c>
      <c r="AF21" t="str">
        <f>AF$1&amp;": '"&amp;Tabla5[[#This Row],[platform]]&amp;"', "</f>
        <v xml:space="preserve">platform: 'Udemy', </v>
      </c>
      <c r="AG21" t="str">
        <f>AG$1&amp;": "&amp;SUBSTITUTE(Tabla5[[#This Row],[costo]],",",".")&amp;", "</f>
        <v xml:space="preserve">costo: 9.99, </v>
      </c>
      <c r="AH21" t="str">
        <f>AH$1&amp;": '"&amp;Tabla5[[#This Row],[money]]&amp;"', "</f>
        <v xml:space="preserve">money: 'EUR', </v>
      </c>
      <c r="AI21" t="str">
        <f>AI$1&amp;": "&amp;Tabla5[[#This Row],[comprado]]&amp;", "</f>
        <v xml:space="preserve">comprado: false, </v>
      </c>
      <c r="AJ21" t="str">
        <f>AJ$1&amp;": "&amp;Tabla5[[#This Row],[priority]]&amp;", "</f>
        <v xml:space="preserve">priority: 0, </v>
      </c>
      <c r="AK21" t="str">
        <f>AK$1&amp;": "&amp;Tabla5[[#This Row],[minutos]]&amp;", "</f>
        <v xml:space="preserve">minutos: 570, </v>
      </c>
      <c r="AL21" t="str">
        <f>AL$1&amp;": "&amp;IF(Tabla5[[#This Row],[culminado]]=0,"null","'"&amp;TEXT(Tabla5[[#This Row],[culminado]],"aaaa-mm-dd")&amp;"'")&amp;", "</f>
        <v xml:space="preserve">culminado: null, </v>
      </c>
      <c r="AM21" t="str">
        <f>AM$1&amp;": '"&amp;Tabla5[[#This Row],[certificado]]&amp;"', "</f>
        <v xml:space="preserve">certificado: '', </v>
      </c>
      <c r="AN21" t="str">
        <f>AN$1&amp;": '"&amp;Tabla5[[#This Row],[url_certificado]]&amp;"', "</f>
        <v xml:space="preserve">url_certificado: '', </v>
      </c>
      <c r="AO21" t="str">
        <f>AO$1&amp;": '"&amp;Tabla5[[#This Row],[instructor]]&amp;"', "</f>
        <v xml:space="preserve">instructor: 'Luis Briceño', </v>
      </c>
      <c r="AP21" t="str">
        <f>AP$1&amp;": '"&amp;Tabla5[[#This Row],[description]]&amp;"', "</f>
        <v xml:space="preserve">description: 'Implementación de Dockerfile, Docker-compose, mysql, wordpressr, Node (express), mongodb y más…', </v>
      </c>
      <c r="AQ21" t="str">
        <f>AQ$1&amp;": '"&amp;Tabla5[[#This Row],[url_aux]]&amp;"', "</f>
        <v xml:space="preserve">url_aux: '', </v>
      </c>
      <c r="AR21" t="str">
        <f>AR$1&amp;": '"&amp;Tabla5[[#This Row],[calificacion]]&amp;"', "</f>
        <v xml:space="preserve">calificacion: '*En evaluación*', </v>
      </c>
      <c r="AS21" t="str">
        <f>AS$1&amp;": "&amp;Tabla5[[#This Row],[actualizado]]&amp;", "</f>
        <v xml:space="preserve">actualizado: true, </v>
      </c>
      <c r="AT21" t="str">
        <f>AT$1&amp;": "&amp;Tabla5[[#This Row],[en_ruta]]&amp;", "</f>
        <v xml:space="preserve">en_ruta: true, </v>
      </c>
      <c r="AU21" t="str">
        <f>AU$1&amp;": '"&amp;Tabla5[[#This Row],[logo_platform]]&amp;"', "</f>
        <v xml:space="preserve">logo_platform: 'udemy', </v>
      </c>
      <c r="AV21" t="str">
        <f>AV$1&amp;": [ "&amp;Tabla5[[#This Row],[logo_technologies]]&amp;" ], "</f>
        <v xml:space="preserve">logo_technologies: [ 'docker' ], </v>
      </c>
      <c r="AW21" t="str">
        <f>AW$1&amp;": "&amp;Tabla5[[#This Row],[mostrar]]&amp;", "</f>
        <v xml:space="preserve">mostrar: false, </v>
      </c>
      <c r="AX21" t="str">
        <f>AX$1&amp;": '"&amp;Tabla5[[#This Row],[repositorio]]&amp;"', "</f>
        <v xml:space="preserve">repositorio: '', </v>
      </c>
      <c r="AY21" t="str">
        <f>AY$1&amp;": '"&amp;Tabla5[[#This Row],[nota]]&amp;"'"</f>
        <v>nota: ''</v>
      </c>
      <c r="AZ21" t="str">
        <f t="shared" si="0"/>
        <v>{ id: 20, name: 'Docker, Desarrollo práctico', category: 'Herramientas', technology: 'Docker', url: 'https://www.udemy.com/course/docker-desarrollo-practico', platform: 'Udemy', costo: 9.99, money: 'EUR', comprado: false, priority: 0, minutos: 570, culminado: null, certificado: '', url_certificado: '', instructor: 'Luis Briceño', description: 'Implementación de Dockerfile, Docker-compose, mysql, wordpressr, Node (express), mongodb y más…', url_aux: '', calificacion: '*En evaluación*', actualizado: true, en_ruta: true, logo_platform: 'udemy', logo_technologies: [ 'docker' ], mostrar: false, repositorio: '', nota: '' },</v>
      </c>
    </row>
    <row r="22" spans="1:52" x14ac:dyDescent="0.3">
      <c r="A22" s="5">
        <v>21</v>
      </c>
      <c r="B22" t="s">
        <v>106</v>
      </c>
      <c r="C22" t="s">
        <v>78</v>
      </c>
      <c r="D22" t="s">
        <v>107</v>
      </c>
      <c r="E22" s="2" t="s">
        <v>190</v>
      </c>
      <c r="F22" t="s">
        <v>8</v>
      </c>
      <c r="G22" s="3">
        <v>0</v>
      </c>
      <c r="H22" t="s">
        <v>10</v>
      </c>
      <c r="I22" t="s">
        <v>14</v>
      </c>
      <c r="J22" s="4">
        <v>0</v>
      </c>
      <c r="K22">
        <f>60+41</f>
        <v>101</v>
      </c>
      <c r="O22" t="s">
        <v>108</v>
      </c>
      <c r="P22" t="s">
        <v>109</v>
      </c>
      <c r="R22" t="s">
        <v>433</v>
      </c>
      <c r="S22" t="s">
        <v>14</v>
      </c>
      <c r="T22" t="s">
        <v>14</v>
      </c>
      <c r="U22" t="s">
        <v>783</v>
      </c>
      <c r="V22" s="19" t="s">
        <v>835</v>
      </c>
      <c r="W22" s="19" t="s">
        <v>15</v>
      </c>
      <c r="AA22" t="str">
        <f>AA$1&amp;": "&amp;Tabla5[[#This Row],[id]]&amp;", "</f>
        <v xml:space="preserve">id: 21, </v>
      </c>
      <c r="AB22" t="str">
        <f>AB$1&amp;": '"&amp;Tabla5[[#This Row],[name]]&amp;"', "</f>
        <v xml:space="preserve">name: 'Introducción a Drupal 9', </v>
      </c>
      <c r="AC22" t="str">
        <f>AC$1&amp;": '"&amp;Tabla5[[#This Row],[category]]&amp;"', "</f>
        <v xml:space="preserve">category: 'Sistema de gestión de contenidos', </v>
      </c>
      <c r="AD22" t="str">
        <f>AD$1&amp;": '"&amp;Tabla5[[#This Row],[technology]]&amp;"', "</f>
        <v xml:space="preserve">technology: 'Drupal', </v>
      </c>
      <c r="AE22" t="str">
        <f>AE$1&amp;": '"&amp;Tabla5[[#This Row],[url]]&amp;"', "</f>
        <v xml:space="preserve">url: 'https://www.udemy.com/course/introduccion-drupal-9', </v>
      </c>
      <c r="AF22" t="str">
        <f>AF$1&amp;": '"&amp;Tabla5[[#This Row],[platform]]&amp;"', "</f>
        <v xml:space="preserve">platform: 'Udemy', </v>
      </c>
      <c r="AG22" t="str">
        <f>AG$1&amp;": "&amp;SUBSTITUTE(Tabla5[[#This Row],[costo]],",",".")&amp;", "</f>
        <v xml:space="preserve">costo: 0, </v>
      </c>
      <c r="AH22" t="str">
        <f>AH$1&amp;": '"&amp;Tabla5[[#This Row],[money]]&amp;"', "</f>
        <v xml:space="preserve">money: 'EUR', </v>
      </c>
      <c r="AI22" t="str">
        <f>AI$1&amp;": "&amp;Tabla5[[#This Row],[comprado]]&amp;", "</f>
        <v xml:space="preserve">comprado: true, </v>
      </c>
      <c r="AJ22" t="str">
        <f>AJ$1&amp;": "&amp;Tabla5[[#This Row],[priority]]&amp;", "</f>
        <v xml:space="preserve">priority: 0, </v>
      </c>
      <c r="AK22" t="str">
        <f>AK$1&amp;": "&amp;Tabla5[[#This Row],[minutos]]&amp;", "</f>
        <v xml:space="preserve">minutos: 101, </v>
      </c>
      <c r="AL22" t="str">
        <f>AL$1&amp;": "&amp;IF(Tabla5[[#This Row],[culminado]]=0,"null","'"&amp;TEXT(Tabla5[[#This Row],[culminado]],"aaaa-mm-dd")&amp;"'")&amp;", "</f>
        <v xml:space="preserve">culminado: null, </v>
      </c>
      <c r="AM22" t="str">
        <f>AM$1&amp;": '"&amp;Tabla5[[#This Row],[certificado]]&amp;"', "</f>
        <v xml:space="preserve">certificado: '', </v>
      </c>
      <c r="AN22" t="str">
        <f>AN$1&amp;": '"&amp;Tabla5[[#This Row],[url_certificado]]&amp;"', "</f>
        <v xml:space="preserve">url_certificado: '', </v>
      </c>
      <c r="AO22" t="str">
        <f>AO$1&amp;": '"&amp;Tabla5[[#This Row],[instructor]]&amp;"', "</f>
        <v xml:space="preserve">instructor: 'Vicente Cespedes', </v>
      </c>
      <c r="AP22" t="str">
        <f>AP$1&amp;": '"&amp;Tabla5[[#This Row],[description]]&amp;"', "</f>
        <v xml:space="preserve">description: 'Curso introductorio a Drupal 9 donde aprender lo básico para adentrarse en este maravilloso CMS.', </v>
      </c>
      <c r="AQ22" t="str">
        <f>AQ$1&amp;": '"&amp;Tabla5[[#This Row],[url_aux]]&amp;"', "</f>
        <v xml:space="preserve">url_aux: '', </v>
      </c>
      <c r="AR22" t="str">
        <f>AR$1&amp;": '"&amp;Tabla5[[#This Row],[calificacion]]&amp;"', "</f>
        <v xml:space="preserve">calificacion: '*En evaluación*', </v>
      </c>
      <c r="AS22" t="str">
        <f>AS$1&amp;": "&amp;Tabla5[[#This Row],[actualizado]]&amp;", "</f>
        <v xml:space="preserve">actualizado: true, </v>
      </c>
      <c r="AT22" t="str">
        <f>AT$1&amp;": "&amp;Tabla5[[#This Row],[en_ruta]]&amp;", "</f>
        <v xml:space="preserve">en_ruta: true, </v>
      </c>
      <c r="AU22" t="str">
        <f>AU$1&amp;": '"&amp;Tabla5[[#This Row],[logo_platform]]&amp;"', "</f>
        <v xml:space="preserve">logo_platform: 'udemy', </v>
      </c>
      <c r="AV22" t="str">
        <f>AV$1&amp;": [ "&amp;Tabla5[[#This Row],[logo_technologies]]&amp;" ], "</f>
        <v xml:space="preserve">logo_technologies: [ 'drupal' ], </v>
      </c>
      <c r="AW22" t="str">
        <f>AW$1&amp;": "&amp;Tabla5[[#This Row],[mostrar]]&amp;", "</f>
        <v xml:space="preserve">mostrar: false, </v>
      </c>
      <c r="AX22" t="str">
        <f>AX$1&amp;": '"&amp;Tabla5[[#This Row],[repositorio]]&amp;"', "</f>
        <v xml:space="preserve">repositorio: '', </v>
      </c>
      <c r="AY22" t="str">
        <f>AY$1&amp;": '"&amp;Tabla5[[#This Row],[nota]]&amp;"'"</f>
        <v>nota: ''</v>
      </c>
      <c r="AZ22" t="str">
        <f t="shared" si="0"/>
        <v>{ id: 21, name: 'Introducción a Drupal 9', category: 'Sistema de gestión de contenidos', technology: 'Drupal', url: 'https://www.udemy.com/course/introduccion-drupal-9', platform: 'Udemy', costo: 0, money: 'EUR', comprado: true, priority: 0, minutos: 101, culminado: null, certificado: '', url_certificado: '', instructor: 'Vicente Cespedes', description: 'Curso introductorio a Drupal 9 donde aprender lo básico para adentrarse en este maravilloso CMS.', url_aux: '', calificacion: '*En evaluación*', actualizado: true, en_ruta: true, logo_platform: 'udemy', logo_technologies: [ 'drupal' ], mostrar: false, repositorio: '', nota: '' },</v>
      </c>
    </row>
    <row r="23" spans="1:52" x14ac:dyDescent="0.3">
      <c r="A23" s="5">
        <v>22</v>
      </c>
      <c r="B23" t="s">
        <v>110</v>
      </c>
      <c r="C23" t="s">
        <v>78</v>
      </c>
      <c r="D23" t="s">
        <v>107</v>
      </c>
      <c r="E23" s="2" t="s">
        <v>191</v>
      </c>
      <c r="F23" t="s">
        <v>8</v>
      </c>
      <c r="G23" s="3">
        <v>0</v>
      </c>
      <c r="H23" t="s">
        <v>10</v>
      </c>
      <c r="I23" t="s">
        <v>14</v>
      </c>
      <c r="J23" s="4">
        <v>0</v>
      </c>
      <c r="K23">
        <f>60+58</f>
        <v>118</v>
      </c>
      <c r="O23" t="s">
        <v>111</v>
      </c>
      <c r="P23" t="s">
        <v>112</v>
      </c>
      <c r="R23" t="s">
        <v>433</v>
      </c>
      <c r="S23" t="s">
        <v>14</v>
      </c>
      <c r="T23" t="s">
        <v>14</v>
      </c>
      <c r="U23" t="s">
        <v>783</v>
      </c>
      <c r="V23" s="19" t="s">
        <v>835</v>
      </c>
      <c r="W23" s="19" t="s">
        <v>15</v>
      </c>
      <c r="AA23" t="str">
        <f>AA$1&amp;": "&amp;Tabla5[[#This Row],[id]]&amp;", "</f>
        <v xml:space="preserve">id: 22, </v>
      </c>
      <c r="AB23" t="str">
        <f>AB$1&amp;": '"&amp;Tabla5[[#This Row],[name]]&amp;"', "</f>
        <v xml:space="preserve">name: 'Crea sitios web con Drupal', </v>
      </c>
      <c r="AC23" t="str">
        <f>AC$1&amp;": '"&amp;Tabla5[[#This Row],[category]]&amp;"', "</f>
        <v xml:space="preserve">category: 'Sistema de gestión de contenidos', </v>
      </c>
      <c r="AD23" t="str">
        <f>AD$1&amp;": '"&amp;Tabla5[[#This Row],[technology]]&amp;"', "</f>
        <v xml:space="preserve">technology: 'Drupal', </v>
      </c>
      <c r="AE23" t="str">
        <f>AE$1&amp;": '"&amp;Tabla5[[#This Row],[url]]&amp;"', "</f>
        <v xml:space="preserve">url: 'https://www.udemy.com/course/curso-basico-de-drupal', </v>
      </c>
      <c r="AF23" t="str">
        <f>AF$1&amp;": '"&amp;Tabla5[[#This Row],[platform]]&amp;"', "</f>
        <v xml:space="preserve">platform: 'Udemy', </v>
      </c>
      <c r="AG23" t="str">
        <f>AG$1&amp;": "&amp;SUBSTITUTE(Tabla5[[#This Row],[costo]],",",".")&amp;", "</f>
        <v xml:space="preserve">costo: 0, </v>
      </c>
      <c r="AH23" t="str">
        <f>AH$1&amp;": '"&amp;Tabla5[[#This Row],[money]]&amp;"', "</f>
        <v xml:space="preserve">money: 'EUR', </v>
      </c>
      <c r="AI23" t="str">
        <f>AI$1&amp;": "&amp;Tabla5[[#This Row],[comprado]]&amp;", "</f>
        <v xml:space="preserve">comprado: true, </v>
      </c>
      <c r="AJ23" t="str">
        <f>AJ$1&amp;": "&amp;Tabla5[[#This Row],[priority]]&amp;", "</f>
        <v xml:space="preserve">priority: 0, </v>
      </c>
      <c r="AK23" t="str">
        <f>AK$1&amp;": "&amp;Tabla5[[#This Row],[minutos]]&amp;", "</f>
        <v xml:space="preserve">minutos: 118, </v>
      </c>
      <c r="AL23" t="str">
        <f>AL$1&amp;": "&amp;IF(Tabla5[[#This Row],[culminado]]=0,"null","'"&amp;TEXT(Tabla5[[#This Row],[culminado]],"aaaa-mm-dd")&amp;"'")&amp;", "</f>
        <v xml:space="preserve">culminado: null, </v>
      </c>
      <c r="AM23" t="str">
        <f>AM$1&amp;": '"&amp;Tabla5[[#This Row],[certificado]]&amp;"', "</f>
        <v xml:space="preserve">certificado: '', </v>
      </c>
      <c r="AN23" t="str">
        <f>AN$1&amp;": '"&amp;Tabla5[[#This Row],[url_certificado]]&amp;"', "</f>
        <v xml:space="preserve">url_certificado: '', </v>
      </c>
      <c r="AO23" t="str">
        <f>AO$1&amp;": '"&amp;Tabla5[[#This Row],[instructor]]&amp;"', "</f>
        <v xml:space="preserve">instructor: 'Mejia Fabela', </v>
      </c>
      <c r="AP23" t="str">
        <f>AP$1&amp;": '"&amp;Tabla5[[#This Row],[description]]&amp;"', "</f>
        <v xml:space="preserve">description: 'Un curso que te enseñara a usar Drupal para poder crear tu sitio web. Drupal es un poderoso administrador de contenido.', </v>
      </c>
      <c r="AQ23" t="str">
        <f>AQ$1&amp;": '"&amp;Tabla5[[#This Row],[url_aux]]&amp;"', "</f>
        <v xml:space="preserve">url_aux: '', </v>
      </c>
      <c r="AR23" t="str">
        <f>AR$1&amp;": '"&amp;Tabla5[[#This Row],[calificacion]]&amp;"', "</f>
        <v xml:space="preserve">calificacion: '*En evaluación*', </v>
      </c>
      <c r="AS23" t="str">
        <f>AS$1&amp;": "&amp;Tabla5[[#This Row],[actualizado]]&amp;", "</f>
        <v xml:space="preserve">actualizado: true, </v>
      </c>
      <c r="AT23" t="str">
        <f>AT$1&amp;": "&amp;Tabla5[[#This Row],[en_ruta]]&amp;", "</f>
        <v xml:space="preserve">en_ruta: true, </v>
      </c>
      <c r="AU23" t="str">
        <f>AU$1&amp;": '"&amp;Tabla5[[#This Row],[logo_platform]]&amp;"', "</f>
        <v xml:space="preserve">logo_platform: 'udemy', </v>
      </c>
      <c r="AV23" t="str">
        <f>AV$1&amp;": [ "&amp;Tabla5[[#This Row],[logo_technologies]]&amp;" ], "</f>
        <v xml:space="preserve">logo_technologies: [ 'drupal' ], </v>
      </c>
      <c r="AW23" t="str">
        <f>AW$1&amp;": "&amp;Tabla5[[#This Row],[mostrar]]&amp;", "</f>
        <v xml:space="preserve">mostrar: false, </v>
      </c>
      <c r="AX23" t="str">
        <f>AX$1&amp;": '"&amp;Tabla5[[#This Row],[repositorio]]&amp;"', "</f>
        <v xml:space="preserve">repositorio: '', </v>
      </c>
      <c r="AY23" t="str">
        <f>AY$1&amp;": '"&amp;Tabla5[[#This Row],[nota]]&amp;"'"</f>
        <v>nota: ''</v>
      </c>
      <c r="AZ23" t="str">
        <f t="shared" si="0"/>
        <v>{ id: 22, name: 'Crea sitios web con Drupal', category: 'Sistema de gestión de contenidos', technology: 'Drupal', url: 'https://www.udemy.com/course/curso-basico-de-drupal', platform: 'Udemy', costo: 0, money: 'EUR', comprado: true, priority: 0, minutos: 118, culminado: null, certificado: '', url_certificado: '', instructor: 'Mejia Fabela', description: 'Un curso que te enseñara a usar Drupal para poder crear tu sitio web. Drupal es un poderoso administrador de contenido.', url_aux: '', calificacion: '*En evaluación*', actualizado: true, en_ruta: true, logo_platform: 'udemy', logo_technologies: [ 'drupal' ], mostrar: false, repositorio: '', nota: '' },</v>
      </c>
    </row>
    <row r="24" spans="1:52" x14ac:dyDescent="0.3">
      <c r="A24" s="5">
        <v>23</v>
      </c>
      <c r="B24" t="s">
        <v>115</v>
      </c>
      <c r="C24" t="s">
        <v>113</v>
      </c>
      <c r="D24" t="s">
        <v>114</v>
      </c>
      <c r="E24" s="2" t="s">
        <v>192</v>
      </c>
      <c r="F24" t="s">
        <v>8</v>
      </c>
      <c r="G24" s="3">
        <v>0</v>
      </c>
      <c r="H24" t="s">
        <v>10</v>
      </c>
      <c r="I24" t="s">
        <v>14</v>
      </c>
      <c r="J24" s="4">
        <v>0</v>
      </c>
      <c r="K24">
        <v>120</v>
      </c>
      <c r="O24" t="s">
        <v>117</v>
      </c>
      <c r="P24" t="s">
        <v>116</v>
      </c>
      <c r="R24" t="s">
        <v>433</v>
      </c>
      <c r="S24" t="s">
        <v>14</v>
      </c>
      <c r="T24" t="s">
        <v>14</v>
      </c>
      <c r="U24" t="s">
        <v>783</v>
      </c>
      <c r="V24" s="19" t="s">
        <v>836</v>
      </c>
      <c r="W24" s="19" t="s">
        <v>15</v>
      </c>
      <c r="AA24" t="str">
        <f>AA$1&amp;": "&amp;Tabla5[[#This Row],[id]]&amp;", "</f>
        <v xml:space="preserve">id: 23, </v>
      </c>
      <c r="AB24" t="str">
        <f>AB$1&amp;": '"&amp;Tabla5[[#This Row],[name]]&amp;"', "</f>
        <v xml:space="preserve">name: 'Desarrolla la Lógica de Programación con FlujoGramas', </v>
      </c>
      <c r="AC24" t="str">
        <f>AC$1&amp;": '"&amp;Tabla5[[#This Row],[category]]&amp;"', "</f>
        <v xml:space="preserve">category: 'Paradigmas', </v>
      </c>
      <c r="AD24" t="str">
        <f>AD$1&amp;": '"&amp;Tabla5[[#This Row],[technology]]&amp;"', "</f>
        <v xml:space="preserve">technology: 'Lógica de programación', </v>
      </c>
      <c r="AE24" t="str">
        <f>AE$1&amp;": '"&amp;Tabla5[[#This Row],[url]]&amp;"', "</f>
        <v xml:space="preserve">url: 'https://www.udemy.com/course/desarrolla-la-logica-de-programacion-con-flujogramas', </v>
      </c>
      <c r="AF24" t="str">
        <f>AF$1&amp;": '"&amp;Tabla5[[#This Row],[platform]]&amp;"', "</f>
        <v xml:space="preserve">platform: 'Udemy', </v>
      </c>
      <c r="AG24" t="str">
        <f>AG$1&amp;": "&amp;SUBSTITUTE(Tabla5[[#This Row],[costo]],",",".")&amp;", "</f>
        <v xml:space="preserve">costo: 0, </v>
      </c>
      <c r="AH24" t="str">
        <f>AH$1&amp;": '"&amp;Tabla5[[#This Row],[money]]&amp;"', "</f>
        <v xml:space="preserve">money: 'EUR', </v>
      </c>
      <c r="AI24" t="str">
        <f>AI$1&amp;": "&amp;Tabla5[[#This Row],[comprado]]&amp;", "</f>
        <v xml:space="preserve">comprado: true, </v>
      </c>
      <c r="AJ24" t="str">
        <f>AJ$1&amp;": "&amp;Tabla5[[#This Row],[priority]]&amp;", "</f>
        <v xml:space="preserve">priority: 0, </v>
      </c>
      <c r="AK24" t="str">
        <f>AK$1&amp;": "&amp;Tabla5[[#This Row],[minutos]]&amp;", "</f>
        <v xml:space="preserve">minutos: 120, </v>
      </c>
      <c r="AL24" t="str">
        <f>AL$1&amp;": "&amp;IF(Tabla5[[#This Row],[culminado]]=0,"null","'"&amp;TEXT(Tabla5[[#This Row],[culminado]],"aaaa-mm-dd")&amp;"'")&amp;", "</f>
        <v xml:space="preserve">culminado: null, </v>
      </c>
      <c r="AM24" t="str">
        <f>AM$1&amp;": '"&amp;Tabla5[[#This Row],[certificado]]&amp;"', "</f>
        <v xml:space="preserve">certificado: '', </v>
      </c>
      <c r="AN24" t="str">
        <f>AN$1&amp;": '"&amp;Tabla5[[#This Row],[url_certificado]]&amp;"', "</f>
        <v xml:space="preserve">url_certificado: '', </v>
      </c>
      <c r="AO24" t="str">
        <f>AO$1&amp;": '"&amp;Tabla5[[#This Row],[instructor]]&amp;"', "</f>
        <v xml:space="preserve">instructor: 'Walter Coto', </v>
      </c>
      <c r="AP24" t="str">
        <f>AP$1&amp;": '"&amp;Tabla5[[#This Row],[description]]&amp;"', "</f>
        <v xml:space="preserve">description: 'Aprende las Bases de la Programación, con Flujogramas. Comienza a Desarrollar tu Pensamiento de Programador desde Cero.', </v>
      </c>
      <c r="AQ24" t="str">
        <f>AQ$1&amp;": '"&amp;Tabla5[[#This Row],[url_aux]]&amp;"', "</f>
        <v xml:space="preserve">url_aux: '', </v>
      </c>
      <c r="AR24" t="str">
        <f>AR$1&amp;": '"&amp;Tabla5[[#This Row],[calificacion]]&amp;"', "</f>
        <v xml:space="preserve">calificacion: '*En evaluación*', </v>
      </c>
      <c r="AS24" t="str">
        <f>AS$1&amp;": "&amp;Tabla5[[#This Row],[actualizado]]&amp;", "</f>
        <v xml:space="preserve">actualizado: true, </v>
      </c>
      <c r="AT24" t="str">
        <f>AT$1&amp;": "&amp;Tabla5[[#This Row],[en_ruta]]&amp;", "</f>
        <v xml:space="preserve">en_ruta: true, </v>
      </c>
      <c r="AU24" t="str">
        <f>AU$1&amp;": '"&amp;Tabla5[[#This Row],[logo_platform]]&amp;"', "</f>
        <v xml:space="preserve">logo_platform: 'udemy', </v>
      </c>
      <c r="AV24" t="str">
        <f>AV$1&amp;": [ "&amp;Tabla5[[#This Row],[logo_technologies]]&amp;" ], "</f>
        <v xml:space="preserve">logo_technologies: [ 'generico' ], </v>
      </c>
      <c r="AW24" t="str">
        <f>AW$1&amp;": "&amp;Tabla5[[#This Row],[mostrar]]&amp;", "</f>
        <v xml:space="preserve">mostrar: false, </v>
      </c>
      <c r="AX24" t="str">
        <f>AX$1&amp;": '"&amp;Tabla5[[#This Row],[repositorio]]&amp;"', "</f>
        <v xml:space="preserve">repositorio: '', </v>
      </c>
      <c r="AY24" t="str">
        <f>AY$1&amp;": '"&amp;Tabla5[[#This Row],[nota]]&amp;"'"</f>
        <v>nota: ''</v>
      </c>
      <c r="AZ24" t="str">
        <f t="shared" si="0"/>
        <v>{ id: 23, name: 'Desarrolla la Lógica de Programación con FlujoGramas', category: 'Paradigmas', technology: 'Lógica de programación', url: 'https://www.udemy.com/course/desarrolla-la-logica-de-programacion-con-flujogramas', platform: 'Udemy', costo: 0, money: 'EUR', comprado: true, priority: 0, minutos: 120, culminado: null, certificado: '', url_certificado: '', instructor: 'Walter Coto', description: 'Aprende las Bases de la Programación, con Flujogramas. Comienza a Desarrollar tu Pensamiento de Programador desde Cero.', url_aux: '', calificacion: '*En evaluación*', actualizado: true, en_ruta: true, logo_platform: 'udemy', logo_technologies: [ 'generico' ], mostrar: false, repositorio: '', nota: '' },</v>
      </c>
    </row>
    <row r="25" spans="1:52" x14ac:dyDescent="0.3">
      <c r="A25" s="5">
        <v>24</v>
      </c>
      <c r="B25" t="s">
        <v>118</v>
      </c>
      <c r="C25" t="s">
        <v>113</v>
      </c>
      <c r="D25" t="s">
        <v>114</v>
      </c>
      <c r="E25" s="2" t="s">
        <v>193</v>
      </c>
      <c r="F25" t="s">
        <v>8</v>
      </c>
      <c r="G25" s="3">
        <v>0</v>
      </c>
      <c r="H25" t="s">
        <v>10</v>
      </c>
      <c r="I25" t="s">
        <v>14</v>
      </c>
      <c r="J25" s="4">
        <v>0</v>
      </c>
      <c r="K25">
        <f>60+56</f>
        <v>116</v>
      </c>
      <c r="O25" t="s">
        <v>119</v>
      </c>
      <c r="P25" t="s">
        <v>124</v>
      </c>
      <c r="R25" t="s">
        <v>433</v>
      </c>
      <c r="S25" t="s">
        <v>14</v>
      </c>
      <c r="T25" t="s">
        <v>14</v>
      </c>
      <c r="U25" t="s">
        <v>783</v>
      </c>
      <c r="V25" s="19" t="s">
        <v>836</v>
      </c>
      <c r="W25" s="19" t="s">
        <v>15</v>
      </c>
      <c r="AA25" t="str">
        <f>AA$1&amp;": "&amp;Tabla5[[#This Row],[id]]&amp;", "</f>
        <v xml:space="preserve">id: 24, </v>
      </c>
      <c r="AB25" t="str">
        <f>AB$1&amp;": '"&amp;Tabla5[[#This Row],[name]]&amp;"', "</f>
        <v xml:space="preserve">name: 'Algoritmos, desarrollo de la Lógica de Programación', </v>
      </c>
      <c r="AC25" t="str">
        <f>AC$1&amp;": '"&amp;Tabla5[[#This Row],[category]]&amp;"', "</f>
        <v xml:space="preserve">category: 'Paradigmas', </v>
      </c>
      <c r="AD25" t="str">
        <f>AD$1&amp;": '"&amp;Tabla5[[#This Row],[technology]]&amp;"', "</f>
        <v xml:space="preserve">technology: 'Lógica de programación', </v>
      </c>
      <c r="AE25" t="str">
        <f>AE$1&amp;": '"&amp;Tabla5[[#This Row],[url]]&amp;"', "</f>
        <v xml:space="preserve">url: 'https://www.udemy.com/course/algoritmos-estructuras-de-datos', </v>
      </c>
      <c r="AF25" t="str">
        <f>AF$1&amp;": '"&amp;Tabla5[[#This Row],[platform]]&amp;"', "</f>
        <v xml:space="preserve">platform: 'Udemy', </v>
      </c>
      <c r="AG25" t="str">
        <f>AG$1&amp;": "&amp;SUBSTITUTE(Tabla5[[#This Row],[costo]],",",".")&amp;", "</f>
        <v xml:space="preserve">costo: 0, </v>
      </c>
      <c r="AH25" t="str">
        <f>AH$1&amp;": '"&amp;Tabla5[[#This Row],[money]]&amp;"', "</f>
        <v xml:space="preserve">money: 'EUR', </v>
      </c>
      <c r="AI25" t="str">
        <f>AI$1&amp;": "&amp;Tabla5[[#This Row],[comprado]]&amp;", "</f>
        <v xml:space="preserve">comprado: true, </v>
      </c>
      <c r="AJ25" t="str">
        <f>AJ$1&amp;": "&amp;Tabla5[[#This Row],[priority]]&amp;", "</f>
        <v xml:space="preserve">priority: 0, </v>
      </c>
      <c r="AK25" t="str">
        <f>AK$1&amp;": "&amp;Tabla5[[#This Row],[minutos]]&amp;", "</f>
        <v xml:space="preserve">minutos: 116, </v>
      </c>
      <c r="AL25" t="str">
        <f>AL$1&amp;": "&amp;IF(Tabla5[[#This Row],[culminado]]=0,"null","'"&amp;TEXT(Tabla5[[#This Row],[culminado]],"aaaa-mm-dd")&amp;"'")&amp;", "</f>
        <v xml:space="preserve">culminado: null, </v>
      </c>
      <c r="AM25" t="str">
        <f>AM$1&amp;": '"&amp;Tabla5[[#This Row],[certificado]]&amp;"', "</f>
        <v xml:space="preserve">certificado: '', </v>
      </c>
      <c r="AN25" t="str">
        <f>AN$1&amp;": '"&amp;Tabla5[[#This Row],[url_certificado]]&amp;"', "</f>
        <v xml:space="preserve">url_certificado: '', </v>
      </c>
      <c r="AO25" t="str">
        <f>AO$1&amp;": '"&amp;Tabla5[[#This Row],[instructor]]&amp;"', "</f>
        <v xml:space="preserve">instructor: 'Javier Villena', </v>
      </c>
      <c r="AP25" t="str">
        <f>AP$1&amp;": '"&amp;Tabla5[[#This Row],[description]]&amp;"', "</f>
        <v xml:space="preserve">description: 'Desarrolla tu lógica de Programación creando Algoritmos.', </v>
      </c>
      <c r="AQ25" t="str">
        <f>AQ$1&amp;": '"&amp;Tabla5[[#This Row],[url_aux]]&amp;"', "</f>
        <v xml:space="preserve">url_aux: '', </v>
      </c>
      <c r="AR25" t="str">
        <f>AR$1&amp;": '"&amp;Tabla5[[#This Row],[calificacion]]&amp;"', "</f>
        <v xml:space="preserve">calificacion: '*En evaluación*', </v>
      </c>
      <c r="AS25" t="str">
        <f>AS$1&amp;": "&amp;Tabla5[[#This Row],[actualizado]]&amp;", "</f>
        <v xml:space="preserve">actualizado: true, </v>
      </c>
      <c r="AT25" t="str">
        <f>AT$1&amp;": "&amp;Tabla5[[#This Row],[en_ruta]]&amp;", "</f>
        <v xml:space="preserve">en_ruta: true, </v>
      </c>
      <c r="AU25" t="str">
        <f>AU$1&amp;": '"&amp;Tabla5[[#This Row],[logo_platform]]&amp;"', "</f>
        <v xml:space="preserve">logo_platform: 'udemy', </v>
      </c>
      <c r="AV25" t="str">
        <f>AV$1&amp;": [ "&amp;Tabla5[[#This Row],[logo_technologies]]&amp;" ], "</f>
        <v xml:space="preserve">logo_technologies: [ 'generico' ], </v>
      </c>
      <c r="AW25" t="str">
        <f>AW$1&amp;": "&amp;Tabla5[[#This Row],[mostrar]]&amp;", "</f>
        <v xml:space="preserve">mostrar: false, </v>
      </c>
      <c r="AX25" t="str">
        <f>AX$1&amp;": '"&amp;Tabla5[[#This Row],[repositorio]]&amp;"', "</f>
        <v xml:space="preserve">repositorio: '', </v>
      </c>
      <c r="AY25" t="str">
        <f>AY$1&amp;": '"&amp;Tabla5[[#This Row],[nota]]&amp;"'"</f>
        <v>nota: ''</v>
      </c>
      <c r="AZ25" t="str">
        <f t="shared" si="0"/>
        <v>{ id: 24, name: 'Algoritmos, desarrollo de la Lógica de Programación', category: 'Paradigmas', technology: 'Lógica de programación', url: 'https://www.udemy.com/course/algoritmos-estructuras-de-datos', platform: 'Udemy', costo: 0, money: 'EUR', comprado: true, priority: 0, minutos: 116, culminado: null, certificado: '', url_certificado: '', instructor: 'Javier Villena', description: 'Desarrolla tu lógica de Programación creando Algoritmos.', url_aux: '', calificacion: '*En evaluación*', actualizado: true, en_ruta: true, logo_platform: 'udemy', logo_technologies: [ 'generico' ], mostrar: false, repositorio: '', nota: '' },</v>
      </c>
    </row>
    <row r="26" spans="1:52" x14ac:dyDescent="0.3">
      <c r="A26" s="5">
        <v>25</v>
      </c>
      <c r="B26" t="s">
        <v>120</v>
      </c>
      <c r="C26" t="s">
        <v>113</v>
      </c>
      <c r="D26" t="s">
        <v>114</v>
      </c>
      <c r="E26" s="2" t="s">
        <v>194</v>
      </c>
      <c r="F26" t="s">
        <v>8</v>
      </c>
      <c r="G26" s="3">
        <v>0</v>
      </c>
      <c r="H26" t="s">
        <v>10</v>
      </c>
      <c r="I26" t="s">
        <v>14</v>
      </c>
      <c r="J26" s="4">
        <v>0</v>
      </c>
      <c r="K26">
        <f>60+50</f>
        <v>110</v>
      </c>
      <c r="O26" t="s">
        <v>125</v>
      </c>
      <c r="P26" t="s">
        <v>123</v>
      </c>
      <c r="R26" t="s">
        <v>433</v>
      </c>
      <c r="S26" t="s">
        <v>14</v>
      </c>
      <c r="T26" t="s">
        <v>14</v>
      </c>
      <c r="U26" t="s">
        <v>783</v>
      </c>
      <c r="V26" s="19" t="s">
        <v>836</v>
      </c>
      <c r="W26" s="19" t="s">
        <v>15</v>
      </c>
      <c r="AA26" t="str">
        <f>AA$1&amp;": "&amp;Tabla5[[#This Row],[id]]&amp;", "</f>
        <v xml:space="preserve">id: 25, </v>
      </c>
      <c r="AB26" t="str">
        <f>AB$1&amp;": '"&amp;Tabla5[[#This Row],[name]]&amp;"', "</f>
        <v xml:space="preserve">name: 'Aprende Lógica de Programación (Básico)', </v>
      </c>
      <c r="AC26" t="str">
        <f>AC$1&amp;": '"&amp;Tabla5[[#This Row],[category]]&amp;"', "</f>
        <v xml:space="preserve">category: 'Paradigmas', </v>
      </c>
      <c r="AD26" t="str">
        <f>AD$1&amp;": '"&amp;Tabla5[[#This Row],[technology]]&amp;"', "</f>
        <v xml:space="preserve">technology: 'Lógica de programación', </v>
      </c>
      <c r="AE26" t="str">
        <f>AE$1&amp;": '"&amp;Tabla5[[#This Row],[url]]&amp;"', "</f>
        <v xml:space="preserve">url: 'https://www.udemy.com/course/aprende-logica-de-programacion', </v>
      </c>
      <c r="AF26" t="str">
        <f>AF$1&amp;": '"&amp;Tabla5[[#This Row],[platform]]&amp;"', "</f>
        <v xml:space="preserve">platform: 'Udemy', </v>
      </c>
      <c r="AG26" t="str">
        <f>AG$1&amp;": "&amp;SUBSTITUTE(Tabla5[[#This Row],[costo]],",",".")&amp;", "</f>
        <v xml:space="preserve">costo: 0, </v>
      </c>
      <c r="AH26" t="str">
        <f>AH$1&amp;": '"&amp;Tabla5[[#This Row],[money]]&amp;"', "</f>
        <v xml:space="preserve">money: 'EUR', </v>
      </c>
      <c r="AI26" t="str">
        <f>AI$1&amp;": "&amp;Tabla5[[#This Row],[comprado]]&amp;", "</f>
        <v xml:space="preserve">comprado: true, </v>
      </c>
      <c r="AJ26" t="str">
        <f>AJ$1&amp;": "&amp;Tabla5[[#This Row],[priority]]&amp;", "</f>
        <v xml:space="preserve">priority: 0, </v>
      </c>
      <c r="AK26" t="str">
        <f>AK$1&amp;": "&amp;Tabla5[[#This Row],[minutos]]&amp;", "</f>
        <v xml:space="preserve">minutos: 110, </v>
      </c>
      <c r="AL26" t="str">
        <f>AL$1&amp;": "&amp;IF(Tabla5[[#This Row],[culminado]]=0,"null","'"&amp;TEXT(Tabla5[[#This Row],[culminado]],"aaaa-mm-dd")&amp;"'")&amp;", "</f>
        <v xml:space="preserve">culminado: null, </v>
      </c>
      <c r="AM26" t="str">
        <f>AM$1&amp;": '"&amp;Tabla5[[#This Row],[certificado]]&amp;"', "</f>
        <v xml:space="preserve">certificado: '', </v>
      </c>
      <c r="AN26" t="str">
        <f>AN$1&amp;": '"&amp;Tabla5[[#This Row],[url_certificado]]&amp;"', "</f>
        <v xml:space="preserve">url_certificado: '', </v>
      </c>
      <c r="AO26" t="str">
        <f>AO$1&amp;": '"&amp;Tabla5[[#This Row],[instructor]]&amp;"', "</f>
        <v xml:space="preserve">instructor: 'Alejandro Pérez Gabriel', </v>
      </c>
      <c r="AP26" t="str">
        <f>AP$1&amp;": '"&amp;Tabla5[[#This Row],[description]]&amp;"', "</f>
        <v xml:space="preserve">description: 'Los fundamentos para un buen programador.', </v>
      </c>
      <c r="AQ26" t="str">
        <f>AQ$1&amp;": '"&amp;Tabla5[[#This Row],[url_aux]]&amp;"', "</f>
        <v xml:space="preserve">url_aux: '', </v>
      </c>
      <c r="AR26" t="str">
        <f>AR$1&amp;": '"&amp;Tabla5[[#This Row],[calificacion]]&amp;"', "</f>
        <v xml:space="preserve">calificacion: '*En evaluación*', </v>
      </c>
      <c r="AS26" t="str">
        <f>AS$1&amp;": "&amp;Tabla5[[#This Row],[actualizado]]&amp;", "</f>
        <v xml:space="preserve">actualizado: true, </v>
      </c>
      <c r="AT26" t="str">
        <f>AT$1&amp;": "&amp;Tabla5[[#This Row],[en_ruta]]&amp;", "</f>
        <v xml:space="preserve">en_ruta: true, </v>
      </c>
      <c r="AU26" t="str">
        <f>AU$1&amp;": '"&amp;Tabla5[[#This Row],[logo_platform]]&amp;"', "</f>
        <v xml:space="preserve">logo_platform: 'udemy', </v>
      </c>
      <c r="AV26" t="str">
        <f>AV$1&amp;": [ "&amp;Tabla5[[#This Row],[logo_technologies]]&amp;" ], "</f>
        <v xml:space="preserve">logo_technologies: [ 'generico' ], </v>
      </c>
      <c r="AW26" t="str">
        <f>AW$1&amp;": "&amp;Tabla5[[#This Row],[mostrar]]&amp;", "</f>
        <v xml:space="preserve">mostrar: false, </v>
      </c>
      <c r="AX26" t="str">
        <f>AX$1&amp;": '"&amp;Tabla5[[#This Row],[repositorio]]&amp;"', "</f>
        <v xml:space="preserve">repositorio: '', </v>
      </c>
      <c r="AY26" t="str">
        <f>AY$1&amp;": '"&amp;Tabla5[[#This Row],[nota]]&amp;"'"</f>
        <v>nota: ''</v>
      </c>
      <c r="AZ26" t="str">
        <f t="shared" si="0"/>
        <v>{ id: 25, name: 'Aprende Lógica de Programación (Básico)', category: 'Paradigmas', technology: 'Lógica de programación', url: 'https://www.udemy.com/course/aprende-logica-de-programacion', platform: 'Udemy', costo: 0, money: 'EUR', comprado: true, priority: 0, minutos: 110, culminado: null, certificado: '', url_certificado: '', instructor: 'Alejandro Pérez Gabriel', description: 'Los fundamentos para un buen programador.', url_aux: '', calificacion: '*En evaluación*', actualizado: true, en_ruta: true, logo_platform: 'udemy', logo_technologies: [ 'generico' ], mostrar: false, repositorio: '', nota: '' },</v>
      </c>
    </row>
    <row r="27" spans="1:52" x14ac:dyDescent="0.3">
      <c r="A27" s="5">
        <v>26</v>
      </c>
      <c r="B27" t="s">
        <v>121</v>
      </c>
      <c r="C27" t="s">
        <v>113</v>
      </c>
      <c r="D27" t="s">
        <v>114</v>
      </c>
      <c r="E27" s="2" t="s">
        <v>195</v>
      </c>
      <c r="F27" t="s">
        <v>8</v>
      </c>
      <c r="G27" s="3">
        <v>0</v>
      </c>
      <c r="H27" t="s">
        <v>10</v>
      </c>
      <c r="I27" t="s">
        <v>14</v>
      </c>
      <c r="J27" s="4">
        <v>0</v>
      </c>
      <c r="K27">
        <f>60+40</f>
        <v>100</v>
      </c>
      <c r="O27" t="s">
        <v>125</v>
      </c>
      <c r="P27" t="s">
        <v>122</v>
      </c>
      <c r="R27" t="s">
        <v>433</v>
      </c>
      <c r="S27" t="s">
        <v>14</v>
      </c>
      <c r="T27" t="s">
        <v>14</v>
      </c>
      <c r="U27" t="s">
        <v>783</v>
      </c>
      <c r="V27" s="19" t="s">
        <v>836</v>
      </c>
      <c r="W27" s="19" t="s">
        <v>15</v>
      </c>
      <c r="AA27" t="str">
        <f>AA$1&amp;": "&amp;Tabla5[[#This Row],[id]]&amp;", "</f>
        <v xml:space="preserve">id: 26, </v>
      </c>
      <c r="AB27" t="str">
        <f>AB$1&amp;": '"&amp;Tabla5[[#This Row],[name]]&amp;"', "</f>
        <v xml:space="preserve">name: 'Aprende Lógica de Programación (Avanzado)', </v>
      </c>
      <c r="AC27" t="str">
        <f>AC$1&amp;": '"&amp;Tabla5[[#This Row],[category]]&amp;"', "</f>
        <v xml:space="preserve">category: 'Paradigmas', </v>
      </c>
      <c r="AD27" t="str">
        <f>AD$1&amp;": '"&amp;Tabla5[[#This Row],[technology]]&amp;"', "</f>
        <v xml:space="preserve">technology: 'Lógica de programación', </v>
      </c>
      <c r="AE27" t="str">
        <f>AE$1&amp;": '"&amp;Tabla5[[#This Row],[url]]&amp;"', "</f>
        <v xml:space="preserve">url: 'https://www.udemy.com/course/aprende-logica-de-programacion-avanzado', </v>
      </c>
      <c r="AF27" t="str">
        <f>AF$1&amp;": '"&amp;Tabla5[[#This Row],[platform]]&amp;"', "</f>
        <v xml:space="preserve">platform: 'Udemy', </v>
      </c>
      <c r="AG27" t="str">
        <f>AG$1&amp;": "&amp;SUBSTITUTE(Tabla5[[#This Row],[costo]],",",".")&amp;", "</f>
        <v xml:space="preserve">costo: 0, </v>
      </c>
      <c r="AH27" t="str">
        <f>AH$1&amp;": '"&amp;Tabla5[[#This Row],[money]]&amp;"', "</f>
        <v xml:space="preserve">money: 'EUR', </v>
      </c>
      <c r="AI27" t="str">
        <f>AI$1&amp;": "&amp;Tabla5[[#This Row],[comprado]]&amp;", "</f>
        <v xml:space="preserve">comprado: true, </v>
      </c>
      <c r="AJ27" t="str">
        <f>AJ$1&amp;": "&amp;Tabla5[[#This Row],[priority]]&amp;", "</f>
        <v xml:space="preserve">priority: 0, </v>
      </c>
      <c r="AK27" t="str">
        <f>AK$1&amp;": "&amp;Tabla5[[#This Row],[minutos]]&amp;", "</f>
        <v xml:space="preserve">minutos: 100, </v>
      </c>
      <c r="AL27" t="str">
        <f>AL$1&amp;": "&amp;IF(Tabla5[[#This Row],[culminado]]=0,"null","'"&amp;TEXT(Tabla5[[#This Row],[culminado]],"aaaa-mm-dd")&amp;"'")&amp;", "</f>
        <v xml:space="preserve">culminado: null, </v>
      </c>
      <c r="AM27" t="str">
        <f>AM$1&amp;": '"&amp;Tabla5[[#This Row],[certificado]]&amp;"', "</f>
        <v xml:space="preserve">certificado: '', </v>
      </c>
      <c r="AN27" t="str">
        <f>AN$1&amp;": '"&amp;Tabla5[[#This Row],[url_certificado]]&amp;"', "</f>
        <v xml:space="preserve">url_certificado: '', </v>
      </c>
      <c r="AO27" t="str">
        <f>AO$1&amp;": '"&amp;Tabla5[[#This Row],[instructor]]&amp;"', "</f>
        <v xml:space="preserve">instructor: 'Alejandro Pérez Gabriel', </v>
      </c>
      <c r="AP27" t="str">
        <f>AP$1&amp;": '"&amp;Tabla5[[#This Row],[description]]&amp;"', "</f>
        <v xml:space="preserve">description: 'Temas intermedios y avanzados de lógica para un buen programador.', </v>
      </c>
      <c r="AQ27" t="str">
        <f>AQ$1&amp;": '"&amp;Tabla5[[#This Row],[url_aux]]&amp;"', "</f>
        <v xml:space="preserve">url_aux: '', </v>
      </c>
      <c r="AR27" t="str">
        <f>AR$1&amp;": '"&amp;Tabla5[[#This Row],[calificacion]]&amp;"', "</f>
        <v xml:space="preserve">calificacion: '*En evaluación*', </v>
      </c>
      <c r="AS27" t="str">
        <f>AS$1&amp;": "&amp;Tabla5[[#This Row],[actualizado]]&amp;", "</f>
        <v xml:space="preserve">actualizado: true, </v>
      </c>
      <c r="AT27" t="str">
        <f>AT$1&amp;": "&amp;Tabla5[[#This Row],[en_ruta]]&amp;", "</f>
        <v xml:space="preserve">en_ruta: true, </v>
      </c>
      <c r="AU27" t="str">
        <f>AU$1&amp;": '"&amp;Tabla5[[#This Row],[logo_platform]]&amp;"', "</f>
        <v xml:space="preserve">logo_platform: 'udemy', </v>
      </c>
      <c r="AV27" t="str">
        <f>AV$1&amp;": [ "&amp;Tabla5[[#This Row],[logo_technologies]]&amp;" ], "</f>
        <v xml:space="preserve">logo_technologies: [ 'generico' ], </v>
      </c>
      <c r="AW27" t="str">
        <f>AW$1&amp;": "&amp;Tabla5[[#This Row],[mostrar]]&amp;", "</f>
        <v xml:space="preserve">mostrar: false, </v>
      </c>
      <c r="AX27" t="str">
        <f>AX$1&amp;": '"&amp;Tabla5[[#This Row],[repositorio]]&amp;"', "</f>
        <v xml:space="preserve">repositorio: '', </v>
      </c>
      <c r="AY27" t="str">
        <f>AY$1&amp;": '"&amp;Tabla5[[#This Row],[nota]]&amp;"'"</f>
        <v>nota: ''</v>
      </c>
      <c r="AZ27" t="str">
        <f t="shared" si="0"/>
        <v>{ id: 26, name: 'Aprende Lógica de Programación (Avanzado)', category: 'Paradigmas', technology: 'Lógica de programación', url: 'https://www.udemy.com/course/aprende-logica-de-programacion-avanzado', platform: 'Udemy', costo: 0, money: 'EUR', comprado: true, priority: 0, minutos: 100, culminado: null, certificado: '', url_certificado: '', instructor: 'Alejandro Pérez Gabriel', description: 'Temas intermedios y avanzados de lógica para un buen programador.', url_aux: '', calificacion: '*En evaluación*', actualizado: true, en_ruta: true, logo_platform: 'udemy', logo_technologies: [ 'generico' ], mostrar: false, repositorio: '', nota: '' },</v>
      </c>
    </row>
    <row r="28" spans="1:52" x14ac:dyDescent="0.3">
      <c r="A28" s="5">
        <v>27</v>
      </c>
      <c r="B28" t="s">
        <v>126</v>
      </c>
      <c r="C28" t="s">
        <v>113</v>
      </c>
      <c r="D28" t="s">
        <v>114</v>
      </c>
      <c r="E28" s="2" t="s">
        <v>196</v>
      </c>
      <c r="F28" t="s">
        <v>8</v>
      </c>
      <c r="G28" s="3">
        <v>0</v>
      </c>
      <c r="H28" t="s">
        <v>10</v>
      </c>
      <c r="I28" t="s">
        <v>14</v>
      </c>
      <c r="J28" s="4">
        <v>0</v>
      </c>
      <c r="K28">
        <f>7.5*60</f>
        <v>450</v>
      </c>
      <c r="O28" t="s">
        <v>128</v>
      </c>
      <c r="P28" t="s">
        <v>129</v>
      </c>
      <c r="R28" t="s">
        <v>433</v>
      </c>
      <c r="S28" t="s">
        <v>14</v>
      </c>
      <c r="T28" t="s">
        <v>14</v>
      </c>
      <c r="U28" t="s">
        <v>783</v>
      </c>
      <c r="V28" s="19" t="s">
        <v>836</v>
      </c>
      <c r="W28" s="19" t="s">
        <v>15</v>
      </c>
      <c r="AA28" t="str">
        <f>AA$1&amp;": "&amp;Tabla5[[#This Row],[id]]&amp;", "</f>
        <v xml:space="preserve">id: 27, </v>
      </c>
      <c r="AB28" t="str">
        <f>AB$1&amp;": '"&amp;Tabla5[[#This Row],[name]]&amp;"', "</f>
        <v xml:space="preserve">name: 'Curso de Fundamentos y Lógica de Programación -Bootcamp 2021', </v>
      </c>
      <c r="AC28" t="str">
        <f>AC$1&amp;": '"&amp;Tabla5[[#This Row],[category]]&amp;"', "</f>
        <v xml:space="preserve">category: 'Paradigmas', </v>
      </c>
      <c r="AD28" t="str">
        <f>AD$1&amp;": '"&amp;Tabla5[[#This Row],[technology]]&amp;"', "</f>
        <v xml:space="preserve">technology: 'Lógica de programación', </v>
      </c>
      <c r="AE28" t="str">
        <f>AE$1&amp;": '"&amp;Tabla5[[#This Row],[url]]&amp;"', "</f>
        <v xml:space="preserve">url: 'https://www.udemy.com/course/fundamentos-programacion-curso', </v>
      </c>
      <c r="AF28" t="str">
        <f>AF$1&amp;": '"&amp;Tabla5[[#This Row],[platform]]&amp;"', "</f>
        <v xml:space="preserve">platform: 'Udemy', </v>
      </c>
      <c r="AG28" t="str">
        <f>AG$1&amp;": "&amp;SUBSTITUTE(Tabla5[[#This Row],[costo]],",",".")&amp;", "</f>
        <v xml:space="preserve">costo: 0, </v>
      </c>
      <c r="AH28" t="str">
        <f>AH$1&amp;": '"&amp;Tabla5[[#This Row],[money]]&amp;"', "</f>
        <v xml:space="preserve">money: 'EUR', </v>
      </c>
      <c r="AI28" t="str">
        <f>AI$1&amp;": "&amp;Tabla5[[#This Row],[comprado]]&amp;", "</f>
        <v xml:space="preserve">comprado: true, </v>
      </c>
      <c r="AJ28" t="str">
        <f>AJ$1&amp;": "&amp;Tabla5[[#This Row],[priority]]&amp;", "</f>
        <v xml:space="preserve">priority: 0, </v>
      </c>
      <c r="AK28" t="str">
        <f>AK$1&amp;": "&amp;Tabla5[[#This Row],[minutos]]&amp;", "</f>
        <v xml:space="preserve">minutos: 450, </v>
      </c>
      <c r="AL28" t="str">
        <f>AL$1&amp;": "&amp;IF(Tabla5[[#This Row],[culminado]]=0,"null","'"&amp;TEXT(Tabla5[[#This Row],[culminado]],"aaaa-mm-dd")&amp;"'")&amp;", "</f>
        <v xml:space="preserve">culminado: null, </v>
      </c>
      <c r="AM28" t="str">
        <f>AM$1&amp;": '"&amp;Tabla5[[#This Row],[certificado]]&amp;"', "</f>
        <v xml:space="preserve">certificado: '', </v>
      </c>
      <c r="AN28" t="str">
        <f>AN$1&amp;": '"&amp;Tabla5[[#This Row],[url_certificado]]&amp;"', "</f>
        <v xml:space="preserve">url_certificado: '', </v>
      </c>
      <c r="AO28" t="str">
        <f>AO$1&amp;": '"&amp;Tabla5[[#This Row],[instructor]]&amp;"', "</f>
        <v xml:space="preserve">instructor: 'Jeovani Martínez', </v>
      </c>
      <c r="AP28" t="str">
        <f>AP$1&amp;": '"&amp;Tabla5[[#This Row],[description]]&amp;"', "</f>
        <v xml:space="preserve">description: 'Aprende las bases y la lógica de la programación con el mejor curso, y prepárate para aprender cualquier lenguaje.', </v>
      </c>
      <c r="AQ28" t="str">
        <f>AQ$1&amp;": '"&amp;Tabla5[[#This Row],[url_aux]]&amp;"', "</f>
        <v xml:space="preserve">url_aux: '', </v>
      </c>
      <c r="AR28" t="str">
        <f>AR$1&amp;": '"&amp;Tabla5[[#This Row],[calificacion]]&amp;"', "</f>
        <v xml:space="preserve">calificacion: '*En evaluación*', </v>
      </c>
      <c r="AS28" t="str">
        <f>AS$1&amp;": "&amp;Tabla5[[#This Row],[actualizado]]&amp;", "</f>
        <v xml:space="preserve">actualizado: true, </v>
      </c>
      <c r="AT28" t="str">
        <f>AT$1&amp;": "&amp;Tabla5[[#This Row],[en_ruta]]&amp;", "</f>
        <v xml:space="preserve">en_ruta: true, </v>
      </c>
      <c r="AU28" t="str">
        <f>AU$1&amp;": '"&amp;Tabla5[[#This Row],[logo_platform]]&amp;"', "</f>
        <v xml:space="preserve">logo_platform: 'udemy', </v>
      </c>
      <c r="AV28" t="str">
        <f>AV$1&amp;": [ "&amp;Tabla5[[#This Row],[logo_technologies]]&amp;" ], "</f>
        <v xml:space="preserve">logo_technologies: [ 'generico' ], </v>
      </c>
      <c r="AW28" t="str">
        <f>AW$1&amp;": "&amp;Tabla5[[#This Row],[mostrar]]&amp;", "</f>
        <v xml:space="preserve">mostrar: false, </v>
      </c>
      <c r="AX28" t="str">
        <f>AX$1&amp;": '"&amp;Tabla5[[#This Row],[repositorio]]&amp;"', "</f>
        <v xml:space="preserve">repositorio: '', </v>
      </c>
      <c r="AY28" t="str">
        <f>AY$1&amp;": '"&amp;Tabla5[[#This Row],[nota]]&amp;"'"</f>
        <v>nota: ''</v>
      </c>
      <c r="AZ28" t="str">
        <f t="shared" si="0"/>
        <v>{ id: 27, name: 'Curso de Fundamentos y Lógica de Programación -Bootcamp 2021', category: 'Paradigmas', technology: 'Lógica de programación', url: 'https://www.udemy.com/course/fundamentos-programacion-curso', platform: 'Udemy', costo: 0, money: 'EUR', comprado: true, priority: 0, minutos: 450, culminado: null, certificado: '', url_certificado: '', instructor: 'Jeovani Martínez', description: 'Aprende las bases y la lógica de la programación con el mejor curso, y prepárate para aprender cualquier lenguaje.', url_aux: '', calificacion: '*En evaluación*', actualizado: true, en_ruta: true, logo_platform: 'udemy', logo_technologies: [ 'generico' ], mostrar: false, repositorio: '', nota: '' },</v>
      </c>
    </row>
    <row r="29" spans="1:52" x14ac:dyDescent="0.3">
      <c r="A29" s="5">
        <v>28</v>
      </c>
      <c r="B29" t="s">
        <v>127</v>
      </c>
      <c r="C29" t="s">
        <v>113</v>
      </c>
      <c r="D29" t="s">
        <v>114</v>
      </c>
      <c r="E29" s="2" t="s">
        <v>197</v>
      </c>
      <c r="F29" t="s">
        <v>8</v>
      </c>
      <c r="G29" s="3">
        <v>0</v>
      </c>
      <c r="H29" t="s">
        <v>10</v>
      </c>
      <c r="I29" t="s">
        <v>14</v>
      </c>
      <c r="J29" s="4">
        <v>0</v>
      </c>
      <c r="K29">
        <f>2*60+40</f>
        <v>160</v>
      </c>
      <c r="O29" t="s">
        <v>130</v>
      </c>
      <c r="P29" t="s">
        <v>962</v>
      </c>
      <c r="R29" t="s">
        <v>433</v>
      </c>
      <c r="S29" t="s">
        <v>14</v>
      </c>
      <c r="T29" t="s">
        <v>14</v>
      </c>
      <c r="U29" t="s">
        <v>783</v>
      </c>
      <c r="V29" s="19" t="s">
        <v>836</v>
      </c>
      <c r="W29" s="19" t="s">
        <v>15</v>
      </c>
      <c r="AA29" t="str">
        <f>AA$1&amp;": "&amp;Tabla5[[#This Row],[id]]&amp;", "</f>
        <v xml:space="preserve">id: 28, </v>
      </c>
      <c r="AB29" t="str">
        <f>AB$1&amp;": '"&amp;Tabla5[[#This Row],[name]]&amp;"', "</f>
        <v xml:space="preserve">name: 'Lógica Programación: Aprende Programar en Cualquier Lenguaje', </v>
      </c>
      <c r="AC29" t="str">
        <f>AC$1&amp;": '"&amp;Tabla5[[#This Row],[category]]&amp;"', "</f>
        <v xml:space="preserve">category: 'Paradigmas', </v>
      </c>
      <c r="AD29" t="str">
        <f>AD$1&amp;": '"&amp;Tabla5[[#This Row],[technology]]&amp;"', "</f>
        <v xml:space="preserve">technology: 'Lógica de programación', </v>
      </c>
      <c r="AE29" t="str">
        <f>AE$1&amp;": '"&amp;Tabla5[[#This Row],[url]]&amp;"', "</f>
        <v xml:space="preserve">url: 'https://www.udemy.com/course/logica-programacion-aprende-programar-en-cualquier-lenguaje', </v>
      </c>
      <c r="AF29" t="str">
        <f>AF$1&amp;": '"&amp;Tabla5[[#This Row],[platform]]&amp;"', "</f>
        <v xml:space="preserve">platform: 'Udemy', </v>
      </c>
      <c r="AG29" t="str">
        <f>AG$1&amp;": "&amp;SUBSTITUTE(Tabla5[[#This Row],[costo]],",",".")&amp;", "</f>
        <v xml:space="preserve">costo: 0, </v>
      </c>
      <c r="AH29" t="str">
        <f>AH$1&amp;": '"&amp;Tabla5[[#This Row],[money]]&amp;"', "</f>
        <v xml:space="preserve">money: 'EUR', </v>
      </c>
      <c r="AI29" t="str">
        <f>AI$1&amp;": "&amp;Tabla5[[#This Row],[comprado]]&amp;", "</f>
        <v xml:space="preserve">comprado: true, </v>
      </c>
      <c r="AJ29" t="str">
        <f>AJ$1&amp;": "&amp;Tabla5[[#This Row],[priority]]&amp;", "</f>
        <v xml:space="preserve">priority: 0, </v>
      </c>
      <c r="AK29" t="str">
        <f>AK$1&amp;": "&amp;Tabla5[[#This Row],[minutos]]&amp;", "</f>
        <v xml:space="preserve">minutos: 160, </v>
      </c>
      <c r="AL29" t="str">
        <f>AL$1&amp;": "&amp;IF(Tabla5[[#This Row],[culminado]]=0,"null","'"&amp;TEXT(Tabla5[[#This Row],[culminado]],"aaaa-mm-dd")&amp;"'")&amp;", "</f>
        <v xml:space="preserve">culminado: null, </v>
      </c>
      <c r="AM29" t="str">
        <f>AM$1&amp;": '"&amp;Tabla5[[#This Row],[certificado]]&amp;"', "</f>
        <v xml:space="preserve">certificado: '', </v>
      </c>
      <c r="AN29" t="str">
        <f>AN$1&amp;": '"&amp;Tabla5[[#This Row],[url_certificado]]&amp;"', "</f>
        <v xml:space="preserve">url_certificado: '', </v>
      </c>
      <c r="AO29" t="str">
        <f>AO$1&amp;": '"&amp;Tabla5[[#This Row],[instructor]]&amp;"', "</f>
        <v xml:space="preserve">instructor: 'Sayyab Tariq Awan', </v>
      </c>
      <c r="AP29" t="str">
        <f>AP$1&amp;": '"&amp;Tabla5[[#This Row],[description]]&amp;"', "</f>
        <v xml:space="preserve">description: 'Un curso muy básico para aprender a programar en cualquier lenguaje: Java, C++, javascript, python, SQL, HTML, Swift etc.', </v>
      </c>
      <c r="AQ29" t="str">
        <f>AQ$1&amp;": '"&amp;Tabla5[[#This Row],[url_aux]]&amp;"', "</f>
        <v xml:space="preserve">url_aux: '', </v>
      </c>
      <c r="AR29" t="str">
        <f>AR$1&amp;": '"&amp;Tabla5[[#This Row],[calificacion]]&amp;"', "</f>
        <v xml:space="preserve">calificacion: '*En evaluación*', </v>
      </c>
      <c r="AS29" t="str">
        <f>AS$1&amp;": "&amp;Tabla5[[#This Row],[actualizado]]&amp;", "</f>
        <v xml:space="preserve">actualizado: true, </v>
      </c>
      <c r="AT29" t="str">
        <f>AT$1&amp;": "&amp;Tabla5[[#This Row],[en_ruta]]&amp;", "</f>
        <v xml:space="preserve">en_ruta: true, </v>
      </c>
      <c r="AU29" t="str">
        <f>AU$1&amp;": '"&amp;Tabla5[[#This Row],[logo_platform]]&amp;"', "</f>
        <v xml:space="preserve">logo_platform: 'udemy', </v>
      </c>
      <c r="AV29" t="str">
        <f>AV$1&amp;": [ "&amp;Tabla5[[#This Row],[logo_technologies]]&amp;" ], "</f>
        <v xml:space="preserve">logo_technologies: [ 'generico' ], </v>
      </c>
      <c r="AW29" t="str">
        <f>AW$1&amp;": "&amp;Tabla5[[#This Row],[mostrar]]&amp;", "</f>
        <v xml:space="preserve">mostrar: false, </v>
      </c>
      <c r="AX29" t="str">
        <f>AX$1&amp;": '"&amp;Tabla5[[#This Row],[repositorio]]&amp;"', "</f>
        <v xml:space="preserve">repositorio: '', </v>
      </c>
      <c r="AY29" t="str">
        <f>AY$1&amp;": '"&amp;Tabla5[[#This Row],[nota]]&amp;"'"</f>
        <v>nota: ''</v>
      </c>
      <c r="AZ29" t="str">
        <f t="shared" si="0"/>
        <v>{ id: 28, name: 'Lógica Programación: Aprende Programar en Cualquier Lenguaje', category: 'Paradigmas', technology: 'Lógica de programación', url: 'https://www.udemy.com/course/logica-programacion-aprende-programar-en-cualquier-lenguaje', platform: 'Udemy', costo: 0, money: 'EUR', comprado: true, priority: 0, minutos: 160, culminado: null, certificado: '', url_certificado: '', instructor: 'Sayyab Tariq Awan', description: 'Un curso muy básico para aprender a programar en cualquier lenguaje: Java, C++, javascript, python, SQL, HTML, Swift etc.', url_aux: '', calificacion: '*En evaluación*', actualizado: true, en_ruta: true, logo_platform: 'udemy', logo_technologies: [ 'generico' ], mostrar: false, repositorio: '', nota: '' },</v>
      </c>
    </row>
    <row r="30" spans="1:52" x14ac:dyDescent="0.3">
      <c r="A30" s="5">
        <v>29</v>
      </c>
      <c r="B30" t="s">
        <v>131</v>
      </c>
      <c r="C30" t="s">
        <v>113</v>
      </c>
      <c r="D30" t="s">
        <v>132</v>
      </c>
      <c r="E30" s="2" t="s">
        <v>198</v>
      </c>
      <c r="F30" t="s">
        <v>8</v>
      </c>
      <c r="G30" s="3">
        <v>0</v>
      </c>
      <c r="H30" t="s">
        <v>10</v>
      </c>
      <c r="I30" t="s">
        <v>14</v>
      </c>
      <c r="J30" s="4">
        <v>0</v>
      </c>
      <c r="K30">
        <f>60+29</f>
        <v>89</v>
      </c>
      <c r="O30" t="s">
        <v>134</v>
      </c>
      <c r="P30" t="s">
        <v>133</v>
      </c>
      <c r="R30" t="s">
        <v>433</v>
      </c>
      <c r="S30" t="s">
        <v>14</v>
      </c>
      <c r="T30" t="s">
        <v>14</v>
      </c>
      <c r="U30" t="s">
        <v>783</v>
      </c>
      <c r="V30" s="19" t="s">
        <v>837</v>
      </c>
      <c r="W30" s="19" t="s">
        <v>15</v>
      </c>
      <c r="AA30" t="str">
        <f>AA$1&amp;": "&amp;Tabla5[[#This Row],[id]]&amp;", "</f>
        <v xml:space="preserve">id: 29, </v>
      </c>
      <c r="AB30" t="str">
        <f>AB$1&amp;": '"&amp;Tabla5[[#This Row],[name]]&amp;"', "</f>
        <v xml:space="preserve">name: 'Curso POO y Java Básico', </v>
      </c>
      <c r="AC30" t="str">
        <f>AC$1&amp;": '"&amp;Tabla5[[#This Row],[category]]&amp;"', "</f>
        <v xml:space="preserve">category: 'Paradigmas', </v>
      </c>
      <c r="AD30" t="str">
        <f>AD$1&amp;": '"&amp;Tabla5[[#This Row],[technology]]&amp;"', "</f>
        <v xml:space="preserve">technology: 'POO', </v>
      </c>
      <c r="AE30" t="str">
        <f>AE$1&amp;": '"&amp;Tabla5[[#This Row],[url]]&amp;"', "</f>
        <v xml:space="preserve">url: 'https://www.udemy.com/course/curso-poo-y-java-basico-1', </v>
      </c>
      <c r="AF30" t="str">
        <f>AF$1&amp;": '"&amp;Tabla5[[#This Row],[platform]]&amp;"', "</f>
        <v xml:space="preserve">platform: 'Udemy', </v>
      </c>
      <c r="AG30" t="str">
        <f>AG$1&amp;": "&amp;SUBSTITUTE(Tabla5[[#This Row],[costo]],",",".")&amp;", "</f>
        <v xml:space="preserve">costo: 0, </v>
      </c>
      <c r="AH30" t="str">
        <f>AH$1&amp;": '"&amp;Tabla5[[#This Row],[money]]&amp;"', "</f>
        <v xml:space="preserve">money: 'EUR', </v>
      </c>
      <c r="AI30" t="str">
        <f>AI$1&amp;": "&amp;Tabla5[[#This Row],[comprado]]&amp;", "</f>
        <v xml:space="preserve">comprado: true, </v>
      </c>
      <c r="AJ30" t="str">
        <f>AJ$1&amp;": "&amp;Tabla5[[#This Row],[priority]]&amp;", "</f>
        <v xml:space="preserve">priority: 0, </v>
      </c>
      <c r="AK30" t="str">
        <f>AK$1&amp;": "&amp;Tabla5[[#This Row],[minutos]]&amp;", "</f>
        <v xml:space="preserve">minutos: 89, </v>
      </c>
      <c r="AL30" t="str">
        <f>AL$1&amp;": "&amp;IF(Tabla5[[#This Row],[culminado]]=0,"null","'"&amp;TEXT(Tabla5[[#This Row],[culminado]],"aaaa-mm-dd")&amp;"'")&amp;", "</f>
        <v xml:space="preserve">culminado: null, </v>
      </c>
      <c r="AM30" t="str">
        <f>AM$1&amp;": '"&amp;Tabla5[[#This Row],[certificado]]&amp;"', "</f>
        <v xml:space="preserve">certificado: '', </v>
      </c>
      <c r="AN30" t="str">
        <f>AN$1&amp;": '"&amp;Tabla5[[#This Row],[url_certificado]]&amp;"', "</f>
        <v xml:space="preserve">url_certificado: '', </v>
      </c>
      <c r="AO30" t="str">
        <f>AO$1&amp;": '"&amp;Tabla5[[#This Row],[instructor]]&amp;"', "</f>
        <v xml:space="preserve">instructor: 'Flores Aguilar', </v>
      </c>
      <c r="AP30" t="str">
        <f>AP$1&amp;": '"&amp;Tabla5[[#This Row],[description]]&amp;"', "</f>
        <v xml:space="preserve">description: 'Curso de conceptos básicos de POO y Java.', </v>
      </c>
      <c r="AQ30" t="str">
        <f>AQ$1&amp;": '"&amp;Tabla5[[#This Row],[url_aux]]&amp;"', "</f>
        <v xml:space="preserve">url_aux: '', </v>
      </c>
      <c r="AR30" t="str">
        <f>AR$1&amp;": '"&amp;Tabla5[[#This Row],[calificacion]]&amp;"', "</f>
        <v xml:space="preserve">calificacion: '*En evaluación*', </v>
      </c>
      <c r="AS30" t="str">
        <f>AS$1&amp;": "&amp;Tabla5[[#This Row],[actualizado]]&amp;", "</f>
        <v xml:space="preserve">actualizado: true, </v>
      </c>
      <c r="AT30" t="str">
        <f>AT$1&amp;": "&amp;Tabla5[[#This Row],[en_ruta]]&amp;", "</f>
        <v xml:space="preserve">en_ruta: true, </v>
      </c>
      <c r="AU30" t="str">
        <f>AU$1&amp;": '"&amp;Tabla5[[#This Row],[logo_platform]]&amp;"', "</f>
        <v xml:space="preserve">logo_platform: 'udemy', </v>
      </c>
      <c r="AV30" t="str">
        <f>AV$1&amp;": [ "&amp;Tabla5[[#This Row],[logo_technologies]]&amp;" ], "</f>
        <v xml:space="preserve">logo_technologies: [ 'java' ], </v>
      </c>
      <c r="AW30" t="str">
        <f>AW$1&amp;": "&amp;Tabla5[[#This Row],[mostrar]]&amp;", "</f>
        <v xml:space="preserve">mostrar: false, </v>
      </c>
      <c r="AX30" t="str">
        <f>AX$1&amp;": '"&amp;Tabla5[[#This Row],[repositorio]]&amp;"', "</f>
        <v xml:space="preserve">repositorio: '', </v>
      </c>
      <c r="AY30" t="str">
        <f>AY$1&amp;": '"&amp;Tabla5[[#This Row],[nota]]&amp;"'"</f>
        <v>nota: ''</v>
      </c>
      <c r="AZ30" t="str">
        <f t="shared" si="0"/>
        <v>{ id: 29, name: 'Curso POO y Java Básico', category: 'Paradigmas', technology: 'POO', url: 'https://www.udemy.com/course/curso-poo-y-java-basico-1', platform: 'Udemy', costo: 0, money: 'EUR', comprado: true, priority: 0, minutos: 89, culminado: null, certificado: '', url_certificado: '', instructor: 'Flores Aguilar', description: 'Curso de conceptos básicos de POO y Java.', url_aux: '', calificacion: '*En evaluación*', actualizado: true, en_ruta: true, logo_platform: 'udemy', logo_technologies: [ 'java' ], mostrar: false, repositorio: '', nota: '' },</v>
      </c>
    </row>
    <row r="31" spans="1:52" x14ac:dyDescent="0.3">
      <c r="A31" s="5">
        <v>30</v>
      </c>
      <c r="B31" t="s">
        <v>870</v>
      </c>
      <c r="C31" t="s">
        <v>113</v>
      </c>
      <c r="D31" t="s">
        <v>132</v>
      </c>
      <c r="E31" s="2" t="s">
        <v>199</v>
      </c>
      <c r="F31" t="s">
        <v>8</v>
      </c>
      <c r="G31" s="3">
        <v>0</v>
      </c>
      <c r="H31" t="s">
        <v>10</v>
      </c>
      <c r="I31" t="s">
        <v>14</v>
      </c>
      <c r="J31" s="4">
        <v>0</v>
      </c>
      <c r="K31">
        <f>60+51</f>
        <v>111</v>
      </c>
      <c r="O31" t="s">
        <v>135</v>
      </c>
      <c r="P31" t="s">
        <v>963</v>
      </c>
      <c r="R31" t="s">
        <v>433</v>
      </c>
      <c r="S31" t="s">
        <v>14</v>
      </c>
      <c r="T31" t="s">
        <v>14</v>
      </c>
      <c r="U31" t="s">
        <v>783</v>
      </c>
      <c r="V31" s="19" t="s">
        <v>1073</v>
      </c>
      <c r="W31" s="19" t="s">
        <v>15</v>
      </c>
      <c r="AA31" t="str">
        <f>AA$1&amp;": "&amp;Tabla5[[#This Row],[id]]&amp;", "</f>
        <v xml:space="preserve">id: 30, </v>
      </c>
      <c r="AB31" t="str">
        <f>AB$1&amp;": '"&amp;Tabla5[[#This Row],[name]]&amp;"', "</f>
        <v xml:space="preserve">name: 'CURSO de php &amp; MVC: Mi primer SISTEMA [php, MVC, POO, mysql]', </v>
      </c>
      <c r="AC31" t="str">
        <f>AC$1&amp;": '"&amp;Tabla5[[#This Row],[category]]&amp;"', "</f>
        <v xml:space="preserve">category: 'Paradigmas', </v>
      </c>
      <c r="AD31" t="str">
        <f>AD$1&amp;": '"&amp;Tabla5[[#This Row],[technology]]&amp;"', "</f>
        <v xml:space="preserve">technology: 'POO', </v>
      </c>
      <c r="AE31" t="str">
        <f>AE$1&amp;": '"&amp;Tabla5[[#This Row],[url]]&amp;"', "</f>
        <v xml:space="preserve">url: 'https://www.udemy.com/course/mi-primer-sistema-php-mvc-mysql', </v>
      </c>
      <c r="AF31" t="str">
        <f>AF$1&amp;": '"&amp;Tabla5[[#This Row],[platform]]&amp;"', "</f>
        <v xml:space="preserve">platform: 'Udemy', </v>
      </c>
      <c r="AG31" t="str">
        <f>AG$1&amp;": "&amp;SUBSTITUTE(Tabla5[[#This Row],[costo]],",",".")&amp;", "</f>
        <v xml:space="preserve">costo: 0, </v>
      </c>
      <c r="AH31" t="str">
        <f>AH$1&amp;": '"&amp;Tabla5[[#This Row],[money]]&amp;"', "</f>
        <v xml:space="preserve">money: 'EUR', </v>
      </c>
      <c r="AI31" t="str">
        <f>AI$1&amp;": "&amp;Tabla5[[#This Row],[comprado]]&amp;", "</f>
        <v xml:space="preserve">comprado: true, </v>
      </c>
      <c r="AJ31" t="str">
        <f>AJ$1&amp;": "&amp;Tabla5[[#This Row],[priority]]&amp;", "</f>
        <v xml:space="preserve">priority: 0, </v>
      </c>
      <c r="AK31" t="str">
        <f>AK$1&amp;": "&amp;Tabla5[[#This Row],[minutos]]&amp;", "</f>
        <v xml:space="preserve">minutos: 111, </v>
      </c>
      <c r="AL31" t="str">
        <f>AL$1&amp;": "&amp;IF(Tabla5[[#This Row],[culminado]]=0,"null","'"&amp;TEXT(Tabla5[[#This Row],[culminado]],"aaaa-mm-dd")&amp;"'")&amp;", "</f>
        <v xml:space="preserve">culminado: null, </v>
      </c>
      <c r="AM31" t="str">
        <f>AM$1&amp;": '"&amp;Tabla5[[#This Row],[certificado]]&amp;"', "</f>
        <v xml:space="preserve">certificado: '', </v>
      </c>
      <c r="AN31" t="str">
        <f>AN$1&amp;": '"&amp;Tabla5[[#This Row],[url_certificado]]&amp;"', "</f>
        <v xml:space="preserve">url_certificado: '', </v>
      </c>
      <c r="AO31" t="str">
        <f>AO$1&amp;": '"&amp;Tabla5[[#This Row],[instructor]]&amp;"', "</f>
        <v xml:space="preserve">instructor: 'Carlos Alfaro', </v>
      </c>
      <c r="AP31" t="str">
        <f>AP$1&amp;": '"&amp;Tabla5[[#This Row],[description]]&amp;"', "</f>
        <v xml:space="preserve">description: 'CURSO de php, MVC, POO &amp; mysql: Aprende a PROGRAMAR un SISTEMA web [php, MVC, POO, mysql &amp; ajax]', </v>
      </c>
      <c r="AQ31" t="str">
        <f>AQ$1&amp;": '"&amp;Tabla5[[#This Row],[url_aux]]&amp;"', "</f>
        <v xml:space="preserve">url_aux: '', </v>
      </c>
      <c r="AR31" t="str">
        <f>AR$1&amp;": '"&amp;Tabla5[[#This Row],[calificacion]]&amp;"', "</f>
        <v xml:space="preserve">calificacion: '*En evaluación*', </v>
      </c>
      <c r="AS31" t="str">
        <f>AS$1&amp;": "&amp;Tabla5[[#This Row],[actualizado]]&amp;", "</f>
        <v xml:space="preserve">actualizado: true, </v>
      </c>
      <c r="AT31" t="str">
        <f>AT$1&amp;": "&amp;Tabla5[[#This Row],[en_ruta]]&amp;", "</f>
        <v xml:space="preserve">en_ruta: true, </v>
      </c>
      <c r="AU31" t="str">
        <f>AU$1&amp;": '"&amp;Tabla5[[#This Row],[logo_platform]]&amp;"', "</f>
        <v xml:space="preserve">logo_platform: 'udemy', </v>
      </c>
      <c r="AV31" t="str">
        <f>AV$1&amp;": [ "&amp;Tabla5[[#This Row],[logo_technologies]]&amp;" ], "</f>
        <v xml:space="preserve">logo_technologies: [ 'php','mysql' ], </v>
      </c>
      <c r="AW31" t="str">
        <f>AW$1&amp;": "&amp;Tabla5[[#This Row],[mostrar]]&amp;", "</f>
        <v xml:space="preserve">mostrar: false, </v>
      </c>
      <c r="AX31" t="str">
        <f>AX$1&amp;": '"&amp;Tabla5[[#This Row],[repositorio]]&amp;"', "</f>
        <v xml:space="preserve">repositorio: '', </v>
      </c>
      <c r="AY31" t="str">
        <f>AY$1&amp;": '"&amp;Tabla5[[#This Row],[nota]]&amp;"'"</f>
        <v>nota: ''</v>
      </c>
      <c r="AZ31" t="str">
        <f t="shared" si="0"/>
        <v>{ id: 30, name: 'CURSO de php &amp; MVC: Mi primer SISTEMA [php, MVC, POO, mysql]', category: 'Paradigmas', technology: 'POO', url: 'https://www.udemy.com/course/mi-primer-sistema-php-mvc-mysql', platform: 'Udemy', costo: 0, money: 'EUR', comprado: true, priority: 0, minutos: 111, culminado: null, certificado: '', url_certificado: '', instructor: 'Carlos Alfaro', description: 'CURSO de php, MVC, POO &amp; mysql: Aprende a PROGRAMAR un SISTEMA web [php, MVC, POO, mysql &amp; ajax]', url_aux: '', calificacion: '*En evaluación*', actualizado: true, en_ruta: true, logo_platform: 'udemy', logo_technologies: [ 'php','mysql' ], mostrar: false, repositorio: '', nota: '' },</v>
      </c>
    </row>
    <row r="32" spans="1:52" x14ac:dyDescent="0.3">
      <c r="A32" s="5">
        <v>31</v>
      </c>
      <c r="B32" t="s">
        <v>136</v>
      </c>
      <c r="C32" t="s">
        <v>113</v>
      </c>
      <c r="D32" t="s">
        <v>137</v>
      </c>
      <c r="E32" s="2" t="s">
        <v>200</v>
      </c>
      <c r="F32" t="s">
        <v>8</v>
      </c>
      <c r="G32" s="3">
        <v>0</v>
      </c>
      <c r="H32" t="s">
        <v>10</v>
      </c>
      <c r="I32" t="s">
        <v>14</v>
      </c>
      <c r="J32" s="4">
        <v>0</v>
      </c>
      <c r="K32">
        <f>60+19</f>
        <v>79</v>
      </c>
      <c r="O32" t="s">
        <v>138</v>
      </c>
      <c r="P32" t="s">
        <v>139</v>
      </c>
      <c r="R32" t="s">
        <v>433</v>
      </c>
      <c r="S32" t="s">
        <v>14</v>
      </c>
      <c r="T32" t="s">
        <v>14</v>
      </c>
      <c r="U32" t="s">
        <v>783</v>
      </c>
      <c r="V32" s="19" t="s">
        <v>836</v>
      </c>
      <c r="W32" s="19" t="s">
        <v>15</v>
      </c>
      <c r="AA32" t="str">
        <f>AA$1&amp;": "&amp;Tabla5[[#This Row],[id]]&amp;", "</f>
        <v xml:space="preserve">id: 31, </v>
      </c>
      <c r="AB32" t="str">
        <f>AB$1&amp;": '"&amp;Tabla5[[#This Row],[name]]&amp;"', "</f>
        <v xml:space="preserve">name: 'Introducción a MVC con Net 5', </v>
      </c>
      <c r="AC32" t="str">
        <f>AC$1&amp;": '"&amp;Tabla5[[#This Row],[category]]&amp;"', "</f>
        <v xml:space="preserve">category: 'Paradigmas', </v>
      </c>
      <c r="AD32" t="str">
        <f>AD$1&amp;": '"&amp;Tabla5[[#This Row],[technology]]&amp;"', "</f>
        <v xml:space="preserve">technology: 'MVC', </v>
      </c>
      <c r="AE32" t="str">
        <f>AE$1&amp;": '"&amp;Tabla5[[#This Row],[url]]&amp;"', "</f>
        <v xml:space="preserve">url: 'https://www.udemy.com/course/introduccion-a-mvc-con-net-5', </v>
      </c>
      <c r="AF32" t="str">
        <f>AF$1&amp;": '"&amp;Tabla5[[#This Row],[platform]]&amp;"', "</f>
        <v xml:space="preserve">platform: 'Udemy', </v>
      </c>
      <c r="AG32" t="str">
        <f>AG$1&amp;": "&amp;SUBSTITUTE(Tabla5[[#This Row],[costo]],",",".")&amp;", "</f>
        <v xml:space="preserve">costo: 0, </v>
      </c>
      <c r="AH32" t="str">
        <f>AH$1&amp;": '"&amp;Tabla5[[#This Row],[money]]&amp;"', "</f>
        <v xml:space="preserve">money: 'EUR', </v>
      </c>
      <c r="AI32" t="str">
        <f>AI$1&amp;": "&amp;Tabla5[[#This Row],[comprado]]&amp;", "</f>
        <v xml:space="preserve">comprado: true, </v>
      </c>
      <c r="AJ32" t="str">
        <f>AJ$1&amp;": "&amp;Tabla5[[#This Row],[priority]]&amp;", "</f>
        <v xml:space="preserve">priority: 0, </v>
      </c>
      <c r="AK32" t="str">
        <f>AK$1&amp;": "&amp;Tabla5[[#This Row],[minutos]]&amp;", "</f>
        <v xml:space="preserve">minutos: 79, </v>
      </c>
      <c r="AL32" t="str">
        <f>AL$1&amp;": "&amp;IF(Tabla5[[#This Row],[culminado]]=0,"null","'"&amp;TEXT(Tabla5[[#This Row],[culminado]],"aaaa-mm-dd")&amp;"'")&amp;", "</f>
        <v xml:space="preserve">culminado: null, </v>
      </c>
      <c r="AM32" t="str">
        <f>AM$1&amp;": '"&amp;Tabla5[[#This Row],[certificado]]&amp;"', "</f>
        <v xml:space="preserve">certificado: '', </v>
      </c>
      <c r="AN32" t="str">
        <f>AN$1&amp;": '"&amp;Tabla5[[#This Row],[url_certificado]]&amp;"', "</f>
        <v xml:space="preserve">url_certificado: '', </v>
      </c>
      <c r="AO32" t="str">
        <f>AO$1&amp;": '"&amp;Tabla5[[#This Row],[instructor]]&amp;"', "</f>
        <v xml:space="preserve">instructor: 'Misael Cazarez', </v>
      </c>
      <c r="AP32" t="str">
        <f>AP$1&amp;": '"&amp;Tabla5[[#This Row],[description]]&amp;"', "</f>
        <v xml:space="preserve">description: 'Creación de CRUD en MVC.', </v>
      </c>
      <c r="AQ32" t="str">
        <f>AQ$1&amp;": '"&amp;Tabla5[[#This Row],[url_aux]]&amp;"', "</f>
        <v xml:space="preserve">url_aux: '', </v>
      </c>
      <c r="AR32" t="str">
        <f>AR$1&amp;": '"&amp;Tabla5[[#This Row],[calificacion]]&amp;"', "</f>
        <v xml:space="preserve">calificacion: '*En evaluación*', </v>
      </c>
      <c r="AS32" t="str">
        <f>AS$1&amp;": "&amp;Tabla5[[#This Row],[actualizado]]&amp;", "</f>
        <v xml:space="preserve">actualizado: true, </v>
      </c>
      <c r="AT32" t="str">
        <f>AT$1&amp;": "&amp;Tabla5[[#This Row],[en_ruta]]&amp;", "</f>
        <v xml:space="preserve">en_ruta: true, </v>
      </c>
      <c r="AU32" t="str">
        <f>AU$1&amp;": '"&amp;Tabla5[[#This Row],[logo_platform]]&amp;"', "</f>
        <v xml:space="preserve">logo_platform: 'udemy', </v>
      </c>
      <c r="AV32" t="str">
        <f>AV$1&amp;": [ "&amp;Tabla5[[#This Row],[logo_technologies]]&amp;" ], "</f>
        <v xml:space="preserve">logo_technologies: [ 'generico' ], </v>
      </c>
      <c r="AW32" t="str">
        <f>AW$1&amp;": "&amp;Tabla5[[#This Row],[mostrar]]&amp;", "</f>
        <v xml:space="preserve">mostrar: false, </v>
      </c>
      <c r="AX32" t="str">
        <f>AX$1&amp;": '"&amp;Tabla5[[#This Row],[repositorio]]&amp;"', "</f>
        <v xml:space="preserve">repositorio: '', </v>
      </c>
      <c r="AY32" t="str">
        <f>AY$1&amp;": '"&amp;Tabla5[[#This Row],[nota]]&amp;"'"</f>
        <v>nota: ''</v>
      </c>
      <c r="AZ32" t="str">
        <f t="shared" si="0"/>
        <v>{ id: 31, name: 'Introducción a MVC con Net 5', category: 'Paradigmas', technology: 'MVC', url: 'https://www.udemy.com/course/introduccion-a-mvc-con-net-5', platform: 'Udemy', costo: 0, money: 'EUR', comprado: true, priority: 0, minutos: 79, culminado: null, certificado: '', url_certificado: '', instructor: 'Misael Cazarez', description: 'Creación de CRUD en MVC.', url_aux: '', calificacion: '*En evaluación*', actualizado: true, en_ruta: true, logo_platform: 'udemy', logo_technologies: [ 'generico' ], mostrar: false, repositorio: '', nota: '' },</v>
      </c>
    </row>
    <row r="33" spans="1:52" x14ac:dyDescent="0.3">
      <c r="A33" s="6">
        <v>32</v>
      </c>
      <c r="B33" t="s">
        <v>142</v>
      </c>
      <c r="C33" t="s">
        <v>113</v>
      </c>
      <c r="D33" t="s">
        <v>145</v>
      </c>
      <c r="E33" s="2" t="s">
        <v>146</v>
      </c>
      <c r="F33" t="s">
        <v>8</v>
      </c>
      <c r="G33" s="3">
        <v>0</v>
      </c>
      <c r="H33" t="s">
        <v>10</v>
      </c>
      <c r="I33" t="s">
        <v>14</v>
      </c>
      <c r="J33" s="4">
        <v>0</v>
      </c>
      <c r="K33">
        <f>60+8</f>
        <v>68</v>
      </c>
      <c r="L33" s="9">
        <v>44465</v>
      </c>
      <c r="M33" t="s">
        <v>147</v>
      </c>
      <c r="O33" t="s">
        <v>143</v>
      </c>
      <c r="P33" t="s">
        <v>144</v>
      </c>
      <c r="R33" t="s">
        <v>458</v>
      </c>
      <c r="S33" t="s">
        <v>14</v>
      </c>
      <c r="T33" t="s">
        <v>14</v>
      </c>
      <c r="U33" t="s">
        <v>783</v>
      </c>
      <c r="V33" s="19" t="s">
        <v>838</v>
      </c>
      <c r="W33" s="19" t="s">
        <v>15</v>
      </c>
      <c r="AA33" t="str">
        <f>AA$1&amp;": "&amp;Tabla5[[#This Row],[id]]&amp;", "</f>
        <v xml:space="preserve">id: 32, </v>
      </c>
      <c r="AB33" t="str">
        <f>AB$1&amp;": '"&amp;Tabla5[[#This Row],[name]]&amp;"', "</f>
        <v xml:space="preserve">name: 'Aprende a diseñar una API RESTFul correctamente', </v>
      </c>
      <c r="AC33" t="str">
        <f>AC$1&amp;": '"&amp;Tabla5[[#This Row],[category]]&amp;"', "</f>
        <v xml:space="preserve">category: 'Paradigmas', </v>
      </c>
      <c r="AD33" t="str">
        <f>AD$1&amp;": '"&amp;Tabla5[[#This Row],[technology]]&amp;"', "</f>
        <v xml:space="preserve">technology: 'API RESTful', </v>
      </c>
      <c r="AE33" t="str">
        <f>AE$1&amp;": '"&amp;Tabla5[[#This Row],[url]]&amp;"', "</f>
        <v xml:space="preserve">url: 'https://www.udemy.com/course/aprende-a-disenar-una-api-restful-correctamente', </v>
      </c>
      <c r="AF33" t="str">
        <f>AF$1&amp;": '"&amp;Tabla5[[#This Row],[platform]]&amp;"', "</f>
        <v xml:space="preserve">platform: 'Udemy', </v>
      </c>
      <c r="AG33" t="str">
        <f>AG$1&amp;": "&amp;SUBSTITUTE(Tabla5[[#This Row],[costo]],",",".")&amp;", "</f>
        <v xml:space="preserve">costo: 0, </v>
      </c>
      <c r="AH33" t="str">
        <f>AH$1&amp;": '"&amp;Tabla5[[#This Row],[money]]&amp;"', "</f>
        <v xml:space="preserve">money: 'EUR', </v>
      </c>
      <c r="AI33" t="str">
        <f>AI$1&amp;": "&amp;Tabla5[[#This Row],[comprado]]&amp;", "</f>
        <v xml:space="preserve">comprado: true, </v>
      </c>
      <c r="AJ33" t="str">
        <f>AJ$1&amp;": "&amp;Tabla5[[#This Row],[priority]]&amp;", "</f>
        <v xml:space="preserve">priority: 0, </v>
      </c>
      <c r="AK33" t="str">
        <f>AK$1&amp;": "&amp;Tabla5[[#This Row],[minutos]]&amp;", "</f>
        <v xml:space="preserve">minutos: 68, </v>
      </c>
      <c r="AL33" t="str">
        <f>AL$1&amp;": "&amp;IF(Tabla5[[#This Row],[culminado]]=0,"null","'"&amp;TEXT(Tabla5[[#This Row],[culminado]],"aaaa-mm-dd")&amp;"'")&amp;", "</f>
        <v xml:space="preserve">culminado: '2021-09-26', </v>
      </c>
      <c r="AM33" t="str">
        <f>AM$1&amp;": '"&amp;Tabla5[[#This Row],[certificado]]&amp;"', "</f>
        <v xml:space="preserve">certificado: 'S/C', </v>
      </c>
      <c r="AN33" t="str">
        <f>AN$1&amp;": '"&amp;Tabla5[[#This Row],[url_certificado]]&amp;"', "</f>
        <v xml:space="preserve">url_certificado: '', </v>
      </c>
      <c r="AO33" t="str">
        <f>AO$1&amp;": '"&amp;Tabla5[[#This Row],[instructor]]&amp;"', "</f>
        <v xml:space="preserve">instructor: 'Eduardo Patiño', </v>
      </c>
      <c r="AP33" t="str">
        <f>AP$1&amp;": '"&amp;Tabla5[[#This Row],[description]]&amp;"', "</f>
        <v xml:space="preserve">description: 'Fortalece tus bases sobre el diseño antes de programar.', </v>
      </c>
      <c r="AQ33" t="str">
        <f>AQ$1&amp;": '"&amp;Tabla5[[#This Row],[url_aux]]&amp;"', "</f>
        <v xml:space="preserve">url_aux: '', </v>
      </c>
      <c r="AR33" t="str">
        <f>AR$1&amp;": '"&amp;Tabla5[[#This Row],[calificacion]]&amp;"', "</f>
        <v xml:space="preserve">calificacion: 'Excelente', </v>
      </c>
      <c r="AS33" t="str">
        <f>AS$1&amp;": "&amp;Tabla5[[#This Row],[actualizado]]&amp;", "</f>
        <v xml:space="preserve">actualizado: true, </v>
      </c>
      <c r="AT33" t="str">
        <f>AT$1&amp;": "&amp;Tabla5[[#This Row],[en_ruta]]&amp;", "</f>
        <v xml:space="preserve">en_ruta: true, </v>
      </c>
      <c r="AU33" t="str">
        <f>AU$1&amp;": '"&amp;Tabla5[[#This Row],[logo_platform]]&amp;"', "</f>
        <v xml:space="preserve">logo_platform: 'udemy', </v>
      </c>
      <c r="AV33" t="str">
        <f>AV$1&amp;": [ "&amp;Tabla5[[#This Row],[logo_technologies]]&amp;" ], "</f>
        <v xml:space="preserve">logo_technologies: [ 'apirestful' ], </v>
      </c>
      <c r="AW33" t="str">
        <f>AW$1&amp;": "&amp;Tabla5[[#This Row],[mostrar]]&amp;", "</f>
        <v xml:space="preserve">mostrar: false, </v>
      </c>
      <c r="AX33" t="str">
        <f>AX$1&amp;": '"&amp;Tabla5[[#This Row],[repositorio]]&amp;"', "</f>
        <v xml:space="preserve">repositorio: '', </v>
      </c>
      <c r="AY33" t="str">
        <f>AY$1&amp;": '"&amp;Tabla5[[#This Row],[nota]]&amp;"'"</f>
        <v>nota: ''</v>
      </c>
      <c r="AZ33" t="str">
        <f t="shared" si="0"/>
        <v>{ id: 32, name: 'Aprende a diseñar una API RESTFul correctamente', category: 'Paradigmas', technology: 'API RESTful', url: 'https://www.udemy.com/course/aprende-a-disenar-una-api-restful-correctamente', platform: 'Udemy', costo: 0, money: 'EUR', comprado: true, priority: 0, minutos: 68, culminado: '2021-09-26', certificado: 'S/C', url_certificado: '', instructor: 'Eduardo Patiño', description: 'Fortalece tus bases sobre el diseño antes de programar.', url_aux: '', calificacion: 'Excelente', actualizado: true, en_ruta: true, logo_platform: 'udemy', logo_technologies: [ 'apirestful' ], mostrar: false, repositorio: '', nota: '' },</v>
      </c>
    </row>
    <row r="34" spans="1:52" x14ac:dyDescent="0.3">
      <c r="A34" s="6">
        <v>33</v>
      </c>
      <c r="B34" t="s">
        <v>871</v>
      </c>
      <c r="C34" t="s">
        <v>113</v>
      </c>
      <c r="D34" t="s">
        <v>145</v>
      </c>
      <c r="E34" s="2" t="s">
        <v>201</v>
      </c>
      <c r="F34" t="s">
        <v>8</v>
      </c>
      <c r="G34" s="3">
        <v>9.99</v>
      </c>
      <c r="H34" t="s">
        <v>10</v>
      </c>
      <c r="I34" t="s">
        <v>14</v>
      </c>
      <c r="J34" s="4">
        <v>0</v>
      </c>
      <c r="K34">
        <f>15*60</f>
        <v>900</v>
      </c>
      <c r="L34" s="9">
        <v>44636</v>
      </c>
      <c r="M34" t="s">
        <v>1050</v>
      </c>
      <c r="N34" s="2" t="s">
        <v>1051</v>
      </c>
      <c r="O34" t="s">
        <v>148</v>
      </c>
      <c r="P34" t="s">
        <v>964</v>
      </c>
      <c r="R34" t="s">
        <v>458</v>
      </c>
      <c r="S34" t="s">
        <v>15</v>
      </c>
      <c r="T34" t="s">
        <v>15</v>
      </c>
      <c r="U34" t="s">
        <v>783</v>
      </c>
      <c r="V34" s="19" t="s">
        <v>1074</v>
      </c>
      <c r="W34" s="19" t="s">
        <v>15</v>
      </c>
      <c r="X34" s="2" t="s">
        <v>1052</v>
      </c>
      <c r="AA34" t="str">
        <f>AA$1&amp;": "&amp;Tabla5[[#This Row],[id]]&amp;", "</f>
        <v xml:space="preserve">id: 33, </v>
      </c>
      <c r="AB34" t="str">
        <f>AB$1&amp;": '"&amp;Tabla5[[#This Row],[name]]&amp;"', "</f>
        <v xml:space="preserve">name: 'API RESTful con laravel: Guía Definitiva', </v>
      </c>
      <c r="AC34" t="str">
        <f>AC$1&amp;": '"&amp;Tabla5[[#This Row],[category]]&amp;"', "</f>
        <v xml:space="preserve">category: 'Paradigmas', </v>
      </c>
      <c r="AD34" t="str">
        <f>AD$1&amp;": '"&amp;Tabla5[[#This Row],[technology]]&amp;"', "</f>
        <v xml:space="preserve">technology: 'API RESTful', </v>
      </c>
      <c r="AE34" t="str">
        <f>AE$1&amp;": '"&amp;Tabla5[[#This Row],[url]]&amp;"', "</f>
        <v xml:space="preserve">url: 'https://www.udemy.com/course/api-restful-con-laravel-php-homestead-passport', </v>
      </c>
      <c r="AF34" t="str">
        <f>AF$1&amp;": '"&amp;Tabla5[[#This Row],[platform]]&amp;"', "</f>
        <v xml:space="preserve">platform: 'Udemy', </v>
      </c>
      <c r="AG34" t="str">
        <f>AG$1&amp;": "&amp;SUBSTITUTE(Tabla5[[#This Row],[costo]],",",".")&amp;", "</f>
        <v xml:space="preserve">costo: 9.99, </v>
      </c>
      <c r="AH34" t="str">
        <f>AH$1&amp;": '"&amp;Tabla5[[#This Row],[money]]&amp;"', "</f>
        <v xml:space="preserve">money: 'EUR', </v>
      </c>
      <c r="AI34" t="str">
        <f>AI$1&amp;": "&amp;Tabla5[[#This Row],[comprado]]&amp;", "</f>
        <v xml:space="preserve">comprado: true, </v>
      </c>
      <c r="AJ34" t="str">
        <f>AJ$1&amp;": "&amp;Tabla5[[#This Row],[priority]]&amp;", "</f>
        <v xml:space="preserve">priority: 0, </v>
      </c>
      <c r="AK34" t="str">
        <f>AK$1&amp;": "&amp;Tabla5[[#This Row],[minutos]]&amp;", "</f>
        <v xml:space="preserve">minutos: 900, </v>
      </c>
      <c r="AL34" t="str">
        <f>AL$1&amp;": "&amp;IF(Tabla5[[#This Row],[culminado]]=0,"null","'"&amp;TEXT(Tabla5[[#This Row],[culminado]],"aaaa-mm-dd")&amp;"'")&amp;", "</f>
        <v xml:space="preserve">culminado: '2022-03-16', </v>
      </c>
      <c r="AM34" t="str">
        <f>AM$1&amp;": '"&amp;Tabla5[[#This Row],[certificado]]&amp;"', "</f>
        <v xml:space="preserve">certificado: 'UC-777de1a6-3ed2-4a9f-a30c-78a0037ad1cd', </v>
      </c>
      <c r="AN34" t="str">
        <f>AN$1&amp;": '"&amp;Tabla5[[#This Row],[url_certificado]]&amp;"', "</f>
        <v xml:space="preserve">url_certificado: 'https://www.udemy.com/certificate/UC-777de1a6-3ed2-4a9f-a30c-78a0037ad1cd', </v>
      </c>
      <c r="AO34" t="str">
        <f>AO$1&amp;": '"&amp;Tabla5[[#This Row],[instructor]]&amp;"', "</f>
        <v xml:space="preserve">instructor: 'Juan David Meza González', </v>
      </c>
      <c r="AP34" t="str">
        <f>AP$1&amp;": '"&amp;Tabla5[[#This Row],[description]]&amp;"', "</f>
        <v xml:space="preserve">description: 'Crea la API RESTful de un sistema de mercado con laravel y domina características complejas de las API con laravel', </v>
      </c>
      <c r="AQ34" t="str">
        <f>AQ$1&amp;": '"&amp;Tabla5[[#This Row],[url_aux]]&amp;"', "</f>
        <v xml:space="preserve">url_aux: '', </v>
      </c>
      <c r="AR34" t="str">
        <f>AR$1&amp;": '"&amp;Tabla5[[#This Row],[calificacion]]&amp;"', "</f>
        <v xml:space="preserve">calificacion: 'Excelente', </v>
      </c>
      <c r="AS34" t="str">
        <f>AS$1&amp;": "&amp;Tabla5[[#This Row],[actualizado]]&amp;", "</f>
        <v xml:space="preserve">actualizado: false, </v>
      </c>
      <c r="AT34" t="str">
        <f>AT$1&amp;": "&amp;Tabla5[[#This Row],[en_ruta]]&amp;", "</f>
        <v xml:space="preserve">en_ruta: false, </v>
      </c>
      <c r="AU34" t="str">
        <f>AU$1&amp;": '"&amp;Tabla5[[#This Row],[logo_platform]]&amp;"', "</f>
        <v xml:space="preserve">logo_platform: 'udemy', </v>
      </c>
      <c r="AV34" t="str">
        <f>AV$1&amp;": [ "&amp;Tabla5[[#This Row],[logo_technologies]]&amp;" ], "</f>
        <v xml:space="preserve">logo_technologies: [ 'apirestful','laravel' ], </v>
      </c>
      <c r="AW34" t="str">
        <f>AW$1&amp;": "&amp;Tabla5[[#This Row],[mostrar]]&amp;", "</f>
        <v xml:space="preserve">mostrar: false, </v>
      </c>
      <c r="AX34" t="str">
        <f>AX$1&amp;": '"&amp;Tabla5[[#This Row],[repositorio]]&amp;"', "</f>
        <v xml:space="preserve">repositorio: 'https://github.com/petrix12/api_restful_2021', </v>
      </c>
      <c r="AY34" t="str">
        <f>AY$1&amp;": '"&amp;Tabla5[[#This Row],[nota]]&amp;"'"</f>
        <v>nota: ''</v>
      </c>
      <c r="AZ34" t="str">
        <f t="shared" si="0"/>
        <v>{ id: 33, name: 'API RESTful con laravel: Guía Definitiva', category: 'Paradigmas', technology: 'API RESTful', url: 'https://www.udemy.com/course/api-restful-con-laravel-php-homestead-passport', platform: 'Udemy', costo: 9.99, money: 'EUR', comprado: true, priority: 0, minutos: 900, culminado: '2022-03-16', certificado: 'UC-777de1a6-3ed2-4a9f-a30c-78a0037ad1cd', url_certificado: 'https://www.udemy.com/certificate/UC-777de1a6-3ed2-4a9f-a30c-78a0037ad1cd', instructor: 'Juan David Meza González', description: 'Crea la API RESTful de un sistema de mercado con laravel y domina características complejas de las API con laravel', url_aux: '', calificacion: 'Excelente', actualizado: false, en_ruta: false, logo_platform: 'udemy', logo_technologies: [ 'apirestful','laravel' ], mostrar: false, repositorio: 'https://github.com/petrix12/api_restful_2021', nota: '' },</v>
      </c>
    </row>
    <row r="35" spans="1:52" x14ac:dyDescent="0.3">
      <c r="A35" s="6">
        <v>34</v>
      </c>
      <c r="B35" t="s">
        <v>872</v>
      </c>
      <c r="C35" t="s">
        <v>113</v>
      </c>
      <c r="D35" t="s">
        <v>145</v>
      </c>
      <c r="E35" s="2" t="s">
        <v>151</v>
      </c>
      <c r="F35" t="s">
        <v>149</v>
      </c>
      <c r="G35" s="3">
        <v>9.99</v>
      </c>
      <c r="H35" t="s">
        <v>47</v>
      </c>
      <c r="I35" t="s">
        <v>14</v>
      </c>
      <c r="J35" s="4">
        <v>0</v>
      </c>
      <c r="K35">
        <f>9*60</f>
        <v>540</v>
      </c>
      <c r="L35" s="9">
        <v>44462</v>
      </c>
      <c r="M35" t="s">
        <v>153</v>
      </c>
      <c r="N35" s="2" t="s">
        <v>152</v>
      </c>
      <c r="O35" t="s">
        <v>150</v>
      </c>
      <c r="P35" t="s">
        <v>965</v>
      </c>
      <c r="R35" t="s">
        <v>458</v>
      </c>
      <c r="S35" t="s">
        <v>14</v>
      </c>
      <c r="T35" t="s">
        <v>14</v>
      </c>
      <c r="U35" t="s">
        <v>767</v>
      </c>
      <c r="V35" s="19" t="s">
        <v>838</v>
      </c>
      <c r="W35" s="19" t="s">
        <v>14</v>
      </c>
      <c r="AA35" t="str">
        <f>AA$1&amp;": "&amp;Tabla5[[#This Row],[id]]&amp;", "</f>
        <v xml:space="preserve">id: 34, </v>
      </c>
      <c r="AB35" t="str">
        <f>AB$1&amp;": '"&amp;Tabla5[[#This Row],[name]]&amp;"', "</f>
        <v xml:space="preserve">name: 'Aprende a crear una API RESTful con laravel', </v>
      </c>
      <c r="AC35" t="str">
        <f>AC$1&amp;": '"&amp;Tabla5[[#This Row],[category]]&amp;"', "</f>
        <v xml:space="preserve">category: 'Paradigmas', </v>
      </c>
      <c r="AD35" t="str">
        <f>AD$1&amp;": '"&amp;Tabla5[[#This Row],[technology]]&amp;"', "</f>
        <v xml:space="preserve">technology: 'API RESTful', </v>
      </c>
      <c r="AE35" t="str">
        <f>AE$1&amp;": '"&amp;Tabla5[[#This Row],[url]]&amp;"', "</f>
        <v xml:space="preserve">url: 'https://codersfree.com/cursos/aprende-a-crear-una-api-restful-con-laravel', </v>
      </c>
      <c r="AF35" t="str">
        <f>AF$1&amp;": '"&amp;Tabla5[[#This Row],[platform]]&amp;"', "</f>
        <v xml:space="preserve">platform: 'Coders Free', </v>
      </c>
      <c r="AG35" t="str">
        <f>AG$1&amp;": "&amp;SUBSTITUTE(Tabla5[[#This Row],[costo]],",",".")&amp;", "</f>
        <v xml:space="preserve">costo: 9.99, </v>
      </c>
      <c r="AH35" t="str">
        <f>AH$1&amp;": '"&amp;Tabla5[[#This Row],[money]]&amp;"', "</f>
        <v xml:space="preserve">money: 'USD', </v>
      </c>
      <c r="AI35" t="str">
        <f>AI$1&amp;": "&amp;Tabla5[[#This Row],[comprado]]&amp;", "</f>
        <v xml:space="preserve">comprado: true, </v>
      </c>
      <c r="AJ35" t="str">
        <f>AJ$1&amp;": "&amp;Tabla5[[#This Row],[priority]]&amp;", "</f>
        <v xml:space="preserve">priority: 0, </v>
      </c>
      <c r="AK35" t="str">
        <f>AK$1&amp;": "&amp;Tabla5[[#This Row],[minutos]]&amp;", "</f>
        <v xml:space="preserve">minutos: 540, </v>
      </c>
      <c r="AL35" t="str">
        <f>AL$1&amp;": "&amp;IF(Tabla5[[#This Row],[culminado]]=0,"null","'"&amp;TEXT(Tabla5[[#This Row],[culminado]],"aaaa-mm-dd")&amp;"'")&amp;", "</f>
        <v xml:space="preserve">culminado: '2021-09-23', </v>
      </c>
      <c r="AM35" t="str">
        <f>AM$1&amp;": '"&amp;Tabla5[[#This Row],[certificado]]&amp;"', "</f>
        <v xml:space="preserve">certificado: 'UC-253cc4d8-67d5-4b6c-b6b5-ffea89ea0bf4', </v>
      </c>
      <c r="AN35" t="str">
        <f>AN$1&amp;": '"&amp;Tabla5[[#This Row],[url_certificado]]&amp;"', "</f>
        <v xml:space="preserve">url_certificado: 'https://www.udemy.com/certificate/UC-253cc4d8-67d5-4b6c-b6b5-ffea89ea0bf4', </v>
      </c>
      <c r="AO35" t="str">
        <f>AO$1&amp;": '"&amp;Tabla5[[#This Row],[instructor]]&amp;"', "</f>
        <v xml:space="preserve">instructor: 'Victor Arana Flores', </v>
      </c>
      <c r="AP35" t="str">
        <f>AP$1&amp;": '"&amp;Tabla5[[#This Row],[description]]&amp;"', "</f>
        <v xml:space="preserve">description: 'En este curso aprenderás a crear una API RESTful con el framework laravel.', </v>
      </c>
      <c r="AQ35" t="str">
        <f>AQ$1&amp;": '"&amp;Tabla5[[#This Row],[url_aux]]&amp;"', "</f>
        <v xml:space="preserve">url_aux: '', </v>
      </c>
      <c r="AR35" t="str">
        <f>AR$1&amp;": '"&amp;Tabla5[[#This Row],[calificacion]]&amp;"', "</f>
        <v xml:space="preserve">calificacion: 'Excelente', </v>
      </c>
      <c r="AS35" t="str">
        <f>AS$1&amp;": "&amp;Tabla5[[#This Row],[actualizado]]&amp;", "</f>
        <v xml:space="preserve">actualizado: true, </v>
      </c>
      <c r="AT35" t="str">
        <f>AT$1&amp;": "&amp;Tabla5[[#This Row],[en_ruta]]&amp;", "</f>
        <v xml:space="preserve">en_ruta: true, </v>
      </c>
      <c r="AU35" t="str">
        <f>AU$1&amp;": '"&amp;Tabla5[[#This Row],[logo_platform]]&amp;"', "</f>
        <v xml:space="preserve">logo_platform: 'coders_free', </v>
      </c>
      <c r="AV35" t="str">
        <f>AV$1&amp;": [ "&amp;Tabla5[[#This Row],[logo_technologies]]&amp;" ], "</f>
        <v xml:space="preserve">logo_technologies: [ 'apirestful' ], </v>
      </c>
      <c r="AW35" t="str">
        <f>AW$1&amp;": "&amp;Tabla5[[#This Row],[mostrar]]&amp;", "</f>
        <v xml:space="preserve">mostrar: true, </v>
      </c>
      <c r="AX35" t="str">
        <f>AX$1&amp;": '"&amp;Tabla5[[#This Row],[repositorio]]&amp;"', "</f>
        <v xml:space="preserve">repositorio: '', </v>
      </c>
      <c r="AY35" t="str">
        <f>AY$1&amp;": '"&amp;Tabla5[[#This Row],[nota]]&amp;"'"</f>
        <v>nota: ''</v>
      </c>
      <c r="AZ35" t="str">
        <f t="shared" si="0"/>
        <v>{ id: 34, name: 'Aprende a crear una API RESTful con laravel', category: 'Paradigmas', technology: 'API RESTful', url: 'https://codersfree.com/cursos/aprende-a-crear-una-api-restful-con-laravel', platform: 'Coders Free', costo: 9.99, money: 'USD', comprado: true, priority: 0, minutos: 540, culminado: '2021-09-23', certificado: 'UC-253cc4d8-67d5-4b6c-b6b5-ffea89ea0bf4', url_certificado: 'https://www.udemy.com/certificate/UC-253cc4d8-67d5-4b6c-b6b5-ffea89ea0bf4', instructor: 'Victor Arana Flores', description: 'En este curso aprenderás a crear una API RESTful con el framework laravel.', url_aux: '', calificacion: 'Excelente', actualizado: true, en_ruta: true, logo_platform: 'coders_free', logo_technologies: [ 'apirestful' ], mostrar: true, repositorio: '', nota: '' },</v>
      </c>
    </row>
    <row r="36" spans="1:52" x14ac:dyDescent="0.3">
      <c r="A36" s="5">
        <v>35</v>
      </c>
      <c r="B36" t="s">
        <v>1276</v>
      </c>
      <c r="C36" t="s">
        <v>260</v>
      </c>
      <c r="D36" t="s">
        <v>317</v>
      </c>
      <c r="E36" s="2" t="s">
        <v>1277</v>
      </c>
      <c r="F36" t="s">
        <v>8</v>
      </c>
      <c r="G36" s="3">
        <v>0</v>
      </c>
      <c r="H36" t="s">
        <v>10</v>
      </c>
      <c r="I36" t="s">
        <v>14</v>
      </c>
      <c r="J36" s="4">
        <v>0</v>
      </c>
      <c r="K36">
        <f>60+33</f>
        <v>93</v>
      </c>
      <c r="O36" t="s">
        <v>1278</v>
      </c>
      <c r="P36" t="s">
        <v>1279</v>
      </c>
      <c r="R36" t="s">
        <v>433</v>
      </c>
      <c r="S36" t="s">
        <v>14</v>
      </c>
      <c r="T36" t="s">
        <v>14</v>
      </c>
      <c r="U36" t="s">
        <v>783</v>
      </c>
      <c r="V36" s="19" t="s">
        <v>852</v>
      </c>
      <c r="W36" s="19" t="s">
        <v>15</v>
      </c>
      <c r="AA36" t="str">
        <f>AA$1&amp;": "&amp;Tabla5[[#This Row],[id]]&amp;", "</f>
        <v xml:space="preserve">id: 35, </v>
      </c>
      <c r="AB36" t="str">
        <f>AB$1&amp;": '"&amp;Tabla5[[#This Row],[name]]&amp;"', "</f>
        <v xml:space="preserve">name: 'React.js', </v>
      </c>
      <c r="AC36" t="str">
        <f>AC$1&amp;": '"&amp;Tabla5[[#This Row],[category]]&amp;"', "</f>
        <v xml:space="preserve">category: 'Frameworks de JavaScript', </v>
      </c>
      <c r="AD36" t="str">
        <f>AD$1&amp;": '"&amp;Tabla5[[#This Row],[technology]]&amp;"', "</f>
        <v xml:space="preserve">technology: 'React JS', </v>
      </c>
      <c r="AE36" t="str">
        <f>AE$1&amp;": '"&amp;Tabla5[[#This Row],[url]]&amp;"', "</f>
        <v xml:space="preserve">url: 'https://www.udemy.com/course/react-js-curso', </v>
      </c>
      <c r="AF36" t="str">
        <f>AF$1&amp;": '"&amp;Tabla5[[#This Row],[platform]]&amp;"', "</f>
        <v xml:space="preserve">platform: 'Udemy', </v>
      </c>
      <c r="AG36" t="str">
        <f>AG$1&amp;": "&amp;SUBSTITUTE(Tabla5[[#This Row],[costo]],",",".")&amp;", "</f>
        <v xml:space="preserve">costo: 0, </v>
      </c>
      <c r="AH36" t="str">
        <f>AH$1&amp;": '"&amp;Tabla5[[#This Row],[money]]&amp;"', "</f>
        <v xml:space="preserve">money: 'EUR', </v>
      </c>
      <c r="AI36" t="str">
        <f>AI$1&amp;": "&amp;Tabla5[[#This Row],[comprado]]&amp;", "</f>
        <v xml:space="preserve">comprado: true, </v>
      </c>
      <c r="AJ36" t="str">
        <f>AJ$1&amp;": "&amp;Tabla5[[#This Row],[priority]]&amp;", "</f>
        <v xml:space="preserve">priority: 0, </v>
      </c>
      <c r="AK36" t="str">
        <f>AK$1&amp;": "&amp;Tabla5[[#This Row],[minutos]]&amp;", "</f>
        <v xml:space="preserve">minutos: 93, </v>
      </c>
      <c r="AL36" t="str">
        <f>AL$1&amp;": "&amp;IF(Tabla5[[#This Row],[culminado]]=0,"null","'"&amp;TEXT(Tabla5[[#This Row],[culminado]],"aaaa-mm-dd")&amp;"'")&amp;", "</f>
        <v xml:space="preserve">culminado: null, </v>
      </c>
      <c r="AM36" t="str">
        <f>AM$1&amp;": '"&amp;Tabla5[[#This Row],[certificado]]&amp;"', "</f>
        <v xml:space="preserve">certificado: '', </v>
      </c>
      <c r="AN36" t="str">
        <f>AN$1&amp;": '"&amp;Tabla5[[#This Row],[url_certificado]]&amp;"', "</f>
        <v xml:space="preserve">url_certificado: '', </v>
      </c>
      <c r="AO36" t="str">
        <f>AO$1&amp;": '"&amp;Tabla5[[#This Row],[instructor]]&amp;"', "</f>
        <v xml:space="preserve">instructor: 'Pablo Monteserín', </v>
      </c>
      <c r="AP36" t="str">
        <f>AP$1&amp;": '"&amp;Tabla5[[#This Row],[description]]&amp;"', "</f>
        <v xml:space="preserve">description: 'Aprende en un tiempo record a crear aplicaciones con React.', </v>
      </c>
      <c r="AQ36" t="str">
        <f>AQ$1&amp;": '"&amp;Tabla5[[#This Row],[url_aux]]&amp;"', "</f>
        <v xml:space="preserve">url_aux: '', </v>
      </c>
      <c r="AR36" t="str">
        <f>AR$1&amp;": '"&amp;Tabla5[[#This Row],[calificacion]]&amp;"', "</f>
        <v xml:space="preserve">calificacion: '*En evaluación*', </v>
      </c>
      <c r="AS36" t="str">
        <f>AS$1&amp;": "&amp;Tabla5[[#This Row],[actualizado]]&amp;", "</f>
        <v xml:space="preserve">actualizado: true, </v>
      </c>
      <c r="AT36" t="str">
        <f>AT$1&amp;": "&amp;Tabla5[[#This Row],[en_ruta]]&amp;", "</f>
        <v xml:space="preserve">en_ruta: true, </v>
      </c>
      <c r="AU36" t="str">
        <f>AU$1&amp;": '"&amp;Tabla5[[#This Row],[logo_platform]]&amp;"', "</f>
        <v xml:space="preserve">logo_platform: 'udemy', </v>
      </c>
      <c r="AV36" t="str">
        <f>AV$1&amp;": [ "&amp;Tabla5[[#This Row],[logo_technologies]]&amp;" ], "</f>
        <v xml:space="preserve">logo_technologies: [ 'reactjs' ], </v>
      </c>
      <c r="AW36" t="str">
        <f>AW$1&amp;": "&amp;Tabla5[[#This Row],[mostrar]]&amp;", "</f>
        <v xml:space="preserve">mostrar: false, </v>
      </c>
      <c r="AX36" t="str">
        <f>AX$1&amp;": '"&amp;Tabla5[[#This Row],[repositorio]]&amp;"', "</f>
        <v xml:space="preserve">repositorio: '', </v>
      </c>
      <c r="AY36" t="str">
        <f>AY$1&amp;": '"&amp;Tabla5[[#This Row],[nota]]&amp;"'"</f>
        <v>nota: ''</v>
      </c>
      <c r="AZ36" t="str">
        <f t="shared" si="0"/>
        <v>{ id: 35, name: 'React.js', category: 'Frameworks de JavaScript', technology: 'React JS', url: 'https://www.udemy.com/course/react-js-curso', platform: 'Udemy', costo: 0, money: 'EUR', comprado: true, priority: 0, minutos: 93, culminado: null, certificado: '', url_certificado: '', instructor: 'Pablo Monteserín', description: 'Aprende en un tiempo record a crear aplicaciones con React.', url_aux: '', calificacion: '*En evaluación*', actualizado: true, en_ruta: true, logo_platform: 'udemy', logo_technologies: [ 'reactjs' ], mostrar: false, repositorio: '', nota: '' },</v>
      </c>
    </row>
    <row r="37" spans="1:52" x14ac:dyDescent="0.3">
      <c r="A37" s="7">
        <v>36</v>
      </c>
      <c r="B37" t="s">
        <v>873</v>
      </c>
      <c r="C37" t="s">
        <v>113</v>
      </c>
      <c r="D37" t="s">
        <v>145</v>
      </c>
      <c r="E37" s="2" t="s">
        <v>202</v>
      </c>
      <c r="F37" t="s">
        <v>8</v>
      </c>
      <c r="G37" s="3">
        <v>0</v>
      </c>
      <c r="H37" t="s">
        <v>10</v>
      </c>
      <c r="I37" t="s">
        <v>14</v>
      </c>
      <c r="J37" s="4">
        <v>1</v>
      </c>
      <c r="K37">
        <f>4*60</f>
        <v>240</v>
      </c>
      <c r="O37" t="s">
        <v>157</v>
      </c>
      <c r="P37" t="s">
        <v>966</v>
      </c>
      <c r="R37" t="s">
        <v>433</v>
      </c>
      <c r="S37" t="s">
        <v>14</v>
      </c>
      <c r="T37" t="s">
        <v>14</v>
      </c>
      <c r="U37" t="s">
        <v>783</v>
      </c>
      <c r="V37" s="19" t="s">
        <v>1076</v>
      </c>
      <c r="W37" s="19" t="s">
        <v>15</v>
      </c>
      <c r="AA37" t="str">
        <f>AA$1&amp;": "&amp;Tabla5[[#This Row],[id]]&amp;", "</f>
        <v xml:space="preserve">id: 36, </v>
      </c>
      <c r="AB37" t="str">
        <f>AB$1&amp;": '"&amp;Tabla5[[#This Row],[name]]&amp;"', "</f>
        <v xml:space="preserve">name: 'Crea APIREST fácilmente con python, php, laravel o nodejs', </v>
      </c>
      <c r="AC37" t="str">
        <f>AC$1&amp;": '"&amp;Tabla5[[#This Row],[category]]&amp;"', "</f>
        <v xml:space="preserve">category: 'Paradigmas', </v>
      </c>
      <c r="AD37" t="str">
        <f>AD$1&amp;": '"&amp;Tabla5[[#This Row],[technology]]&amp;"', "</f>
        <v xml:space="preserve">technology: 'API RESTful', </v>
      </c>
      <c r="AE37" t="str">
        <f>AE$1&amp;": '"&amp;Tabla5[[#This Row],[url]]&amp;"', "</f>
        <v xml:space="preserve">url: 'https://www.udemy.com/course/crea-api-rest-facilmente-con-python-php-laravel-y-nodejs', </v>
      </c>
      <c r="AF37" t="str">
        <f>AF$1&amp;": '"&amp;Tabla5[[#This Row],[platform]]&amp;"', "</f>
        <v xml:space="preserve">platform: 'Udemy', </v>
      </c>
      <c r="AG37" t="str">
        <f>AG$1&amp;": "&amp;SUBSTITUTE(Tabla5[[#This Row],[costo]],",",".")&amp;", "</f>
        <v xml:space="preserve">costo: 0, </v>
      </c>
      <c r="AH37" t="str">
        <f>AH$1&amp;": '"&amp;Tabla5[[#This Row],[money]]&amp;"', "</f>
        <v xml:space="preserve">money: 'EUR', </v>
      </c>
      <c r="AI37" t="str">
        <f>AI$1&amp;": "&amp;Tabla5[[#This Row],[comprado]]&amp;", "</f>
        <v xml:space="preserve">comprado: true, </v>
      </c>
      <c r="AJ37" t="str">
        <f>AJ$1&amp;": "&amp;Tabla5[[#This Row],[priority]]&amp;", "</f>
        <v xml:space="preserve">priority: 1, </v>
      </c>
      <c r="AK37" t="str">
        <f>AK$1&amp;": "&amp;Tabla5[[#This Row],[minutos]]&amp;", "</f>
        <v xml:space="preserve">minutos: 240, </v>
      </c>
      <c r="AL37" t="str">
        <f>AL$1&amp;": "&amp;IF(Tabla5[[#This Row],[culminado]]=0,"null","'"&amp;TEXT(Tabla5[[#This Row],[culminado]],"aaaa-mm-dd")&amp;"'")&amp;", "</f>
        <v xml:space="preserve">culminado: null, </v>
      </c>
      <c r="AM37" t="str">
        <f>AM$1&amp;": '"&amp;Tabla5[[#This Row],[certificado]]&amp;"', "</f>
        <v xml:space="preserve">certificado: '', </v>
      </c>
      <c r="AN37" t="str">
        <f>AN$1&amp;": '"&amp;Tabla5[[#This Row],[url_certificado]]&amp;"', "</f>
        <v xml:space="preserve">url_certificado: '', </v>
      </c>
      <c r="AO37" t="str">
        <f>AO$1&amp;": '"&amp;Tabla5[[#This Row],[instructor]]&amp;"', "</f>
        <v xml:space="preserve">instructor: 'Davis Anderson Bastidas Vicente', </v>
      </c>
      <c r="AP37" t="str">
        <f>AP$1&amp;": '"&amp;Tabla5[[#This Row],[description]]&amp;"', "</f>
        <v xml:space="preserve">description: 'API REST python, php, laravel o nodejs, Consumo con POSTMAN.', </v>
      </c>
      <c r="AQ37" t="str">
        <f>AQ$1&amp;": '"&amp;Tabla5[[#This Row],[url_aux]]&amp;"', "</f>
        <v xml:space="preserve">url_aux: '', </v>
      </c>
      <c r="AR37" t="str">
        <f>AR$1&amp;": '"&amp;Tabla5[[#This Row],[calificacion]]&amp;"', "</f>
        <v xml:space="preserve">calificacion: '*En evaluación*', </v>
      </c>
      <c r="AS37" t="str">
        <f>AS$1&amp;": "&amp;Tabla5[[#This Row],[actualizado]]&amp;", "</f>
        <v xml:space="preserve">actualizado: true, </v>
      </c>
      <c r="AT37" t="str">
        <f>AT$1&amp;": "&amp;Tabla5[[#This Row],[en_ruta]]&amp;", "</f>
        <v xml:space="preserve">en_ruta: true, </v>
      </c>
      <c r="AU37" t="str">
        <f>AU$1&amp;": '"&amp;Tabla5[[#This Row],[logo_platform]]&amp;"', "</f>
        <v xml:space="preserve">logo_platform: 'udemy', </v>
      </c>
      <c r="AV37" t="str">
        <f>AV$1&amp;": [ "&amp;Tabla5[[#This Row],[logo_technologies]]&amp;" ], "</f>
        <v xml:space="preserve">logo_technologies: [ 'apirestful','python','php','laravel','nodejs' ], </v>
      </c>
      <c r="AW37" t="str">
        <f>AW$1&amp;": "&amp;Tabla5[[#This Row],[mostrar]]&amp;", "</f>
        <v xml:space="preserve">mostrar: false, </v>
      </c>
      <c r="AX37" t="str">
        <f>AX$1&amp;": '"&amp;Tabla5[[#This Row],[repositorio]]&amp;"', "</f>
        <v xml:space="preserve">repositorio: '', </v>
      </c>
      <c r="AY37" t="str">
        <f>AY$1&amp;": '"&amp;Tabla5[[#This Row],[nota]]&amp;"'"</f>
        <v>nota: ''</v>
      </c>
      <c r="AZ37" t="str">
        <f t="shared" si="0"/>
        <v>{ id: 36, name: 'Crea APIREST fácilmente con python, php, laravel o nodejs', category: 'Paradigmas', technology: 'API RESTful', url: 'https://www.udemy.com/course/crea-api-rest-facilmente-con-python-php-laravel-y-nodejs', platform: 'Udemy', costo: 0, money: 'EUR', comprado: true, priority: 1, minutos: 240, culminado: null, certificado: '', url_certificado: '', instructor: 'Davis Anderson Bastidas Vicente', description: 'API REST python, php, laravel o nodejs, Consumo con POSTMAN.', url_aux: '', calificacion: '*En evaluación*', actualizado: true, en_ruta: true, logo_platform: 'udemy', logo_technologies: [ 'apirestful','python','php','laravel','nodejs' ], mostrar: false, repositorio: '', nota: '' },</v>
      </c>
    </row>
    <row r="38" spans="1:52" x14ac:dyDescent="0.3">
      <c r="A38" s="5">
        <v>37</v>
      </c>
      <c r="B38" t="s">
        <v>874</v>
      </c>
      <c r="C38" t="s">
        <v>113</v>
      </c>
      <c r="D38" t="s">
        <v>145</v>
      </c>
      <c r="E38" s="2" t="s">
        <v>203</v>
      </c>
      <c r="F38" t="s">
        <v>8</v>
      </c>
      <c r="G38" s="3">
        <v>0</v>
      </c>
      <c r="H38" t="s">
        <v>10</v>
      </c>
      <c r="I38" t="s">
        <v>14</v>
      </c>
      <c r="J38" s="4">
        <v>0</v>
      </c>
      <c r="K38">
        <f>4*60</f>
        <v>240</v>
      </c>
      <c r="O38" t="s">
        <v>159</v>
      </c>
      <c r="P38" t="s">
        <v>967</v>
      </c>
      <c r="R38" t="s">
        <v>433</v>
      </c>
      <c r="S38" t="s">
        <v>14</v>
      </c>
      <c r="T38" t="s">
        <v>14</v>
      </c>
      <c r="U38" t="s">
        <v>783</v>
      </c>
      <c r="V38" s="19" t="s">
        <v>1077</v>
      </c>
      <c r="W38" s="19" t="s">
        <v>15</v>
      </c>
      <c r="AA38" t="str">
        <f>AA$1&amp;": "&amp;Tabla5[[#This Row],[id]]&amp;", "</f>
        <v xml:space="preserve">id: 37, </v>
      </c>
      <c r="AB38" t="str">
        <f>AB$1&amp;": '"&amp;Tabla5[[#This Row],[name]]&amp;"', "</f>
        <v xml:space="preserve">name: 'Curso Crea una REST API desde Cero con nodejs y AdonisJS', </v>
      </c>
      <c r="AC38" t="str">
        <f>AC$1&amp;": '"&amp;Tabla5[[#This Row],[category]]&amp;"', "</f>
        <v xml:space="preserve">category: 'Paradigmas', </v>
      </c>
      <c r="AD38" t="str">
        <f>AD$1&amp;": '"&amp;Tabla5[[#This Row],[technology]]&amp;"', "</f>
        <v xml:space="preserve">technology: 'API RESTful', </v>
      </c>
      <c r="AE38" t="str">
        <f>AE$1&amp;": '"&amp;Tabla5[[#This Row],[url]]&amp;"', "</f>
        <v xml:space="preserve">url: 'https://www.udemy.com/course/curso-crea-una-rest-api-desde-cero-con-nodejs-y-adonisjs', </v>
      </c>
      <c r="AF38" t="str">
        <f>AF$1&amp;": '"&amp;Tabla5[[#This Row],[platform]]&amp;"', "</f>
        <v xml:space="preserve">platform: 'Udemy', </v>
      </c>
      <c r="AG38" t="str">
        <f>AG$1&amp;": "&amp;SUBSTITUTE(Tabla5[[#This Row],[costo]],",",".")&amp;", "</f>
        <v xml:space="preserve">costo: 0, </v>
      </c>
      <c r="AH38" t="str">
        <f>AH$1&amp;": '"&amp;Tabla5[[#This Row],[money]]&amp;"', "</f>
        <v xml:space="preserve">money: 'EUR', </v>
      </c>
      <c r="AI38" t="str">
        <f>AI$1&amp;": "&amp;Tabla5[[#This Row],[comprado]]&amp;", "</f>
        <v xml:space="preserve">comprado: true, </v>
      </c>
      <c r="AJ38" t="str">
        <f>AJ$1&amp;": "&amp;Tabla5[[#This Row],[priority]]&amp;", "</f>
        <v xml:space="preserve">priority: 0, </v>
      </c>
      <c r="AK38" t="str">
        <f>AK$1&amp;": "&amp;Tabla5[[#This Row],[minutos]]&amp;", "</f>
        <v xml:space="preserve">minutos: 240, </v>
      </c>
      <c r="AL38" t="str">
        <f>AL$1&amp;": "&amp;IF(Tabla5[[#This Row],[culminado]]=0,"null","'"&amp;TEXT(Tabla5[[#This Row],[culminado]],"aaaa-mm-dd")&amp;"'")&amp;", "</f>
        <v xml:space="preserve">culminado: null, </v>
      </c>
      <c r="AM38" t="str">
        <f>AM$1&amp;": '"&amp;Tabla5[[#This Row],[certificado]]&amp;"', "</f>
        <v xml:space="preserve">certificado: '', </v>
      </c>
      <c r="AN38" t="str">
        <f>AN$1&amp;": '"&amp;Tabla5[[#This Row],[url_certificado]]&amp;"', "</f>
        <v xml:space="preserve">url_certificado: '', </v>
      </c>
      <c r="AO38" t="str">
        <f>AO$1&amp;": '"&amp;Tabla5[[#This Row],[instructor]]&amp;"', "</f>
        <v xml:space="preserve">instructor: 'Marcos Guerrini', </v>
      </c>
      <c r="AP38" t="str">
        <f>AP$1&amp;": '"&amp;Tabla5[[#This Row],[description]]&amp;"', "</f>
        <v xml:space="preserve">description: 'Aprende a utilizar uno de los frameworks más potentes de nodejs.', </v>
      </c>
      <c r="AQ38" t="str">
        <f>AQ$1&amp;": '"&amp;Tabla5[[#This Row],[url_aux]]&amp;"', "</f>
        <v xml:space="preserve">url_aux: '', </v>
      </c>
      <c r="AR38" t="str">
        <f>AR$1&amp;": '"&amp;Tabla5[[#This Row],[calificacion]]&amp;"', "</f>
        <v xml:space="preserve">calificacion: '*En evaluación*', </v>
      </c>
      <c r="AS38" t="str">
        <f>AS$1&amp;": "&amp;Tabla5[[#This Row],[actualizado]]&amp;", "</f>
        <v xml:space="preserve">actualizado: true, </v>
      </c>
      <c r="AT38" t="str">
        <f>AT$1&amp;": "&amp;Tabla5[[#This Row],[en_ruta]]&amp;", "</f>
        <v xml:space="preserve">en_ruta: true, </v>
      </c>
      <c r="AU38" t="str">
        <f>AU$1&amp;": '"&amp;Tabla5[[#This Row],[logo_platform]]&amp;"', "</f>
        <v xml:space="preserve">logo_platform: 'udemy', </v>
      </c>
      <c r="AV38" t="str">
        <f>AV$1&amp;": [ "&amp;Tabla5[[#This Row],[logo_technologies]]&amp;" ], "</f>
        <v xml:space="preserve">logo_technologies: [ 'apirestful','nodejs','adonisjs' ], </v>
      </c>
      <c r="AW38" t="str">
        <f>AW$1&amp;": "&amp;Tabla5[[#This Row],[mostrar]]&amp;", "</f>
        <v xml:space="preserve">mostrar: false, </v>
      </c>
      <c r="AX38" t="str">
        <f>AX$1&amp;": '"&amp;Tabla5[[#This Row],[repositorio]]&amp;"', "</f>
        <v xml:space="preserve">repositorio: '', </v>
      </c>
      <c r="AY38" t="str">
        <f>AY$1&amp;": '"&amp;Tabla5[[#This Row],[nota]]&amp;"'"</f>
        <v>nota: ''</v>
      </c>
      <c r="AZ38" t="str">
        <f t="shared" si="0"/>
        <v>{ id: 37, name: 'Curso Crea una REST API desde Cero con nodejs y AdonisJS', category: 'Paradigmas', technology: 'API RESTful', url: 'https://www.udemy.com/course/curso-crea-una-rest-api-desde-cero-con-nodejs-y-adonisjs', platform: 'Udemy', costo: 0, money: 'EUR', comprado: true, priority: 0, minutos: 240, culminado: null, certificado: '', url_certificado: '', instructor: 'Marcos Guerrini', description: 'Aprende a utilizar uno de los frameworks más potentes de nodejs.', url_aux: '', calificacion: '*En evaluación*', actualizado: true, en_ruta: true, logo_platform: 'udemy', logo_technologies: [ 'apirestful','nodejs','adonisjs' ], mostrar: false, repositorio: '', nota: '' },</v>
      </c>
    </row>
    <row r="39" spans="1:52" x14ac:dyDescent="0.3">
      <c r="A39" s="5">
        <v>38</v>
      </c>
      <c r="B39" t="s">
        <v>158</v>
      </c>
      <c r="C39" t="s">
        <v>113</v>
      </c>
      <c r="D39" t="s">
        <v>145</v>
      </c>
      <c r="E39" s="2" t="s">
        <v>204</v>
      </c>
      <c r="F39" t="s">
        <v>8</v>
      </c>
      <c r="G39" s="3">
        <v>0</v>
      </c>
      <c r="H39" t="s">
        <v>10</v>
      </c>
      <c r="I39" t="s">
        <v>14</v>
      </c>
      <c r="J39" s="4">
        <v>0</v>
      </c>
      <c r="K39">
        <f>9.5*60</f>
        <v>570</v>
      </c>
      <c r="O39" t="s">
        <v>160</v>
      </c>
      <c r="P39" t="s">
        <v>161</v>
      </c>
      <c r="R39" t="s">
        <v>433</v>
      </c>
      <c r="S39" t="s">
        <v>14</v>
      </c>
      <c r="T39" t="s">
        <v>14</v>
      </c>
      <c r="U39" t="s">
        <v>783</v>
      </c>
      <c r="V39" s="19" t="s">
        <v>838</v>
      </c>
      <c r="W39" s="19" t="s">
        <v>15</v>
      </c>
      <c r="AA39" t="str">
        <f>AA$1&amp;": "&amp;Tabla5[[#This Row],[id]]&amp;", "</f>
        <v xml:space="preserve">id: 38, </v>
      </c>
      <c r="AB39" t="str">
        <f>AB$1&amp;": '"&amp;Tabla5[[#This Row],[name]]&amp;"', "</f>
        <v xml:space="preserve">name: 'Servicios Web API y WCF crea y consume en App Web y Móvil', </v>
      </c>
      <c r="AC39" t="str">
        <f>AC$1&amp;": '"&amp;Tabla5[[#This Row],[category]]&amp;"', "</f>
        <v xml:space="preserve">category: 'Paradigmas', </v>
      </c>
      <c r="AD39" t="str">
        <f>AD$1&amp;": '"&amp;Tabla5[[#This Row],[technology]]&amp;"', "</f>
        <v xml:space="preserve">technology: 'API RESTful', </v>
      </c>
      <c r="AE39" t="str">
        <f>AE$1&amp;": '"&amp;Tabla5[[#This Row],[url]]&amp;"', "</f>
        <v xml:space="preserve">url: 'https://www.udemy.com/course/ccrea-servicios-wcf-y-web-api-y-consume-en-app-web-y-movil', </v>
      </c>
      <c r="AF39" t="str">
        <f>AF$1&amp;": '"&amp;Tabla5[[#This Row],[platform]]&amp;"', "</f>
        <v xml:space="preserve">platform: 'Udemy', </v>
      </c>
      <c r="AG39" t="str">
        <f>AG$1&amp;": "&amp;SUBSTITUTE(Tabla5[[#This Row],[costo]],",",".")&amp;", "</f>
        <v xml:space="preserve">costo: 0, </v>
      </c>
      <c r="AH39" t="str">
        <f>AH$1&amp;": '"&amp;Tabla5[[#This Row],[money]]&amp;"', "</f>
        <v xml:space="preserve">money: 'EUR', </v>
      </c>
      <c r="AI39" t="str">
        <f>AI$1&amp;": "&amp;Tabla5[[#This Row],[comprado]]&amp;", "</f>
        <v xml:space="preserve">comprado: true, </v>
      </c>
      <c r="AJ39" t="str">
        <f>AJ$1&amp;": "&amp;Tabla5[[#This Row],[priority]]&amp;", "</f>
        <v xml:space="preserve">priority: 0, </v>
      </c>
      <c r="AK39" t="str">
        <f>AK$1&amp;": "&amp;Tabla5[[#This Row],[minutos]]&amp;", "</f>
        <v xml:space="preserve">minutos: 570, </v>
      </c>
      <c r="AL39" t="str">
        <f>AL$1&amp;": "&amp;IF(Tabla5[[#This Row],[culminado]]=0,"null","'"&amp;TEXT(Tabla5[[#This Row],[culminado]],"aaaa-mm-dd")&amp;"'")&amp;", "</f>
        <v xml:space="preserve">culminado: null, </v>
      </c>
      <c r="AM39" t="str">
        <f>AM$1&amp;": '"&amp;Tabla5[[#This Row],[certificado]]&amp;"', "</f>
        <v xml:space="preserve">certificado: '', </v>
      </c>
      <c r="AN39" t="str">
        <f>AN$1&amp;": '"&amp;Tabla5[[#This Row],[url_certificado]]&amp;"', "</f>
        <v xml:space="preserve">url_certificado: '', </v>
      </c>
      <c r="AO39" t="str">
        <f>AO$1&amp;": '"&amp;Tabla5[[#This Row],[instructor]]&amp;"', "</f>
        <v xml:space="preserve">instructor: 'Licito Hurol', </v>
      </c>
      <c r="AP39" t="str">
        <f>AP$1&amp;": '"&amp;Tabla5[[#This Row],[description]]&amp;"', "</f>
        <v xml:space="preserve">description: 'Aprende a crear servicios WCF y Web API y a consumirlos desde otro aplicación o desde el navegador.', </v>
      </c>
      <c r="AQ39" t="str">
        <f>AQ$1&amp;": '"&amp;Tabla5[[#This Row],[url_aux]]&amp;"', "</f>
        <v xml:space="preserve">url_aux: '', </v>
      </c>
      <c r="AR39" t="str">
        <f>AR$1&amp;": '"&amp;Tabla5[[#This Row],[calificacion]]&amp;"', "</f>
        <v xml:space="preserve">calificacion: '*En evaluación*', </v>
      </c>
      <c r="AS39" t="str">
        <f>AS$1&amp;": "&amp;Tabla5[[#This Row],[actualizado]]&amp;", "</f>
        <v xml:space="preserve">actualizado: true, </v>
      </c>
      <c r="AT39" t="str">
        <f>AT$1&amp;": "&amp;Tabla5[[#This Row],[en_ruta]]&amp;", "</f>
        <v xml:space="preserve">en_ruta: true, </v>
      </c>
      <c r="AU39" t="str">
        <f>AU$1&amp;": '"&amp;Tabla5[[#This Row],[logo_platform]]&amp;"', "</f>
        <v xml:space="preserve">logo_platform: 'udemy', </v>
      </c>
      <c r="AV39" t="str">
        <f>AV$1&amp;": [ "&amp;Tabla5[[#This Row],[logo_technologies]]&amp;" ], "</f>
        <v xml:space="preserve">logo_technologies: [ 'apirestful' ], </v>
      </c>
      <c r="AW39" t="str">
        <f>AW$1&amp;": "&amp;Tabla5[[#This Row],[mostrar]]&amp;", "</f>
        <v xml:space="preserve">mostrar: false, </v>
      </c>
      <c r="AX39" t="str">
        <f>AX$1&amp;": '"&amp;Tabla5[[#This Row],[repositorio]]&amp;"', "</f>
        <v xml:space="preserve">repositorio: '', </v>
      </c>
      <c r="AY39" t="str">
        <f>AY$1&amp;": '"&amp;Tabla5[[#This Row],[nota]]&amp;"'"</f>
        <v>nota: ''</v>
      </c>
      <c r="AZ39" t="str">
        <f t="shared" si="0"/>
        <v>{ id: 38, name: 'Servicios Web API y WCF crea y consume en App Web y Móvil', category: 'Paradigmas', technology: 'API RESTful', url: 'https://www.udemy.com/course/ccrea-servicios-wcf-y-web-api-y-consume-en-app-web-y-movil', platform: 'Udemy', costo: 0, money: 'EUR', comprado: true, priority: 0, minutos: 570, culminado: null, certificado: '', url_certificado: '', instructor: 'Licito Hurol', description: 'Aprende a crear servicios WCF y Web API y a consumirlos desde otro aplicación o desde el navegador.', url_aux: '', calificacion: '*En evaluación*', actualizado: true, en_ruta: true, logo_platform: 'udemy', logo_technologies: [ 'apirestful' ], mostrar: false, repositorio: '', nota: '' },</v>
      </c>
    </row>
    <row r="40" spans="1:52" x14ac:dyDescent="0.3">
      <c r="A40" s="7">
        <v>39</v>
      </c>
      <c r="B40" t="s">
        <v>875</v>
      </c>
      <c r="C40" t="s">
        <v>113</v>
      </c>
      <c r="D40" t="s">
        <v>145</v>
      </c>
      <c r="E40" s="2" t="s">
        <v>205</v>
      </c>
      <c r="F40" t="s">
        <v>8</v>
      </c>
      <c r="G40" s="3">
        <v>0</v>
      </c>
      <c r="H40" t="s">
        <v>10</v>
      </c>
      <c r="I40" t="s">
        <v>14</v>
      </c>
      <c r="J40" s="4">
        <v>1</v>
      </c>
      <c r="K40">
        <f>12.5*60</f>
        <v>750</v>
      </c>
      <c r="O40" t="s">
        <v>162</v>
      </c>
      <c r="P40" t="s">
        <v>968</v>
      </c>
      <c r="R40" t="s">
        <v>433</v>
      </c>
      <c r="S40" t="s">
        <v>14</v>
      </c>
      <c r="T40" t="s">
        <v>14</v>
      </c>
      <c r="U40" t="s">
        <v>783</v>
      </c>
      <c r="V40" s="19" t="s">
        <v>1078</v>
      </c>
      <c r="W40" s="19" t="s">
        <v>15</v>
      </c>
      <c r="AA40" t="str">
        <f>AA$1&amp;": "&amp;Tabla5[[#This Row],[id]]&amp;", "</f>
        <v xml:space="preserve">id: 39, </v>
      </c>
      <c r="AB40" t="str">
        <f>AB$1&amp;": '"&amp;Tabla5[[#This Row],[name]]&amp;"', "</f>
        <v xml:space="preserve">name: 'Node.js - Creando API con express y mongodb (Incl. Deno)', </v>
      </c>
      <c r="AC40" t="str">
        <f>AC$1&amp;": '"&amp;Tabla5[[#This Row],[category]]&amp;"', "</f>
        <v xml:space="preserve">category: 'Paradigmas', </v>
      </c>
      <c r="AD40" t="str">
        <f>AD$1&amp;": '"&amp;Tabla5[[#This Row],[technology]]&amp;"', "</f>
        <v xml:space="preserve">technology: 'API RESTful', </v>
      </c>
      <c r="AE40" t="str">
        <f>AE$1&amp;": '"&amp;Tabla5[[#This Row],[url]]&amp;"', "</f>
        <v xml:space="preserve">url: 'https://www.udemy.com/course/nodejs-guia-desde-cero', </v>
      </c>
      <c r="AF40" t="str">
        <f>AF$1&amp;": '"&amp;Tabla5[[#This Row],[platform]]&amp;"', "</f>
        <v xml:space="preserve">platform: 'Udemy', </v>
      </c>
      <c r="AG40" t="str">
        <f>AG$1&amp;": "&amp;SUBSTITUTE(Tabla5[[#This Row],[costo]],",",".")&amp;", "</f>
        <v xml:space="preserve">costo: 0, </v>
      </c>
      <c r="AH40" t="str">
        <f>AH$1&amp;": '"&amp;Tabla5[[#This Row],[money]]&amp;"', "</f>
        <v xml:space="preserve">money: 'EUR', </v>
      </c>
      <c r="AI40" t="str">
        <f>AI$1&amp;": "&amp;Tabla5[[#This Row],[comprado]]&amp;", "</f>
        <v xml:space="preserve">comprado: true, </v>
      </c>
      <c r="AJ40" t="str">
        <f>AJ$1&amp;": "&amp;Tabla5[[#This Row],[priority]]&amp;", "</f>
        <v xml:space="preserve">priority: 1, </v>
      </c>
      <c r="AK40" t="str">
        <f>AK$1&amp;": "&amp;Tabla5[[#This Row],[minutos]]&amp;", "</f>
        <v xml:space="preserve">minutos: 750, </v>
      </c>
      <c r="AL40" t="str">
        <f>AL$1&amp;": "&amp;IF(Tabla5[[#This Row],[culminado]]=0,"null","'"&amp;TEXT(Tabla5[[#This Row],[culminado]],"aaaa-mm-dd")&amp;"'")&amp;", "</f>
        <v xml:space="preserve">culminado: null, </v>
      </c>
      <c r="AM40" t="str">
        <f>AM$1&amp;": '"&amp;Tabla5[[#This Row],[certificado]]&amp;"', "</f>
        <v xml:space="preserve">certificado: '', </v>
      </c>
      <c r="AN40" t="str">
        <f>AN$1&amp;": '"&amp;Tabla5[[#This Row],[url_certificado]]&amp;"', "</f>
        <v xml:space="preserve">url_certificado: '', </v>
      </c>
      <c r="AO40" t="str">
        <f>AO$1&amp;": '"&amp;Tabla5[[#This Row],[instructor]]&amp;"', "</f>
        <v xml:space="preserve">instructor: 'Grover Vásquez', </v>
      </c>
      <c r="AP40" t="str">
        <f>AP$1&amp;": '"&amp;Tabla5[[#This Row],[description]]&amp;"', "</f>
        <v xml:space="preserve">description: 'Node.js, API REST, express, mongodb, JWT, Autenticación, PostMan y Despliegue en Producción - Introducción a Deno.', </v>
      </c>
      <c r="AQ40" t="str">
        <f>AQ$1&amp;": '"&amp;Tabla5[[#This Row],[url_aux]]&amp;"', "</f>
        <v xml:space="preserve">url_aux: '', </v>
      </c>
      <c r="AR40" t="str">
        <f>AR$1&amp;": '"&amp;Tabla5[[#This Row],[calificacion]]&amp;"', "</f>
        <v xml:space="preserve">calificacion: '*En evaluación*', </v>
      </c>
      <c r="AS40" t="str">
        <f>AS$1&amp;": "&amp;Tabla5[[#This Row],[actualizado]]&amp;", "</f>
        <v xml:space="preserve">actualizado: true, </v>
      </c>
      <c r="AT40" t="str">
        <f>AT$1&amp;": "&amp;Tabla5[[#This Row],[en_ruta]]&amp;", "</f>
        <v xml:space="preserve">en_ruta: true, </v>
      </c>
      <c r="AU40" t="str">
        <f>AU$1&amp;": '"&amp;Tabla5[[#This Row],[logo_platform]]&amp;"', "</f>
        <v xml:space="preserve">logo_platform: 'udemy', </v>
      </c>
      <c r="AV40" t="str">
        <f>AV$1&amp;": [ "&amp;Tabla5[[#This Row],[logo_technologies]]&amp;" ], "</f>
        <v xml:space="preserve">logo_technologies: [ 'apirestful','nodejs','express','mongo' ], </v>
      </c>
      <c r="AW40" t="str">
        <f>AW$1&amp;": "&amp;Tabla5[[#This Row],[mostrar]]&amp;", "</f>
        <v xml:space="preserve">mostrar: false, </v>
      </c>
      <c r="AX40" t="str">
        <f>AX$1&amp;": '"&amp;Tabla5[[#This Row],[repositorio]]&amp;"', "</f>
        <v xml:space="preserve">repositorio: '', </v>
      </c>
      <c r="AY40" t="str">
        <f>AY$1&amp;": '"&amp;Tabla5[[#This Row],[nota]]&amp;"'"</f>
        <v>nota: ''</v>
      </c>
      <c r="AZ40" t="str">
        <f t="shared" si="0"/>
        <v>{ id: 39, name: 'Node.js - Creando API con express y mongodb (Incl. Deno)', category: 'Paradigmas', technology: 'API RESTful', url: 'https://www.udemy.com/course/nodejs-guia-desde-cero', platform: 'Udemy', costo: 0, money: 'EUR', comprado: true, priority: 1, minutos: 750, culminado: null, certificado: '', url_certificado: '', instructor: 'Grover Vásquez', description: 'Node.js, API REST, express, mongodb, JWT, Autenticación, PostMan y Despliegue en Producción - Introducción a Deno.', url_aux: '', calificacion: '*En evaluación*', actualizado: true, en_ruta: true, logo_platform: 'udemy', logo_technologies: [ 'apirestful','nodejs','express','mongo' ], mostrar: false, repositorio: '', nota: '' },</v>
      </c>
    </row>
    <row r="41" spans="1:52" x14ac:dyDescent="0.3">
      <c r="A41" s="5">
        <v>40</v>
      </c>
      <c r="B41" t="s">
        <v>876</v>
      </c>
      <c r="C41" t="s">
        <v>113</v>
      </c>
      <c r="D41" t="s">
        <v>114</v>
      </c>
      <c r="E41" s="2" t="s">
        <v>206</v>
      </c>
      <c r="F41" t="s">
        <v>8</v>
      </c>
      <c r="G41" s="3">
        <v>0</v>
      </c>
      <c r="H41" t="s">
        <v>10</v>
      </c>
      <c r="I41" t="s">
        <v>14</v>
      </c>
      <c r="J41" s="4">
        <v>0</v>
      </c>
      <c r="K41">
        <v>53</v>
      </c>
      <c r="O41" t="s">
        <v>85</v>
      </c>
      <c r="P41" t="s">
        <v>164</v>
      </c>
      <c r="R41" t="s">
        <v>433</v>
      </c>
      <c r="S41" t="s">
        <v>14</v>
      </c>
      <c r="T41" t="s">
        <v>14</v>
      </c>
      <c r="U41" t="s">
        <v>783</v>
      </c>
      <c r="V41" s="19" t="s">
        <v>840</v>
      </c>
      <c r="W41" s="19" t="s">
        <v>15</v>
      </c>
      <c r="AA41" t="str">
        <f>AA$1&amp;": "&amp;Tabla5[[#This Row],[id]]&amp;", "</f>
        <v xml:space="preserve">id: 40, </v>
      </c>
      <c r="AB41" t="str">
        <f>AB$1&amp;": '"&amp;Tabla5[[#This Row],[name]]&amp;"', "</f>
        <v xml:space="preserve">name: 'Fundamentos de Programación - Algoritmos y javascript', </v>
      </c>
      <c r="AC41" t="str">
        <f>AC$1&amp;": '"&amp;Tabla5[[#This Row],[category]]&amp;"', "</f>
        <v xml:space="preserve">category: 'Paradigmas', </v>
      </c>
      <c r="AD41" t="str">
        <f>AD$1&amp;": '"&amp;Tabla5[[#This Row],[technology]]&amp;"', "</f>
        <v xml:space="preserve">technology: 'Lógica de programación', </v>
      </c>
      <c r="AE41" t="str">
        <f>AE$1&amp;": '"&amp;Tabla5[[#This Row],[url]]&amp;"', "</f>
        <v xml:space="preserve">url: 'https://www.udemy.com/course/fundamentos-de-programacion-algoritmos-y-javascript', </v>
      </c>
      <c r="AF41" t="str">
        <f>AF$1&amp;": '"&amp;Tabla5[[#This Row],[platform]]&amp;"', "</f>
        <v xml:space="preserve">platform: 'Udemy', </v>
      </c>
      <c r="AG41" t="str">
        <f>AG$1&amp;": "&amp;SUBSTITUTE(Tabla5[[#This Row],[costo]],",",".")&amp;", "</f>
        <v xml:space="preserve">costo: 0, </v>
      </c>
      <c r="AH41" t="str">
        <f>AH$1&amp;": '"&amp;Tabla5[[#This Row],[money]]&amp;"', "</f>
        <v xml:space="preserve">money: 'EUR', </v>
      </c>
      <c r="AI41" t="str">
        <f>AI$1&amp;": "&amp;Tabla5[[#This Row],[comprado]]&amp;", "</f>
        <v xml:space="preserve">comprado: true, </v>
      </c>
      <c r="AJ41" t="str">
        <f>AJ$1&amp;": "&amp;Tabla5[[#This Row],[priority]]&amp;", "</f>
        <v xml:space="preserve">priority: 0, </v>
      </c>
      <c r="AK41" t="str">
        <f>AK$1&amp;": "&amp;Tabla5[[#This Row],[minutos]]&amp;", "</f>
        <v xml:space="preserve">minutos: 53, </v>
      </c>
      <c r="AL41" t="str">
        <f>AL$1&amp;": "&amp;IF(Tabla5[[#This Row],[culminado]]=0,"null","'"&amp;TEXT(Tabla5[[#This Row],[culminado]],"aaaa-mm-dd")&amp;"'")&amp;", "</f>
        <v xml:space="preserve">culminado: null, </v>
      </c>
      <c r="AM41" t="str">
        <f>AM$1&amp;": '"&amp;Tabla5[[#This Row],[certificado]]&amp;"', "</f>
        <v xml:space="preserve">certificado: '', </v>
      </c>
      <c r="AN41" t="str">
        <f>AN$1&amp;": '"&amp;Tabla5[[#This Row],[url_certificado]]&amp;"', "</f>
        <v xml:space="preserve">url_certificado: '', </v>
      </c>
      <c r="AO41" t="str">
        <f>AO$1&amp;": '"&amp;Tabla5[[#This Row],[instructor]]&amp;"', "</f>
        <v xml:space="preserve">instructor: 'Roger Gómez', </v>
      </c>
      <c r="AP41" t="str">
        <f>AP$1&amp;": '"&amp;Tabla5[[#This Row],[description]]&amp;"', "</f>
        <v xml:space="preserve">description: 'Curso muy básico introductorio a la programación', </v>
      </c>
      <c r="AQ41" t="str">
        <f>AQ$1&amp;": '"&amp;Tabla5[[#This Row],[url_aux]]&amp;"', "</f>
        <v xml:space="preserve">url_aux: '', </v>
      </c>
      <c r="AR41" t="str">
        <f>AR$1&amp;": '"&amp;Tabla5[[#This Row],[calificacion]]&amp;"', "</f>
        <v xml:space="preserve">calificacion: '*En evaluación*', </v>
      </c>
      <c r="AS41" t="str">
        <f>AS$1&amp;": "&amp;Tabla5[[#This Row],[actualizado]]&amp;", "</f>
        <v xml:space="preserve">actualizado: true, </v>
      </c>
      <c r="AT41" t="str">
        <f>AT$1&amp;": "&amp;Tabla5[[#This Row],[en_ruta]]&amp;", "</f>
        <v xml:space="preserve">en_ruta: true, </v>
      </c>
      <c r="AU41" t="str">
        <f>AU$1&amp;": '"&amp;Tabla5[[#This Row],[logo_platform]]&amp;"', "</f>
        <v xml:space="preserve">logo_platform: 'udemy', </v>
      </c>
      <c r="AV41" t="str">
        <f>AV$1&amp;": [ "&amp;Tabla5[[#This Row],[logo_technologies]]&amp;" ], "</f>
        <v xml:space="preserve">logo_technologies: [ 'javascript' ], </v>
      </c>
      <c r="AW41" t="str">
        <f>AW$1&amp;": "&amp;Tabla5[[#This Row],[mostrar]]&amp;", "</f>
        <v xml:space="preserve">mostrar: false, </v>
      </c>
      <c r="AX41" t="str">
        <f>AX$1&amp;": '"&amp;Tabla5[[#This Row],[repositorio]]&amp;"', "</f>
        <v xml:space="preserve">repositorio: '', </v>
      </c>
      <c r="AY41" t="str">
        <f>AY$1&amp;": '"&amp;Tabla5[[#This Row],[nota]]&amp;"'"</f>
        <v>nota: ''</v>
      </c>
      <c r="AZ41" t="str">
        <f t="shared" si="0"/>
        <v>{ id: 40, name: 'Fundamentos de Programación - Algoritmos y javascript', category: 'Paradigmas', technology: 'Lógica de programación', url: 'https://www.udemy.com/course/fundamentos-de-programacion-algoritmos-y-javascript', platform: 'Udemy', costo: 0, money: 'EUR', comprado: true, priority: 0, minutos: 53, culminado: null, certificado: '', url_certificado: '', instructor: 'Roger Gómez', description: 'Curso muy básico introductorio a la programación', url_aux: '', calificacion: '*En evaluación*', actualizado: true, en_ruta: true, logo_platform: 'udemy', logo_technologies: [ 'javascript' ], mostrar: false, repositorio: '', nota: '' },</v>
      </c>
    </row>
    <row r="42" spans="1:52" x14ac:dyDescent="0.3">
      <c r="A42" s="6">
        <v>41</v>
      </c>
      <c r="B42" t="s">
        <v>166</v>
      </c>
      <c r="C42" t="s">
        <v>113</v>
      </c>
      <c r="D42" t="s">
        <v>114</v>
      </c>
      <c r="E42" s="2" t="s">
        <v>165</v>
      </c>
      <c r="F42" t="s">
        <v>44</v>
      </c>
      <c r="G42" s="3">
        <v>0</v>
      </c>
      <c r="H42" t="s">
        <v>47</v>
      </c>
      <c r="I42" t="s">
        <v>14</v>
      </c>
      <c r="J42" s="4">
        <v>0</v>
      </c>
      <c r="K42">
        <f>5*60</f>
        <v>300</v>
      </c>
      <c r="L42" s="9">
        <v>44418</v>
      </c>
      <c r="M42" t="s">
        <v>169</v>
      </c>
      <c r="N42" s="2" t="s">
        <v>168</v>
      </c>
      <c r="O42" t="s">
        <v>48</v>
      </c>
      <c r="P42" t="s">
        <v>167</v>
      </c>
      <c r="R42" t="s">
        <v>507</v>
      </c>
      <c r="S42" t="s">
        <v>14</v>
      </c>
      <c r="T42" t="s">
        <v>14</v>
      </c>
      <c r="U42" t="s">
        <v>770</v>
      </c>
      <c r="V42" s="19" t="s">
        <v>1079</v>
      </c>
      <c r="W42" s="19" t="s">
        <v>15</v>
      </c>
      <c r="AA42" t="str">
        <f>AA$1&amp;": "&amp;Tabla5[[#This Row],[id]]&amp;", "</f>
        <v xml:space="preserve">id: 41, </v>
      </c>
      <c r="AB42" t="str">
        <f>AB$1&amp;": '"&amp;Tabla5[[#This Row],[name]]&amp;"', "</f>
        <v xml:space="preserve">name: 'Programación desde cero', </v>
      </c>
      <c r="AC42" t="str">
        <f>AC$1&amp;": '"&amp;Tabla5[[#This Row],[category]]&amp;"', "</f>
        <v xml:space="preserve">category: 'Paradigmas', </v>
      </c>
      <c r="AD42" t="str">
        <f>AD$1&amp;": '"&amp;Tabla5[[#This Row],[technology]]&amp;"', "</f>
        <v xml:space="preserve">technology: 'Lógica de programación', </v>
      </c>
      <c r="AE42" t="str">
        <f>AE$1&amp;": '"&amp;Tabla5[[#This Row],[url]]&amp;"', "</f>
        <v xml:space="preserve">url: 'https://ed.team/cursos/programacion', </v>
      </c>
      <c r="AF42" t="str">
        <f>AF$1&amp;": '"&amp;Tabla5[[#This Row],[platform]]&amp;"', "</f>
        <v xml:space="preserve">platform: 'EDteam', </v>
      </c>
      <c r="AG42" t="str">
        <f>AG$1&amp;": "&amp;SUBSTITUTE(Tabla5[[#This Row],[costo]],",",".")&amp;", "</f>
        <v xml:space="preserve">costo: 0, </v>
      </c>
      <c r="AH42" t="str">
        <f>AH$1&amp;": '"&amp;Tabla5[[#This Row],[money]]&amp;"', "</f>
        <v xml:space="preserve">money: 'USD', </v>
      </c>
      <c r="AI42" t="str">
        <f>AI$1&amp;": "&amp;Tabla5[[#This Row],[comprado]]&amp;", "</f>
        <v xml:space="preserve">comprado: true, </v>
      </c>
      <c r="AJ42" t="str">
        <f>AJ$1&amp;": "&amp;Tabla5[[#This Row],[priority]]&amp;", "</f>
        <v xml:space="preserve">priority: 0, </v>
      </c>
      <c r="AK42" t="str">
        <f>AK$1&amp;": "&amp;Tabla5[[#This Row],[minutos]]&amp;", "</f>
        <v xml:space="preserve">minutos: 300, </v>
      </c>
      <c r="AL42" t="str">
        <f>AL$1&amp;": "&amp;IF(Tabla5[[#This Row],[culminado]]=0,"null","'"&amp;TEXT(Tabla5[[#This Row],[culminado]],"aaaa-mm-dd")&amp;"'")&amp;", "</f>
        <v xml:space="preserve">culminado: '2021-08-10', </v>
      </c>
      <c r="AM42" t="str">
        <f>AM$1&amp;": '"&amp;Tabla5[[#This Row],[certificado]]&amp;"', "</f>
        <v xml:space="preserve">certificado: '228409205-3d369290-b9d0-4131-b346-b316d9939c89', </v>
      </c>
      <c r="AN42" t="str">
        <f>AN$1&amp;": '"&amp;Tabla5[[#This Row],[url_certificado]]&amp;"', "</f>
        <v xml:space="preserve">url_certificado: 'https://edteam-media.s3.amazonaws.com/certificates/original/5df5fc3d-148a-46d4-99bb-d8ef62e385d6.png', </v>
      </c>
      <c r="AO42" t="str">
        <f>AO$1&amp;": '"&amp;Tabla5[[#This Row],[instructor]]&amp;"', "</f>
        <v xml:space="preserve">instructor: 'Alvaro Felipe Chávez', </v>
      </c>
      <c r="AP42" t="str">
        <f>AP$1&amp;": '"&amp;Tabla5[[#This Row],[description]]&amp;"', "</f>
        <v xml:space="preserve">description: 'Programar no se trata de código, se trata de lógica. Este curso te enseña la lógica que te permitirá dominar cualquier lenguaje.', </v>
      </c>
      <c r="AQ42" t="str">
        <f>AQ$1&amp;": '"&amp;Tabla5[[#This Row],[url_aux]]&amp;"', "</f>
        <v xml:space="preserve">url_aux: '', </v>
      </c>
      <c r="AR42" t="str">
        <f>AR$1&amp;": '"&amp;Tabla5[[#This Row],[calificacion]]&amp;"', "</f>
        <v xml:space="preserve">calificacion: 'Muy bueno', </v>
      </c>
      <c r="AS42" t="str">
        <f>AS$1&amp;": "&amp;Tabla5[[#This Row],[actualizado]]&amp;", "</f>
        <v xml:space="preserve">actualizado: true, </v>
      </c>
      <c r="AT42" t="str">
        <f>AT$1&amp;": "&amp;Tabla5[[#This Row],[en_ruta]]&amp;", "</f>
        <v xml:space="preserve">en_ruta: true, </v>
      </c>
      <c r="AU42" t="str">
        <f>AU$1&amp;": '"&amp;Tabla5[[#This Row],[logo_platform]]&amp;"', "</f>
        <v xml:space="preserve">logo_platform: 'edteam', </v>
      </c>
      <c r="AV42" t="str">
        <f>AV$1&amp;": [ "&amp;Tabla5[[#This Row],[logo_technologies]]&amp;" ], "</f>
        <v xml:space="preserve">logo_technologies: [ 'javascript','python' ], </v>
      </c>
      <c r="AW42" t="str">
        <f>AW$1&amp;": "&amp;Tabla5[[#This Row],[mostrar]]&amp;", "</f>
        <v xml:space="preserve">mostrar: false, </v>
      </c>
      <c r="AX42" t="str">
        <f>AX$1&amp;": '"&amp;Tabla5[[#This Row],[repositorio]]&amp;"', "</f>
        <v xml:space="preserve">repositorio: '', </v>
      </c>
      <c r="AY42" t="str">
        <f>AY$1&amp;": '"&amp;Tabla5[[#This Row],[nota]]&amp;"'"</f>
        <v>nota: ''</v>
      </c>
      <c r="AZ42" t="str">
        <f t="shared" si="0"/>
        <v>{ id: 41, name: 'Programación desde cero', category: 'Paradigmas', technology: 'Lógica de programación', url: 'https://ed.team/cursos/programacion', platform: 'EDteam', costo: 0, money: 'USD', comprado: true, priority: 0, minutos: 300, culminado: '2021-08-10', certificado: '228409205-3d369290-b9d0-4131-b346-b316d9939c89', url_certificado: 'https://edteam-media.s3.amazonaws.com/certificates/original/5df5fc3d-148a-46d4-99bb-d8ef62e385d6.png', instructor: 'Alvaro Felipe Chávez', description: 'Programar no se trata de código, se trata de lógica. Este curso te enseña la lógica que te permitirá dominar cualquier lenguaje.', url_aux: '', calificacion: 'Muy bueno', actualizado: true, en_ruta: true, logo_platform: 'edteam', logo_technologies: [ 'javascript','python' ], mostrar: false, repositorio: '', nota: '' },</v>
      </c>
    </row>
    <row r="43" spans="1:52" x14ac:dyDescent="0.3">
      <c r="A43" s="6">
        <v>42</v>
      </c>
      <c r="B43" t="s">
        <v>877</v>
      </c>
      <c r="C43" t="s">
        <v>171</v>
      </c>
      <c r="D43" t="s">
        <v>172</v>
      </c>
      <c r="E43" s="2" t="s">
        <v>170</v>
      </c>
      <c r="F43" t="s">
        <v>173</v>
      </c>
      <c r="G43" s="3">
        <v>0</v>
      </c>
      <c r="H43" t="s">
        <v>47</v>
      </c>
      <c r="I43" t="s">
        <v>14</v>
      </c>
      <c r="J43" s="4">
        <v>0</v>
      </c>
      <c r="K43">
        <f>40*60</f>
        <v>2400</v>
      </c>
      <c r="L43" s="9">
        <v>43976</v>
      </c>
      <c r="M43" t="s">
        <v>176</v>
      </c>
      <c r="N43" s="2" t="s">
        <v>180</v>
      </c>
      <c r="O43" t="s">
        <v>174</v>
      </c>
      <c r="P43" t="s">
        <v>175</v>
      </c>
      <c r="R43" t="s">
        <v>458</v>
      </c>
      <c r="S43" t="s">
        <v>14</v>
      </c>
      <c r="T43" t="s">
        <v>14</v>
      </c>
      <c r="U43" t="s">
        <v>774</v>
      </c>
      <c r="V43" s="19" t="s">
        <v>841</v>
      </c>
      <c r="W43" s="19" t="s">
        <v>14</v>
      </c>
      <c r="AA43" t="str">
        <f>AA$1&amp;": "&amp;Tabla5[[#This Row],[id]]&amp;", "</f>
        <v xml:space="preserve">id: 42, </v>
      </c>
      <c r="AB43" t="str">
        <f>AB$1&amp;": '"&amp;Tabla5[[#This Row],[name]]&amp;"', "</f>
        <v xml:space="preserve">name: 'Curso de Introducción al Desarrollo Web: HTML y css (1/2)', </v>
      </c>
      <c r="AC43" t="str">
        <f>AC$1&amp;": '"&amp;Tabla5[[#This Row],[category]]&amp;"', "</f>
        <v xml:space="preserve">category: 'Front-end', </v>
      </c>
      <c r="AD43" t="str">
        <f>AD$1&amp;": '"&amp;Tabla5[[#This Row],[technology]]&amp;"', "</f>
        <v xml:space="preserve">technology: 'HTML', </v>
      </c>
      <c r="AE43" t="str">
        <f>AE$1&amp;": '"&amp;Tabla5[[#This Row],[url]]&amp;"', "</f>
        <v xml:space="preserve">url: 'https://learndigital.withgoogle.com/activate/course/web-development-I', </v>
      </c>
      <c r="AF43" t="str">
        <f>AF$1&amp;": '"&amp;Tabla5[[#This Row],[platform]]&amp;"', "</f>
        <v xml:space="preserve">platform: 'Google Activate', </v>
      </c>
      <c r="AG43" t="str">
        <f>AG$1&amp;": "&amp;SUBSTITUTE(Tabla5[[#This Row],[costo]],",",".")&amp;", "</f>
        <v xml:space="preserve">costo: 0, </v>
      </c>
      <c r="AH43" t="str">
        <f>AH$1&amp;": '"&amp;Tabla5[[#This Row],[money]]&amp;"', "</f>
        <v xml:space="preserve">money: 'USD', </v>
      </c>
      <c r="AI43" t="str">
        <f>AI$1&amp;": "&amp;Tabla5[[#This Row],[comprado]]&amp;", "</f>
        <v xml:space="preserve">comprado: true, </v>
      </c>
      <c r="AJ43" t="str">
        <f>AJ$1&amp;": "&amp;Tabla5[[#This Row],[priority]]&amp;", "</f>
        <v xml:space="preserve">priority: 0, </v>
      </c>
      <c r="AK43" t="str">
        <f>AK$1&amp;": "&amp;Tabla5[[#This Row],[minutos]]&amp;", "</f>
        <v xml:space="preserve">minutos: 2400, </v>
      </c>
      <c r="AL43" t="str">
        <f>AL$1&amp;": "&amp;IF(Tabla5[[#This Row],[culminado]]=0,"null","'"&amp;TEXT(Tabla5[[#This Row],[culminado]],"aaaa-mm-dd")&amp;"'")&amp;", "</f>
        <v xml:space="preserve">culminado: '2020-05-25', </v>
      </c>
      <c r="AM43" t="str">
        <f>AM$1&amp;": '"&amp;Tabla5[[#This Row],[certificado]]&amp;"', "</f>
        <v xml:space="preserve">certificado: '7DJ 77F R2R', </v>
      </c>
      <c r="AN43" t="str">
        <f>AN$1&amp;": '"&amp;Tabla5[[#This Row],[url_certificado]]&amp;"', "</f>
        <v xml:space="preserve">url_certificado: 'https://learndigital.withgoogle.com/activate/validate-certificate-code', </v>
      </c>
      <c r="AO43" t="str">
        <f>AO$1&amp;": '"&amp;Tabla5[[#This Row],[instructor]]&amp;"', "</f>
        <v xml:space="preserve">instructor: 'Sergio Luján Mora', </v>
      </c>
      <c r="AP43" t="str">
        <f>AP$1&amp;": '"&amp;Tabla5[[#This Row],[description]]&amp;"', "</f>
        <v xml:space="preserve">description: 'Aprende a crear tus propias páginas web profesionales adaptables a distintos dispositivos de la mano de la Universidad de Alicante.', </v>
      </c>
      <c r="AQ43" t="str">
        <f>AQ$1&amp;": '"&amp;Tabla5[[#This Row],[url_aux]]&amp;"', "</f>
        <v xml:space="preserve">url_aux: '', </v>
      </c>
      <c r="AR43" t="str">
        <f>AR$1&amp;": '"&amp;Tabla5[[#This Row],[calificacion]]&amp;"', "</f>
        <v xml:space="preserve">calificacion: 'Excelente', </v>
      </c>
      <c r="AS43" t="str">
        <f>AS$1&amp;": "&amp;Tabla5[[#This Row],[actualizado]]&amp;", "</f>
        <v xml:space="preserve">actualizado: true, </v>
      </c>
      <c r="AT43" t="str">
        <f>AT$1&amp;": "&amp;Tabla5[[#This Row],[en_ruta]]&amp;", "</f>
        <v xml:space="preserve">en_ruta: true, </v>
      </c>
      <c r="AU43" t="str">
        <f>AU$1&amp;": '"&amp;Tabla5[[#This Row],[logo_platform]]&amp;"', "</f>
        <v xml:space="preserve">logo_platform: 'google', </v>
      </c>
      <c r="AV43" t="str">
        <f>AV$1&amp;": [ "&amp;Tabla5[[#This Row],[logo_technologies]]&amp;" ], "</f>
        <v xml:space="preserve">logo_technologies: [ 'html5' ], </v>
      </c>
      <c r="AW43" t="str">
        <f>AW$1&amp;": "&amp;Tabla5[[#This Row],[mostrar]]&amp;", "</f>
        <v xml:space="preserve">mostrar: true, </v>
      </c>
      <c r="AX43" t="str">
        <f>AX$1&amp;": '"&amp;Tabla5[[#This Row],[repositorio]]&amp;"', "</f>
        <v xml:space="preserve">repositorio: '', </v>
      </c>
      <c r="AY43" t="str">
        <f>AY$1&amp;": '"&amp;Tabla5[[#This Row],[nota]]&amp;"'"</f>
        <v>nota: ''</v>
      </c>
      <c r="AZ43" t="str">
        <f t="shared" si="0"/>
        <v>{ id: 42, name: 'Curso de Introducción al Desarrollo Web: HTML y css (1/2)', category: 'Front-end', technology: 'HTML', url: 'https://learndigital.withgoogle.com/activate/course/web-development-I', platform: 'Google Activate', costo: 0, money: 'USD', comprado: true, priority: 0, minutos: 2400, culminado: '2020-05-25', certificado: '7DJ 77F R2R', url_certificado: 'https://learndigital.withgoogle.com/activate/validate-certificate-code', instructor: 'Sergio Luján Mora', description: 'Aprende a crear tus propias páginas web profesionales adaptables a distintos dispositivos de la mano de la Universidad de Alicante.', url_aux: '', calificacion: 'Excelente', actualizado: true, en_ruta: true, logo_platform: 'google', logo_technologies: [ 'html5' ], mostrar: true, repositorio: '', nota: '' },</v>
      </c>
    </row>
    <row r="44" spans="1:52" x14ac:dyDescent="0.3">
      <c r="A44" s="6">
        <v>43</v>
      </c>
      <c r="B44" t="s">
        <v>878</v>
      </c>
      <c r="C44" t="s">
        <v>171</v>
      </c>
      <c r="D44" s="19" t="s">
        <v>788</v>
      </c>
      <c r="E44" s="2" t="s">
        <v>178</v>
      </c>
      <c r="F44" t="s">
        <v>173</v>
      </c>
      <c r="G44" s="3">
        <v>0</v>
      </c>
      <c r="H44" t="s">
        <v>47</v>
      </c>
      <c r="I44" t="s">
        <v>14</v>
      </c>
      <c r="J44" s="4">
        <v>0</v>
      </c>
      <c r="K44">
        <f>40*60</f>
        <v>2400</v>
      </c>
      <c r="L44" s="9">
        <v>43987</v>
      </c>
      <c r="M44" t="s">
        <v>179</v>
      </c>
      <c r="N44" s="2" t="s">
        <v>180</v>
      </c>
      <c r="O44" t="s">
        <v>174</v>
      </c>
      <c r="P44" t="s">
        <v>175</v>
      </c>
      <c r="R44" t="s">
        <v>458</v>
      </c>
      <c r="S44" t="s">
        <v>14</v>
      </c>
      <c r="T44" t="s">
        <v>14</v>
      </c>
      <c r="U44" t="s">
        <v>774</v>
      </c>
      <c r="V44" s="19" t="s">
        <v>1080</v>
      </c>
      <c r="W44" s="19" t="s">
        <v>14</v>
      </c>
      <c r="AA44" t="str">
        <f>AA$1&amp;": "&amp;Tabla5[[#This Row],[id]]&amp;", "</f>
        <v xml:space="preserve">id: 43, </v>
      </c>
      <c r="AB44" t="str">
        <f>AB$1&amp;": '"&amp;Tabla5[[#This Row],[name]]&amp;"', "</f>
        <v xml:space="preserve">name: 'Curso de Introducción al Desarrollo Web: HTML y css (2/2)', </v>
      </c>
      <c r="AC44" t="str">
        <f>AC$1&amp;": '"&amp;Tabla5[[#This Row],[category]]&amp;"', "</f>
        <v xml:space="preserve">category: 'Front-end', </v>
      </c>
      <c r="AD44" t="str">
        <f>AD$1&amp;": '"&amp;Tabla5[[#This Row],[technology]]&amp;"', "</f>
        <v xml:space="preserve">technology: 'css', </v>
      </c>
      <c r="AE44" t="str">
        <f>AE$1&amp;": '"&amp;Tabla5[[#This Row],[url]]&amp;"', "</f>
        <v xml:space="preserve">url: 'https://learndigital.withgoogle.com/activate/course/web-development-II', </v>
      </c>
      <c r="AF44" t="str">
        <f>AF$1&amp;": '"&amp;Tabla5[[#This Row],[platform]]&amp;"', "</f>
        <v xml:space="preserve">platform: 'Google Activate', </v>
      </c>
      <c r="AG44" t="str">
        <f>AG$1&amp;": "&amp;SUBSTITUTE(Tabla5[[#This Row],[costo]],",",".")&amp;", "</f>
        <v xml:space="preserve">costo: 0, </v>
      </c>
      <c r="AH44" t="str">
        <f>AH$1&amp;": '"&amp;Tabla5[[#This Row],[money]]&amp;"', "</f>
        <v xml:space="preserve">money: 'USD', </v>
      </c>
      <c r="AI44" t="str">
        <f>AI$1&amp;": "&amp;Tabla5[[#This Row],[comprado]]&amp;", "</f>
        <v xml:space="preserve">comprado: true, </v>
      </c>
      <c r="AJ44" t="str">
        <f>AJ$1&amp;": "&amp;Tabla5[[#This Row],[priority]]&amp;", "</f>
        <v xml:space="preserve">priority: 0, </v>
      </c>
      <c r="AK44" t="str">
        <f>AK$1&amp;": "&amp;Tabla5[[#This Row],[minutos]]&amp;", "</f>
        <v xml:space="preserve">minutos: 2400, </v>
      </c>
      <c r="AL44" t="str">
        <f>AL$1&amp;": "&amp;IF(Tabla5[[#This Row],[culminado]]=0,"null","'"&amp;TEXT(Tabla5[[#This Row],[culminado]],"aaaa-mm-dd")&amp;"'")&amp;", "</f>
        <v xml:space="preserve">culminado: '2020-06-05', </v>
      </c>
      <c r="AM44" t="str">
        <f>AM$1&amp;": '"&amp;Tabla5[[#This Row],[certificado]]&amp;"', "</f>
        <v xml:space="preserve">certificado: 'QNK V22 H93', </v>
      </c>
      <c r="AN44" t="str">
        <f>AN$1&amp;": '"&amp;Tabla5[[#This Row],[url_certificado]]&amp;"', "</f>
        <v xml:space="preserve">url_certificado: 'https://learndigital.withgoogle.com/activate/validate-certificate-code', </v>
      </c>
      <c r="AO44" t="str">
        <f>AO$1&amp;": '"&amp;Tabla5[[#This Row],[instructor]]&amp;"', "</f>
        <v xml:space="preserve">instructor: 'Sergio Luján Mora', </v>
      </c>
      <c r="AP44" t="str">
        <f>AP$1&amp;": '"&amp;Tabla5[[#This Row],[description]]&amp;"', "</f>
        <v xml:space="preserve">description: 'Aprende a crear tus propias páginas web profesionales adaptables a distintos dispositivos de la mano de la Universidad de Alicante.', </v>
      </c>
      <c r="AQ44" t="str">
        <f>AQ$1&amp;": '"&amp;Tabla5[[#This Row],[url_aux]]&amp;"', "</f>
        <v xml:space="preserve">url_aux: '', </v>
      </c>
      <c r="AR44" t="str">
        <f>AR$1&amp;": '"&amp;Tabla5[[#This Row],[calificacion]]&amp;"', "</f>
        <v xml:space="preserve">calificacion: 'Excelente', </v>
      </c>
      <c r="AS44" t="str">
        <f>AS$1&amp;": "&amp;Tabla5[[#This Row],[actualizado]]&amp;", "</f>
        <v xml:space="preserve">actualizado: true, </v>
      </c>
      <c r="AT44" t="str">
        <f>AT$1&amp;": "&amp;Tabla5[[#This Row],[en_ruta]]&amp;", "</f>
        <v xml:space="preserve">en_ruta: true, </v>
      </c>
      <c r="AU44" t="str">
        <f>AU$1&amp;": '"&amp;Tabla5[[#This Row],[logo_platform]]&amp;"', "</f>
        <v xml:space="preserve">logo_platform: 'google', </v>
      </c>
      <c r="AV44" t="str">
        <f>AV$1&amp;": [ "&amp;Tabla5[[#This Row],[logo_technologies]]&amp;" ], "</f>
        <v xml:space="preserve">logo_technologies: [ 'css','html5' ], </v>
      </c>
      <c r="AW44" t="str">
        <f>AW$1&amp;": "&amp;Tabla5[[#This Row],[mostrar]]&amp;", "</f>
        <v xml:space="preserve">mostrar: true, </v>
      </c>
      <c r="AX44" t="str">
        <f>AX$1&amp;": '"&amp;Tabla5[[#This Row],[repositorio]]&amp;"', "</f>
        <v xml:space="preserve">repositorio: '', </v>
      </c>
      <c r="AY44" t="str">
        <f>AY$1&amp;": '"&amp;Tabla5[[#This Row],[nota]]&amp;"'"</f>
        <v>nota: ''</v>
      </c>
      <c r="AZ44" t="str">
        <f t="shared" si="0"/>
        <v>{ id: 43, name: 'Curso de Introducción al Desarrollo Web: HTML y css (2/2)', category: 'Front-end', technology: 'css', url: 'https://learndigital.withgoogle.com/activate/course/web-development-II', platform: 'Google Activate', costo: 0, money: 'USD', comprado: true, priority: 0, minutos: 2400, culminado: '2020-06-05', certificado: 'QNK V22 H93', url_certificado: 'https://learndigital.withgoogle.com/activate/validate-certificate-code', instructor: 'Sergio Luján Mora', description: 'Aprende a crear tus propias páginas web profesionales adaptables a distintos dispositivos de la mano de la Universidad de Alicante.', url_aux: '', calificacion: 'Excelente', actualizado: true, en_ruta: true, logo_platform: 'google', logo_technologies: [ 'css','html5' ], mostrar: true, repositorio: '', nota: '' },</v>
      </c>
    </row>
    <row r="45" spans="1:52" x14ac:dyDescent="0.3">
      <c r="A45" s="5">
        <v>44</v>
      </c>
      <c r="B45" t="s">
        <v>879</v>
      </c>
      <c r="C45" t="s">
        <v>171</v>
      </c>
      <c r="D45" s="19" t="s">
        <v>788</v>
      </c>
      <c r="E45" s="2" t="s">
        <v>207</v>
      </c>
      <c r="F45" t="s">
        <v>8</v>
      </c>
      <c r="G45" s="3">
        <v>0</v>
      </c>
      <c r="H45" t="s">
        <v>10</v>
      </c>
      <c r="I45" t="s">
        <v>14</v>
      </c>
      <c r="J45" s="4">
        <v>0</v>
      </c>
      <c r="K45">
        <f>8.5*60</f>
        <v>510</v>
      </c>
      <c r="O45" t="s">
        <v>181</v>
      </c>
      <c r="P45" t="s">
        <v>182</v>
      </c>
      <c r="R45" t="s">
        <v>433</v>
      </c>
      <c r="S45" t="s">
        <v>14</v>
      </c>
      <c r="T45" t="s">
        <v>14</v>
      </c>
      <c r="U45" t="s">
        <v>783</v>
      </c>
      <c r="V45" s="19" t="s">
        <v>842</v>
      </c>
      <c r="W45" s="19" t="s">
        <v>15</v>
      </c>
      <c r="AA45" t="str">
        <f>AA$1&amp;": "&amp;Tabla5[[#This Row],[id]]&amp;", "</f>
        <v xml:space="preserve">id: 44, </v>
      </c>
      <c r="AB45" t="str">
        <f>AB$1&amp;": '"&amp;Tabla5[[#This Row],[name]]&amp;"', "</f>
        <v xml:space="preserve">name: 'Curso de css-todo lo que necesitas saber sobre css y css3', </v>
      </c>
      <c r="AC45" t="str">
        <f>AC$1&amp;": '"&amp;Tabla5[[#This Row],[category]]&amp;"', "</f>
        <v xml:space="preserve">category: 'Front-end', </v>
      </c>
      <c r="AD45" t="str">
        <f>AD$1&amp;": '"&amp;Tabla5[[#This Row],[technology]]&amp;"', "</f>
        <v xml:space="preserve">technology: 'css', </v>
      </c>
      <c r="AE45" t="str">
        <f>AE$1&amp;": '"&amp;Tabla5[[#This Row],[url]]&amp;"', "</f>
        <v xml:space="preserve">url: 'https://www.udemy.com/course/curso-de-css-introduccion-a-las-hojas-de-estilos-en-cascada', </v>
      </c>
      <c r="AF45" t="str">
        <f>AF$1&amp;": '"&amp;Tabla5[[#This Row],[platform]]&amp;"', "</f>
        <v xml:space="preserve">platform: 'Udemy', </v>
      </c>
      <c r="AG45" t="str">
        <f>AG$1&amp;": "&amp;SUBSTITUTE(Tabla5[[#This Row],[costo]],",",".")&amp;", "</f>
        <v xml:space="preserve">costo: 0, </v>
      </c>
      <c r="AH45" t="str">
        <f>AH$1&amp;": '"&amp;Tabla5[[#This Row],[money]]&amp;"', "</f>
        <v xml:space="preserve">money: 'EUR', </v>
      </c>
      <c r="AI45" t="str">
        <f>AI$1&amp;": "&amp;Tabla5[[#This Row],[comprado]]&amp;", "</f>
        <v xml:space="preserve">comprado: true, </v>
      </c>
      <c r="AJ45" t="str">
        <f>AJ$1&amp;": "&amp;Tabla5[[#This Row],[priority]]&amp;", "</f>
        <v xml:space="preserve">priority: 0, </v>
      </c>
      <c r="AK45" t="str">
        <f>AK$1&amp;": "&amp;Tabla5[[#This Row],[minutos]]&amp;", "</f>
        <v xml:space="preserve">minutos: 510, </v>
      </c>
      <c r="AL45" t="str">
        <f>AL$1&amp;": "&amp;IF(Tabla5[[#This Row],[culminado]]=0,"null","'"&amp;TEXT(Tabla5[[#This Row],[culminado]],"aaaa-mm-dd")&amp;"'")&amp;", "</f>
        <v xml:space="preserve">culminado: null, </v>
      </c>
      <c r="AM45" t="str">
        <f>AM$1&amp;": '"&amp;Tabla5[[#This Row],[certificado]]&amp;"', "</f>
        <v xml:space="preserve">certificado: '', </v>
      </c>
      <c r="AN45" t="str">
        <f>AN$1&amp;": '"&amp;Tabla5[[#This Row],[url_certificado]]&amp;"', "</f>
        <v xml:space="preserve">url_certificado: '', </v>
      </c>
      <c r="AO45" t="str">
        <f>AO$1&amp;": '"&amp;Tabla5[[#This Row],[instructor]]&amp;"', "</f>
        <v xml:space="preserve">instructor: 'Andrés Sosa Arevalo', </v>
      </c>
      <c r="AP45" t="str">
        <f>AP$1&amp;": '"&amp;Tabla5[[#This Row],[description]]&amp;"', "</f>
        <v xml:space="preserve">description: 'Aprende a agregar estilos a tus plantillas Html desde cero, contiene muchos ejercicios y se agregaran nuevos.', </v>
      </c>
      <c r="AQ45" t="str">
        <f>AQ$1&amp;": '"&amp;Tabla5[[#This Row],[url_aux]]&amp;"', "</f>
        <v xml:space="preserve">url_aux: '', </v>
      </c>
      <c r="AR45" t="str">
        <f>AR$1&amp;": '"&amp;Tabla5[[#This Row],[calificacion]]&amp;"', "</f>
        <v xml:space="preserve">calificacion: '*En evaluación*', </v>
      </c>
      <c r="AS45" t="str">
        <f>AS$1&amp;": "&amp;Tabla5[[#This Row],[actualizado]]&amp;", "</f>
        <v xml:space="preserve">actualizado: true, </v>
      </c>
      <c r="AT45" t="str">
        <f>AT$1&amp;": "&amp;Tabla5[[#This Row],[en_ruta]]&amp;", "</f>
        <v xml:space="preserve">en_ruta: true, </v>
      </c>
      <c r="AU45" t="str">
        <f>AU$1&amp;": '"&amp;Tabla5[[#This Row],[logo_platform]]&amp;"', "</f>
        <v xml:space="preserve">logo_platform: 'udemy', </v>
      </c>
      <c r="AV45" t="str">
        <f>AV$1&amp;": [ "&amp;Tabla5[[#This Row],[logo_technologies]]&amp;" ], "</f>
        <v xml:space="preserve">logo_technologies: [ 'css' ], </v>
      </c>
      <c r="AW45" t="str">
        <f>AW$1&amp;": "&amp;Tabla5[[#This Row],[mostrar]]&amp;", "</f>
        <v xml:space="preserve">mostrar: false, </v>
      </c>
      <c r="AX45" t="str">
        <f>AX$1&amp;": '"&amp;Tabla5[[#This Row],[repositorio]]&amp;"', "</f>
        <v xml:space="preserve">repositorio: '', </v>
      </c>
      <c r="AY45" t="str">
        <f>AY$1&amp;": '"&amp;Tabla5[[#This Row],[nota]]&amp;"'"</f>
        <v>nota: ''</v>
      </c>
      <c r="AZ45" t="str">
        <f t="shared" si="0"/>
        <v>{ id: 44, name: 'Curso de css-todo lo que necesitas saber sobre css y css3', category: 'Front-end', technology: 'css', url: 'https://www.udemy.com/course/curso-de-css-introduccion-a-las-hojas-de-estilos-en-cascada', platform: 'Udemy', costo: 0, money: 'EUR', comprado: true, priority: 0, minutos: 510, culminado: null, certificado: '', url_certificado: '', instructor: 'Andrés Sosa Arevalo', description: 'Aprende a agregar estilos a tus plantillas Html desde cero, contiene muchos ejercicios y se agregaran nuevos.', url_aux: '', calificacion: '*En evaluación*', actualizado: true, en_ruta: true, logo_platform: 'udemy', logo_technologies: [ 'css' ], mostrar: false, repositorio: '', nota: '' },</v>
      </c>
    </row>
    <row r="46" spans="1:52" x14ac:dyDescent="0.3">
      <c r="A46" s="5">
        <v>45</v>
      </c>
      <c r="B46" t="s">
        <v>880</v>
      </c>
      <c r="C46" t="s">
        <v>171</v>
      </c>
      <c r="D46" s="19" t="s">
        <v>790</v>
      </c>
      <c r="E46" s="2" t="s">
        <v>184</v>
      </c>
      <c r="F46" t="s">
        <v>81</v>
      </c>
      <c r="G46" s="3">
        <v>0</v>
      </c>
      <c r="H46" t="s">
        <v>47</v>
      </c>
      <c r="I46" t="s">
        <v>14</v>
      </c>
      <c r="J46" s="4">
        <v>0</v>
      </c>
      <c r="K46">
        <f>30*10</f>
        <v>300</v>
      </c>
      <c r="O46" t="s">
        <v>150</v>
      </c>
      <c r="P46" t="s">
        <v>969</v>
      </c>
      <c r="R46" t="s">
        <v>433</v>
      </c>
      <c r="S46" t="s">
        <v>14</v>
      </c>
      <c r="T46" t="s">
        <v>14</v>
      </c>
      <c r="U46" t="s">
        <v>785</v>
      </c>
      <c r="V46" s="19" t="s">
        <v>840</v>
      </c>
      <c r="W46" s="19" t="s">
        <v>15</v>
      </c>
      <c r="AA46" t="str">
        <f>AA$1&amp;": "&amp;Tabla5[[#This Row],[id]]&amp;", "</f>
        <v xml:space="preserve">id: 45, </v>
      </c>
      <c r="AB46" t="str">
        <f>AB$1&amp;": '"&amp;Tabla5[[#This Row],[name]]&amp;"', "</f>
        <v xml:space="preserve">name: 'Curso javascript desde cero', </v>
      </c>
      <c r="AC46" t="str">
        <f>AC$1&amp;": '"&amp;Tabla5[[#This Row],[category]]&amp;"', "</f>
        <v xml:space="preserve">category: 'Front-end', </v>
      </c>
      <c r="AD46" t="str">
        <f>AD$1&amp;": '"&amp;Tabla5[[#This Row],[technology]]&amp;"', "</f>
        <v xml:space="preserve">technology: 'javascript', </v>
      </c>
      <c r="AE46" t="str">
        <f>AE$1&amp;": '"&amp;Tabla5[[#This Row],[url]]&amp;"', "</f>
        <v xml:space="preserve">url: 'https://www.youtube.com/playlist?list=PLZ2ovOgdI-kXnDbWdaJK7GA1GvKGNMl6B', </v>
      </c>
      <c r="AF46" t="str">
        <f>AF$1&amp;": '"&amp;Tabla5[[#This Row],[platform]]&amp;"', "</f>
        <v xml:space="preserve">platform: 'YouTube', </v>
      </c>
      <c r="AG46" t="str">
        <f>AG$1&amp;": "&amp;SUBSTITUTE(Tabla5[[#This Row],[costo]],",",".")&amp;", "</f>
        <v xml:space="preserve">costo: 0, </v>
      </c>
      <c r="AH46" t="str">
        <f>AH$1&amp;": '"&amp;Tabla5[[#This Row],[money]]&amp;"', "</f>
        <v xml:space="preserve">money: 'USD', </v>
      </c>
      <c r="AI46" t="str">
        <f>AI$1&amp;": "&amp;Tabla5[[#This Row],[comprado]]&amp;", "</f>
        <v xml:space="preserve">comprado: true, </v>
      </c>
      <c r="AJ46" t="str">
        <f>AJ$1&amp;": "&amp;Tabla5[[#This Row],[priority]]&amp;", "</f>
        <v xml:space="preserve">priority: 0, </v>
      </c>
      <c r="AK46" t="str">
        <f>AK$1&amp;": "&amp;Tabla5[[#This Row],[minutos]]&amp;", "</f>
        <v xml:space="preserve">minutos: 300, </v>
      </c>
      <c r="AL46" t="str">
        <f>AL$1&amp;": "&amp;IF(Tabla5[[#This Row],[culminado]]=0,"null","'"&amp;TEXT(Tabla5[[#This Row],[culminado]],"aaaa-mm-dd")&amp;"'")&amp;", "</f>
        <v xml:space="preserve">culminado: null, </v>
      </c>
      <c r="AM46" t="str">
        <f>AM$1&amp;": '"&amp;Tabla5[[#This Row],[certificado]]&amp;"', "</f>
        <v xml:space="preserve">certificado: '', </v>
      </c>
      <c r="AN46" t="str">
        <f>AN$1&amp;": '"&amp;Tabla5[[#This Row],[url_certificado]]&amp;"', "</f>
        <v xml:space="preserve">url_certificado: '', </v>
      </c>
      <c r="AO46" t="str">
        <f>AO$1&amp;": '"&amp;Tabla5[[#This Row],[instructor]]&amp;"', "</f>
        <v xml:space="preserve">instructor: 'Victor Arana Flores', </v>
      </c>
      <c r="AP46" t="str">
        <f>AP$1&amp;": '"&amp;Tabla5[[#This Row],[description]]&amp;"', "</f>
        <v xml:space="preserve">description: 'Curso completo de javascript.', </v>
      </c>
      <c r="AQ46" t="str">
        <f>AQ$1&amp;": '"&amp;Tabla5[[#This Row],[url_aux]]&amp;"', "</f>
        <v xml:space="preserve">url_aux: '', </v>
      </c>
      <c r="AR46" t="str">
        <f>AR$1&amp;": '"&amp;Tabla5[[#This Row],[calificacion]]&amp;"', "</f>
        <v xml:space="preserve">calificacion: '*En evaluación*', </v>
      </c>
      <c r="AS46" t="str">
        <f>AS$1&amp;": "&amp;Tabla5[[#This Row],[actualizado]]&amp;", "</f>
        <v xml:space="preserve">actualizado: true, </v>
      </c>
      <c r="AT46" t="str">
        <f>AT$1&amp;": "&amp;Tabla5[[#This Row],[en_ruta]]&amp;", "</f>
        <v xml:space="preserve">en_ruta: true, </v>
      </c>
      <c r="AU46" t="str">
        <f>AU$1&amp;": '"&amp;Tabla5[[#This Row],[logo_platform]]&amp;"', "</f>
        <v xml:space="preserve">logo_platform: 'youtube', </v>
      </c>
      <c r="AV46" t="str">
        <f>AV$1&amp;": [ "&amp;Tabla5[[#This Row],[logo_technologies]]&amp;" ], "</f>
        <v xml:space="preserve">logo_technologies: [ 'javascript' ], </v>
      </c>
      <c r="AW46" t="str">
        <f>AW$1&amp;": "&amp;Tabla5[[#This Row],[mostrar]]&amp;", "</f>
        <v xml:space="preserve">mostrar: false, </v>
      </c>
      <c r="AX46" t="str">
        <f>AX$1&amp;": '"&amp;Tabla5[[#This Row],[repositorio]]&amp;"', "</f>
        <v xml:space="preserve">repositorio: '', </v>
      </c>
      <c r="AY46" t="str">
        <f>AY$1&amp;": '"&amp;Tabla5[[#This Row],[nota]]&amp;"'"</f>
        <v>nota: ''</v>
      </c>
      <c r="AZ46" t="str">
        <f t="shared" si="0"/>
        <v>{ id: 45, name: 'Curso javascript desde cero', category: 'Front-end', technology: 'javascript', url: 'https://www.youtube.com/playlist?list=PLZ2ovOgdI-kXnDbWdaJK7GA1GvKGNMl6B', platform: 'YouTube', costo: 0, money: 'USD', comprado: true, priority: 0, minutos: 300, culminado: null, certificado: '', url_certificado: '', instructor: 'Victor Arana Flores', description: 'Curso completo de javascript.', url_aux: '', calificacion: '*En evaluación*', actualizado: true, en_ruta: true, logo_platform: 'youtube', logo_technologies: [ 'javascript' ], mostrar: false, repositorio: '', nota: '' },</v>
      </c>
    </row>
    <row r="47" spans="1:52" x14ac:dyDescent="0.3">
      <c r="A47" s="5">
        <v>46</v>
      </c>
      <c r="B47" t="s">
        <v>881</v>
      </c>
      <c r="C47" t="s">
        <v>171</v>
      </c>
      <c r="D47" s="19" t="s">
        <v>790</v>
      </c>
      <c r="E47" s="2" t="s">
        <v>208</v>
      </c>
      <c r="F47" t="s">
        <v>8</v>
      </c>
      <c r="G47" s="3">
        <v>0</v>
      </c>
      <c r="H47" t="s">
        <v>10</v>
      </c>
      <c r="I47" t="s">
        <v>14</v>
      </c>
      <c r="J47" s="4">
        <v>0</v>
      </c>
      <c r="K47">
        <f>36*60</f>
        <v>2160</v>
      </c>
      <c r="O47" t="s">
        <v>185</v>
      </c>
      <c r="P47" t="s">
        <v>186</v>
      </c>
      <c r="R47" t="s">
        <v>433</v>
      </c>
      <c r="S47" t="s">
        <v>14</v>
      </c>
      <c r="T47" t="s">
        <v>14</v>
      </c>
      <c r="U47" t="s">
        <v>783</v>
      </c>
      <c r="V47" s="19" t="s">
        <v>840</v>
      </c>
      <c r="W47" s="19" t="s">
        <v>15</v>
      </c>
      <c r="AA47" t="str">
        <f>AA$1&amp;": "&amp;Tabla5[[#This Row],[id]]&amp;", "</f>
        <v xml:space="preserve">id: 46, </v>
      </c>
      <c r="AB47" t="str">
        <f>AB$1&amp;": '"&amp;Tabla5[[#This Row],[name]]&amp;"', "</f>
        <v xml:space="preserve">name: 'Universidad javascript 2021 - De Cero a Experto javascript!', </v>
      </c>
      <c r="AC47" t="str">
        <f>AC$1&amp;": '"&amp;Tabla5[[#This Row],[category]]&amp;"', "</f>
        <v xml:space="preserve">category: 'Front-end', </v>
      </c>
      <c r="AD47" t="str">
        <f>AD$1&amp;": '"&amp;Tabla5[[#This Row],[technology]]&amp;"', "</f>
        <v xml:space="preserve">technology: 'javascript', </v>
      </c>
      <c r="AE47" t="str">
        <f>AE$1&amp;": '"&amp;Tabla5[[#This Row],[url]]&amp;"', "</f>
        <v xml:space="preserve">url: 'https://www.udemy.com/course/universidad-javascript-angular-react-vue-typescript-html-css-bootstrap', </v>
      </c>
      <c r="AF47" t="str">
        <f>AF$1&amp;": '"&amp;Tabla5[[#This Row],[platform]]&amp;"', "</f>
        <v xml:space="preserve">platform: 'Udemy', </v>
      </c>
      <c r="AG47" t="str">
        <f>AG$1&amp;": "&amp;SUBSTITUTE(Tabla5[[#This Row],[costo]],",",".")&amp;", "</f>
        <v xml:space="preserve">costo: 0, </v>
      </c>
      <c r="AH47" t="str">
        <f>AH$1&amp;": '"&amp;Tabla5[[#This Row],[money]]&amp;"', "</f>
        <v xml:space="preserve">money: 'EUR', </v>
      </c>
      <c r="AI47" t="str">
        <f>AI$1&amp;": "&amp;Tabla5[[#This Row],[comprado]]&amp;", "</f>
        <v xml:space="preserve">comprado: true, </v>
      </c>
      <c r="AJ47" t="str">
        <f>AJ$1&amp;": "&amp;Tabla5[[#This Row],[priority]]&amp;", "</f>
        <v xml:space="preserve">priority: 0, </v>
      </c>
      <c r="AK47" t="str">
        <f>AK$1&amp;": "&amp;Tabla5[[#This Row],[minutos]]&amp;", "</f>
        <v xml:space="preserve">minutos: 2160, </v>
      </c>
      <c r="AL47" t="str">
        <f>AL$1&amp;": "&amp;IF(Tabla5[[#This Row],[culminado]]=0,"null","'"&amp;TEXT(Tabla5[[#This Row],[culminado]],"aaaa-mm-dd")&amp;"'")&amp;", "</f>
        <v xml:space="preserve">culminado: null, </v>
      </c>
      <c r="AM47" t="str">
        <f>AM$1&amp;": '"&amp;Tabla5[[#This Row],[certificado]]&amp;"', "</f>
        <v xml:space="preserve">certificado: '', </v>
      </c>
      <c r="AN47" t="str">
        <f>AN$1&amp;": '"&amp;Tabla5[[#This Row],[url_certificado]]&amp;"', "</f>
        <v xml:space="preserve">url_certificado: '', </v>
      </c>
      <c r="AO47" t="str">
        <f>AO$1&amp;": '"&amp;Tabla5[[#This Row],[instructor]]&amp;"', "</f>
        <v xml:space="preserve">instructor: 'Ubaldo Acosta', </v>
      </c>
      <c r="AP47" t="str">
        <f>AP$1&amp;": '"&amp;Tabla5[[#This Row],[description]]&amp;"', "</f>
        <v xml:space="preserve">description: '[Actualizado 2021] - Programación Orientada a Objetos, Funciones Flecha, Callback, Promesas, Async, Await, DOM y más!', </v>
      </c>
      <c r="AQ47" t="str">
        <f>AQ$1&amp;": '"&amp;Tabla5[[#This Row],[url_aux]]&amp;"', "</f>
        <v xml:space="preserve">url_aux: '', </v>
      </c>
      <c r="AR47" t="str">
        <f>AR$1&amp;": '"&amp;Tabla5[[#This Row],[calificacion]]&amp;"', "</f>
        <v xml:space="preserve">calificacion: '*En evaluación*', </v>
      </c>
      <c r="AS47" t="str">
        <f>AS$1&amp;": "&amp;Tabla5[[#This Row],[actualizado]]&amp;", "</f>
        <v xml:space="preserve">actualizado: true, </v>
      </c>
      <c r="AT47" t="str">
        <f>AT$1&amp;": "&amp;Tabla5[[#This Row],[en_ruta]]&amp;", "</f>
        <v xml:space="preserve">en_ruta: true, </v>
      </c>
      <c r="AU47" t="str">
        <f>AU$1&amp;": '"&amp;Tabla5[[#This Row],[logo_platform]]&amp;"', "</f>
        <v xml:space="preserve">logo_platform: 'udemy', </v>
      </c>
      <c r="AV47" t="str">
        <f>AV$1&amp;": [ "&amp;Tabla5[[#This Row],[logo_technologies]]&amp;" ], "</f>
        <v xml:space="preserve">logo_technologies: [ 'javascript' ], </v>
      </c>
      <c r="AW47" t="str">
        <f>AW$1&amp;": "&amp;Tabla5[[#This Row],[mostrar]]&amp;", "</f>
        <v xml:space="preserve">mostrar: false, </v>
      </c>
      <c r="AX47" t="str">
        <f>AX$1&amp;": '"&amp;Tabla5[[#This Row],[repositorio]]&amp;"', "</f>
        <v xml:space="preserve">repositorio: '', </v>
      </c>
      <c r="AY47" t="str">
        <f>AY$1&amp;": '"&amp;Tabla5[[#This Row],[nota]]&amp;"'"</f>
        <v>nota: ''</v>
      </c>
      <c r="AZ47" t="str">
        <f t="shared" si="0"/>
        <v>{ id: 46, name: 'Universidad javascript 2021 - De Cero a Experto javascript!', category: 'Front-end', technology: 'javascript', url: 'https://www.udemy.com/course/universidad-javascript-angular-react-vue-typescript-html-css-bootstrap', platform: 'Udemy', costo: 0, money: 'EUR', comprado: true, priority: 0, minutos: 2160, culminado: null, certificado: '', url_certificado: '', instructor: 'Ubaldo Acosta', description: '[Actualizado 2021] - Programación Orientada a Objetos, Funciones Flecha, Callback, Promesas, Async, Await, DOM y más!', url_aux: '', calificacion: '*En evaluación*', actualizado: true, en_ruta: true, logo_platform: 'udemy', logo_technologies: [ 'javascript' ], mostrar: false, repositorio: '', nota: '' },</v>
      </c>
    </row>
    <row r="48" spans="1:52" x14ac:dyDescent="0.3">
      <c r="A48" s="5">
        <v>47</v>
      </c>
      <c r="B48" t="s">
        <v>882</v>
      </c>
      <c r="C48" t="s">
        <v>171</v>
      </c>
      <c r="D48" s="19" t="s">
        <v>788</v>
      </c>
      <c r="E48" s="2" t="s">
        <v>210</v>
      </c>
      <c r="F48" t="s">
        <v>8</v>
      </c>
      <c r="G48" s="3">
        <v>0</v>
      </c>
      <c r="H48" t="s">
        <v>10</v>
      </c>
      <c r="I48" t="s">
        <v>14</v>
      </c>
      <c r="J48" s="4">
        <v>0</v>
      </c>
      <c r="K48">
        <v>57</v>
      </c>
      <c r="O48" t="s">
        <v>209</v>
      </c>
      <c r="P48" t="s">
        <v>970</v>
      </c>
      <c r="R48" t="s">
        <v>433</v>
      </c>
      <c r="S48" t="s">
        <v>14</v>
      </c>
      <c r="T48" t="s">
        <v>14</v>
      </c>
      <c r="U48" t="s">
        <v>783</v>
      </c>
      <c r="V48" s="19" t="s">
        <v>842</v>
      </c>
      <c r="W48" s="19" t="s">
        <v>15</v>
      </c>
      <c r="AA48" t="str">
        <f>AA$1&amp;": "&amp;Tabla5[[#This Row],[id]]&amp;", "</f>
        <v xml:space="preserve">id: 47, </v>
      </c>
      <c r="AB48" t="str">
        <f>AB$1&amp;": '"&amp;Tabla5[[#This Row],[name]]&amp;"', "</f>
        <v xml:space="preserve">name: 'Curso de css3, Flexbox y css Grid Layout | Básico y rápido', </v>
      </c>
      <c r="AC48" t="str">
        <f>AC$1&amp;": '"&amp;Tabla5[[#This Row],[category]]&amp;"', "</f>
        <v xml:space="preserve">category: 'Front-end', </v>
      </c>
      <c r="AD48" t="str">
        <f>AD$1&amp;": '"&amp;Tabla5[[#This Row],[technology]]&amp;"', "</f>
        <v xml:space="preserve">technology: 'css', </v>
      </c>
      <c r="AE48" t="str">
        <f>AE$1&amp;": '"&amp;Tabla5[[#This Row],[url]]&amp;"', "</f>
        <v xml:space="preserve">url: 'https://www.udemy.com/course/curso-de-css3-flexbox-y-css-grid-layout-basico', </v>
      </c>
      <c r="AF48" t="str">
        <f>AF$1&amp;": '"&amp;Tabla5[[#This Row],[platform]]&amp;"', "</f>
        <v xml:space="preserve">platform: 'Udemy', </v>
      </c>
      <c r="AG48" t="str">
        <f>AG$1&amp;": "&amp;SUBSTITUTE(Tabla5[[#This Row],[costo]],",",".")&amp;", "</f>
        <v xml:space="preserve">costo: 0, </v>
      </c>
      <c r="AH48" t="str">
        <f>AH$1&amp;": '"&amp;Tabla5[[#This Row],[money]]&amp;"', "</f>
        <v xml:space="preserve">money: 'EUR', </v>
      </c>
      <c r="AI48" t="str">
        <f>AI$1&amp;": "&amp;Tabla5[[#This Row],[comprado]]&amp;", "</f>
        <v xml:space="preserve">comprado: true, </v>
      </c>
      <c r="AJ48" t="str">
        <f>AJ$1&amp;": "&amp;Tabla5[[#This Row],[priority]]&amp;", "</f>
        <v xml:space="preserve">priority: 0, </v>
      </c>
      <c r="AK48" t="str">
        <f>AK$1&amp;": "&amp;Tabla5[[#This Row],[minutos]]&amp;", "</f>
        <v xml:space="preserve">minutos: 57, </v>
      </c>
      <c r="AL48" t="str">
        <f>AL$1&amp;": "&amp;IF(Tabla5[[#This Row],[culminado]]=0,"null","'"&amp;TEXT(Tabla5[[#This Row],[culminado]],"aaaa-mm-dd")&amp;"'")&amp;", "</f>
        <v xml:space="preserve">culminado: null, </v>
      </c>
      <c r="AM48" t="str">
        <f>AM$1&amp;": '"&amp;Tabla5[[#This Row],[certificado]]&amp;"', "</f>
        <v xml:space="preserve">certificado: '', </v>
      </c>
      <c r="AN48" t="str">
        <f>AN$1&amp;": '"&amp;Tabla5[[#This Row],[url_certificado]]&amp;"', "</f>
        <v xml:space="preserve">url_certificado: '', </v>
      </c>
      <c r="AO48" t="str">
        <f>AO$1&amp;": '"&amp;Tabla5[[#This Row],[instructor]]&amp;"', "</f>
        <v xml:space="preserve">instructor: 'Víctor Robles', </v>
      </c>
      <c r="AP48" t="str">
        <f>AP$1&amp;": '"&amp;Tabla5[[#This Row],[description]]&amp;"', "</f>
        <v xml:space="preserve">description: 'Aprende css 3, css Flexbox y Grid Layout y da tus primeros pasos en la maquetación web. Dale estilos a tus páginas web.', </v>
      </c>
      <c r="AQ48" t="str">
        <f>AQ$1&amp;": '"&amp;Tabla5[[#This Row],[url_aux]]&amp;"', "</f>
        <v xml:space="preserve">url_aux: '', </v>
      </c>
      <c r="AR48" t="str">
        <f>AR$1&amp;": '"&amp;Tabla5[[#This Row],[calificacion]]&amp;"', "</f>
        <v xml:space="preserve">calificacion: '*En evaluación*', </v>
      </c>
      <c r="AS48" t="str">
        <f>AS$1&amp;": "&amp;Tabla5[[#This Row],[actualizado]]&amp;", "</f>
        <v xml:space="preserve">actualizado: true, </v>
      </c>
      <c r="AT48" t="str">
        <f>AT$1&amp;": "&amp;Tabla5[[#This Row],[en_ruta]]&amp;", "</f>
        <v xml:space="preserve">en_ruta: true, </v>
      </c>
      <c r="AU48" t="str">
        <f>AU$1&amp;": '"&amp;Tabla5[[#This Row],[logo_platform]]&amp;"', "</f>
        <v xml:space="preserve">logo_platform: 'udemy', </v>
      </c>
      <c r="AV48" t="str">
        <f>AV$1&amp;": [ "&amp;Tabla5[[#This Row],[logo_technologies]]&amp;" ], "</f>
        <v xml:space="preserve">logo_technologies: [ 'css' ], </v>
      </c>
      <c r="AW48" t="str">
        <f>AW$1&amp;": "&amp;Tabla5[[#This Row],[mostrar]]&amp;", "</f>
        <v xml:space="preserve">mostrar: false, </v>
      </c>
      <c r="AX48" t="str">
        <f>AX$1&amp;": '"&amp;Tabla5[[#This Row],[repositorio]]&amp;"', "</f>
        <v xml:space="preserve">repositorio: '', </v>
      </c>
      <c r="AY48" t="str">
        <f>AY$1&amp;": '"&amp;Tabla5[[#This Row],[nota]]&amp;"'"</f>
        <v>nota: ''</v>
      </c>
      <c r="AZ48" t="str">
        <f t="shared" si="0"/>
        <v>{ id: 47, name: 'Curso de css3, Flexbox y css Grid Layout | Básico y rápido', category: 'Front-end', technology: 'css', url: 'https://www.udemy.com/course/curso-de-css3-flexbox-y-css-grid-layout-basico', platform: 'Udemy', costo: 0, money: 'EUR', comprado: true, priority: 0, minutos: 57, culminado: null, certificado: '', url_certificado: '', instructor: 'Víctor Robles', description: 'Aprende css 3, css Flexbox y Grid Layout y da tus primeros pasos en la maquetación web. Dale estilos a tus páginas web.', url_aux: '', calificacion: '*En evaluación*', actualizado: true, en_ruta: true, logo_platform: 'udemy', logo_technologies: [ 'css' ], mostrar: false, repositorio: '', nota: '' },</v>
      </c>
    </row>
    <row r="49" spans="1:52" x14ac:dyDescent="0.3">
      <c r="A49" s="5">
        <v>48</v>
      </c>
      <c r="B49" t="s">
        <v>883</v>
      </c>
      <c r="C49" t="s">
        <v>171</v>
      </c>
      <c r="D49" s="19" t="s">
        <v>788</v>
      </c>
      <c r="E49" s="2" t="s">
        <v>211</v>
      </c>
      <c r="F49" t="s">
        <v>8</v>
      </c>
      <c r="G49" s="3">
        <v>0</v>
      </c>
      <c r="H49" t="s">
        <v>10</v>
      </c>
      <c r="I49" t="s">
        <v>14</v>
      </c>
      <c r="J49" s="4">
        <v>0</v>
      </c>
      <c r="K49">
        <v>57</v>
      </c>
      <c r="O49" t="s">
        <v>212</v>
      </c>
      <c r="P49" t="s">
        <v>971</v>
      </c>
      <c r="R49" t="s">
        <v>433</v>
      </c>
      <c r="S49" t="s">
        <v>14</v>
      </c>
      <c r="T49" t="s">
        <v>14</v>
      </c>
      <c r="U49" t="s">
        <v>783</v>
      </c>
      <c r="V49" s="19" t="s">
        <v>842</v>
      </c>
      <c r="W49" s="19" t="s">
        <v>15</v>
      </c>
      <c r="AA49" t="str">
        <f>AA$1&amp;": "&amp;Tabla5[[#This Row],[id]]&amp;", "</f>
        <v xml:space="preserve">id: 48, </v>
      </c>
      <c r="AB49" t="str">
        <f>AB$1&amp;": '"&amp;Tabla5[[#This Row],[name]]&amp;"', "</f>
        <v xml:space="preserve">name: 'FLEXBOX (css3) | Aprende FLEXBOX DESDE CERO', </v>
      </c>
      <c r="AC49" t="str">
        <f>AC$1&amp;": '"&amp;Tabla5[[#This Row],[category]]&amp;"', "</f>
        <v xml:space="preserve">category: 'Front-end', </v>
      </c>
      <c r="AD49" t="str">
        <f>AD$1&amp;": '"&amp;Tabla5[[#This Row],[technology]]&amp;"', "</f>
        <v xml:space="preserve">technology: 'css', </v>
      </c>
      <c r="AE49" t="str">
        <f>AE$1&amp;": '"&amp;Tabla5[[#This Row],[url]]&amp;"', "</f>
        <v xml:space="preserve">url: 'https://www.udemy.com/course/cursoflexbox', </v>
      </c>
      <c r="AF49" t="str">
        <f>AF$1&amp;": '"&amp;Tabla5[[#This Row],[platform]]&amp;"', "</f>
        <v xml:space="preserve">platform: 'Udemy', </v>
      </c>
      <c r="AG49" t="str">
        <f>AG$1&amp;": "&amp;SUBSTITUTE(Tabla5[[#This Row],[costo]],",",".")&amp;", "</f>
        <v xml:space="preserve">costo: 0, </v>
      </c>
      <c r="AH49" t="str">
        <f>AH$1&amp;": '"&amp;Tabla5[[#This Row],[money]]&amp;"', "</f>
        <v xml:space="preserve">money: 'EUR', </v>
      </c>
      <c r="AI49" t="str">
        <f>AI$1&amp;": "&amp;Tabla5[[#This Row],[comprado]]&amp;", "</f>
        <v xml:space="preserve">comprado: true, </v>
      </c>
      <c r="AJ49" t="str">
        <f>AJ$1&amp;": "&amp;Tabla5[[#This Row],[priority]]&amp;", "</f>
        <v xml:space="preserve">priority: 0, </v>
      </c>
      <c r="AK49" t="str">
        <f>AK$1&amp;": "&amp;Tabla5[[#This Row],[minutos]]&amp;", "</f>
        <v xml:space="preserve">minutos: 57, </v>
      </c>
      <c r="AL49" t="str">
        <f>AL$1&amp;": "&amp;IF(Tabla5[[#This Row],[culminado]]=0,"null","'"&amp;TEXT(Tabla5[[#This Row],[culminado]],"aaaa-mm-dd")&amp;"'")&amp;", "</f>
        <v xml:space="preserve">culminado: null, </v>
      </c>
      <c r="AM49" t="str">
        <f>AM$1&amp;": '"&amp;Tabla5[[#This Row],[certificado]]&amp;"', "</f>
        <v xml:space="preserve">certificado: '', </v>
      </c>
      <c r="AN49" t="str">
        <f>AN$1&amp;": '"&amp;Tabla5[[#This Row],[url_certificado]]&amp;"', "</f>
        <v xml:space="preserve">url_certificado: '', </v>
      </c>
      <c r="AO49" t="str">
        <f>AO$1&amp;": '"&amp;Tabla5[[#This Row],[instructor]]&amp;"', "</f>
        <v xml:space="preserve">instructor: 'Jordan Alexander', </v>
      </c>
      <c r="AP49" t="str">
        <f>AP$1&amp;": '"&amp;Tabla5[[#This Row],[description]]&amp;"', "</f>
        <v xml:space="preserve">description: 'Aprende y Entiende Flexbox, El módulo flexible más popular de css.', </v>
      </c>
      <c r="AQ49" t="str">
        <f>AQ$1&amp;": '"&amp;Tabla5[[#This Row],[url_aux]]&amp;"', "</f>
        <v xml:space="preserve">url_aux: '', </v>
      </c>
      <c r="AR49" t="str">
        <f>AR$1&amp;": '"&amp;Tabla5[[#This Row],[calificacion]]&amp;"', "</f>
        <v xml:space="preserve">calificacion: '*En evaluación*', </v>
      </c>
      <c r="AS49" t="str">
        <f>AS$1&amp;": "&amp;Tabla5[[#This Row],[actualizado]]&amp;", "</f>
        <v xml:space="preserve">actualizado: true, </v>
      </c>
      <c r="AT49" t="str">
        <f>AT$1&amp;": "&amp;Tabla5[[#This Row],[en_ruta]]&amp;", "</f>
        <v xml:space="preserve">en_ruta: true, </v>
      </c>
      <c r="AU49" t="str">
        <f>AU$1&amp;": '"&amp;Tabla5[[#This Row],[logo_platform]]&amp;"', "</f>
        <v xml:space="preserve">logo_platform: 'udemy', </v>
      </c>
      <c r="AV49" t="str">
        <f>AV$1&amp;": [ "&amp;Tabla5[[#This Row],[logo_technologies]]&amp;" ], "</f>
        <v xml:space="preserve">logo_technologies: [ 'css' ], </v>
      </c>
      <c r="AW49" t="str">
        <f>AW$1&amp;": "&amp;Tabla5[[#This Row],[mostrar]]&amp;", "</f>
        <v xml:space="preserve">mostrar: false, </v>
      </c>
      <c r="AX49" t="str">
        <f>AX$1&amp;": '"&amp;Tabla5[[#This Row],[repositorio]]&amp;"', "</f>
        <v xml:space="preserve">repositorio: '', </v>
      </c>
      <c r="AY49" t="str">
        <f>AY$1&amp;": '"&amp;Tabla5[[#This Row],[nota]]&amp;"'"</f>
        <v>nota: ''</v>
      </c>
      <c r="AZ49" t="str">
        <f t="shared" si="0"/>
        <v>{ id: 48, name: 'FLEXBOX (css3) | Aprende FLEXBOX DESDE CERO', category: 'Front-end', technology: 'css', url: 'https://www.udemy.com/course/cursoflexbox', platform: 'Udemy', costo: 0, money: 'EUR', comprado: true, priority: 0, minutos: 57, culminado: null, certificado: '', url_certificado: '', instructor: 'Jordan Alexander', description: 'Aprende y Entiende Flexbox, El módulo flexible más popular de css.', url_aux: '', calificacion: '*En evaluación*', actualizado: true, en_ruta: true, logo_platform: 'udemy', logo_technologies: [ 'css' ], mostrar: false, repositorio: '', nota: '' },</v>
      </c>
    </row>
    <row r="50" spans="1:52" x14ac:dyDescent="0.3">
      <c r="A50" s="5">
        <v>49</v>
      </c>
      <c r="B50" t="s">
        <v>884</v>
      </c>
      <c r="C50" t="s">
        <v>171</v>
      </c>
      <c r="D50" t="s">
        <v>213</v>
      </c>
      <c r="E50" s="2" t="s">
        <v>214</v>
      </c>
      <c r="F50" t="s">
        <v>8</v>
      </c>
      <c r="G50" s="3">
        <v>0</v>
      </c>
      <c r="H50" t="s">
        <v>10</v>
      </c>
      <c r="I50" t="s">
        <v>14</v>
      </c>
      <c r="J50" s="4">
        <v>0</v>
      </c>
      <c r="K50">
        <f>60+19</f>
        <v>79</v>
      </c>
      <c r="O50" t="s">
        <v>212</v>
      </c>
      <c r="P50" t="s">
        <v>972</v>
      </c>
      <c r="R50" t="s">
        <v>433</v>
      </c>
      <c r="S50" t="s">
        <v>14</v>
      </c>
      <c r="T50" t="s">
        <v>14</v>
      </c>
      <c r="U50" t="s">
        <v>783</v>
      </c>
      <c r="V50" s="19" t="s">
        <v>1081</v>
      </c>
      <c r="W50" s="19" t="s">
        <v>15</v>
      </c>
      <c r="AA50" t="str">
        <f>AA$1&amp;": "&amp;Tabla5[[#This Row],[id]]&amp;", "</f>
        <v xml:space="preserve">id: 49, </v>
      </c>
      <c r="AB50" t="str">
        <f>AB$1&amp;": '"&amp;Tabla5[[#This Row],[name]]&amp;"', "</f>
        <v xml:space="preserve">name: 'Crea una página web moderna con HTML css Y javascript', </v>
      </c>
      <c r="AC50" t="str">
        <f>AC$1&amp;": '"&amp;Tabla5[[#This Row],[category]]&amp;"', "</f>
        <v xml:space="preserve">category: 'Front-end', </v>
      </c>
      <c r="AD50" t="str">
        <f>AD$1&amp;": '"&amp;Tabla5[[#This Row],[technology]]&amp;"', "</f>
        <v xml:space="preserve">technology: 'Estándares Front-end', </v>
      </c>
      <c r="AE50" t="str">
        <f>AE$1&amp;": '"&amp;Tabla5[[#This Row],[url]]&amp;"', "</f>
        <v xml:space="preserve">url: 'https://www.udemy.com/course/crea-una-pagina-web-moderna-con-html-css-y-javascript', </v>
      </c>
      <c r="AF50" t="str">
        <f>AF$1&amp;": '"&amp;Tabla5[[#This Row],[platform]]&amp;"', "</f>
        <v xml:space="preserve">platform: 'Udemy', </v>
      </c>
      <c r="AG50" t="str">
        <f>AG$1&amp;": "&amp;SUBSTITUTE(Tabla5[[#This Row],[costo]],",",".")&amp;", "</f>
        <v xml:space="preserve">costo: 0, </v>
      </c>
      <c r="AH50" t="str">
        <f>AH$1&amp;": '"&amp;Tabla5[[#This Row],[money]]&amp;"', "</f>
        <v xml:space="preserve">money: 'EUR', </v>
      </c>
      <c r="AI50" t="str">
        <f>AI$1&amp;": "&amp;Tabla5[[#This Row],[comprado]]&amp;", "</f>
        <v xml:space="preserve">comprado: true, </v>
      </c>
      <c r="AJ50" t="str">
        <f>AJ$1&amp;": "&amp;Tabla5[[#This Row],[priority]]&amp;", "</f>
        <v xml:space="preserve">priority: 0, </v>
      </c>
      <c r="AK50" t="str">
        <f>AK$1&amp;": "&amp;Tabla5[[#This Row],[minutos]]&amp;", "</f>
        <v xml:space="preserve">minutos: 79, </v>
      </c>
      <c r="AL50" t="str">
        <f>AL$1&amp;": "&amp;IF(Tabla5[[#This Row],[culminado]]=0,"null","'"&amp;TEXT(Tabla5[[#This Row],[culminado]],"aaaa-mm-dd")&amp;"'")&amp;", "</f>
        <v xml:space="preserve">culminado: null, </v>
      </c>
      <c r="AM50" t="str">
        <f>AM$1&amp;": '"&amp;Tabla5[[#This Row],[certificado]]&amp;"', "</f>
        <v xml:space="preserve">certificado: '', </v>
      </c>
      <c r="AN50" t="str">
        <f>AN$1&amp;": '"&amp;Tabla5[[#This Row],[url_certificado]]&amp;"', "</f>
        <v xml:space="preserve">url_certificado: '', </v>
      </c>
      <c r="AO50" t="str">
        <f>AO$1&amp;": '"&amp;Tabla5[[#This Row],[instructor]]&amp;"', "</f>
        <v xml:space="preserve">instructor: 'Jordan Alexander', </v>
      </c>
      <c r="AP50" t="str">
        <f>AP$1&amp;": '"&amp;Tabla5[[#This Row],[description]]&amp;"', "</f>
        <v xml:space="preserve">description: 'Aprende a crear una página web con html5 css3 y Javacript, [Adaptable a dispositivos móviles]', </v>
      </c>
      <c r="AQ50" t="str">
        <f>AQ$1&amp;": '"&amp;Tabla5[[#This Row],[url_aux]]&amp;"', "</f>
        <v xml:space="preserve">url_aux: '', </v>
      </c>
      <c r="AR50" t="str">
        <f>AR$1&amp;": '"&amp;Tabla5[[#This Row],[calificacion]]&amp;"', "</f>
        <v xml:space="preserve">calificacion: '*En evaluación*', </v>
      </c>
      <c r="AS50" t="str">
        <f>AS$1&amp;": "&amp;Tabla5[[#This Row],[actualizado]]&amp;", "</f>
        <v xml:space="preserve">actualizado: true, </v>
      </c>
      <c r="AT50" t="str">
        <f>AT$1&amp;": "&amp;Tabla5[[#This Row],[en_ruta]]&amp;", "</f>
        <v xml:space="preserve">en_ruta: true, </v>
      </c>
      <c r="AU50" t="str">
        <f>AU$1&amp;": '"&amp;Tabla5[[#This Row],[logo_platform]]&amp;"', "</f>
        <v xml:space="preserve">logo_platform: 'udemy', </v>
      </c>
      <c r="AV50" t="str">
        <f>AV$1&amp;": [ "&amp;Tabla5[[#This Row],[logo_technologies]]&amp;" ], "</f>
        <v xml:space="preserve">logo_technologies: [ 'html5','css','javascript' ], </v>
      </c>
      <c r="AW50" t="str">
        <f>AW$1&amp;": "&amp;Tabla5[[#This Row],[mostrar]]&amp;", "</f>
        <v xml:space="preserve">mostrar: false, </v>
      </c>
      <c r="AX50" t="str">
        <f>AX$1&amp;": '"&amp;Tabla5[[#This Row],[repositorio]]&amp;"', "</f>
        <v xml:space="preserve">repositorio: '', </v>
      </c>
      <c r="AY50" t="str">
        <f>AY$1&amp;": '"&amp;Tabla5[[#This Row],[nota]]&amp;"'"</f>
        <v>nota: ''</v>
      </c>
      <c r="AZ50" t="str">
        <f t="shared" si="0"/>
        <v>{ id: 49, name: 'Crea una página web moderna con HTML css Y javascript', category: 'Front-end', technology: 'Estándares Front-end', url: 'https://www.udemy.com/course/crea-una-pagina-web-moderna-con-html-css-y-javascript', platform: 'Udemy', costo: 0, money: 'EUR', comprado: true, priority: 0, minutos: 79, culminado: null, certificado: '', url_certificado: '', instructor: 'Jordan Alexander', description: 'Aprende a crear una página web con html5 css3 y Javacript, [Adaptable a dispositivos móviles]', url_aux: '', calificacion: '*En evaluación*', actualizado: true, en_ruta: true, logo_platform: 'udemy', logo_technologies: [ 'html5','css','javascript' ], mostrar: false, repositorio: '', nota: '' },</v>
      </c>
    </row>
    <row r="51" spans="1:52" x14ac:dyDescent="0.3">
      <c r="A51" s="5">
        <v>50</v>
      </c>
      <c r="B51" t="s">
        <v>885</v>
      </c>
      <c r="C51" t="s">
        <v>171</v>
      </c>
      <c r="D51" t="s">
        <v>213</v>
      </c>
      <c r="E51" s="2" t="s">
        <v>215</v>
      </c>
      <c r="F51" t="s">
        <v>8</v>
      </c>
      <c r="G51" s="3">
        <v>0</v>
      </c>
      <c r="H51" t="s">
        <v>10</v>
      </c>
      <c r="I51" t="s">
        <v>14</v>
      </c>
      <c r="J51" s="4">
        <v>0</v>
      </c>
      <c r="K51">
        <v>51</v>
      </c>
      <c r="O51" t="s">
        <v>212</v>
      </c>
      <c r="P51" t="s">
        <v>973</v>
      </c>
      <c r="R51" t="s">
        <v>433</v>
      </c>
      <c r="S51" t="s">
        <v>14</v>
      </c>
      <c r="T51" t="s">
        <v>14</v>
      </c>
      <c r="U51" t="s">
        <v>783</v>
      </c>
      <c r="V51" s="19" t="s">
        <v>1081</v>
      </c>
      <c r="W51" s="19" t="s">
        <v>15</v>
      </c>
      <c r="AA51" t="str">
        <f>AA$1&amp;": "&amp;Tabla5[[#This Row],[id]]&amp;", "</f>
        <v xml:space="preserve">id: 50, </v>
      </c>
      <c r="AB51" t="str">
        <f>AB$1&amp;": '"&amp;Tabla5[[#This Row],[name]]&amp;"', "</f>
        <v xml:space="preserve">name: 'Crea una LANDING PAGE moderna con HTML css Y javascript', </v>
      </c>
      <c r="AC51" t="str">
        <f>AC$1&amp;": '"&amp;Tabla5[[#This Row],[category]]&amp;"', "</f>
        <v xml:space="preserve">category: 'Front-end', </v>
      </c>
      <c r="AD51" t="str">
        <f>AD$1&amp;": '"&amp;Tabla5[[#This Row],[technology]]&amp;"', "</f>
        <v xml:space="preserve">technology: 'Estándares Front-end', </v>
      </c>
      <c r="AE51" t="str">
        <f>AE$1&amp;": '"&amp;Tabla5[[#This Row],[url]]&amp;"', "</f>
        <v xml:space="preserve">url: 'https://www.udemy.com/course/crea-una-landing-page-moderna-con-html-css-y-javascript', </v>
      </c>
      <c r="AF51" t="str">
        <f>AF$1&amp;": '"&amp;Tabla5[[#This Row],[platform]]&amp;"', "</f>
        <v xml:space="preserve">platform: 'Udemy', </v>
      </c>
      <c r="AG51" t="str">
        <f>AG$1&amp;": "&amp;SUBSTITUTE(Tabla5[[#This Row],[costo]],",",".")&amp;", "</f>
        <v xml:space="preserve">costo: 0, </v>
      </c>
      <c r="AH51" t="str">
        <f>AH$1&amp;": '"&amp;Tabla5[[#This Row],[money]]&amp;"', "</f>
        <v xml:space="preserve">money: 'EUR', </v>
      </c>
      <c r="AI51" t="str">
        <f>AI$1&amp;": "&amp;Tabla5[[#This Row],[comprado]]&amp;", "</f>
        <v xml:space="preserve">comprado: true, </v>
      </c>
      <c r="AJ51" t="str">
        <f>AJ$1&amp;": "&amp;Tabla5[[#This Row],[priority]]&amp;", "</f>
        <v xml:space="preserve">priority: 0, </v>
      </c>
      <c r="AK51" t="str">
        <f>AK$1&amp;": "&amp;Tabla5[[#This Row],[minutos]]&amp;", "</f>
        <v xml:space="preserve">minutos: 51, </v>
      </c>
      <c r="AL51" t="str">
        <f>AL$1&amp;": "&amp;IF(Tabla5[[#This Row],[culminado]]=0,"null","'"&amp;TEXT(Tabla5[[#This Row],[culminado]],"aaaa-mm-dd")&amp;"'")&amp;", "</f>
        <v xml:space="preserve">culminado: null, </v>
      </c>
      <c r="AM51" t="str">
        <f>AM$1&amp;": '"&amp;Tabla5[[#This Row],[certificado]]&amp;"', "</f>
        <v xml:space="preserve">certificado: '', </v>
      </c>
      <c r="AN51" t="str">
        <f>AN$1&amp;": '"&amp;Tabla5[[#This Row],[url_certificado]]&amp;"', "</f>
        <v xml:space="preserve">url_certificado: '', </v>
      </c>
      <c r="AO51" t="str">
        <f>AO$1&amp;": '"&amp;Tabla5[[#This Row],[instructor]]&amp;"', "</f>
        <v xml:space="preserve">instructor: 'Jordan Alexander', </v>
      </c>
      <c r="AP51" t="str">
        <f>AP$1&amp;": '"&amp;Tabla5[[#This Row],[description]]&amp;"', "</f>
        <v xml:space="preserve">description: 'Aprende a crear una landing page moderna desde 0 con html5 css3 y JS (javascript) con animaciones hechas en css3.', </v>
      </c>
      <c r="AQ51" t="str">
        <f>AQ$1&amp;": '"&amp;Tabla5[[#This Row],[url_aux]]&amp;"', "</f>
        <v xml:space="preserve">url_aux: '', </v>
      </c>
      <c r="AR51" t="str">
        <f>AR$1&amp;": '"&amp;Tabla5[[#This Row],[calificacion]]&amp;"', "</f>
        <v xml:space="preserve">calificacion: '*En evaluación*', </v>
      </c>
      <c r="AS51" t="str">
        <f>AS$1&amp;": "&amp;Tabla5[[#This Row],[actualizado]]&amp;", "</f>
        <v xml:space="preserve">actualizado: true, </v>
      </c>
      <c r="AT51" t="str">
        <f>AT$1&amp;": "&amp;Tabla5[[#This Row],[en_ruta]]&amp;", "</f>
        <v xml:space="preserve">en_ruta: true, </v>
      </c>
      <c r="AU51" t="str">
        <f>AU$1&amp;": '"&amp;Tabla5[[#This Row],[logo_platform]]&amp;"', "</f>
        <v xml:space="preserve">logo_platform: 'udemy', </v>
      </c>
      <c r="AV51" t="str">
        <f>AV$1&amp;": [ "&amp;Tabla5[[#This Row],[logo_technologies]]&amp;" ], "</f>
        <v xml:space="preserve">logo_technologies: [ 'html5','css','javascript' ], </v>
      </c>
      <c r="AW51" t="str">
        <f>AW$1&amp;": "&amp;Tabla5[[#This Row],[mostrar]]&amp;", "</f>
        <v xml:space="preserve">mostrar: false, </v>
      </c>
      <c r="AX51" t="str">
        <f>AX$1&amp;": '"&amp;Tabla5[[#This Row],[repositorio]]&amp;"', "</f>
        <v xml:space="preserve">repositorio: '', </v>
      </c>
      <c r="AY51" t="str">
        <f>AY$1&amp;": '"&amp;Tabla5[[#This Row],[nota]]&amp;"'"</f>
        <v>nota: ''</v>
      </c>
      <c r="AZ51" t="str">
        <f t="shared" si="0"/>
        <v>{ id: 50, name: 'Crea una LANDING PAGE moderna con HTML css Y javascript', category: 'Front-end', technology: 'Estándares Front-end', url: 'https://www.udemy.com/course/crea-una-landing-page-moderna-con-html-css-y-javascript', platform: 'Udemy', costo: 0, money: 'EUR', comprado: true, priority: 0, minutos: 51, culminado: null, certificado: '', url_certificado: '', instructor: 'Jordan Alexander', description: 'Aprende a crear una landing page moderna desde 0 con html5 css3 y JS (javascript) con animaciones hechas en css3.', url_aux: '', calificacion: '*En evaluación*', actualizado: true, en_ruta: true, logo_platform: 'udemy', logo_technologies: [ 'html5','css','javascript' ], mostrar: false, repositorio: '', nota: '' },</v>
      </c>
    </row>
    <row r="52" spans="1:52" x14ac:dyDescent="0.3">
      <c r="A52" s="5">
        <v>51</v>
      </c>
      <c r="B52" t="s">
        <v>886</v>
      </c>
      <c r="C52" t="s">
        <v>171</v>
      </c>
      <c r="D52" t="s">
        <v>213</v>
      </c>
      <c r="E52" s="2" t="s">
        <v>216</v>
      </c>
      <c r="F52" t="s">
        <v>8</v>
      </c>
      <c r="G52" s="3">
        <v>0</v>
      </c>
      <c r="H52" t="s">
        <v>10</v>
      </c>
      <c r="I52" t="s">
        <v>14</v>
      </c>
      <c r="J52" s="4">
        <v>0</v>
      </c>
      <c r="K52">
        <f>2*60+43</f>
        <v>163</v>
      </c>
      <c r="O52" t="s">
        <v>212</v>
      </c>
      <c r="P52" t="s">
        <v>974</v>
      </c>
      <c r="R52" t="s">
        <v>433</v>
      </c>
      <c r="S52" t="s">
        <v>14</v>
      </c>
      <c r="T52" t="s">
        <v>14</v>
      </c>
      <c r="U52" t="s">
        <v>783</v>
      </c>
      <c r="V52" s="19" t="s">
        <v>1081</v>
      </c>
      <c r="W52" s="19" t="s">
        <v>15</v>
      </c>
      <c r="AA52" t="str">
        <f>AA$1&amp;": "&amp;Tabla5[[#This Row],[id]]&amp;", "</f>
        <v xml:space="preserve">id: 51, </v>
      </c>
      <c r="AB52" t="str">
        <f>AB$1&amp;": '"&amp;Tabla5[[#This Row],[name]]&amp;"', "</f>
        <v xml:space="preserve">name: 'Crea una página web profesional con HTML css y javascript', </v>
      </c>
      <c r="AC52" t="str">
        <f>AC$1&amp;": '"&amp;Tabla5[[#This Row],[category]]&amp;"', "</f>
        <v xml:space="preserve">category: 'Front-end', </v>
      </c>
      <c r="AD52" t="str">
        <f>AD$1&amp;": '"&amp;Tabla5[[#This Row],[technology]]&amp;"', "</f>
        <v xml:space="preserve">technology: 'Estándares Front-end', </v>
      </c>
      <c r="AE52" t="str">
        <f>AE$1&amp;": '"&amp;Tabla5[[#This Row],[url]]&amp;"', "</f>
        <v xml:space="preserve">url: 'https://www.udemy.com/course/crea-una-pagina-web-profesional-con-html-css-y-javascript', </v>
      </c>
      <c r="AF52" t="str">
        <f>AF$1&amp;": '"&amp;Tabla5[[#This Row],[platform]]&amp;"', "</f>
        <v xml:space="preserve">platform: 'Udemy', </v>
      </c>
      <c r="AG52" t="str">
        <f>AG$1&amp;": "&amp;SUBSTITUTE(Tabla5[[#This Row],[costo]],",",".")&amp;", "</f>
        <v xml:space="preserve">costo: 0, </v>
      </c>
      <c r="AH52" t="str">
        <f>AH$1&amp;": '"&amp;Tabla5[[#This Row],[money]]&amp;"', "</f>
        <v xml:space="preserve">money: 'EUR', </v>
      </c>
      <c r="AI52" t="str">
        <f>AI$1&amp;": "&amp;Tabla5[[#This Row],[comprado]]&amp;", "</f>
        <v xml:space="preserve">comprado: true, </v>
      </c>
      <c r="AJ52" t="str">
        <f>AJ$1&amp;": "&amp;Tabla5[[#This Row],[priority]]&amp;", "</f>
        <v xml:space="preserve">priority: 0, </v>
      </c>
      <c r="AK52" t="str">
        <f>AK$1&amp;": "&amp;Tabla5[[#This Row],[minutos]]&amp;", "</f>
        <v xml:space="preserve">minutos: 163, </v>
      </c>
      <c r="AL52" t="str">
        <f>AL$1&amp;": "&amp;IF(Tabla5[[#This Row],[culminado]]=0,"null","'"&amp;TEXT(Tabla5[[#This Row],[culminado]],"aaaa-mm-dd")&amp;"'")&amp;", "</f>
        <v xml:space="preserve">culminado: null, </v>
      </c>
      <c r="AM52" t="str">
        <f>AM$1&amp;": '"&amp;Tabla5[[#This Row],[certificado]]&amp;"', "</f>
        <v xml:space="preserve">certificado: '', </v>
      </c>
      <c r="AN52" t="str">
        <f>AN$1&amp;": '"&amp;Tabla5[[#This Row],[url_certificado]]&amp;"', "</f>
        <v xml:space="preserve">url_certificado: '', </v>
      </c>
      <c r="AO52" t="str">
        <f>AO$1&amp;": '"&amp;Tabla5[[#This Row],[instructor]]&amp;"', "</f>
        <v xml:space="preserve">instructor: 'Jordan Alexander', </v>
      </c>
      <c r="AP52" t="str">
        <f>AP$1&amp;": '"&amp;Tabla5[[#This Row],[description]]&amp;"', "</f>
        <v xml:space="preserve">description: 'En este curso aprenderás a crear una página web desde 0 con HTML css y javascript además aprenderás a subirla a internet.', </v>
      </c>
      <c r="AQ52" t="str">
        <f>AQ$1&amp;": '"&amp;Tabla5[[#This Row],[url_aux]]&amp;"', "</f>
        <v xml:space="preserve">url_aux: '', </v>
      </c>
      <c r="AR52" t="str">
        <f>AR$1&amp;": '"&amp;Tabla5[[#This Row],[calificacion]]&amp;"', "</f>
        <v xml:space="preserve">calificacion: '*En evaluación*', </v>
      </c>
      <c r="AS52" t="str">
        <f>AS$1&amp;": "&amp;Tabla5[[#This Row],[actualizado]]&amp;", "</f>
        <v xml:space="preserve">actualizado: true, </v>
      </c>
      <c r="AT52" t="str">
        <f>AT$1&amp;": "&amp;Tabla5[[#This Row],[en_ruta]]&amp;", "</f>
        <v xml:space="preserve">en_ruta: true, </v>
      </c>
      <c r="AU52" t="str">
        <f>AU$1&amp;": '"&amp;Tabla5[[#This Row],[logo_platform]]&amp;"', "</f>
        <v xml:space="preserve">logo_platform: 'udemy', </v>
      </c>
      <c r="AV52" t="str">
        <f>AV$1&amp;": [ "&amp;Tabla5[[#This Row],[logo_technologies]]&amp;" ], "</f>
        <v xml:space="preserve">logo_technologies: [ 'html5','css','javascript' ], </v>
      </c>
      <c r="AW52" t="str">
        <f>AW$1&amp;": "&amp;Tabla5[[#This Row],[mostrar]]&amp;", "</f>
        <v xml:space="preserve">mostrar: false, </v>
      </c>
      <c r="AX52" t="str">
        <f>AX$1&amp;": '"&amp;Tabla5[[#This Row],[repositorio]]&amp;"', "</f>
        <v xml:space="preserve">repositorio: '', </v>
      </c>
      <c r="AY52" t="str">
        <f>AY$1&amp;": '"&amp;Tabla5[[#This Row],[nota]]&amp;"'"</f>
        <v>nota: ''</v>
      </c>
      <c r="AZ52" t="str">
        <f t="shared" si="0"/>
        <v>{ id: 51, name: 'Crea una página web profesional con HTML css y javascript', category: 'Front-end', technology: 'Estándares Front-end', url: 'https://www.udemy.com/course/crea-una-pagina-web-profesional-con-html-css-y-javascript', platform: 'Udemy', costo: 0, money: 'EUR', comprado: true, priority: 0, minutos: 163, culminado: null, certificado: '', url_certificado: '', instructor: 'Jordan Alexander', description: 'En este curso aprenderás a crear una página web desde 0 con HTML css y javascript además aprenderás a subirla a internet.', url_aux: '', calificacion: '*En evaluación*', actualizado: true, en_ruta: true, logo_platform: 'udemy', logo_technologies: [ 'html5','css','javascript' ], mostrar: false, repositorio: '', nota: '' },</v>
      </c>
    </row>
    <row r="53" spans="1:52" x14ac:dyDescent="0.3">
      <c r="A53" s="5">
        <v>52</v>
      </c>
      <c r="B53" t="s">
        <v>887</v>
      </c>
      <c r="C53" t="s">
        <v>171</v>
      </c>
      <c r="D53" t="s">
        <v>213</v>
      </c>
      <c r="E53" s="2" t="s">
        <v>217</v>
      </c>
      <c r="F53" t="s">
        <v>8</v>
      </c>
      <c r="G53" s="3">
        <v>0</v>
      </c>
      <c r="H53" t="s">
        <v>10</v>
      </c>
      <c r="I53" t="s">
        <v>14</v>
      </c>
      <c r="J53" s="4">
        <v>0</v>
      </c>
      <c r="K53">
        <v>55</v>
      </c>
      <c r="O53" t="s">
        <v>209</v>
      </c>
      <c r="P53" t="s">
        <v>975</v>
      </c>
      <c r="R53" t="s">
        <v>433</v>
      </c>
      <c r="S53" t="s">
        <v>14</v>
      </c>
      <c r="T53" t="s">
        <v>14</v>
      </c>
      <c r="U53" t="s">
        <v>783</v>
      </c>
      <c r="V53" s="19" t="s">
        <v>1081</v>
      </c>
      <c r="W53" s="19" t="s">
        <v>15</v>
      </c>
      <c r="AA53" t="str">
        <f>AA$1&amp;": "&amp;Tabla5[[#This Row],[id]]&amp;", "</f>
        <v xml:space="preserve">id: 52, </v>
      </c>
      <c r="AB53" t="str">
        <f>AB$1&amp;": '"&amp;Tabla5[[#This Row],[name]]&amp;"', "</f>
        <v xml:space="preserve">name: 'Curso de Desarrollo Web con HTML, css y javascript | Básico', </v>
      </c>
      <c r="AC53" t="str">
        <f>AC$1&amp;": '"&amp;Tabla5[[#This Row],[category]]&amp;"', "</f>
        <v xml:space="preserve">category: 'Front-end', </v>
      </c>
      <c r="AD53" t="str">
        <f>AD$1&amp;": '"&amp;Tabla5[[#This Row],[technology]]&amp;"', "</f>
        <v xml:space="preserve">technology: 'Estándares Front-end', </v>
      </c>
      <c r="AE53" t="str">
        <f>AE$1&amp;": '"&amp;Tabla5[[#This Row],[url]]&amp;"', "</f>
        <v xml:space="preserve">url: 'https://www.udemy.com/course/curso-de-desarrollo-web-con-html-css-y-javascript', </v>
      </c>
      <c r="AF53" t="str">
        <f>AF$1&amp;": '"&amp;Tabla5[[#This Row],[platform]]&amp;"', "</f>
        <v xml:space="preserve">platform: 'Udemy', </v>
      </c>
      <c r="AG53" t="str">
        <f>AG$1&amp;": "&amp;SUBSTITUTE(Tabla5[[#This Row],[costo]],",",".")&amp;", "</f>
        <v xml:space="preserve">costo: 0, </v>
      </c>
      <c r="AH53" t="str">
        <f>AH$1&amp;": '"&amp;Tabla5[[#This Row],[money]]&amp;"', "</f>
        <v xml:space="preserve">money: 'EUR', </v>
      </c>
      <c r="AI53" t="str">
        <f>AI$1&amp;": "&amp;Tabla5[[#This Row],[comprado]]&amp;", "</f>
        <v xml:space="preserve">comprado: true, </v>
      </c>
      <c r="AJ53" t="str">
        <f>AJ$1&amp;": "&amp;Tabla5[[#This Row],[priority]]&amp;", "</f>
        <v xml:space="preserve">priority: 0, </v>
      </c>
      <c r="AK53" t="str">
        <f>AK$1&amp;": "&amp;Tabla5[[#This Row],[minutos]]&amp;", "</f>
        <v xml:space="preserve">minutos: 55, </v>
      </c>
      <c r="AL53" t="str">
        <f>AL$1&amp;": "&amp;IF(Tabla5[[#This Row],[culminado]]=0,"null","'"&amp;TEXT(Tabla5[[#This Row],[culminado]],"aaaa-mm-dd")&amp;"'")&amp;", "</f>
        <v xml:space="preserve">culminado: null, </v>
      </c>
      <c r="AM53" t="str">
        <f>AM$1&amp;": '"&amp;Tabla5[[#This Row],[certificado]]&amp;"', "</f>
        <v xml:space="preserve">certificado: '', </v>
      </c>
      <c r="AN53" t="str">
        <f>AN$1&amp;": '"&amp;Tabla5[[#This Row],[url_certificado]]&amp;"', "</f>
        <v xml:space="preserve">url_certificado: '', </v>
      </c>
      <c r="AO53" t="str">
        <f>AO$1&amp;": '"&amp;Tabla5[[#This Row],[instructor]]&amp;"', "</f>
        <v xml:space="preserve">instructor: 'Víctor Robles', </v>
      </c>
      <c r="AP53" t="str">
        <f>AP$1&amp;": '"&amp;Tabla5[[#This Row],[description]]&amp;"', "</f>
        <v xml:space="preserve">description: 'Aprende HTML, css y javascript desde cero y da tus primeros pasos en el desarrollo web. Crea tu primera web paso a paso.', </v>
      </c>
      <c r="AQ53" t="str">
        <f>AQ$1&amp;": '"&amp;Tabla5[[#This Row],[url_aux]]&amp;"', "</f>
        <v xml:space="preserve">url_aux: '', </v>
      </c>
      <c r="AR53" t="str">
        <f>AR$1&amp;": '"&amp;Tabla5[[#This Row],[calificacion]]&amp;"', "</f>
        <v xml:space="preserve">calificacion: '*En evaluación*', </v>
      </c>
      <c r="AS53" t="str">
        <f>AS$1&amp;": "&amp;Tabla5[[#This Row],[actualizado]]&amp;", "</f>
        <v xml:space="preserve">actualizado: true, </v>
      </c>
      <c r="AT53" t="str">
        <f>AT$1&amp;": "&amp;Tabla5[[#This Row],[en_ruta]]&amp;", "</f>
        <v xml:space="preserve">en_ruta: true, </v>
      </c>
      <c r="AU53" t="str">
        <f>AU$1&amp;": '"&amp;Tabla5[[#This Row],[logo_platform]]&amp;"', "</f>
        <v xml:space="preserve">logo_platform: 'udemy', </v>
      </c>
      <c r="AV53" t="str">
        <f>AV$1&amp;": [ "&amp;Tabla5[[#This Row],[logo_technologies]]&amp;" ], "</f>
        <v xml:space="preserve">logo_technologies: [ 'html5','css','javascript' ], </v>
      </c>
      <c r="AW53" t="str">
        <f>AW$1&amp;": "&amp;Tabla5[[#This Row],[mostrar]]&amp;", "</f>
        <v xml:space="preserve">mostrar: false, </v>
      </c>
      <c r="AX53" t="str">
        <f>AX$1&amp;": '"&amp;Tabla5[[#This Row],[repositorio]]&amp;"', "</f>
        <v xml:space="preserve">repositorio: '', </v>
      </c>
      <c r="AY53" t="str">
        <f>AY$1&amp;": '"&amp;Tabla5[[#This Row],[nota]]&amp;"'"</f>
        <v>nota: ''</v>
      </c>
      <c r="AZ53" t="str">
        <f t="shared" si="0"/>
        <v>{ id: 52, name: 'Curso de Desarrollo Web con HTML, css y javascript | Básico', category: 'Front-end', technology: 'Estándares Front-end', url: 'https://www.udemy.com/course/curso-de-desarrollo-web-con-html-css-y-javascript', platform: 'Udemy', costo: 0, money: 'EUR', comprado: true, priority: 0, minutos: 55, culminado: null, certificado: '', url_certificado: '', instructor: 'Víctor Robles', description: 'Aprende HTML, css y javascript desde cero y da tus primeros pasos en el desarrollo web. Crea tu primera web paso a paso.', url_aux: '', calificacion: '*En evaluación*', actualizado: true, en_ruta: true, logo_platform: 'udemy', logo_technologies: [ 'html5','css','javascript' ], mostrar: false, repositorio: '', nota: '' },</v>
      </c>
    </row>
    <row r="54" spans="1:52" x14ac:dyDescent="0.3">
      <c r="A54" s="5">
        <v>53</v>
      </c>
      <c r="B54" t="s">
        <v>218</v>
      </c>
      <c r="C54" t="s">
        <v>171</v>
      </c>
      <c r="D54" t="s">
        <v>213</v>
      </c>
      <c r="E54" s="2" t="s">
        <v>219</v>
      </c>
      <c r="F54" t="s">
        <v>8</v>
      </c>
      <c r="G54" s="3">
        <v>0</v>
      </c>
      <c r="H54" t="s">
        <v>10</v>
      </c>
      <c r="I54" t="s">
        <v>14</v>
      </c>
      <c r="J54" s="4">
        <v>0</v>
      </c>
      <c r="K54">
        <v>55</v>
      </c>
      <c r="O54" t="s">
        <v>162</v>
      </c>
      <c r="P54" t="s">
        <v>976</v>
      </c>
      <c r="R54" t="s">
        <v>433</v>
      </c>
      <c r="S54" t="s">
        <v>14</v>
      </c>
      <c r="T54" t="s">
        <v>14</v>
      </c>
      <c r="U54" t="s">
        <v>783</v>
      </c>
      <c r="V54" s="19" t="s">
        <v>1081</v>
      </c>
      <c r="W54" s="19" t="s">
        <v>15</v>
      </c>
      <c r="AA54" t="str">
        <f>AA$1&amp;": "&amp;Tabla5[[#This Row],[id]]&amp;", "</f>
        <v xml:space="preserve">id: 53, </v>
      </c>
      <c r="AB54" t="str">
        <f>AB$1&amp;": '"&amp;Tabla5[[#This Row],[name]]&amp;"', "</f>
        <v xml:space="preserve">name: 'Diseño Web - Aprende creando un sitio web paso a paso', </v>
      </c>
      <c r="AC54" t="str">
        <f>AC$1&amp;": '"&amp;Tabla5[[#This Row],[category]]&amp;"', "</f>
        <v xml:space="preserve">category: 'Front-end', </v>
      </c>
      <c r="AD54" t="str">
        <f>AD$1&amp;": '"&amp;Tabla5[[#This Row],[technology]]&amp;"', "</f>
        <v xml:space="preserve">technology: 'Estándares Front-end', </v>
      </c>
      <c r="AE54" t="str">
        <f>AE$1&amp;": '"&amp;Tabla5[[#This Row],[url]]&amp;"', "</f>
        <v xml:space="preserve">url: 'https://www.udemy.com/course/diseno-web-aprende-creando-un-sitio-web', </v>
      </c>
      <c r="AF54" t="str">
        <f>AF$1&amp;": '"&amp;Tabla5[[#This Row],[platform]]&amp;"', "</f>
        <v xml:space="preserve">platform: 'Udemy', </v>
      </c>
      <c r="AG54" t="str">
        <f>AG$1&amp;": "&amp;SUBSTITUTE(Tabla5[[#This Row],[costo]],",",".")&amp;", "</f>
        <v xml:space="preserve">costo: 0, </v>
      </c>
      <c r="AH54" t="str">
        <f>AH$1&amp;": '"&amp;Tabla5[[#This Row],[money]]&amp;"', "</f>
        <v xml:space="preserve">money: 'EUR', </v>
      </c>
      <c r="AI54" t="str">
        <f>AI$1&amp;": "&amp;Tabla5[[#This Row],[comprado]]&amp;", "</f>
        <v xml:space="preserve">comprado: true, </v>
      </c>
      <c r="AJ54" t="str">
        <f>AJ$1&amp;": "&amp;Tabla5[[#This Row],[priority]]&amp;", "</f>
        <v xml:space="preserve">priority: 0, </v>
      </c>
      <c r="AK54" t="str">
        <f>AK$1&amp;": "&amp;Tabla5[[#This Row],[minutos]]&amp;", "</f>
        <v xml:space="preserve">minutos: 55, </v>
      </c>
      <c r="AL54" t="str">
        <f>AL$1&amp;": "&amp;IF(Tabla5[[#This Row],[culminado]]=0,"null","'"&amp;TEXT(Tabla5[[#This Row],[culminado]],"aaaa-mm-dd")&amp;"'")&amp;", "</f>
        <v xml:space="preserve">culminado: null, </v>
      </c>
      <c r="AM54" t="str">
        <f>AM$1&amp;": '"&amp;Tabla5[[#This Row],[certificado]]&amp;"', "</f>
        <v xml:space="preserve">certificado: '', </v>
      </c>
      <c r="AN54" t="str">
        <f>AN$1&amp;": '"&amp;Tabla5[[#This Row],[url_certificado]]&amp;"', "</f>
        <v xml:space="preserve">url_certificado: '', </v>
      </c>
      <c r="AO54" t="str">
        <f>AO$1&amp;": '"&amp;Tabla5[[#This Row],[instructor]]&amp;"', "</f>
        <v xml:space="preserve">instructor: 'Grover Vásquez', </v>
      </c>
      <c r="AP54" t="str">
        <f>AP$1&amp;": '"&amp;Tabla5[[#This Row],[description]]&amp;"', "</f>
        <v xml:space="preserve">description: 'Aprende a crear un sitio web desde cero con html5, css3 y jQuery, y que pueda ser visto en cualquier dispositivo.', </v>
      </c>
      <c r="AQ54" t="str">
        <f>AQ$1&amp;": '"&amp;Tabla5[[#This Row],[url_aux]]&amp;"', "</f>
        <v xml:space="preserve">url_aux: '', </v>
      </c>
      <c r="AR54" t="str">
        <f>AR$1&amp;": '"&amp;Tabla5[[#This Row],[calificacion]]&amp;"', "</f>
        <v xml:space="preserve">calificacion: '*En evaluación*', </v>
      </c>
      <c r="AS54" t="str">
        <f>AS$1&amp;": "&amp;Tabla5[[#This Row],[actualizado]]&amp;", "</f>
        <v xml:space="preserve">actualizado: true, </v>
      </c>
      <c r="AT54" t="str">
        <f>AT$1&amp;": "&amp;Tabla5[[#This Row],[en_ruta]]&amp;", "</f>
        <v xml:space="preserve">en_ruta: true, </v>
      </c>
      <c r="AU54" t="str">
        <f>AU$1&amp;": '"&amp;Tabla5[[#This Row],[logo_platform]]&amp;"', "</f>
        <v xml:space="preserve">logo_platform: 'udemy', </v>
      </c>
      <c r="AV54" t="str">
        <f>AV$1&amp;": [ "&amp;Tabla5[[#This Row],[logo_technologies]]&amp;" ], "</f>
        <v xml:space="preserve">logo_technologies: [ 'html5','css','javascript' ], </v>
      </c>
      <c r="AW54" t="str">
        <f>AW$1&amp;": "&amp;Tabla5[[#This Row],[mostrar]]&amp;", "</f>
        <v xml:space="preserve">mostrar: false, </v>
      </c>
      <c r="AX54" t="str">
        <f>AX$1&amp;": '"&amp;Tabla5[[#This Row],[repositorio]]&amp;"', "</f>
        <v xml:space="preserve">repositorio: '', </v>
      </c>
      <c r="AY54" t="str">
        <f>AY$1&amp;": '"&amp;Tabla5[[#This Row],[nota]]&amp;"'"</f>
        <v>nota: ''</v>
      </c>
      <c r="AZ54" t="str">
        <f t="shared" si="0"/>
        <v>{ id: 53, name: 'Diseño Web - Aprende creando un sitio web paso a paso', category: 'Front-end', technology: 'Estándares Front-end', url: 'https://www.udemy.com/course/diseno-web-aprende-creando-un-sitio-web', platform: 'Udemy', costo: 0, money: 'EUR', comprado: true, priority: 0, minutos: 55, culminado: null, certificado: '', url_certificado: '', instructor: 'Grover Vásquez', description: 'Aprende a crear un sitio web desde cero con html5, css3 y jQuery, y que pueda ser visto en cualquier dispositivo.', url_aux: '', calificacion: '*En evaluación*', actualizado: true, en_ruta: true, logo_platform: 'udemy', logo_technologies: [ 'html5','css','javascript' ], mostrar: false, repositorio: '', nota: '' },</v>
      </c>
    </row>
    <row r="55" spans="1:52" x14ac:dyDescent="0.3">
      <c r="A55" s="5">
        <v>54</v>
      </c>
      <c r="B55" t="s">
        <v>220</v>
      </c>
      <c r="C55" t="s">
        <v>171</v>
      </c>
      <c r="D55" t="s">
        <v>213</v>
      </c>
      <c r="E55" s="2" t="s">
        <v>221</v>
      </c>
      <c r="F55" t="s">
        <v>8</v>
      </c>
      <c r="G55" s="3">
        <v>0</v>
      </c>
      <c r="H55" t="s">
        <v>10</v>
      </c>
      <c r="I55" t="s">
        <v>14</v>
      </c>
      <c r="J55" s="4">
        <v>0</v>
      </c>
      <c r="K55">
        <f>30.5*60</f>
        <v>1830</v>
      </c>
      <c r="O55" t="s">
        <v>185</v>
      </c>
      <c r="P55" t="s">
        <v>977</v>
      </c>
      <c r="R55" t="s">
        <v>433</v>
      </c>
      <c r="S55" t="s">
        <v>14</v>
      </c>
      <c r="T55" t="s">
        <v>14</v>
      </c>
      <c r="U55" t="s">
        <v>783</v>
      </c>
      <c r="V55" s="19" t="s">
        <v>1081</v>
      </c>
      <c r="W55" s="19" t="s">
        <v>15</v>
      </c>
      <c r="AA55" t="str">
        <f>AA$1&amp;": "&amp;Tabla5[[#This Row],[id]]&amp;", "</f>
        <v xml:space="preserve">id: 54, </v>
      </c>
      <c r="AB55" t="str">
        <f>AB$1&amp;": '"&amp;Tabla5[[#This Row],[name]]&amp;"', "</f>
        <v xml:space="preserve">name: 'Universidad Desarrollo Web - FrontEnd Web Developer!', </v>
      </c>
      <c r="AC55" t="str">
        <f>AC$1&amp;": '"&amp;Tabla5[[#This Row],[category]]&amp;"', "</f>
        <v xml:space="preserve">category: 'Front-end', </v>
      </c>
      <c r="AD55" t="str">
        <f>AD$1&amp;": '"&amp;Tabla5[[#This Row],[technology]]&amp;"', "</f>
        <v xml:space="preserve">technology: 'Estándares Front-end', </v>
      </c>
      <c r="AE55" t="str">
        <f>AE$1&amp;": '"&amp;Tabla5[[#This Row],[url]]&amp;"', "</f>
        <v xml:space="preserve">url: 'https://www.udemy.com/course/universidad-desarrollo-web-moderno-html-css-javascript-html5-css3', </v>
      </c>
      <c r="AF55" t="str">
        <f>AF$1&amp;": '"&amp;Tabla5[[#This Row],[platform]]&amp;"', "</f>
        <v xml:space="preserve">platform: 'Udemy', </v>
      </c>
      <c r="AG55" t="str">
        <f>AG$1&amp;": "&amp;SUBSTITUTE(Tabla5[[#This Row],[costo]],",",".")&amp;", "</f>
        <v xml:space="preserve">costo: 0, </v>
      </c>
      <c r="AH55" t="str">
        <f>AH$1&amp;": '"&amp;Tabla5[[#This Row],[money]]&amp;"', "</f>
        <v xml:space="preserve">money: 'EUR', </v>
      </c>
      <c r="AI55" t="str">
        <f>AI$1&amp;": "&amp;Tabla5[[#This Row],[comprado]]&amp;", "</f>
        <v xml:space="preserve">comprado: true, </v>
      </c>
      <c r="AJ55" t="str">
        <f>AJ$1&amp;": "&amp;Tabla5[[#This Row],[priority]]&amp;", "</f>
        <v xml:space="preserve">priority: 0, </v>
      </c>
      <c r="AK55" t="str">
        <f>AK$1&amp;": "&amp;Tabla5[[#This Row],[minutos]]&amp;", "</f>
        <v xml:space="preserve">minutos: 1830, </v>
      </c>
      <c r="AL55" t="str">
        <f>AL$1&amp;": "&amp;IF(Tabla5[[#This Row],[culminado]]=0,"null","'"&amp;TEXT(Tabla5[[#This Row],[culminado]],"aaaa-mm-dd")&amp;"'")&amp;", "</f>
        <v xml:space="preserve">culminado: null, </v>
      </c>
      <c r="AM55" t="str">
        <f>AM$1&amp;": '"&amp;Tabla5[[#This Row],[certificado]]&amp;"', "</f>
        <v xml:space="preserve">certificado: '', </v>
      </c>
      <c r="AN55" t="str">
        <f>AN$1&amp;": '"&amp;Tabla5[[#This Row],[url_certificado]]&amp;"', "</f>
        <v xml:space="preserve">url_certificado: '', </v>
      </c>
      <c r="AO55" t="str">
        <f>AO$1&amp;": '"&amp;Tabla5[[#This Row],[instructor]]&amp;"', "</f>
        <v xml:space="preserve">instructor: 'Ubaldo Acosta', </v>
      </c>
      <c r="AP55" t="str">
        <f>AP$1&amp;": '"&amp;Tabla5[[#This Row],[description]]&amp;"', "</f>
        <v xml:space="preserve">description: 'El mejor curso para aprender a crear aplicaciones Web Modernas con HTML, css y javascript. Serás un FrontEnd Developer!', </v>
      </c>
      <c r="AQ55" t="str">
        <f>AQ$1&amp;": '"&amp;Tabla5[[#This Row],[url_aux]]&amp;"', "</f>
        <v xml:space="preserve">url_aux: '', </v>
      </c>
      <c r="AR55" t="str">
        <f>AR$1&amp;": '"&amp;Tabla5[[#This Row],[calificacion]]&amp;"', "</f>
        <v xml:space="preserve">calificacion: '*En evaluación*', </v>
      </c>
      <c r="AS55" t="str">
        <f>AS$1&amp;": "&amp;Tabla5[[#This Row],[actualizado]]&amp;", "</f>
        <v xml:space="preserve">actualizado: true, </v>
      </c>
      <c r="AT55" t="str">
        <f>AT$1&amp;": "&amp;Tabla5[[#This Row],[en_ruta]]&amp;", "</f>
        <v xml:space="preserve">en_ruta: true, </v>
      </c>
      <c r="AU55" t="str">
        <f>AU$1&amp;": '"&amp;Tabla5[[#This Row],[logo_platform]]&amp;"', "</f>
        <v xml:space="preserve">logo_platform: 'udemy', </v>
      </c>
      <c r="AV55" t="str">
        <f>AV$1&amp;": [ "&amp;Tabla5[[#This Row],[logo_technologies]]&amp;" ], "</f>
        <v xml:space="preserve">logo_technologies: [ 'html5','css','javascript' ], </v>
      </c>
      <c r="AW55" t="str">
        <f>AW$1&amp;": "&amp;Tabla5[[#This Row],[mostrar]]&amp;", "</f>
        <v xml:space="preserve">mostrar: false, </v>
      </c>
      <c r="AX55" t="str">
        <f>AX$1&amp;": '"&amp;Tabla5[[#This Row],[repositorio]]&amp;"', "</f>
        <v xml:space="preserve">repositorio: '', </v>
      </c>
      <c r="AY55" t="str">
        <f>AY$1&amp;": '"&amp;Tabla5[[#This Row],[nota]]&amp;"'"</f>
        <v>nota: ''</v>
      </c>
      <c r="AZ55" t="str">
        <f t="shared" si="0"/>
        <v>{ id: 54, name: 'Universidad Desarrollo Web - FrontEnd Web Developer!', category: 'Front-end', technology: 'Estándares Front-end', url: 'https://www.udemy.com/course/universidad-desarrollo-web-moderno-html-css-javascript-html5-css3', platform: 'Udemy', costo: 0, money: 'EUR', comprado: true, priority: 0, minutos: 1830, culminado: null, certificado: '', url_certificado: '', instructor: 'Ubaldo Acosta', description: 'El mejor curso para aprender a crear aplicaciones Web Modernas con HTML, css y javascript. Serás un FrontEnd Developer!', url_aux: '', calificacion: '*En evaluación*', actualizado: true, en_ruta: true, logo_platform: 'udemy', logo_technologies: [ 'html5','css','javascript' ], mostrar: false, repositorio: '', nota: '' },</v>
      </c>
    </row>
    <row r="56" spans="1:52" x14ac:dyDescent="0.3">
      <c r="A56" s="5">
        <v>55</v>
      </c>
      <c r="B56" t="s">
        <v>222</v>
      </c>
      <c r="C56" t="s">
        <v>171</v>
      </c>
      <c r="D56" t="s">
        <v>224</v>
      </c>
      <c r="E56" s="2" t="s">
        <v>223</v>
      </c>
      <c r="F56" t="s">
        <v>8</v>
      </c>
      <c r="G56" s="3">
        <v>0</v>
      </c>
      <c r="H56" t="s">
        <v>10</v>
      </c>
      <c r="I56" t="s">
        <v>14</v>
      </c>
      <c r="J56" s="4">
        <v>0</v>
      </c>
      <c r="K56">
        <f>7*60</f>
        <v>420</v>
      </c>
      <c r="O56" t="s">
        <v>225</v>
      </c>
      <c r="P56" t="s">
        <v>226</v>
      </c>
      <c r="R56" t="s">
        <v>433</v>
      </c>
      <c r="S56" t="s">
        <v>14</v>
      </c>
      <c r="T56" t="s">
        <v>14</v>
      </c>
      <c r="U56" t="s">
        <v>783</v>
      </c>
      <c r="V56" s="19" t="s">
        <v>843</v>
      </c>
      <c r="W56" s="19" t="s">
        <v>15</v>
      </c>
      <c r="AA56" t="str">
        <f>AA$1&amp;": "&amp;Tabla5[[#This Row],[id]]&amp;", "</f>
        <v xml:space="preserve">id: 55, </v>
      </c>
      <c r="AB56" t="str">
        <f>AB$1&amp;": '"&amp;Tabla5[[#This Row],[name]]&amp;"', "</f>
        <v xml:space="preserve">name: 'Aprende TypeScript desde cero', </v>
      </c>
      <c r="AC56" t="str">
        <f>AC$1&amp;": '"&amp;Tabla5[[#This Row],[category]]&amp;"', "</f>
        <v xml:space="preserve">category: 'Front-end', </v>
      </c>
      <c r="AD56" t="str">
        <f>AD$1&amp;": '"&amp;Tabla5[[#This Row],[technology]]&amp;"', "</f>
        <v xml:space="preserve">technology: 'TypeScript', </v>
      </c>
      <c r="AE56" t="str">
        <f>AE$1&amp;": '"&amp;Tabla5[[#This Row],[url]]&amp;"', "</f>
        <v xml:space="preserve">url: 'https://www.udemy.com/course/aprende-typescript-desde-cero', </v>
      </c>
      <c r="AF56" t="str">
        <f>AF$1&amp;": '"&amp;Tabla5[[#This Row],[platform]]&amp;"', "</f>
        <v xml:space="preserve">platform: 'Udemy', </v>
      </c>
      <c r="AG56" t="str">
        <f>AG$1&amp;": "&amp;SUBSTITUTE(Tabla5[[#This Row],[costo]],",",".")&amp;", "</f>
        <v xml:space="preserve">costo: 0, </v>
      </c>
      <c r="AH56" t="str">
        <f>AH$1&amp;": '"&amp;Tabla5[[#This Row],[money]]&amp;"', "</f>
        <v xml:space="preserve">money: 'EUR', </v>
      </c>
      <c r="AI56" t="str">
        <f>AI$1&amp;": "&amp;Tabla5[[#This Row],[comprado]]&amp;", "</f>
        <v xml:space="preserve">comprado: true, </v>
      </c>
      <c r="AJ56" t="str">
        <f>AJ$1&amp;": "&amp;Tabla5[[#This Row],[priority]]&amp;", "</f>
        <v xml:space="preserve">priority: 0, </v>
      </c>
      <c r="AK56" t="str">
        <f>AK$1&amp;": "&amp;Tabla5[[#This Row],[minutos]]&amp;", "</f>
        <v xml:space="preserve">minutos: 420, </v>
      </c>
      <c r="AL56" t="str">
        <f>AL$1&amp;": "&amp;IF(Tabla5[[#This Row],[culminado]]=0,"null","'"&amp;TEXT(Tabla5[[#This Row],[culminado]],"aaaa-mm-dd")&amp;"'")&amp;", "</f>
        <v xml:space="preserve">culminado: null, </v>
      </c>
      <c r="AM56" t="str">
        <f>AM$1&amp;": '"&amp;Tabla5[[#This Row],[certificado]]&amp;"', "</f>
        <v xml:space="preserve">certificado: '', </v>
      </c>
      <c r="AN56" t="str">
        <f>AN$1&amp;": '"&amp;Tabla5[[#This Row],[url_certificado]]&amp;"', "</f>
        <v xml:space="preserve">url_certificado: '', </v>
      </c>
      <c r="AO56" t="str">
        <f>AO$1&amp;": '"&amp;Tabla5[[#This Row],[instructor]]&amp;"', "</f>
        <v xml:space="preserve">instructor: 'JAP Software', </v>
      </c>
      <c r="AP56" t="str">
        <f>AP$1&amp;": '"&amp;Tabla5[[#This Row],[description]]&amp;"', "</f>
        <v xml:space="preserve">description: 'Curso de iniciación a TypeScript.', </v>
      </c>
      <c r="AQ56" t="str">
        <f>AQ$1&amp;": '"&amp;Tabla5[[#This Row],[url_aux]]&amp;"', "</f>
        <v xml:space="preserve">url_aux: '', </v>
      </c>
      <c r="AR56" t="str">
        <f>AR$1&amp;": '"&amp;Tabla5[[#This Row],[calificacion]]&amp;"', "</f>
        <v xml:space="preserve">calificacion: '*En evaluación*', </v>
      </c>
      <c r="AS56" t="str">
        <f>AS$1&amp;": "&amp;Tabla5[[#This Row],[actualizado]]&amp;", "</f>
        <v xml:space="preserve">actualizado: true, </v>
      </c>
      <c r="AT56" t="str">
        <f>AT$1&amp;": "&amp;Tabla5[[#This Row],[en_ruta]]&amp;", "</f>
        <v xml:space="preserve">en_ruta: true, </v>
      </c>
      <c r="AU56" t="str">
        <f>AU$1&amp;": '"&amp;Tabla5[[#This Row],[logo_platform]]&amp;"', "</f>
        <v xml:space="preserve">logo_platform: 'udemy', </v>
      </c>
      <c r="AV56" t="str">
        <f>AV$1&amp;": [ "&amp;Tabla5[[#This Row],[logo_technologies]]&amp;" ], "</f>
        <v xml:space="preserve">logo_technologies: [ 'typescript' ], </v>
      </c>
      <c r="AW56" t="str">
        <f>AW$1&amp;": "&amp;Tabla5[[#This Row],[mostrar]]&amp;", "</f>
        <v xml:space="preserve">mostrar: false, </v>
      </c>
      <c r="AX56" t="str">
        <f>AX$1&amp;": '"&amp;Tabla5[[#This Row],[repositorio]]&amp;"', "</f>
        <v xml:space="preserve">repositorio: '', </v>
      </c>
      <c r="AY56" t="str">
        <f>AY$1&amp;": '"&amp;Tabla5[[#This Row],[nota]]&amp;"'"</f>
        <v>nota: ''</v>
      </c>
      <c r="AZ56" t="str">
        <f t="shared" si="0"/>
        <v>{ id: 55, name: 'Aprende TypeScript desde cero', category: 'Front-end', technology: 'TypeScript', url: 'https://www.udemy.com/course/aprende-typescript-desde-cero', platform: 'Udemy', costo: 0, money: 'EUR', comprado: true, priority: 0, minutos: 420, culminado: null, certificado: '', url_certificado: '', instructor: 'JAP Software', description: 'Curso de iniciación a TypeScript.', url_aux: '', calificacion: '*En evaluación*', actualizado: true, en_ruta: true, logo_platform: 'udemy', logo_technologies: [ 'typescript' ], mostrar: false, repositorio: '', nota: '' },</v>
      </c>
    </row>
    <row r="57" spans="1:52" x14ac:dyDescent="0.3">
      <c r="A57" s="5">
        <v>56</v>
      </c>
      <c r="B57" t="s">
        <v>227</v>
      </c>
      <c r="C57" t="s">
        <v>171</v>
      </c>
      <c r="D57" t="s">
        <v>224</v>
      </c>
      <c r="E57" s="2" t="s">
        <v>228</v>
      </c>
      <c r="F57" t="s">
        <v>8</v>
      </c>
      <c r="G57" s="3">
        <v>0</v>
      </c>
      <c r="H57" t="s">
        <v>10</v>
      </c>
      <c r="I57" t="s">
        <v>14</v>
      </c>
      <c r="J57" s="4">
        <v>0</v>
      </c>
      <c r="K57">
        <f>3.5*60</f>
        <v>210</v>
      </c>
      <c r="O57" t="s">
        <v>229</v>
      </c>
      <c r="P57" t="s">
        <v>230</v>
      </c>
      <c r="R57" t="s">
        <v>433</v>
      </c>
      <c r="S57" t="s">
        <v>14</v>
      </c>
      <c r="T57" t="s">
        <v>14</v>
      </c>
      <c r="U57" t="s">
        <v>783</v>
      </c>
      <c r="V57" s="19" t="s">
        <v>843</v>
      </c>
      <c r="W57" s="19" t="s">
        <v>15</v>
      </c>
      <c r="AA57" t="str">
        <f>AA$1&amp;": "&amp;Tabla5[[#This Row],[id]]&amp;", "</f>
        <v xml:space="preserve">id: 56, </v>
      </c>
      <c r="AB57" t="str">
        <f>AB$1&amp;": '"&amp;Tabla5[[#This Row],[name]]&amp;"', "</f>
        <v xml:space="preserve">name: 'Aprende Typescript de 0 a 100', </v>
      </c>
      <c r="AC57" t="str">
        <f>AC$1&amp;": '"&amp;Tabla5[[#This Row],[category]]&amp;"', "</f>
        <v xml:space="preserve">category: 'Front-end', </v>
      </c>
      <c r="AD57" t="str">
        <f>AD$1&amp;": '"&amp;Tabla5[[#This Row],[technology]]&amp;"', "</f>
        <v xml:space="preserve">technology: 'TypeScript', </v>
      </c>
      <c r="AE57" t="str">
        <f>AE$1&amp;": '"&amp;Tabla5[[#This Row],[url]]&amp;"', "</f>
        <v xml:space="preserve">url: 'https://www.udemy.com/course/typescript-2020', </v>
      </c>
      <c r="AF57" t="str">
        <f>AF$1&amp;": '"&amp;Tabla5[[#This Row],[platform]]&amp;"', "</f>
        <v xml:space="preserve">platform: 'Udemy', </v>
      </c>
      <c r="AG57" t="str">
        <f>AG$1&amp;": "&amp;SUBSTITUTE(Tabla5[[#This Row],[costo]],",",".")&amp;", "</f>
        <v xml:space="preserve">costo: 0, </v>
      </c>
      <c r="AH57" t="str">
        <f>AH$1&amp;": '"&amp;Tabla5[[#This Row],[money]]&amp;"', "</f>
        <v xml:space="preserve">money: 'EUR', </v>
      </c>
      <c r="AI57" t="str">
        <f>AI$1&amp;": "&amp;Tabla5[[#This Row],[comprado]]&amp;", "</f>
        <v xml:space="preserve">comprado: true, </v>
      </c>
      <c r="AJ57" t="str">
        <f>AJ$1&amp;": "&amp;Tabla5[[#This Row],[priority]]&amp;", "</f>
        <v xml:space="preserve">priority: 0, </v>
      </c>
      <c r="AK57" t="str">
        <f>AK$1&amp;": "&amp;Tabla5[[#This Row],[minutos]]&amp;", "</f>
        <v xml:space="preserve">minutos: 210, </v>
      </c>
      <c r="AL57" t="str">
        <f>AL$1&amp;": "&amp;IF(Tabla5[[#This Row],[culminado]]=0,"null","'"&amp;TEXT(Tabla5[[#This Row],[culminado]],"aaaa-mm-dd")&amp;"'")&amp;", "</f>
        <v xml:space="preserve">culminado: null, </v>
      </c>
      <c r="AM57" t="str">
        <f>AM$1&amp;": '"&amp;Tabla5[[#This Row],[certificado]]&amp;"', "</f>
        <v xml:space="preserve">certificado: '', </v>
      </c>
      <c r="AN57" t="str">
        <f>AN$1&amp;": '"&amp;Tabla5[[#This Row],[url_certificado]]&amp;"', "</f>
        <v xml:space="preserve">url_certificado: '', </v>
      </c>
      <c r="AO57" t="str">
        <f>AO$1&amp;": '"&amp;Tabla5[[#This Row],[instructor]]&amp;"', "</f>
        <v xml:space="preserve">instructor: 'Manuel Muñoz', </v>
      </c>
      <c r="AP57" t="str">
        <f>AP$1&amp;": '"&amp;Tabla5[[#This Row],[description]]&amp;"', "</f>
        <v xml:space="preserve">description: 'Aprende Typescript en poco tiempo y de forma sencilla.', </v>
      </c>
      <c r="AQ57" t="str">
        <f>AQ$1&amp;": '"&amp;Tabla5[[#This Row],[url_aux]]&amp;"', "</f>
        <v xml:space="preserve">url_aux: '', </v>
      </c>
      <c r="AR57" t="str">
        <f>AR$1&amp;": '"&amp;Tabla5[[#This Row],[calificacion]]&amp;"', "</f>
        <v xml:space="preserve">calificacion: '*En evaluación*', </v>
      </c>
      <c r="AS57" t="str">
        <f>AS$1&amp;": "&amp;Tabla5[[#This Row],[actualizado]]&amp;", "</f>
        <v xml:space="preserve">actualizado: true, </v>
      </c>
      <c r="AT57" t="str">
        <f>AT$1&amp;": "&amp;Tabla5[[#This Row],[en_ruta]]&amp;", "</f>
        <v xml:space="preserve">en_ruta: true, </v>
      </c>
      <c r="AU57" t="str">
        <f>AU$1&amp;": '"&amp;Tabla5[[#This Row],[logo_platform]]&amp;"', "</f>
        <v xml:space="preserve">logo_platform: 'udemy', </v>
      </c>
      <c r="AV57" t="str">
        <f>AV$1&amp;": [ "&amp;Tabla5[[#This Row],[logo_technologies]]&amp;" ], "</f>
        <v xml:space="preserve">logo_technologies: [ 'typescript' ], </v>
      </c>
      <c r="AW57" t="str">
        <f>AW$1&amp;": "&amp;Tabla5[[#This Row],[mostrar]]&amp;", "</f>
        <v xml:space="preserve">mostrar: false, </v>
      </c>
      <c r="AX57" t="str">
        <f>AX$1&amp;": '"&amp;Tabla5[[#This Row],[repositorio]]&amp;"', "</f>
        <v xml:space="preserve">repositorio: '', </v>
      </c>
      <c r="AY57" t="str">
        <f>AY$1&amp;": '"&amp;Tabla5[[#This Row],[nota]]&amp;"'"</f>
        <v>nota: ''</v>
      </c>
      <c r="AZ57" t="str">
        <f t="shared" si="0"/>
        <v>{ id: 56, name: 'Aprende Typescript de 0 a 100', category: 'Front-end', technology: 'TypeScript', url: 'https://www.udemy.com/course/typescript-2020', platform: 'Udemy', costo: 0, money: 'EUR', comprado: true, priority: 0, minutos: 210, culminado: null, certificado: '', url_certificado: '', instructor: 'Manuel Muñoz', description: 'Aprende Typescript en poco tiempo y de forma sencilla.', url_aux: '', calificacion: '*En evaluación*', actualizado: true, en_ruta: true, logo_platform: 'udemy', logo_technologies: [ 'typescript' ], mostrar: false, repositorio: '', nota: '' },</v>
      </c>
    </row>
    <row r="58" spans="1:52" x14ac:dyDescent="0.3">
      <c r="A58" s="5">
        <v>57</v>
      </c>
      <c r="B58" t="s">
        <v>888</v>
      </c>
      <c r="C58" t="s">
        <v>953</v>
      </c>
      <c r="D58" s="19" t="s">
        <v>787</v>
      </c>
      <c r="E58" s="2" t="s">
        <v>234</v>
      </c>
      <c r="F58" t="s">
        <v>8</v>
      </c>
      <c r="G58" s="3">
        <v>0</v>
      </c>
      <c r="H58" t="s">
        <v>10</v>
      </c>
      <c r="I58" t="s">
        <v>14</v>
      </c>
      <c r="J58" s="4">
        <v>0</v>
      </c>
      <c r="K58">
        <f>9*60+28</f>
        <v>568</v>
      </c>
      <c r="O58" t="s">
        <v>233</v>
      </c>
      <c r="P58" t="s">
        <v>978</v>
      </c>
      <c r="R58" t="s">
        <v>433</v>
      </c>
      <c r="S58" t="s">
        <v>14</v>
      </c>
      <c r="T58" t="s">
        <v>14</v>
      </c>
      <c r="U58" t="s">
        <v>783</v>
      </c>
      <c r="V58" s="19" t="s">
        <v>844</v>
      </c>
      <c r="W58" s="19" t="s">
        <v>15</v>
      </c>
      <c r="AA58" t="str">
        <f>AA$1&amp;": "&amp;Tabla5[[#This Row],[id]]&amp;", "</f>
        <v xml:space="preserve">id: 57, </v>
      </c>
      <c r="AB58" t="str">
        <f>AB$1&amp;": '"&amp;Tabla5[[#This Row],[name]]&amp;"', "</f>
        <v xml:space="preserve">name: 'La biblia perdida de bootstrap 4', </v>
      </c>
      <c r="AC58" t="str">
        <f>AC$1&amp;": '"&amp;Tabla5[[#This Row],[category]]&amp;"', "</f>
        <v xml:space="preserve">category: 'Frameworks de css', </v>
      </c>
      <c r="AD58" t="str">
        <f>AD$1&amp;": '"&amp;Tabla5[[#This Row],[technology]]&amp;"', "</f>
        <v xml:space="preserve">technology: 'bootstrap', </v>
      </c>
      <c r="AE58" t="str">
        <f>AE$1&amp;": '"&amp;Tabla5[[#This Row],[url]]&amp;"', "</f>
        <v xml:space="preserve">url: 'https://www.udemy.com/course/curso-la-biblia-perdida-de-bootstrap-4', </v>
      </c>
      <c r="AF58" t="str">
        <f>AF$1&amp;": '"&amp;Tabla5[[#This Row],[platform]]&amp;"', "</f>
        <v xml:space="preserve">platform: 'Udemy', </v>
      </c>
      <c r="AG58" t="str">
        <f>AG$1&amp;": "&amp;SUBSTITUTE(Tabla5[[#This Row],[costo]],",",".")&amp;", "</f>
        <v xml:space="preserve">costo: 0, </v>
      </c>
      <c r="AH58" t="str">
        <f>AH$1&amp;": '"&amp;Tabla5[[#This Row],[money]]&amp;"', "</f>
        <v xml:space="preserve">money: 'EUR', </v>
      </c>
      <c r="AI58" t="str">
        <f>AI$1&amp;": "&amp;Tabla5[[#This Row],[comprado]]&amp;", "</f>
        <v xml:space="preserve">comprado: true, </v>
      </c>
      <c r="AJ58" t="str">
        <f>AJ$1&amp;": "&amp;Tabla5[[#This Row],[priority]]&amp;", "</f>
        <v xml:space="preserve">priority: 0, </v>
      </c>
      <c r="AK58" t="str">
        <f>AK$1&amp;": "&amp;Tabla5[[#This Row],[minutos]]&amp;", "</f>
        <v xml:space="preserve">minutos: 568, </v>
      </c>
      <c r="AL58" t="str">
        <f>AL$1&amp;": "&amp;IF(Tabla5[[#This Row],[culminado]]=0,"null","'"&amp;TEXT(Tabla5[[#This Row],[culminado]],"aaaa-mm-dd")&amp;"'")&amp;", "</f>
        <v xml:space="preserve">culminado: null, </v>
      </c>
      <c r="AM58" t="str">
        <f>AM$1&amp;": '"&amp;Tabla5[[#This Row],[certificado]]&amp;"', "</f>
        <v xml:space="preserve">certificado: '', </v>
      </c>
      <c r="AN58" t="str">
        <f>AN$1&amp;": '"&amp;Tabla5[[#This Row],[url_certificado]]&amp;"', "</f>
        <v xml:space="preserve">url_certificado: '', </v>
      </c>
      <c r="AO58" t="str">
        <f>AO$1&amp;": '"&amp;Tabla5[[#This Row],[instructor]]&amp;"', "</f>
        <v xml:space="preserve">instructor: 'Erick Mines', </v>
      </c>
      <c r="AP58" t="str">
        <f>AP$1&amp;": '"&amp;Tabla5[[#This Row],[description]]&amp;"', "</f>
        <v xml:space="preserve">description: 'Los secretos de bootstrap por fin te serán revelados. Acompáñame a descubrir el verdadero poder que esconde bootstrap 4.', </v>
      </c>
      <c r="AQ58" t="str">
        <f>AQ$1&amp;": '"&amp;Tabla5[[#This Row],[url_aux]]&amp;"', "</f>
        <v xml:space="preserve">url_aux: '', </v>
      </c>
      <c r="AR58" t="str">
        <f>AR$1&amp;": '"&amp;Tabla5[[#This Row],[calificacion]]&amp;"', "</f>
        <v xml:space="preserve">calificacion: '*En evaluación*', </v>
      </c>
      <c r="AS58" t="str">
        <f>AS$1&amp;": "&amp;Tabla5[[#This Row],[actualizado]]&amp;", "</f>
        <v xml:space="preserve">actualizado: true, </v>
      </c>
      <c r="AT58" t="str">
        <f>AT$1&amp;": "&amp;Tabla5[[#This Row],[en_ruta]]&amp;", "</f>
        <v xml:space="preserve">en_ruta: true, </v>
      </c>
      <c r="AU58" t="str">
        <f>AU$1&amp;": '"&amp;Tabla5[[#This Row],[logo_platform]]&amp;"', "</f>
        <v xml:space="preserve">logo_platform: 'udemy', </v>
      </c>
      <c r="AV58" t="str">
        <f>AV$1&amp;": [ "&amp;Tabla5[[#This Row],[logo_technologies]]&amp;" ], "</f>
        <v xml:space="preserve">logo_technologies: [ 'bootstrap' ], </v>
      </c>
      <c r="AW58" t="str">
        <f>AW$1&amp;": "&amp;Tabla5[[#This Row],[mostrar]]&amp;", "</f>
        <v xml:space="preserve">mostrar: false, </v>
      </c>
      <c r="AX58" t="str">
        <f>AX$1&amp;": '"&amp;Tabla5[[#This Row],[repositorio]]&amp;"', "</f>
        <v xml:space="preserve">repositorio: '', </v>
      </c>
      <c r="AY58" t="str">
        <f>AY$1&amp;": '"&amp;Tabla5[[#This Row],[nota]]&amp;"'"</f>
        <v>nota: ''</v>
      </c>
      <c r="AZ58" t="str">
        <f t="shared" si="0"/>
        <v>{ id: 57, name: 'La biblia perdida de bootstrap 4', category: 'Frameworks de css', technology: 'bootstrap', url: 'https://www.udemy.com/course/curso-la-biblia-perdida-de-bootstrap-4', platform: 'Udemy', costo: 0, money: 'EUR', comprado: true, priority: 0, minutos: 568, culminado: null, certificado: '', url_certificado: '', instructor: 'Erick Mines', description: 'Los secretos de bootstrap por fin te serán revelados. Acompáñame a descubrir el verdadero poder que esconde bootstrap 4.', url_aux: '', calificacion: '*En evaluación*', actualizado: true, en_ruta: true, logo_platform: 'udemy', logo_technologies: [ 'bootstrap' ], mostrar: false, repositorio: '', nota: '' },</v>
      </c>
    </row>
    <row r="59" spans="1:52" x14ac:dyDescent="0.3">
      <c r="A59" s="5">
        <v>58</v>
      </c>
      <c r="B59" t="s">
        <v>889</v>
      </c>
      <c r="C59" t="s">
        <v>953</v>
      </c>
      <c r="D59" s="19" t="s">
        <v>787</v>
      </c>
      <c r="E59" s="2" t="s">
        <v>236</v>
      </c>
      <c r="F59" t="s">
        <v>8</v>
      </c>
      <c r="G59" s="3">
        <v>0</v>
      </c>
      <c r="H59" t="s">
        <v>10</v>
      </c>
      <c r="I59" t="s">
        <v>14</v>
      </c>
      <c r="J59" s="4">
        <v>0</v>
      </c>
      <c r="K59">
        <f>2*60+43</f>
        <v>163</v>
      </c>
      <c r="O59" t="s">
        <v>235</v>
      </c>
      <c r="P59" t="s">
        <v>979</v>
      </c>
      <c r="R59" t="s">
        <v>433</v>
      </c>
      <c r="S59" t="s">
        <v>14</v>
      </c>
      <c r="T59" t="s">
        <v>14</v>
      </c>
      <c r="U59" t="s">
        <v>783</v>
      </c>
      <c r="V59" s="19" t="s">
        <v>1082</v>
      </c>
      <c r="W59" s="19" t="s">
        <v>15</v>
      </c>
      <c r="AA59" t="str">
        <f>AA$1&amp;": "&amp;Tabla5[[#This Row],[id]]&amp;", "</f>
        <v xml:space="preserve">id: 58, </v>
      </c>
      <c r="AB59" t="str">
        <f>AB$1&amp;": '"&amp;Tabla5[[#This Row],[name]]&amp;"', "</f>
        <v xml:space="preserve">name: 'Desarrollo Web con HMTL, css y bootstrap 4! Curso desde cero', </v>
      </c>
      <c r="AC59" t="str">
        <f>AC$1&amp;": '"&amp;Tabla5[[#This Row],[category]]&amp;"', "</f>
        <v xml:space="preserve">category: 'Frameworks de css', </v>
      </c>
      <c r="AD59" t="str">
        <f>AD$1&amp;": '"&amp;Tabla5[[#This Row],[technology]]&amp;"', "</f>
        <v xml:space="preserve">technology: 'bootstrap', </v>
      </c>
      <c r="AE59" t="str">
        <f>AE$1&amp;": '"&amp;Tabla5[[#This Row],[url]]&amp;"', "</f>
        <v xml:space="preserve">url: 'https://www.udemy.com/course/curso-html5-css3', </v>
      </c>
      <c r="AF59" t="str">
        <f>AF$1&amp;": '"&amp;Tabla5[[#This Row],[platform]]&amp;"', "</f>
        <v xml:space="preserve">platform: 'Udemy', </v>
      </c>
      <c r="AG59" t="str">
        <f>AG$1&amp;": "&amp;SUBSTITUTE(Tabla5[[#This Row],[costo]],",",".")&amp;", "</f>
        <v xml:space="preserve">costo: 0, </v>
      </c>
      <c r="AH59" t="str">
        <f>AH$1&amp;": '"&amp;Tabla5[[#This Row],[money]]&amp;"', "</f>
        <v xml:space="preserve">money: 'EUR', </v>
      </c>
      <c r="AI59" t="str">
        <f>AI$1&amp;": "&amp;Tabla5[[#This Row],[comprado]]&amp;", "</f>
        <v xml:space="preserve">comprado: true, </v>
      </c>
      <c r="AJ59" t="str">
        <f>AJ$1&amp;": "&amp;Tabla5[[#This Row],[priority]]&amp;", "</f>
        <v xml:space="preserve">priority: 0, </v>
      </c>
      <c r="AK59" t="str">
        <f>AK$1&amp;": "&amp;Tabla5[[#This Row],[minutos]]&amp;", "</f>
        <v xml:space="preserve">minutos: 163, </v>
      </c>
      <c r="AL59" t="str">
        <f>AL$1&amp;": "&amp;IF(Tabla5[[#This Row],[culminado]]=0,"null","'"&amp;TEXT(Tabla5[[#This Row],[culminado]],"aaaa-mm-dd")&amp;"'")&amp;", "</f>
        <v xml:space="preserve">culminado: null, </v>
      </c>
      <c r="AM59" t="str">
        <f>AM$1&amp;": '"&amp;Tabla5[[#This Row],[certificado]]&amp;"', "</f>
        <v xml:space="preserve">certificado: '', </v>
      </c>
      <c r="AN59" t="str">
        <f>AN$1&amp;": '"&amp;Tabla5[[#This Row],[url_certificado]]&amp;"', "</f>
        <v xml:space="preserve">url_certificado: '', </v>
      </c>
      <c r="AO59" t="str">
        <f>AO$1&amp;": '"&amp;Tabla5[[#This Row],[instructor]]&amp;"', "</f>
        <v xml:space="preserve">instructor: 'Ignacio Gutiérrez ', </v>
      </c>
      <c r="AP59" t="str">
        <f>AP$1&amp;": '"&amp;Tabla5[[#This Row],[description]]&amp;"', "</f>
        <v xml:space="preserve">description: 'Curso de HTML, css y bootstrap 4 para principiantes, comienza a crear tus propios diseños web sin conocimientos previos!', </v>
      </c>
      <c r="AQ59" t="str">
        <f>AQ$1&amp;": '"&amp;Tabla5[[#This Row],[url_aux]]&amp;"', "</f>
        <v xml:space="preserve">url_aux: '', </v>
      </c>
      <c r="AR59" t="str">
        <f>AR$1&amp;": '"&amp;Tabla5[[#This Row],[calificacion]]&amp;"', "</f>
        <v xml:space="preserve">calificacion: '*En evaluación*', </v>
      </c>
      <c r="AS59" t="str">
        <f>AS$1&amp;": "&amp;Tabla5[[#This Row],[actualizado]]&amp;", "</f>
        <v xml:space="preserve">actualizado: true, </v>
      </c>
      <c r="AT59" t="str">
        <f>AT$1&amp;": "&amp;Tabla5[[#This Row],[en_ruta]]&amp;", "</f>
        <v xml:space="preserve">en_ruta: true, </v>
      </c>
      <c r="AU59" t="str">
        <f>AU$1&amp;": '"&amp;Tabla5[[#This Row],[logo_platform]]&amp;"', "</f>
        <v xml:space="preserve">logo_platform: 'udemy', </v>
      </c>
      <c r="AV59" t="str">
        <f>AV$1&amp;": [ "&amp;Tabla5[[#This Row],[logo_technologies]]&amp;" ], "</f>
        <v xml:space="preserve">logo_technologies: [ 'bootstrap','html5','css' ], </v>
      </c>
      <c r="AW59" t="str">
        <f>AW$1&amp;": "&amp;Tabla5[[#This Row],[mostrar]]&amp;", "</f>
        <v xml:space="preserve">mostrar: false, </v>
      </c>
      <c r="AX59" t="str">
        <f>AX$1&amp;": '"&amp;Tabla5[[#This Row],[repositorio]]&amp;"', "</f>
        <v xml:space="preserve">repositorio: '', </v>
      </c>
      <c r="AY59" t="str">
        <f>AY$1&amp;": '"&amp;Tabla5[[#This Row],[nota]]&amp;"'"</f>
        <v>nota: ''</v>
      </c>
      <c r="AZ59" t="str">
        <f t="shared" si="0"/>
        <v>{ id: 58, name: 'Desarrollo Web con HMTL, css y bootstrap 4! Curso desde cero', category: 'Frameworks de css', technology: 'bootstrap', url: 'https://www.udemy.com/course/curso-html5-css3', platform: 'Udemy', costo: 0, money: 'EUR', comprado: true, priority: 0, minutos: 163, culminado: null, certificado: '', url_certificado: '', instructor: 'Ignacio Gutiérrez ', description: 'Curso de HTML, css y bootstrap 4 para principiantes, comienza a crear tus propios diseños web sin conocimientos previos!', url_aux: '', calificacion: '*En evaluación*', actualizado: true, en_ruta: true, logo_platform: 'udemy', logo_technologies: [ 'bootstrap','html5','css' ], mostrar: false, repositorio: '', nota: '' },</v>
      </c>
    </row>
    <row r="60" spans="1:52" x14ac:dyDescent="0.3">
      <c r="A60" s="5">
        <v>59</v>
      </c>
      <c r="B60" s="19" t="s">
        <v>890</v>
      </c>
      <c r="C60" t="s">
        <v>953</v>
      </c>
      <c r="D60" s="19" t="s">
        <v>791</v>
      </c>
      <c r="E60" s="2" t="s">
        <v>237</v>
      </c>
      <c r="F60" t="s">
        <v>81</v>
      </c>
      <c r="G60" s="3">
        <v>0</v>
      </c>
      <c r="H60" t="s">
        <v>47</v>
      </c>
      <c r="I60" t="s">
        <v>14</v>
      </c>
      <c r="J60" s="4">
        <v>0</v>
      </c>
      <c r="K60">
        <v>300</v>
      </c>
      <c r="O60" t="s">
        <v>235</v>
      </c>
      <c r="P60" t="s">
        <v>980</v>
      </c>
      <c r="R60" t="s">
        <v>433</v>
      </c>
      <c r="S60" t="s">
        <v>14</v>
      </c>
      <c r="T60" t="s">
        <v>14</v>
      </c>
      <c r="U60" t="s">
        <v>785</v>
      </c>
      <c r="V60" s="19" t="s">
        <v>845</v>
      </c>
      <c r="W60" s="19" t="s">
        <v>15</v>
      </c>
      <c r="AA60" t="str">
        <f>AA$1&amp;": "&amp;Tabla5[[#This Row],[id]]&amp;", "</f>
        <v xml:space="preserve">id: 59, </v>
      </c>
      <c r="AB60" t="str">
        <f>AB$1&amp;": '"&amp;Tabla5[[#This Row],[name]]&amp;"', "</f>
        <v xml:space="preserve">name: 'materialize css - Tutorial Español', </v>
      </c>
      <c r="AC60" t="str">
        <f>AC$1&amp;": '"&amp;Tabla5[[#This Row],[category]]&amp;"', "</f>
        <v xml:space="preserve">category: 'Frameworks de css', </v>
      </c>
      <c r="AD60" t="str">
        <f>AD$1&amp;": '"&amp;Tabla5[[#This Row],[technology]]&amp;"', "</f>
        <v xml:space="preserve">technology: 'materialize', </v>
      </c>
      <c r="AE60" t="str">
        <f>AE$1&amp;": '"&amp;Tabla5[[#This Row],[url]]&amp;"', "</f>
        <v xml:space="preserve">url: 'https://www.youtube.com/playlist?list=PLPl81lqbj-4J2Lbx1_qp7Yzo7wvjYiQ4E', </v>
      </c>
      <c r="AF60" t="str">
        <f>AF$1&amp;": '"&amp;Tabla5[[#This Row],[platform]]&amp;"', "</f>
        <v xml:space="preserve">platform: 'YouTube', </v>
      </c>
      <c r="AG60" t="str">
        <f>AG$1&amp;": "&amp;SUBSTITUTE(Tabla5[[#This Row],[costo]],",",".")&amp;", "</f>
        <v xml:space="preserve">costo: 0, </v>
      </c>
      <c r="AH60" t="str">
        <f>AH$1&amp;": '"&amp;Tabla5[[#This Row],[money]]&amp;"', "</f>
        <v xml:space="preserve">money: 'USD', </v>
      </c>
      <c r="AI60" t="str">
        <f>AI$1&amp;": "&amp;Tabla5[[#This Row],[comprado]]&amp;", "</f>
        <v xml:space="preserve">comprado: true, </v>
      </c>
      <c r="AJ60" t="str">
        <f>AJ$1&amp;": "&amp;Tabla5[[#This Row],[priority]]&amp;", "</f>
        <v xml:space="preserve">priority: 0, </v>
      </c>
      <c r="AK60" t="str">
        <f>AK$1&amp;": "&amp;Tabla5[[#This Row],[minutos]]&amp;", "</f>
        <v xml:space="preserve">minutos: 300, </v>
      </c>
      <c r="AL60" t="str">
        <f>AL$1&amp;": "&amp;IF(Tabla5[[#This Row],[culminado]]=0,"null","'"&amp;TEXT(Tabla5[[#This Row],[culminado]],"aaaa-mm-dd")&amp;"'")&amp;", "</f>
        <v xml:space="preserve">culminado: null, </v>
      </c>
      <c r="AM60" t="str">
        <f>AM$1&amp;": '"&amp;Tabla5[[#This Row],[certificado]]&amp;"', "</f>
        <v xml:space="preserve">certificado: '', </v>
      </c>
      <c r="AN60" t="str">
        <f>AN$1&amp;": '"&amp;Tabla5[[#This Row],[url_certificado]]&amp;"', "</f>
        <v xml:space="preserve">url_certificado: '', </v>
      </c>
      <c r="AO60" t="str">
        <f>AO$1&amp;": '"&amp;Tabla5[[#This Row],[instructor]]&amp;"', "</f>
        <v xml:space="preserve">instructor: 'Ignacio Gutiérrez ', </v>
      </c>
      <c r="AP60" t="str">
        <f>AP$1&amp;": '"&amp;Tabla5[[#This Row],[description]]&amp;"', "</f>
        <v xml:space="preserve">description: 'Curso completo del materialize.', </v>
      </c>
      <c r="AQ60" t="str">
        <f>AQ$1&amp;": '"&amp;Tabla5[[#This Row],[url_aux]]&amp;"', "</f>
        <v xml:space="preserve">url_aux: '', </v>
      </c>
      <c r="AR60" t="str">
        <f>AR$1&amp;": '"&amp;Tabla5[[#This Row],[calificacion]]&amp;"', "</f>
        <v xml:space="preserve">calificacion: '*En evaluación*', </v>
      </c>
      <c r="AS60" t="str">
        <f>AS$1&amp;": "&amp;Tabla5[[#This Row],[actualizado]]&amp;", "</f>
        <v xml:space="preserve">actualizado: true, </v>
      </c>
      <c r="AT60" t="str">
        <f>AT$1&amp;": "&amp;Tabla5[[#This Row],[en_ruta]]&amp;", "</f>
        <v xml:space="preserve">en_ruta: true, </v>
      </c>
      <c r="AU60" t="str">
        <f>AU$1&amp;": '"&amp;Tabla5[[#This Row],[logo_platform]]&amp;"', "</f>
        <v xml:space="preserve">logo_platform: 'youtube', </v>
      </c>
      <c r="AV60" t="str">
        <f>AV$1&amp;": [ "&amp;Tabla5[[#This Row],[logo_technologies]]&amp;" ], "</f>
        <v xml:space="preserve">logo_technologies: [ 'materialize' ], </v>
      </c>
      <c r="AW60" t="str">
        <f>AW$1&amp;": "&amp;Tabla5[[#This Row],[mostrar]]&amp;", "</f>
        <v xml:space="preserve">mostrar: false, </v>
      </c>
      <c r="AX60" t="str">
        <f>AX$1&amp;": '"&amp;Tabla5[[#This Row],[repositorio]]&amp;"', "</f>
        <v xml:space="preserve">repositorio: '', </v>
      </c>
      <c r="AY60" t="str">
        <f>AY$1&amp;": '"&amp;Tabla5[[#This Row],[nota]]&amp;"'"</f>
        <v>nota: ''</v>
      </c>
      <c r="AZ60" t="str">
        <f t="shared" si="0"/>
        <v>{ id: 59, name: 'materialize css - Tutorial Español', category: 'Frameworks de css', technology: 'materialize', url: 'https://www.youtube.com/playlist?list=PLPl81lqbj-4J2Lbx1_qp7Yzo7wvjYiQ4E', platform: 'YouTube', costo: 0, money: 'USD', comprado: true, priority: 0, minutos: 300, culminado: null, certificado: '', url_certificado: '', instructor: 'Ignacio Gutiérrez ', description: 'Curso completo del materialize.', url_aux: '', calificacion: '*En evaluación*', actualizado: true, en_ruta: true, logo_platform: 'youtube', logo_technologies: [ 'materialize' ], mostrar: false, repositorio: '', nota: '' },</v>
      </c>
    </row>
    <row r="61" spans="1:52" x14ac:dyDescent="0.3">
      <c r="A61" s="7">
        <v>60</v>
      </c>
      <c r="B61" t="s">
        <v>240</v>
      </c>
      <c r="C61" t="s">
        <v>953</v>
      </c>
      <c r="D61" t="s">
        <v>238</v>
      </c>
      <c r="E61" s="2" t="s">
        <v>239</v>
      </c>
      <c r="F61" t="s">
        <v>149</v>
      </c>
      <c r="G61" s="3">
        <v>0</v>
      </c>
      <c r="H61" t="s">
        <v>47</v>
      </c>
      <c r="I61" t="s">
        <v>14</v>
      </c>
      <c r="J61" s="4">
        <v>1</v>
      </c>
      <c r="K61">
        <f>3*60</f>
        <v>180</v>
      </c>
      <c r="O61" t="s">
        <v>150</v>
      </c>
      <c r="P61" t="s">
        <v>981</v>
      </c>
      <c r="R61" t="s">
        <v>458</v>
      </c>
      <c r="S61" t="s">
        <v>14</v>
      </c>
      <c r="T61" t="s">
        <v>14</v>
      </c>
      <c r="U61" t="s">
        <v>767</v>
      </c>
      <c r="V61" s="19" t="s">
        <v>846</v>
      </c>
      <c r="W61" s="19" t="s">
        <v>15</v>
      </c>
      <c r="AA61" t="str">
        <f>AA$1&amp;": "&amp;Tabla5[[#This Row],[id]]&amp;", "</f>
        <v xml:space="preserve">id: 60, </v>
      </c>
      <c r="AB61" t="str">
        <f>AB$1&amp;": '"&amp;Tabla5[[#This Row],[name]]&amp;"', "</f>
        <v xml:space="preserve">name: 'Curso Tailwind desde cero', </v>
      </c>
      <c r="AC61" t="str">
        <f>AC$1&amp;": '"&amp;Tabla5[[#This Row],[category]]&amp;"', "</f>
        <v xml:space="preserve">category: 'Frameworks de css', </v>
      </c>
      <c r="AD61" t="str">
        <f>AD$1&amp;": '"&amp;Tabla5[[#This Row],[technology]]&amp;"', "</f>
        <v xml:space="preserve">technology: 'Tailwind', </v>
      </c>
      <c r="AE61" t="str">
        <f>AE$1&amp;": '"&amp;Tabla5[[#This Row],[url]]&amp;"', "</f>
        <v xml:space="preserve">url: 'https://codersfree.com/cursos/curso-tailwind-desde-cero', </v>
      </c>
      <c r="AF61" t="str">
        <f>AF$1&amp;": '"&amp;Tabla5[[#This Row],[platform]]&amp;"', "</f>
        <v xml:space="preserve">platform: 'Coders Free', </v>
      </c>
      <c r="AG61" t="str">
        <f>AG$1&amp;": "&amp;SUBSTITUTE(Tabla5[[#This Row],[costo]],",",".")&amp;", "</f>
        <v xml:space="preserve">costo: 0, </v>
      </c>
      <c r="AH61" t="str">
        <f>AH$1&amp;": '"&amp;Tabla5[[#This Row],[money]]&amp;"', "</f>
        <v xml:space="preserve">money: 'USD', </v>
      </c>
      <c r="AI61" t="str">
        <f>AI$1&amp;": "&amp;Tabla5[[#This Row],[comprado]]&amp;", "</f>
        <v xml:space="preserve">comprado: true, </v>
      </c>
      <c r="AJ61" t="str">
        <f>AJ$1&amp;": "&amp;Tabla5[[#This Row],[priority]]&amp;", "</f>
        <v xml:space="preserve">priority: 1, </v>
      </c>
      <c r="AK61" t="str">
        <f>AK$1&amp;": "&amp;Tabla5[[#This Row],[minutos]]&amp;", "</f>
        <v xml:space="preserve">minutos: 180, </v>
      </c>
      <c r="AL61" t="str">
        <f>AL$1&amp;": "&amp;IF(Tabla5[[#This Row],[culminado]]=0,"null","'"&amp;TEXT(Tabla5[[#This Row],[culminado]],"aaaa-mm-dd")&amp;"'")&amp;", "</f>
        <v xml:space="preserve">culminado: null, </v>
      </c>
      <c r="AM61" t="str">
        <f>AM$1&amp;": '"&amp;Tabla5[[#This Row],[certificado]]&amp;"', "</f>
        <v xml:space="preserve">certificado: '', </v>
      </c>
      <c r="AN61" t="str">
        <f>AN$1&amp;": '"&amp;Tabla5[[#This Row],[url_certificado]]&amp;"', "</f>
        <v xml:space="preserve">url_certificado: '', </v>
      </c>
      <c r="AO61" t="str">
        <f>AO$1&amp;": '"&amp;Tabla5[[#This Row],[instructor]]&amp;"', "</f>
        <v xml:space="preserve">instructor: 'Victor Arana Flores', </v>
      </c>
      <c r="AP61" t="str">
        <f>AP$1&amp;": '"&amp;Tabla5[[#This Row],[description]]&amp;"', "</f>
        <v xml:space="preserve">description: 'En este nuevo curso aprenderemos a como trabajar con el framework Tailwind css dentro de un framework más grande como lo es laravel.', </v>
      </c>
      <c r="AQ61" t="str">
        <f>AQ$1&amp;": '"&amp;Tabla5[[#This Row],[url_aux]]&amp;"', "</f>
        <v xml:space="preserve">url_aux: '', </v>
      </c>
      <c r="AR61" t="str">
        <f>AR$1&amp;": '"&amp;Tabla5[[#This Row],[calificacion]]&amp;"', "</f>
        <v xml:space="preserve">calificacion: 'Excelente', </v>
      </c>
      <c r="AS61" t="str">
        <f>AS$1&amp;": "&amp;Tabla5[[#This Row],[actualizado]]&amp;", "</f>
        <v xml:space="preserve">actualizado: true, </v>
      </c>
      <c r="AT61" t="str">
        <f>AT$1&amp;": "&amp;Tabla5[[#This Row],[en_ruta]]&amp;", "</f>
        <v xml:space="preserve">en_ruta: true, </v>
      </c>
      <c r="AU61" t="str">
        <f>AU$1&amp;": '"&amp;Tabla5[[#This Row],[logo_platform]]&amp;"', "</f>
        <v xml:space="preserve">logo_platform: 'coders_free', </v>
      </c>
      <c r="AV61" t="str">
        <f>AV$1&amp;": [ "&amp;Tabla5[[#This Row],[logo_technologies]]&amp;" ], "</f>
        <v xml:space="preserve">logo_technologies: [ 'tailwindcss' ], </v>
      </c>
      <c r="AW61" t="str">
        <f>AW$1&amp;": "&amp;Tabla5[[#This Row],[mostrar]]&amp;", "</f>
        <v xml:space="preserve">mostrar: false, </v>
      </c>
      <c r="AX61" t="str">
        <f>AX$1&amp;": '"&amp;Tabla5[[#This Row],[repositorio]]&amp;"', "</f>
        <v xml:space="preserve">repositorio: '', </v>
      </c>
      <c r="AY61" t="str">
        <f>AY$1&amp;": '"&amp;Tabla5[[#This Row],[nota]]&amp;"'"</f>
        <v>nota: ''</v>
      </c>
      <c r="AZ61" t="str">
        <f t="shared" si="0"/>
        <v>{ id: 60, name: 'Curso Tailwind desde cero', category: 'Frameworks de css', technology: 'Tailwind', url: 'https://codersfree.com/cursos/curso-tailwind-desde-cero', platform: 'Coders Free', costo: 0, money: 'USD', comprado: true, priority: 1, minutos: 180, culminado: null, certificado: '', url_certificado: '', instructor: 'Victor Arana Flores', description: 'En este nuevo curso aprenderemos a como trabajar con el framework Tailwind css dentro de un framework más grande como lo es laravel.', url_aux: '', calificacion: 'Excelente', actualizado: true, en_ruta: true, logo_platform: 'coders_free', logo_technologies: [ 'tailwindcss' ], mostrar: false, repositorio: '', nota: '' },</v>
      </c>
    </row>
    <row r="62" spans="1:52" x14ac:dyDescent="0.3">
      <c r="A62" s="5">
        <v>61</v>
      </c>
      <c r="B62" t="s">
        <v>891</v>
      </c>
      <c r="C62" t="s">
        <v>953</v>
      </c>
      <c r="D62" t="s">
        <v>238</v>
      </c>
      <c r="E62" s="2" t="s">
        <v>242</v>
      </c>
      <c r="F62" t="s">
        <v>8</v>
      </c>
      <c r="G62" s="3">
        <v>0</v>
      </c>
      <c r="H62" t="s">
        <v>10</v>
      </c>
      <c r="I62" t="s">
        <v>14</v>
      </c>
      <c r="J62" s="4">
        <v>0</v>
      </c>
      <c r="K62">
        <f>60+50</f>
        <v>110</v>
      </c>
      <c r="O62" t="s">
        <v>235</v>
      </c>
      <c r="P62" t="s">
        <v>982</v>
      </c>
      <c r="R62" t="s">
        <v>433</v>
      </c>
      <c r="S62" t="s">
        <v>14</v>
      </c>
      <c r="T62" t="s">
        <v>14</v>
      </c>
      <c r="U62" t="s">
        <v>783</v>
      </c>
      <c r="V62" s="19" t="s">
        <v>846</v>
      </c>
      <c r="W62" s="19" t="s">
        <v>15</v>
      </c>
      <c r="AA62" t="str">
        <f>AA$1&amp;": "&amp;Tabla5[[#This Row],[id]]&amp;", "</f>
        <v xml:space="preserve">id: 61, </v>
      </c>
      <c r="AB62" t="str">
        <f>AB$1&amp;": '"&amp;Tabla5[[#This Row],[name]]&amp;"', "</f>
        <v xml:space="preserve">name: 'Tailwind css - Fundamentos desde 0! ¿Mejor que bootstrap 4?', </v>
      </c>
      <c r="AC62" t="str">
        <f>AC$1&amp;": '"&amp;Tabla5[[#This Row],[category]]&amp;"', "</f>
        <v xml:space="preserve">category: 'Frameworks de css', </v>
      </c>
      <c r="AD62" t="str">
        <f>AD$1&amp;": '"&amp;Tabla5[[#This Row],[technology]]&amp;"', "</f>
        <v xml:space="preserve">technology: 'Tailwind', </v>
      </c>
      <c r="AE62" t="str">
        <f>AE$1&amp;": '"&amp;Tabla5[[#This Row],[url]]&amp;"', "</f>
        <v xml:space="preserve">url: 'https://www.udemy.com/course/tailwindcss', </v>
      </c>
      <c r="AF62" t="str">
        <f>AF$1&amp;": '"&amp;Tabla5[[#This Row],[platform]]&amp;"', "</f>
        <v xml:space="preserve">platform: 'Udemy', </v>
      </c>
      <c r="AG62" t="str">
        <f>AG$1&amp;": "&amp;SUBSTITUTE(Tabla5[[#This Row],[costo]],",",".")&amp;", "</f>
        <v xml:space="preserve">costo: 0, </v>
      </c>
      <c r="AH62" t="str">
        <f>AH$1&amp;": '"&amp;Tabla5[[#This Row],[money]]&amp;"', "</f>
        <v xml:space="preserve">money: 'EUR', </v>
      </c>
      <c r="AI62" t="str">
        <f>AI$1&amp;": "&amp;Tabla5[[#This Row],[comprado]]&amp;", "</f>
        <v xml:space="preserve">comprado: true, </v>
      </c>
      <c r="AJ62" t="str">
        <f>AJ$1&amp;": "&amp;Tabla5[[#This Row],[priority]]&amp;", "</f>
        <v xml:space="preserve">priority: 0, </v>
      </c>
      <c r="AK62" t="str">
        <f>AK$1&amp;": "&amp;Tabla5[[#This Row],[minutos]]&amp;", "</f>
        <v xml:space="preserve">minutos: 110, </v>
      </c>
      <c r="AL62" t="str">
        <f>AL$1&amp;": "&amp;IF(Tabla5[[#This Row],[culminado]]=0,"null","'"&amp;TEXT(Tabla5[[#This Row],[culminado]],"aaaa-mm-dd")&amp;"'")&amp;", "</f>
        <v xml:space="preserve">culminado: null, </v>
      </c>
      <c r="AM62" t="str">
        <f>AM$1&amp;": '"&amp;Tabla5[[#This Row],[certificado]]&amp;"', "</f>
        <v xml:space="preserve">certificado: '', </v>
      </c>
      <c r="AN62" t="str">
        <f>AN$1&amp;": '"&amp;Tabla5[[#This Row],[url_certificado]]&amp;"', "</f>
        <v xml:space="preserve">url_certificado: '', </v>
      </c>
      <c r="AO62" t="str">
        <f>AO$1&amp;": '"&amp;Tabla5[[#This Row],[instructor]]&amp;"', "</f>
        <v xml:space="preserve">instructor: 'Ignacio Gutiérrez ', </v>
      </c>
      <c r="AP62" t="str">
        <f>AP$1&amp;": '"&amp;Tabla5[[#This Row],[description]]&amp;"', "</f>
        <v xml:space="preserve">description: 'Trabaja con Tailwind css de una manera sencilla, desde 0 y paso a paso, curso introductorio para aplicar sus clases css!', </v>
      </c>
      <c r="AQ62" t="str">
        <f>AQ$1&amp;": '"&amp;Tabla5[[#This Row],[url_aux]]&amp;"', "</f>
        <v xml:space="preserve">url_aux: '', </v>
      </c>
      <c r="AR62" t="str">
        <f>AR$1&amp;": '"&amp;Tabla5[[#This Row],[calificacion]]&amp;"', "</f>
        <v xml:space="preserve">calificacion: '*En evaluación*', </v>
      </c>
      <c r="AS62" t="str">
        <f>AS$1&amp;": "&amp;Tabla5[[#This Row],[actualizado]]&amp;", "</f>
        <v xml:space="preserve">actualizado: true, </v>
      </c>
      <c r="AT62" t="str">
        <f>AT$1&amp;": "&amp;Tabla5[[#This Row],[en_ruta]]&amp;", "</f>
        <v xml:space="preserve">en_ruta: true, </v>
      </c>
      <c r="AU62" t="str">
        <f>AU$1&amp;": '"&amp;Tabla5[[#This Row],[logo_platform]]&amp;"', "</f>
        <v xml:space="preserve">logo_platform: 'udemy', </v>
      </c>
      <c r="AV62" t="str">
        <f>AV$1&amp;": [ "&amp;Tabla5[[#This Row],[logo_technologies]]&amp;" ], "</f>
        <v xml:space="preserve">logo_technologies: [ 'tailwindcss' ], </v>
      </c>
      <c r="AW62" t="str">
        <f>AW$1&amp;": "&amp;Tabla5[[#This Row],[mostrar]]&amp;", "</f>
        <v xml:space="preserve">mostrar: false, </v>
      </c>
      <c r="AX62" t="str">
        <f>AX$1&amp;": '"&amp;Tabla5[[#This Row],[repositorio]]&amp;"', "</f>
        <v xml:space="preserve">repositorio: '', </v>
      </c>
      <c r="AY62" t="str">
        <f>AY$1&amp;": '"&amp;Tabla5[[#This Row],[nota]]&amp;"'"</f>
        <v>nota: ''</v>
      </c>
      <c r="AZ62" t="str">
        <f t="shared" si="0"/>
        <v>{ id: 61, name: 'Tailwind css - Fundamentos desde 0! ¿Mejor que bootstrap 4?', category: 'Frameworks de css', technology: 'Tailwind', url: 'https://www.udemy.com/course/tailwindcss', platform: 'Udemy', costo: 0, money: 'EUR', comprado: true, priority: 0, minutos: 110, culminado: null, certificado: '', url_certificado: '', instructor: 'Ignacio Gutiérrez ', description: 'Trabaja con Tailwind css de una manera sencilla, desde 0 y paso a paso, curso introductorio para aplicar sus clases css!', url_aux: '', calificacion: '*En evaluación*', actualizado: true, en_ruta: true, logo_platform: 'udemy', logo_technologies: [ 'tailwindcss' ], mostrar: false, repositorio: '', nota: '' },</v>
      </c>
    </row>
    <row r="63" spans="1:52" x14ac:dyDescent="0.3">
      <c r="A63" s="5">
        <v>62</v>
      </c>
      <c r="B63" t="s">
        <v>892</v>
      </c>
      <c r="C63" t="s">
        <v>953</v>
      </c>
      <c r="D63" t="s">
        <v>238</v>
      </c>
      <c r="E63" s="2" t="s">
        <v>243</v>
      </c>
      <c r="F63" t="s">
        <v>8</v>
      </c>
      <c r="G63" s="3">
        <v>0</v>
      </c>
      <c r="H63" t="s">
        <v>10</v>
      </c>
      <c r="I63" t="s">
        <v>14</v>
      </c>
      <c r="J63" s="4">
        <v>0</v>
      </c>
      <c r="K63">
        <f>60+32</f>
        <v>92</v>
      </c>
      <c r="O63" t="s">
        <v>244</v>
      </c>
      <c r="P63" t="s">
        <v>983</v>
      </c>
      <c r="R63" t="s">
        <v>433</v>
      </c>
      <c r="S63" t="s">
        <v>14</v>
      </c>
      <c r="T63" t="s">
        <v>14</v>
      </c>
      <c r="U63" t="s">
        <v>783</v>
      </c>
      <c r="V63" s="19" t="s">
        <v>846</v>
      </c>
      <c r="W63" s="19" t="s">
        <v>15</v>
      </c>
      <c r="AA63" t="str">
        <f>AA$1&amp;": "&amp;Tabla5[[#This Row],[id]]&amp;", "</f>
        <v xml:space="preserve">id: 62, </v>
      </c>
      <c r="AB63" t="str">
        <f>AB$1&amp;": '"&amp;Tabla5[[#This Row],[name]]&amp;"', "</f>
        <v xml:space="preserve">name: 'Curso express de TAILWIND css de cero a EXPERTO', </v>
      </c>
      <c r="AC63" t="str">
        <f>AC$1&amp;": '"&amp;Tabla5[[#This Row],[category]]&amp;"', "</f>
        <v xml:space="preserve">category: 'Frameworks de css', </v>
      </c>
      <c r="AD63" t="str">
        <f>AD$1&amp;": '"&amp;Tabla5[[#This Row],[technology]]&amp;"', "</f>
        <v xml:space="preserve">technology: 'Tailwind', </v>
      </c>
      <c r="AE63" t="str">
        <f>AE$1&amp;": '"&amp;Tabla5[[#This Row],[url]]&amp;"', "</f>
        <v xml:space="preserve">url: 'https://www.udemy.com/course/curso-express-de-tailwindcss-de-cero-a-experto', </v>
      </c>
      <c r="AF63" t="str">
        <f>AF$1&amp;": '"&amp;Tabla5[[#This Row],[platform]]&amp;"', "</f>
        <v xml:space="preserve">platform: 'Udemy', </v>
      </c>
      <c r="AG63" t="str">
        <f>AG$1&amp;": "&amp;SUBSTITUTE(Tabla5[[#This Row],[costo]],",",".")&amp;", "</f>
        <v xml:space="preserve">costo: 0, </v>
      </c>
      <c r="AH63" t="str">
        <f>AH$1&amp;": '"&amp;Tabla5[[#This Row],[money]]&amp;"', "</f>
        <v xml:space="preserve">money: 'EUR', </v>
      </c>
      <c r="AI63" t="str">
        <f>AI$1&amp;": "&amp;Tabla5[[#This Row],[comprado]]&amp;", "</f>
        <v xml:space="preserve">comprado: true, </v>
      </c>
      <c r="AJ63" t="str">
        <f>AJ$1&amp;": "&amp;Tabla5[[#This Row],[priority]]&amp;", "</f>
        <v xml:space="preserve">priority: 0, </v>
      </c>
      <c r="AK63" t="str">
        <f>AK$1&amp;": "&amp;Tabla5[[#This Row],[minutos]]&amp;", "</f>
        <v xml:space="preserve">minutos: 92, </v>
      </c>
      <c r="AL63" t="str">
        <f>AL$1&amp;": "&amp;IF(Tabla5[[#This Row],[culminado]]=0,"null","'"&amp;TEXT(Tabla5[[#This Row],[culminado]],"aaaa-mm-dd")&amp;"'")&amp;", "</f>
        <v xml:space="preserve">culminado: null, </v>
      </c>
      <c r="AM63" t="str">
        <f>AM$1&amp;": '"&amp;Tabla5[[#This Row],[certificado]]&amp;"', "</f>
        <v xml:space="preserve">certificado: '', </v>
      </c>
      <c r="AN63" t="str">
        <f>AN$1&amp;": '"&amp;Tabla5[[#This Row],[url_certificado]]&amp;"', "</f>
        <v xml:space="preserve">url_certificado: '', </v>
      </c>
      <c r="AO63" t="str">
        <f>AO$1&amp;": '"&amp;Tabla5[[#This Row],[instructor]]&amp;"', "</f>
        <v xml:space="preserve">instructor: 'Marcos Rivas', </v>
      </c>
      <c r="AP63" t="str">
        <f>AP$1&amp;": '"&amp;Tabla5[[#This Row],[description]]&amp;"', "</f>
        <v xml:space="preserve">description: 'Aprende los conceptos de Tailwindcss creando un sitio web responsivo.', </v>
      </c>
      <c r="AQ63" t="str">
        <f>AQ$1&amp;": '"&amp;Tabla5[[#This Row],[url_aux]]&amp;"', "</f>
        <v xml:space="preserve">url_aux: '', </v>
      </c>
      <c r="AR63" t="str">
        <f>AR$1&amp;": '"&amp;Tabla5[[#This Row],[calificacion]]&amp;"', "</f>
        <v xml:space="preserve">calificacion: '*En evaluación*', </v>
      </c>
      <c r="AS63" t="str">
        <f>AS$1&amp;": "&amp;Tabla5[[#This Row],[actualizado]]&amp;", "</f>
        <v xml:space="preserve">actualizado: true, </v>
      </c>
      <c r="AT63" t="str">
        <f>AT$1&amp;": "&amp;Tabla5[[#This Row],[en_ruta]]&amp;", "</f>
        <v xml:space="preserve">en_ruta: true, </v>
      </c>
      <c r="AU63" t="str">
        <f>AU$1&amp;": '"&amp;Tabla5[[#This Row],[logo_platform]]&amp;"', "</f>
        <v xml:space="preserve">logo_platform: 'udemy', </v>
      </c>
      <c r="AV63" t="str">
        <f>AV$1&amp;": [ "&amp;Tabla5[[#This Row],[logo_technologies]]&amp;" ], "</f>
        <v xml:space="preserve">logo_technologies: [ 'tailwindcss' ], </v>
      </c>
      <c r="AW63" t="str">
        <f>AW$1&amp;": "&amp;Tabla5[[#This Row],[mostrar]]&amp;", "</f>
        <v xml:space="preserve">mostrar: false, </v>
      </c>
      <c r="AX63" t="str">
        <f>AX$1&amp;": '"&amp;Tabla5[[#This Row],[repositorio]]&amp;"', "</f>
        <v xml:space="preserve">repositorio: '', </v>
      </c>
      <c r="AY63" t="str">
        <f>AY$1&amp;": '"&amp;Tabla5[[#This Row],[nota]]&amp;"'"</f>
        <v>nota: ''</v>
      </c>
      <c r="AZ63" t="str">
        <f t="shared" si="0"/>
        <v>{ id: 62, name: 'Curso express de TAILWIND css de cero a EXPERTO', category: 'Frameworks de css', technology: 'Tailwind', url: 'https://www.udemy.com/course/curso-express-de-tailwindcss-de-cero-a-experto', platform: 'Udemy', costo: 0, money: 'EUR', comprado: true, priority: 0, minutos: 92, culminado: null, certificado: '', url_certificado: '', instructor: 'Marcos Rivas', description: 'Aprende los conceptos de Tailwindcss creando un sitio web responsivo.', url_aux: '', calificacion: '*En evaluación*', actualizado: true, en_ruta: true, logo_platform: 'udemy', logo_technologies: [ 'tailwindcss' ], mostrar: false, repositorio: '', nota: '' },</v>
      </c>
    </row>
    <row r="64" spans="1:52" x14ac:dyDescent="0.3">
      <c r="A64" s="5">
        <v>63</v>
      </c>
      <c r="B64" t="s">
        <v>245</v>
      </c>
      <c r="C64" t="s">
        <v>3</v>
      </c>
      <c r="D64" t="s">
        <v>248</v>
      </c>
      <c r="E64" s="2" t="s">
        <v>249</v>
      </c>
      <c r="F64" t="s">
        <v>8</v>
      </c>
      <c r="G64" s="3">
        <v>0</v>
      </c>
      <c r="H64" t="s">
        <v>10</v>
      </c>
      <c r="I64" t="s">
        <v>14</v>
      </c>
      <c r="J64" s="4">
        <v>0</v>
      </c>
      <c r="K64">
        <f>60+58</f>
        <v>118</v>
      </c>
      <c r="O64" t="s">
        <v>246</v>
      </c>
      <c r="P64" t="s">
        <v>247</v>
      </c>
      <c r="R64" t="s">
        <v>433</v>
      </c>
      <c r="S64" t="s">
        <v>14</v>
      </c>
      <c r="T64" t="s">
        <v>14</v>
      </c>
      <c r="U64" t="s">
        <v>783</v>
      </c>
      <c r="V64" s="19" t="s">
        <v>847</v>
      </c>
      <c r="W64" s="19" t="s">
        <v>15</v>
      </c>
      <c r="AA64" t="str">
        <f>AA$1&amp;": "&amp;Tabla5[[#This Row],[id]]&amp;", "</f>
        <v xml:space="preserve">id: 63, </v>
      </c>
      <c r="AB64" t="str">
        <f>AB$1&amp;": '"&amp;Tabla5[[#This Row],[name]]&amp;"', "</f>
        <v xml:space="preserve">name: 'Introducción a Figma', </v>
      </c>
      <c r="AC64" t="str">
        <f>AC$1&amp;": '"&amp;Tabla5[[#This Row],[category]]&amp;"', "</f>
        <v xml:space="preserve">category: 'Herramientas', </v>
      </c>
      <c r="AD64" t="str">
        <f>AD$1&amp;": '"&amp;Tabla5[[#This Row],[technology]]&amp;"', "</f>
        <v xml:space="preserve">technology: 'Figma', </v>
      </c>
      <c r="AE64" t="str">
        <f>AE$1&amp;": '"&amp;Tabla5[[#This Row],[url]]&amp;"', "</f>
        <v xml:space="preserve">url: 'https://www.udemy.com/course/figma-diseno-de-prototipos-desde-cero', </v>
      </c>
      <c r="AF64" t="str">
        <f>AF$1&amp;": '"&amp;Tabla5[[#This Row],[platform]]&amp;"', "</f>
        <v xml:space="preserve">platform: 'Udemy', </v>
      </c>
      <c r="AG64" t="str">
        <f>AG$1&amp;": "&amp;SUBSTITUTE(Tabla5[[#This Row],[costo]],",",".")&amp;", "</f>
        <v xml:space="preserve">costo: 0, </v>
      </c>
      <c r="AH64" t="str">
        <f>AH$1&amp;": '"&amp;Tabla5[[#This Row],[money]]&amp;"', "</f>
        <v xml:space="preserve">money: 'EUR', </v>
      </c>
      <c r="AI64" t="str">
        <f>AI$1&amp;": "&amp;Tabla5[[#This Row],[comprado]]&amp;", "</f>
        <v xml:space="preserve">comprado: true, </v>
      </c>
      <c r="AJ64" t="str">
        <f>AJ$1&amp;": "&amp;Tabla5[[#This Row],[priority]]&amp;", "</f>
        <v xml:space="preserve">priority: 0, </v>
      </c>
      <c r="AK64" t="str">
        <f>AK$1&amp;": "&amp;Tabla5[[#This Row],[minutos]]&amp;", "</f>
        <v xml:space="preserve">minutos: 118, </v>
      </c>
      <c r="AL64" t="str">
        <f>AL$1&amp;": "&amp;IF(Tabla5[[#This Row],[culminado]]=0,"null","'"&amp;TEXT(Tabla5[[#This Row],[culminado]],"aaaa-mm-dd")&amp;"'")&amp;", "</f>
        <v xml:space="preserve">culminado: null, </v>
      </c>
      <c r="AM64" t="str">
        <f>AM$1&amp;": '"&amp;Tabla5[[#This Row],[certificado]]&amp;"', "</f>
        <v xml:space="preserve">certificado: '', </v>
      </c>
      <c r="AN64" t="str">
        <f>AN$1&amp;": '"&amp;Tabla5[[#This Row],[url_certificado]]&amp;"', "</f>
        <v xml:space="preserve">url_certificado: '', </v>
      </c>
      <c r="AO64" t="str">
        <f>AO$1&amp;": '"&amp;Tabla5[[#This Row],[instructor]]&amp;"', "</f>
        <v xml:space="preserve">instructor: 'Javier Cañas', </v>
      </c>
      <c r="AP64" t="str">
        <f>AP$1&amp;": '"&amp;Tabla5[[#This Row],[description]]&amp;"', "</f>
        <v xml:space="preserve">description: 'Conoce y aprende desde cero cómo utilizar Figma y las herramientas para diseñar interfaces con Figma.', </v>
      </c>
      <c r="AQ64" t="str">
        <f>AQ$1&amp;": '"&amp;Tabla5[[#This Row],[url_aux]]&amp;"', "</f>
        <v xml:space="preserve">url_aux: '', </v>
      </c>
      <c r="AR64" t="str">
        <f>AR$1&amp;": '"&amp;Tabla5[[#This Row],[calificacion]]&amp;"', "</f>
        <v xml:space="preserve">calificacion: '*En evaluación*', </v>
      </c>
      <c r="AS64" t="str">
        <f>AS$1&amp;": "&amp;Tabla5[[#This Row],[actualizado]]&amp;", "</f>
        <v xml:space="preserve">actualizado: true, </v>
      </c>
      <c r="AT64" t="str">
        <f>AT$1&amp;": "&amp;Tabla5[[#This Row],[en_ruta]]&amp;", "</f>
        <v xml:space="preserve">en_ruta: true, </v>
      </c>
      <c r="AU64" t="str">
        <f>AU$1&amp;": '"&amp;Tabla5[[#This Row],[logo_platform]]&amp;"', "</f>
        <v xml:space="preserve">logo_platform: 'udemy', </v>
      </c>
      <c r="AV64" t="str">
        <f>AV$1&amp;": [ "&amp;Tabla5[[#This Row],[logo_technologies]]&amp;" ], "</f>
        <v xml:space="preserve">logo_technologies: [ 'figma' ], </v>
      </c>
      <c r="AW64" t="str">
        <f>AW$1&amp;": "&amp;Tabla5[[#This Row],[mostrar]]&amp;", "</f>
        <v xml:space="preserve">mostrar: false, </v>
      </c>
      <c r="AX64" t="str">
        <f>AX$1&amp;": '"&amp;Tabla5[[#This Row],[repositorio]]&amp;"', "</f>
        <v xml:space="preserve">repositorio: '', </v>
      </c>
      <c r="AY64" t="str">
        <f>AY$1&amp;": '"&amp;Tabla5[[#This Row],[nota]]&amp;"'"</f>
        <v>nota: ''</v>
      </c>
      <c r="AZ64" t="str">
        <f t="shared" si="0"/>
        <v>{ id: 63, name: 'Introducción a Figma', category: 'Herramientas', technology: 'Figma', url: 'https://www.udemy.com/course/figma-diseno-de-prototipos-desde-cero', platform: 'Udemy', costo: 0, money: 'EUR', comprado: true, priority: 0, minutos: 118, culminado: null, certificado: '', url_certificado: '', instructor: 'Javier Cañas', description: 'Conoce y aprende desde cero cómo utilizar Figma y las herramientas para diseñar interfaces con Figma.', url_aux: '', calificacion: '*En evaluación*', actualizado: true, en_ruta: true, logo_platform: 'udemy', logo_technologies: [ 'figma' ], mostrar: false, repositorio: '', nota: '' },</v>
      </c>
    </row>
    <row r="65" spans="1:52" x14ac:dyDescent="0.3">
      <c r="A65" s="5">
        <v>64</v>
      </c>
      <c r="B65" t="s">
        <v>253</v>
      </c>
      <c r="C65" t="s">
        <v>953</v>
      </c>
      <c r="D65" t="s">
        <v>252</v>
      </c>
      <c r="E65" s="2" t="s">
        <v>250</v>
      </c>
      <c r="F65" t="s">
        <v>81</v>
      </c>
      <c r="G65" s="3">
        <v>0</v>
      </c>
      <c r="H65" t="s">
        <v>47</v>
      </c>
      <c r="I65" t="s">
        <v>14</v>
      </c>
      <c r="J65" s="4">
        <v>0</v>
      </c>
      <c r="K65">
        <v>500</v>
      </c>
      <c r="O65" t="s">
        <v>254</v>
      </c>
      <c r="P65" t="s">
        <v>984</v>
      </c>
      <c r="R65" t="s">
        <v>433</v>
      </c>
      <c r="S65" t="s">
        <v>14</v>
      </c>
      <c r="T65" t="s">
        <v>14</v>
      </c>
      <c r="U65" t="s">
        <v>785</v>
      </c>
      <c r="V65" s="19" t="s">
        <v>848</v>
      </c>
      <c r="W65" s="19" t="s">
        <v>15</v>
      </c>
      <c r="AA65" t="str">
        <f>AA$1&amp;": "&amp;Tabla5[[#This Row],[id]]&amp;", "</f>
        <v xml:space="preserve">id: 64, </v>
      </c>
      <c r="AB65" t="str">
        <f>AB$1&amp;": '"&amp;Tabla5[[#This Row],[name]]&amp;"', "</f>
        <v xml:space="preserve">name: 'Curso Bulma css', </v>
      </c>
      <c r="AC65" t="str">
        <f>AC$1&amp;": '"&amp;Tabla5[[#This Row],[category]]&amp;"', "</f>
        <v xml:space="preserve">category: 'Frameworks de css', </v>
      </c>
      <c r="AD65" t="str">
        <f>AD$1&amp;": '"&amp;Tabla5[[#This Row],[technology]]&amp;"', "</f>
        <v xml:space="preserve">technology: 'Bulma', </v>
      </c>
      <c r="AE65" t="str">
        <f>AE$1&amp;": '"&amp;Tabla5[[#This Row],[url]]&amp;"', "</f>
        <v xml:space="preserve">url: 'https://www.youtube.com/playlist?list=PLvKwKSrP7HoAbR5bXjwb4h5f2xjVxqdEe', </v>
      </c>
      <c r="AF65" t="str">
        <f>AF$1&amp;": '"&amp;Tabla5[[#This Row],[platform]]&amp;"', "</f>
        <v xml:space="preserve">platform: 'YouTube', </v>
      </c>
      <c r="AG65" t="str">
        <f>AG$1&amp;": "&amp;SUBSTITUTE(Tabla5[[#This Row],[costo]],",",".")&amp;", "</f>
        <v xml:space="preserve">costo: 0, </v>
      </c>
      <c r="AH65" t="str">
        <f>AH$1&amp;": '"&amp;Tabla5[[#This Row],[money]]&amp;"', "</f>
        <v xml:space="preserve">money: 'USD', </v>
      </c>
      <c r="AI65" t="str">
        <f>AI$1&amp;": "&amp;Tabla5[[#This Row],[comprado]]&amp;", "</f>
        <v xml:space="preserve">comprado: true, </v>
      </c>
      <c r="AJ65" t="str">
        <f>AJ$1&amp;": "&amp;Tabla5[[#This Row],[priority]]&amp;", "</f>
        <v xml:space="preserve">priority: 0, </v>
      </c>
      <c r="AK65" t="str">
        <f>AK$1&amp;": "&amp;Tabla5[[#This Row],[minutos]]&amp;", "</f>
        <v xml:space="preserve">minutos: 500, </v>
      </c>
      <c r="AL65" t="str">
        <f>AL$1&amp;": "&amp;IF(Tabla5[[#This Row],[culminado]]=0,"null","'"&amp;TEXT(Tabla5[[#This Row],[culminado]],"aaaa-mm-dd")&amp;"'")&amp;", "</f>
        <v xml:space="preserve">culminado: null, </v>
      </c>
      <c r="AM65" t="str">
        <f>AM$1&amp;": '"&amp;Tabla5[[#This Row],[certificado]]&amp;"', "</f>
        <v xml:space="preserve">certificado: '', </v>
      </c>
      <c r="AN65" t="str">
        <f>AN$1&amp;": '"&amp;Tabla5[[#This Row],[url_certificado]]&amp;"', "</f>
        <v xml:space="preserve">url_certificado: '', </v>
      </c>
      <c r="AO65" t="str">
        <f>AO$1&amp;": '"&amp;Tabla5[[#This Row],[instructor]]&amp;"', "</f>
        <v xml:space="preserve">instructor: 'Designlopers', </v>
      </c>
      <c r="AP65" t="str">
        <f>AP$1&amp;": '"&amp;Tabla5[[#This Row],[description]]&amp;"', "</f>
        <v xml:space="preserve">description: 'Curso completo de Bulma css.', </v>
      </c>
      <c r="AQ65" t="str">
        <f>AQ$1&amp;": '"&amp;Tabla5[[#This Row],[url_aux]]&amp;"', "</f>
        <v xml:space="preserve">url_aux: '', </v>
      </c>
      <c r="AR65" t="str">
        <f>AR$1&amp;": '"&amp;Tabla5[[#This Row],[calificacion]]&amp;"', "</f>
        <v xml:space="preserve">calificacion: '*En evaluación*', </v>
      </c>
      <c r="AS65" t="str">
        <f>AS$1&amp;": "&amp;Tabla5[[#This Row],[actualizado]]&amp;", "</f>
        <v xml:space="preserve">actualizado: true, </v>
      </c>
      <c r="AT65" t="str">
        <f>AT$1&amp;": "&amp;Tabla5[[#This Row],[en_ruta]]&amp;", "</f>
        <v xml:space="preserve">en_ruta: true, </v>
      </c>
      <c r="AU65" t="str">
        <f>AU$1&amp;": '"&amp;Tabla5[[#This Row],[logo_platform]]&amp;"', "</f>
        <v xml:space="preserve">logo_platform: 'youtube', </v>
      </c>
      <c r="AV65" t="str">
        <f>AV$1&amp;": [ "&amp;Tabla5[[#This Row],[logo_technologies]]&amp;" ], "</f>
        <v xml:space="preserve">logo_technologies: [ 'bulma' ], </v>
      </c>
      <c r="AW65" t="str">
        <f>AW$1&amp;": "&amp;Tabla5[[#This Row],[mostrar]]&amp;", "</f>
        <v xml:space="preserve">mostrar: false, </v>
      </c>
      <c r="AX65" t="str">
        <f>AX$1&amp;": '"&amp;Tabla5[[#This Row],[repositorio]]&amp;"', "</f>
        <v xml:space="preserve">repositorio: '', </v>
      </c>
      <c r="AY65" t="str">
        <f>AY$1&amp;": '"&amp;Tabla5[[#This Row],[nota]]&amp;"'"</f>
        <v>nota: ''</v>
      </c>
      <c r="AZ65" t="str">
        <f t="shared" si="0"/>
        <v>{ id: 64, name: 'Curso Bulma css', category: 'Frameworks de css', technology: 'Bulma', url: 'https://www.youtube.com/playlist?list=PLvKwKSrP7HoAbR5bXjwb4h5f2xjVxqdEe', platform: 'YouTube', costo: 0, money: 'USD', comprado: true, priority: 0, minutos: 500, culminado: null, certificado: '', url_certificado: '', instructor: 'Designlopers', description: 'Curso completo de Bulma css.', url_aux: '', calificacion: '*En evaluación*', actualizado: true, en_ruta: true, logo_platform: 'youtube', logo_technologies: [ 'bulma' ], mostrar: false, repositorio: '', nota: '' },</v>
      </c>
    </row>
    <row r="66" spans="1:52" x14ac:dyDescent="0.3">
      <c r="A66" s="5">
        <v>65</v>
      </c>
      <c r="B66" t="s">
        <v>258</v>
      </c>
      <c r="C66" t="s">
        <v>260</v>
      </c>
      <c r="D66" t="s">
        <v>259</v>
      </c>
      <c r="E66" s="2" t="s">
        <v>256</v>
      </c>
      <c r="F66" t="s">
        <v>8</v>
      </c>
      <c r="G66" s="3">
        <v>0</v>
      </c>
      <c r="H66" t="s">
        <v>10</v>
      </c>
      <c r="I66" t="s">
        <v>14</v>
      </c>
      <c r="J66" s="4">
        <v>0</v>
      </c>
      <c r="K66">
        <v>294</v>
      </c>
      <c r="O66" t="s">
        <v>257</v>
      </c>
      <c r="P66" t="s">
        <v>985</v>
      </c>
      <c r="R66" t="s">
        <v>433</v>
      </c>
      <c r="S66" t="s">
        <v>14</v>
      </c>
      <c r="T66" t="s">
        <v>14</v>
      </c>
      <c r="U66" t="s">
        <v>783</v>
      </c>
      <c r="V66" s="19" t="s">
        <v>849</v>
      </c>
      <c r="W66" s="19" t="s">
        <v>15</v>
      </c>
      <c r="AA66" t="str">
        <f>AA$1&amp;": "&amp;Tabla5[[#This Row],[id]]&amp;", "</f>
        <v xml:space="preserve">id: 65, </v>
      </c>
      <c r="AB66" t="str">
        <f>AB$1&amp;": '"&amp;Tabla5[[#This Row],[name]]&amp;"', "</f>
        <v xml:space="preserve">name: 'Primeros pasos con Vue.js | Vue en ejercicios', </v>
      </c>
      <c r="AC66" t="str">
        <f>AC$1&amp;": '"&amp;Tabla5[[#This Row],[category]]&amp;"', "</f>
        <v xml:space="preserve">category: 'Frameworks de JavaScript', </v>
      </c>
      <c r="AD66" t="str">
        <f>AD$1&amp;": '"&amp;Tabla5[[#This Row],[technology]]&amp;"', "</f>
        <v xml:space="preserve">technology: 'Vue JS', </v>
      </c>
      <c r="AE66" t="str">
        <f>AE$1&amp;": '"&amp;Tabla5[[#This Row],[url]]&amp;"', "</f>
        <v xml:space="preserve">url: 'https://www.udemy.com/course/draft/2219980/learn/lecture/13667902?start=0#overview', </v>
      </c>
      <c r="AF66" t="str">
        <f>AF$1&amp;": '"&amp;Tabla5[[#This Row],[platform]]&amp;"', "</f>
        <v xml:space="preserve">platform: 'Udemy', </v>
      </c>
      <c r="AG66" t="str">
        <f>AG$1&amp;": "&amp;SUBSTITUTE(Tabla5[[#This Row],[costo]],",",".")&amp;", "</f>
        <v xml:space="preserve">costo: 0, </v>
      </c>
      <c r="AH66" t="str">
        <f>AH$1&amp;": '"&amp;Tabla5[[#This Row],[money]]&amp;"', "</f>
        <v xml:space="preserve">money: 'EUR', </v>
      </c>
      <c r="AI66" t="str">
        <f>AI$1&amp;": "&amp;Tabla5[[#This Row],[comprado]]&amp;", "</f>
        <v xml:space="preserve">comprado: true, </v>
      </c>
      <c r="AJ66" t="str">
        <f>AJ$1&amp;": "&amp;Tabla5[[#This Row],[priority]]&amp;", "</f>
        <v xml:space="preserve">priority: 0, </v>
      </c>
      <c r="AK66" t="str">
        <f>AK$1&amp;": "&amp;Tabla5[[#This Row],[minutos]]&amp;", "</f>
        <v xml:space="preserve">minutos: 294, </v>
      </c>
      <c r="AL66" t="str">
        <f>AL$1&amp;": "&amp;IF(Tabla5[[#This Row],[culminado]]=0,"null","'"&amp;TEXT(Tabla5[[#This Row],[culminado]],"aaaa-mm-dd")&amp;"'")&amp;", "</f>
        <v xml:space="preserve">culminado: null, </v>
      </c>
      <c r="AM66" t="str">
        <f>AM$1&amp;": '"&amp;Tabla5[[#This Row],[certificado]]&amp;"', "</f>
        <v xml:space="preserve">certificado: '', </v>
      </c>
      <c r="AN66" t="str">
        <f>AN$1&amp;": '"&amp;Tabla5[[#This Row],[url_certificado]]&amp;"', "</f>
        <v xml:space="preserve">url_certificado: '', </v>
      </c>
      <c r="AO66" t="str">
        <f>AO$1&amp;": '"&amp;Tabla5[[#This Row],[instructor]]&amp;"', "</f>
        <v xml:space="preserve">instructor: 'Andrés Cruz Yoris', </v>
      </c>
      <c r="AP66" t="str">
        <f>AP$1&amp;": '"&amp;Tabla5[[#This Row],[description]]&amp;"', "</f>
        <v xml:space="preserve">description: 'En este mini curso te voy a explicar cómo puedes trabajar con el framework javascript Vue.js de la manera más fácil.', </v>
      </c>
      <c r="AQ66" t="str">
        <f>AQ$1&amp;": '"&amp;Tabla5[[#This Row],[url_aux]]&amp;"', "</f>
        <v xml:space="preserve">url_aux: '', </v>
      </c>
      <c r="AR66" t="str">
        <f>AR$1&amp;": '"&amp;Tabla5[[#This Row],[calificacion]]&amp;"', "</f>
        <v xml:space="preserve">calificacion: '*En evaluación*', </v>
      </c>
      <c r="AS66" t="str">
        <f>AS$1&amp;": "&amp;Tabla5[[#This Row],[actualizado]]&amp;", "</f>
        <v xml:space="preserve">actualizado: true, </v>
      </c>
      <c r="AT66" t="str">
        <f>AT$1&amp;": "&amp;Tabla5[[#This Row],[en_ruta]]&amp;", "</f>
        <v xml:space="preserve">en_ruta: true, </v>
      </c>
      <c r="AU66" t="str">
        <f>AU$1&amp;": '"&amp;Tabla5[[#This Row],[logo_platform]]&amp;"', "</f>
        <v xml:space="preserve">logo_platform: 'udemy', </v>
      </c>
      <c r="AV66" t="str">
        <f>AV$1&amp;": [ "&amp;Tabla5[[#This Row],[logo_technologies]]&amp;" ], "</f>
        <v xml:space="preserve">logo_technologies: [ 'vuejs' ], </v>
      </c>
      <c r="AW66" t="str">
        <f>AW$1&amp;": "&amp;Tabla5[[#This Row],[mostrar]]&amp;", "</f>
        <v xml:space="preserve">mostrar: false, </v>
      </c>
      <c r="AX66" t="str">
        <f>AX$1&amp;": '"&amp;Tabla5[[#This Row],[repositorio]]&amp;"', "</f>
        <v xml:space="preserve">repositorio: '', </v>
      </c>
      <c r="AY66" t="str">
        <f>AY$1&amp;": '"&amp;Tabla5[[#This Row],[nota]]&amp;"'"</f>
        <v>nota: ''</v>
      </c>
      <c r="AZ66" t="str">
        <f t="shared" si="0"/>
        <v>{ id: 65, name: 'Primeros pasos con Vue.js | Vue en ejercicios', category: 'Frameworks de JavaScript', technology: 'Vue JS', url: 'https://www.udemy.com/course/draft/2219980/learn/lecture/13667902?start=0#overview', platform: 'Udemy', costo: 0, money: 'EUR', comprado: true, priority: 0, minutos: 294, culminado: null, certificado: '', url_certificado: '', instructor: 'Andrés Cruz Yoris', description: 'En este mini curso te voy a explicar cómo puedes trabajar con el framework javascript Vue.js de la manera más fácil.', url_aux: '', calificacion: '*En evaluación*', actualizado: true, en_ruta: true, logo_platform: 'udemy', logo_technologies: [ 'vuejs' ], mostrar: false, repositorio: '', nota: '' },</v>
      </c>
    </row>
    <row r="67" spans="1:52" x14ac:dyDescent="0.3">
      <c r="A67" s="5">
        <v>66</v>
      </c>
      <c r="B67" t="s">
        <v>261</v>
      </c>
      <c r="C67" t="s">
        <v>260</v>
      </c>
      <c r="D67" t="s">
        <v>259</v>
      </c>
      <c r="E67" s="2" t="s">
        <v>262</v>
      </c>
      <c r="F67" t="s">
        <v>8</v>
      </c>
      <c r="G67" s="3">
        <v>0</v>
      </c>
      <c r="H67" t="s">
        <v>10</v>
      </c>
      <c r="I67" t="s">
        <v>14</v>
      </c>
      <c r="J67" s="4">
        <v>0</v>
      </c>
      <c r="K67">
        <f>14*60</f>
        <v>840</v>
      </c>
      <c r="O67" t="s">
        <v>162</v>
      </c>
      <c r="P67" t="s">
        <v>263</v>
      </c>
      <c r="R67" t="s">
        <v>433</v>
      </c>
      <c r="S67" t="s">
        <v>14</v>
      </c>
      <c r="T67" t="s">
        <v>14</v>
      </c>
      <c r="U67" t="s">
        <v>783</v>
      </c>
      <c r="V67" s="19" t="s">
        <v>849</v>
      </c>
      <c r="W67" s="19" t="s">
        <v>15</v>
      </c>
      <c r="AA67" t="str">
        <f>AA$1&amp;": "&amp;Tabla5[[#This Row],[id]]&amp;", "</f>
        <v xml:space="preserve">id: 66, </v>
      </c>
      <c r="AB67" t="str">
        <f>AB$1&amp;": '"&amp;Tabla5[[#This Row],[name]]&amp;"', "</f>
        <v xml:space="preserve">name: 'Vue JS (2 y 3) - Crea Aplicaciones Web Modernas con Vue', </v>
      </c>
      <c r="AC67" t="str">
        <f>AC$1&amp;": '"&amp;Tabla5[[#This Row],[category]]&amp;"', "</f>
        <v xml:space="preserve">category: 'Frameworks de JavaScript', </v>
      </c>
      <c r="AD67" t="str">
        <f>AD$1&amp;": '"&amp;Tabla5[[#This Row],[technology]]&amp;"', "</f>
        <v xml:space="preserve">technology: 'Vue JS', </v>
      </c>
      <c r="AE67" t="str">
        <f>AE$1&amp;": '"&amp;Tabla5[[#This Row],[url]]&amp;"', "</f>
        <v xml:space="preserve">url: 'https://www.udemy.com/course/vue-js-2-para-principiantes', </v>
      </c>
      <c r="AF67" t="str">
        <f>AF$1&amp;": '"&amp;Tabla5[[#This Row],[platform]]&amp;"', "</f>
        <v xml:space="preserve">platform: 'Udemy', </v>
      </c>
      <c r="AG67" t="str">
        <f>AG$1&amp;": "&amp;SUBSTITUTE(Tabla5[[#This Row],[costo]],",",".")&amp;", "</f>
        <v xml:space="preserve">costo: 0, </v>
      </c>
      <c r="AH67" t="str">
        <f>AH$1&amp;": '"&amp;Tabla5[[#This Row],[money]]&amp;"', "</f>
        <v xml:space="preserve">money: 'EUR', </v>
      </c>
      <c r="AI67" t="str">
        <f>AI$1&amp;": "&amp;Tabla5[[#This Row],[comprado]]&amp;", "</f>
        <v xml:space="preserve">comprado: true, </v>
      </c>
      <c r="AJ67" t="str">
        <f>AJ$1&amp;": "&amp;Tabla5[[#This Row],[priority]]&amp;", "</f>
        <v xml:space="preserve">priority: 0, </v>
      </c>
      <c r="AK67" t="str">
        <f>AK$1&amp;": "&amp;Tabla5[[#This Row],[minutos]]&amp;", "</f>
        <v xml:space="preserve">minutos: 840, </v>
      </c>
      <c r="AL67" t="str">
        <f>AL$1&amp;": "&amp;IF(Tabla5[[#This Row],[culminado]]=0,"null","'"&amp;TEXT(Tabla5[[#This Row],[culminado]],"aaaa-mm-dd")&amp;"'")&amp;", "</f>
        <v xml:space="preserve">culminado: null, </v>
      </c>
      <c r="AM67" t="str">
        <f>AM$1&amp;": '"&amp;Tabla5[[#This Row],[certificado]]&amp;"', "</f>
        <v xml:space="preserve">certificado: '', </v>
      </c>
      <c r="AN67" t="str">
        <f>AN$1&amp;": '"&amp;Tabla5[[#This Row],[url_certificado]]&amp;"', "</f>
        <v xml:space="preserve">url_certificado: '', </v>
      </c>
      <c r="AO67" t="str">
        <f>AO$1&amp;": '"&amp;Tabla5[[#This Row],[instructor]]&amp;"', "</f>
        <v xml:space="preserve">instructor: 'Grover Vásquez', </v>
      </c>
      <c r="AP67" t="str">
        <f>AP$1&amp;": '"&amp;Tabla5[[#This Row],[description]]&amp;"', "</f>
        <v xml:space="preserve">description: 'Todo sobre Vue JS 2 y 3, Bindings, Directivas, Vue-CLI, Componentes, Formularios, Vue-Router, Composition API y Vuex.', </v>
      </c>
      <c r="AQ67" t="str">
        <f>AQ$1&amp;": '"&amp;Tabla5[[#This Row],[url_aux]]&amp;"', "</f>
        <v xml:space="preserve">url_aux: '', </v>
      </c>
      <c r="AR67" t="str">
        <f>AR$1&amp;": '"&amp;Tabla5[[#This Row],[calificacion]]&amp;"', "</f>
        <v xml:space="preserve">calificacion: '*En evaluación*', </v>
      </c>
      <c r="AS67" t="str">
        <f>AS$1&amp;": "&amp;Tabla5[[#This Row],[actualizado]]&amp;", "</f>
        <v xml:space="preserve">actualizado: true, </v>
      </c>
      <c r="AT67" t="str">
        <f>AT$1&amp;": "&amp;Tabla5[[#This Row],[en_ruta]]&amp;", "</f>
        <v xml:space="preserve">en_ruta: true, </v>
      </c>
      <c r="AU67" t="str">
        <f>AU$1&amp;": '"&amp;Tabla5[[#This Row],[logo_platform]]&amp;"', "</f>
        <v xml:space="preserve">logo_platform: 'udemy', </v>
      </c>
      <c r="AV67" t="str">
        <f>AV$1&amp;": [ "&amp;Tabla5[[#This Row],[logo_technologies]]&amp;" ], "</f>
        <v xml:space="preserve">logo_technologies: [ 'vuejs' ], </v>
      </c>
      <c r="AW67" t="str">
        <f>AW$1&amp;": "&amp;Tabla5[[#This Row],[mostrar]]&amp;", "</f>
        <v xml:space="preserve">mostrar: false, </v>
      </c>
      <c r="AX67" t="str">
        <f>AX$1&amp;": '"&amp;Tabla5[[#This Row],[repositorio]]&amp;"', "</f>
        <v xml:space="preserve">repositorio: '', </v>
      </c>
      <c r="AY67" t="str">
        <f>AY$1&amp;": '"&amp;Tabla5[[#This Row],[nota]]&amp;"'"</f>
        <v>nota: ''</v>
      </c>
      <c r="AZ67" t="str">
        <f t="shared" ref="AZ67:AZ130" si="1">"{ "&amp;AA67&amp;AB67&amp;AC67&amp;AD67&amp;AE67&amp;AF67&amp;AG67&amp;AH67&amp;AI67&amp;AJ67&amp;AK67&amp;AL67&amp;AM67&amp;AN67&amp;AO67&amp;AP67&amp;AQ67&amp;AR67&amp;AS67&amp;AT67&amp;AU67&amp;AV67&amp;AW67&amp;AX67&amp;AY67&amp;" },"</f>
        <v>{ id: 66, name: 'Vue JS (2 y 3) - Crea Aplicaciones Web Modernas con Vue', category: 'Frameworks de JavaScript', technology: 'Vue JS', url: 'https://www.udemy.com/course/vue-js-2-para-principiantes', platform: 'Udemy', costo: 0, money: 'EUR', comprado: true, priority: 0, minutos: 840, culminado: null, certificado: '', url_certificado: '', instructor: 'Grover Vásquez', description: 'Todo sobre Vue JS 2 y 3, Bindings, Directivas, Vue-CLI, Componentes, Formularios, Vue-Router, Composition API y Vuex.', url_aux: '', calificacion: '*En evaluación*', actualizado: true, en_ruta: true, logo_platform: 'udemy', logo_technologies: [ 'vuejs' ], mostrar: false, repositorio: '', nota: '' },</v>
      </c>
    </row>
    <row r="68" spans="1:52" x14ac:dyDescent="0.3">
      <c r="A68" s="7">
        <v>67</v>
      </c>
      <c r="B68" t="s">
        <v>264</v>
      </c>
      <c r="C68" t="s">
        <v>260</v>
      </c>
      <c r="D68" t="s">
        <v>259</v>
      </c>
      <c r="E68" s="2" t="s">
        <v>266</v>
      </c>
      <c r="F68" t="s">
        <v>8</v>
      </c>
      <c r="G68" s="3">
        <v>0</v>
      </c>
      <c r="H68" t="s">
        <v>10</v>
      </c>
      <c r="I68" t="s">
        <v>14</v>
      </c>
      <c r="J68" s="4">
        <v>1</v>
      </c>
      <c r="K68">
        <f>31.5*60</f>
        <v>1890</v>
      </c>
      <c r="O68" t="s">
        <v>265</v>
      </c>
      <c r="P68" t="s">
        <v>986</v>
      </c>
      <c r="R68" t="s">
        <v>433</v>
      </c>
      <c r="S68" t="s">
        <v>14</v>
      </c>
      <c r="T68" t="s">
        <v>14</v>
      </c>
      <c r="U68" t="s">
        <v>783</v>
      </c>
      <c r="V68" s="19" t="s">
        <v>849</v>
      </c>
      <c r="W68" s="19" t="s">
        <v>15</v>
      </c>
      <c r="AA68" t="str">
        <f>AA$1&amp;": "&amp;Tabla5[[#This Row],[id]]&amp;", "</f>
        <v xml:space="preserve">id: 67, </v>
      </c>
      <c r="AB68" t="str">
        <f>AB$1&amp;": '"&amp;Tabla5[[#This Row],[name]]&amp;"', "</f>
        <v xml:space="preserve">name: 'Vue 3 Desde Cero', </v>
      </c>
      <c r="AC68" t="str">
        <f>AC$1&amp;": '"&amp;Tabla5[[#This Row],[category]]&amp;"', "</f>
        <v xml:space="preserve">category: 'Frameworks de JavaScript', </v>
      </c>
      <c r="AD68" t="str">
        <f>AD$1&amp;": '"&amp;Tabla5[[#This Row],[technology]]&amp;"', "</f>
        <v xml:space="preserve">technology: 'Vue JS', </v>
      </c>
      <c r="AE68" t="str">
        <f>AE$1&amp;": '"&amp;Tabla5[[#This Row],[url]]&amp;"', "</f>
        <v xml:space="preserve">url: 'https://www.udemy.com/course/vue-3-desde-cero', </v>
      </c>
      <c r="AF68" t="str">
        <f>AF$1&amp;": '"&amp;Tabla5[[#This Row],[platform]]&amp;"', "</f>
        <v xml:space="preserve">platform: 'Udemy', </v>
      </c>
      <c r="AG68" t="str">
        <f>AG$1&amp;": "&amp;SUBSTITUTE(Tabla5[[#This Row],[costo]],",",".")&amp;", "</f>
        <v xml:space="preserve">costo: 0, </v>
      </c>
      <c r="AH68" t="str">
        <f>AH$1&amp;": '"&amp;Tabla5[[#This Row],[money]]&amp;"', "</f>
        <v xml:space="preserve">money: 'EUR', </v>
      </c>
      <c r="AI68" t="str">
        <f>AI$1&amp;": "&amp;Tabla5[[#This Row],[comprado]]&amp;", "</f>
        <v xml:space="preserve">comprado: true, </v>
      </c>
      <c r="AJ68" t="str">
        <f>AJ$1&amp;": "&amp;Tabla5[[#This Row],[priority]]&amp;", "</f>
        <v xml:space="preserve">priority: 1, </v>
      </c>
      <c r="AK68" t="str">
        <f>AK$1&amp;": "&amp;Tabla5[[#This Row],[minutos]]&amp;", "</f>
        <v xml:space="preserve">minutos: 1890, </v>
      </c>
      <c r="AL68" t="str">
        <f>AL$1&amp;": "&amp;IF(Tabla5[[#This Row],[culminado]]=0,"null","'"&amp;TEXT(Tabla5[[#This Row],[culminado]],"aaaa-mm-dd")&amp;"'")&amp;", "</f>
        <v xml:space="preserve">culminado: null, </v>
      </c>
      <c r="AM68" t="str">
        <f>AM$1&amp;": '"&amp;Tabla5[[#This Row],[certificado]]&amp;"', "</f>
        <v xml:space="preserve">certificado: '', </v>
      </c>
      <c r="AN68" t="str">
        <f>AN$1&amp;": '"&amp;Tabla5[[#This Row],[url_certificado]]&amp;"', "</f>
        <v xml:space="preserve">url_certificado: '', </v>
      </c>
      <c r="AO68" t="str">
        <f>AO$1&amp;": '"&amp;Tabla5[[#This Row],[instructor]]&amp;"', "</f>
        <v xml:space="preserve">instructor: 'Yirsis Serrano', </v>
      </c>
      <c r="AP68" t="str">
        <f>AP$1&amp;": '"&amp;Tabla5[[#This Row],[description]]&amp;"', "</f>
        <v xml:space="preserve">description: 'Aprenderás Vue con la Options API y la nueva Composition API, Integración con PUG, sass y TypeScript, PWA y mucho mas.', </v>
      </c>
      <c r="AQ68" t="str">
        <f>AQ$1&amp;": '"&amp;Tabla5[[#This Row],[url_aux]]&amp;"', "</f>
        <v xml:space="preserve">url_aux: '', </v>
      </c>
      <c r="AR68" t="str">
        <f>AR$1&amp;": '"&amp;Tabla5[[#This Row],[calificacion]]&amp;"', "</f>
        <v xml:space="preserve">calificacion: '*En evaluación*', </v>
      </c>
      <c r="AS68" t="str">
        <f>AS$1&amp;": "&amp;Tabla5[[#This Row],[actualizado]]&amp;", "</f>
        <v xml:space="preserve">actualizado: true, </v>
      </c>
      <c r="AT68" t="str">
        <f>AT$1&amp;": "&amp;Tabla5[[#This Row],[en_ruta]]&amp;", "</f>
        <v xml:space="preserve">en_ruta: true, </v>
      </c>
      <c r="AU68" t="str">
        <f>AU$1&amp;": '"&amp;Tabla5[[#This Row],[logo_platform]]&amp;"', "</f>
        <v xml:space="preserve">logo_platform: 'udemy', </v>
      </c>
      <c r="AV68" t="str">
        <f>AV$1&amp;": [ "&amp;Tabla5[[#This Row],[logo_technologies]]&amp;" ], "</f>
        <v xml:space="preserve">logo_technologies: [ 'vuejs' ], </v>
      </c>
      <c r="AW68" t="str">
        <f>AW$1&amp;": "&amp;Tabla5[[#This Row],[mostrar]]&amp;", "</f>
        <v xml:space="preserve">mostrar: false, </v>
      </c>
      <c r="AX68" t="str">
        <f>AX$1&amp;": '"&amp;Tabla5[[#This Row],[repositorio]]&amp;"', "</f>
        <v xml:space="preserve">repositorio: '', </v>
      </c>
      <c r="AY68" t="str">
        <f>AY$1&amp;": '"&amp;Tabla5[[#This Row],[nota]]&amp;"'"</f>
        <v>nota: ''</v>
      </c>
      <c r="AZ68" t="str">
        <f t="shared" si="1"/>
        <v>{ id: 67, name: 'Vue 3 Desde Cero', category: 'Frameworks de JavaScript', technology: 'Vue JS', url: 'https://www.udemy.com/course/vue-3-desde-cero', platform: 'Udemy', costo: 0, money: 'EUR', comprado: true, priority: 1, minutos: 1890, culminado: null, certificado: '', url_certificado: '', instructor: 'Yirsis Serrano', description: 'Aprenderás Vue con la Options API y la nueva Composition API, Integración con PUG, sass y TypeScript, PWA y mucho mas.', url_aux: '', calificacion: '*En evaluación*', actualizado: true, en_ruta: true, logo_platform: 'udemy', logo_technologies: [ 'vuejs' ], mostrar: false, repositorio: '', nota: '' },</v>
      </c>
    </row>
    <row r="69" spans="1:52" x14ac:dyDescent="0.3">
      <c r="A69" s="5">
        <v>68</v>
      </c>
      <c r="B69" t="s">
        <v>267</v>
      </c>
      <c r="C69" t="s">
        <v>260</v>
      </c>
      <c r="D69" t="s">
        <v>259</v>
      </c>
      <c r="E69" s="2" t="s">
        <v>268</v>
      </c>
      <c r="F69" t="s">
        <v>8</v>
      </c>
      <c r="G69" s="3">
        <v>0</v>
      </c>
      <c r="H69" t="s">
        <v>10</v>
      </c>
      <c r="I69" t="s">
        <v>14</v>
      </c>
      <c r="J69" s="4">
        <v>0</v>
      </c>
      <c r="K69">
        <f>60+51</f>
        <v>111</v>
      </c>
      <c r="O69" t="s">
        <v>269</v>
      </c>
      <c r="P69" t="s">
        <v>987</v>
      </c>
      <c r="R69" t="s">
        <v>433</v>
      </c>
      <c r="S69" t="s">
        <v>14</v>
      </c>
      <c r="T69" t="s">
        <v>14</v>
      </c>
      <c r="U69" t="s">
        <v>783</v>
      </c>
      <c r="V69" s="19" t="s">
        <v>849</v>
      </c>
      <c r="W69" s="19" t="s">
        <v>15</v>
      </c>
      <c r="AA69" t="str">
        <f>AA$1&amp;": "&amp;Tabla5[[#This Row],[id]]&amp;", "</f>
        <v xml:space="preserve">id: 68, </v>
      </c>
      <c r="AB69" t="str">
        <f>AB$1&amp;": '"&amp;Tabla5[[#This Row],[name]]&amp;"', "</f>
        <v xml:space="preserve">name: 'Curso Super Básico de Vue.js', </v>
      </c>
      <c r="AC69" t="str">
        <f>AC$1&amp;": '"&amp;Tabla5[[#This Row],[category]]&amp;"', "</f>
        <v xml:space="preserve">category: 'Frameworks de JavaScript', </v>
      </c>
      <c r="AD69" t="str">
        <f>AD$1&amp;": '"&amp;Tabla5[[#This Row],[technology]]&amp;"', "</f>
        <v xml:space="preserve">technology: 'Vue JS', </v>
      </c>
      <c r="AE69" t="str">
        <f>AE$1&amp;": '"&amp;Tabla5[[#This Row],[url]]&amp;"', "</f>
        <v xml:space="preserve">url: 'https://www.udemy.com/course/curso-basico-de-vue', </v>
      </c>
      <c r="AF69" t="str">
        <f>AF$1&amp;": '"&amp;Tabla5[[#This Row],[platform]]&amp;"', "</f>
        <v xml:space="preserve">platform: 'Udemy', </v>
      </c>
      <c r="AG69" t="str">
        <f>AG$1&amp;": "&amp;SUBSTITUTE(Tabla5[[#This Row],[costo]],",",".")&amp;", "</f>
        <v xml:space="preserve">costo: 0, </v>
      </c>
      <c r="AH69" t="str">
        <f>AH$1&amp;": '"&amp;Tabla5[[#This Row],[money]]&amp;"', "</f>
        <v xml:space="preserve">money: 'EUR', </v>
      </c>
      <c r="AI69" t="str">
        <f>AI$1&amp;": "&amp;Tabla5[[#This Row],[comprado]]&amp;", "</f>
        <v xml:space="preserve">comprado: true, </v>
      </c>
      <c r="AJ69" t="str">
        <f>AJ$1&amp;": "&amp;Tabla5[[#This Row],[priority]]&amp;", "</f>
        <v xml:space="preserve">priority: 0, </v>
      </c>
      <c r="AK69" t="str">
        <f>AK$1&amp;": "&amp;Tabla5[[#This Row],[minutos]]&amp;", "</f>
        <v xml:space="preserve">minutos: 111, </v>
      </c>
      <c r="AL69" t="str">
        <f>AL$1&amp;": "&amp;IF(Tabla5[[#This Row],[culminado]]=0,"null","'"&amp;TEXT(Tabla5[[#This Row],[culminado]],"aaaa-mm-dd")&amp;"'")&amp;", "</f>
        <v xml:space="preserve">culminado: null, </v>
      </c>
      <c r="AM69" t="str">
        <f>AM$1&amp;": '"&amp;Tabla5[[#This Row],[certificado]]&amp;"', "</f>
        <v xml:space="preserve">certificado: '', </v>
      </c>
      <c r="AN69" t="str">
        <f>AN$1&amp;": '"&amp;Tabla5[[#This Row],[url_certificado]]&amp;"', "</f>
        <v xml:space="preserve">url_certificado: '', </v>
      </c>
      <c r="AO69" t="str">
        <f>AO$1&amp;": '"&amp;Tabla5[[#This Row],[instructor]]&amp;"', "</f>
        <v xml:space="preserve">instructor: 'Cristhian Santa Cruz', </v>
      </c>
      <c r="AP69" t="str">
        <f>AP$1&amp;": '"&amp;Tabla5[[#This Row],[description]]&amp;"', "</f>
        <v xml:space="preserve">description: 'Curso básico de Vue.js Framework de javascript.', </v>
      </c>
      <c r="AQ69" t="str">
        <f>AQ$1&amp;": '"&amp;Tabla5[[#This Row],[url_aux]]&amp;"', "</f>
        <v xml:space="preserve">url_aux: '', </v>
      </c>
      <c r="AR69" t="str">
        <f>AR$1&amp;": '"&amp;Tabla5[[#This Row],[calificacion]]&amp;"', "</f>
        <v xml:space="preserve">calificacion: '*En evaluación*', </v>
      </c>
      <c r="AS69" t="str">
        <f>AS$1&amp;": "&amp;Tabla5[[#This Row],[actualizado]]&amp;", "</f>
        <v xml:space="preserve">actualizado: true, </v>
      </c>
      <c r="AT69" t="str">
        <f>AT$1&amp;": "&amp;Tabla5[[#This Row],[en_ruta]]&amp;", "</f>
        <v xml:space="preserve">en_ruta: true, </v>
      </c>
      <c r="AU69" t="str">
        <f>AU$1&amp;": '"&amp;Tabla5[[#This Row],[logo_platform]]&amp;"', "</f>
        <v xml:space="preserve">logo_platform: 'udemy', </v>
      </c>
      <c r="AV69" t="str">
        <f>AV$1&amp;": [ "&amp;Tabla5[[#This Row],[logo_technologies]]&amp;" ], "</f>
        <v xml:space="preserve">logo_technologies: [ 'vuejs' ], </v>
      </c>
      <c r="AW69" t="str">
        <f>AW$1&amp;": "&amp;Tabla5[[#This Row],[mostrar]]&amp;", "</f>
        <v xml:space="preserve">mostrar: false, </v>
      </c>
      <c r="AX69" t="str">
        <f>AX$1&amp;": '"&amp;Tabla5[[#This Row],[repositorio]]&amp;"', "</f>
        <v xml:space="preserve">repositorio: '', </v>
      </c>
      <c r="AY69" t="str">
        <f>AY$1&amp;": '"&amp;Tabla5[[#This Row],[nota]]&amp;"'"</f>
        <v>nota: ''</v>
      </c>
      <c r="AZ69" t="str">
        <f t="shared" si="1"/>
        <v>{ id: 68, name: 'Curso Super Básico de Vue.js', category: 'Frameworks de JavaScript', technology: 'Vue JS', url: 'https://www.udemy.com/course/curso-basico-de-vue', platform: 'Udemy', costo: 0, money: 'EUR', comprado: true, priority: 0, minutos: 111, culminado: null, certificado: '', url_certificado: '', instructor: 'Cristhian Santa Cruz', description: 'Curso básico de Vue.js Framework de javascript.', url_aux: '', calificacion: '*En evaluación*', actualizado: true, en_ruta: true, logo_platform: 'udemy', logo_technologies: [ 'vuejs' ], mostrar: false, repositorio: '', nota: '' },</v>
      </c>
    </row>
    <row r="70" spans="1:52" x14ac:dyDescent="0.3">
      <c r="A70" s="5">
        <v>69</v>
      </c>
      <c r="B70" t="s">
        <v>270</v>
      </c>
      <c r="C70" t="s">
        <v>260</v>
      </c>
      <c r="D70" t="s">
        <v>259</v>
      </c>
      <c r="E70" s="2" t="s">
        <v>271</v>
      </c>
      <c r="F70" t="s">
        <v>8</v>
      </c>
      <c r="G70" s="3">
        <v>0</v>
      </c>
      <c r="H70" t="s">
        <v>10</v>
      </c>
      <c r="I70" t="s">
        <v>14</v>
      </c>
      <c r="J70" s="4">
        <v>0</v>
      </c>
      <c r="K70">
        <f>60+22</f>
        <v>82</v>
      </c>
      <c r="O70" t="s">
        <v>273</v>
      </c>
      <c r="P70" t="s">
        <v>272</v>
      </c>
      <c r="R70" t="s">
        <v>433</v>
      </c>
      <c r="S70" t="s">
        <v>14</v>
      </c>
      <c r="T70" t="s">
        <v>14</v>
      </c>
      <c r="U70" t="s">
        <v>783</v>
      </c>
      <c r="V70" s="19" t="s">
        <v>849</v>
      </c>
      <c r="W70" s="19" t="s">
        <v>15</v>
      </c>
      <c r="AA70" t="str">
        <f>AA$1&amp;": "&amp;Tabla5[[#This Row],[id]]&amp;", "</f>
        <v xml:space="preserve">id: 69, </v>
      </c>
      <c r="AB70" t="str">
        <f>AB$1&amp;": '"&amp;Tabla5[[#This Row],[name]]&amp;"', "</f>
        <v xml:space="preserve">name: 'Primeros pasos en Vue 3 Composition API', </v>
      </c>
      <c r="AC70" t="str">
        <f>AC$1&amp;": '"&amp;Tabla5[[#This Row],[category]]&amp;"', "</f>
        <v xml:space="preserve">category: 'Frameworks de JavaScript', </v>
      </c>
      <c r="AD70" t="str">
        <f>AD$1&amp;": '"&amp;Tabla5[[#This Row],[technology]]&amp;"', "</f>
        <v xml:space="preserve">technology: 'Vue JS', </v>
      </c>
      <c r="AE70" t="str">
        <f>AE$1&amp;": '"&amp;Tabla5[[#This Row],[url]]&amp;"', "</f>
        <v xml:space="preserve">url: 'https://www.udemy.com/course/primeros-pasos-en-vue-3-composition-api', </v>
      </c>
      <c r="AF70" t="str">
        <f>AF$1&amp;": '"&amp;Tabla5[[#This Row],[platform]]&amp;"', "</f>
        <v xml:space="preserve">platform: 'Udemy', </v>
      </c>
      <c r="AG70" t="str">
        <f>AG$1&amp;": "&amp;SUBSTITUTE(Tabla5[[#This Row],[costo]],",",".")&amp;", "</f>
        <v xml:space="preserve">costo: 0, </v>
      </c>
      <c r="AH70" t="str">
        <f>AH$1&amp;": '"&amp;Tabla5[[#This Row],[money]]&amp;"', "</f>
        <v xml:space="preserve">money: 'EUR', </v>
      </c>
      <c r="AI70" t="str">
        <f>AI$1&amp;": "&amp;Tabla5[[#This Row],[comprado]]&amp;", "</f>
        <v xml:space="preserve">comprado: true, </v>
      </c>
      <c r="AJ70" t="str">
        <f>AJ$1&amp;": "&amp;Tabla5[[#This Row],[priority]]&amp;", "</f>
        <v xml:space="preserve">priority: 0, </v>
      </c>
      <c r="AK70" t="str">
        <f>AK$1&amp;": "&amp;Tabla5[[#This Row],[minutos]]&amp;", "</f>
        <v xml:space="preserve">minutos: 82, </v>
      </c>
      <c r="AL70" t="str">
        <f>AL$1&amp;": "&amp;IF(Tabla5[[#This Row],[culminado]]=0,"null","'"&amp;TEXT(Tabla5[[#This Row],[culminado]],"aaaa-mm-dd")&amp;"'")&amp;", "</f>
        <v xml:space="preserve">culminado: null, </v>
      </c>
      <c r="AM70" t="str">
        <f>AM$1&amp;": '"&amp;Tabla5[[#This Row],[certificado]]&amp;"', "</f>
        <v xml:space="preserve">certificado: '', </v>
      </c>
      <c r="AN70" t="str">
        <f>AN$1&amp;": '"&amp;Tabla5[[#This Row],[url_certificado]]&amp;"', "</f>
        <v xml:space="preserve">url_certificado: '', </v>
      </c>
      <c r="AO70" t="str">
        <f>AO$1&amp;": '"&amp;Tabla5[[#This Row],[instructor]]&amp;"', "</f>
        <v xml:space="preserve">instructor: 'Cursos de desarrollo web', </v>
      </c>
      <c r="AP70" t="str">
        <f>AP$1&amp;": '"&amp;Tabla5[[#This Row],[description]]&amp;"', "</f>
        <v xml:space="preserve">description: 'Conoce las bases de la nueva API de Vue 3.', </v>
      </c>
      <c r="AQ70" t="str">
        <f>AQ$1&amp;": '"&amp;Tabla5[[#This Row],[url_aux]]&amp;"', "</f>
        <v xml:space="preserve">url_aux: '', </v>
      </c>
      <c r="AR70" t="str">
        <f>AR$1&amp;": '"&amp;Tabla5[[#This Row],[calificacion]]&amp;"', "</f>
        <v xml:space="preserve">calificacion: '*En evaluación*', </v>
      </c>
      <c r="AS70" t="str">
        <f>AS$1&amp;": "&amp;Tabla5[[#This Row],[actualizado]]&amp;", "</f>
        <v xml:space="preserve">actualizado: true, </v>
      </c>
      <c r="AT70" t="str">
        <f>AT$1&amp;": "&amp;Tabla5[[#This Row],[en_ruta]]&amp;", "</f>
        <v xml:space="preserve">en_ruta: true, </v>
      </c>
      <c r="AU70" t="str">
        <f>AU$1&amp;": '"&amp;Tabla5[[#This Row],[logo_platform]]&amp;"', "</f>
        <v xml:space="preserve">logo_platform: 'udemy', </v>
      </c>
      <c r="AV70" t="str">
        <f>AV$1&amp;": [ "&amp;Tabla5[[#This Row],[logo_technologies]]&amp;" ], "</f>
        <v xml:space="preserve">logo_technologies: [ 'vuejs' ], </v>
      </c>
      <c r="AW70" t="str">
        <f>AW$1&amp;": "&amp;Tabla5[[#This Row],[mostrar]]&amp;", "</f>
        <v xml:space="preserve">mostrar: false, </v>
      </c>
      <c r="AX70" t="str">
        <f>AX$1&amp;": '"&amp;Tabla5[[#This Row],[repositorio]]&amp;"', "</f>
        <v xml:space="preserve">repositorio: '', </v>
      </c>
      <c r="AY70" t="str">
        <f>AY$1&amp;": '"&amp;Tabla5[[#This Row],[nota]]&amp;"'"</f>
        <v>nota: ''</v>
      </c>
      <c r="AZ70" t="str">
        <f t="shared" si="1"/>
        <v>{ id: 69, name: 'Primeros pasos en Vue 3 Composition API', category: 'Frameworks de JavaScript', technology: 'Vue JS', url: 'https://www.udemy.com/course/primeros-pasos-en-vue-3-composition-api', platform: 'Udemy', costo: 0, money: 'EUR', comprado: true, priority: 0, minutos: 82, culminado: null, certificado: '', url_certificado: '', instructor: 'Cursos de desarrollo web', description: 'Conoce las bases de la nueva API de Vue 3.', url_aux: '', calificacion: '*En evaluación*', actualizado: true, en_ruta: true, logo_platform: 'udemy', logo_technologies: [ 'vuejs' ], mostrar: false, repositorio: '', nota: '' },</v>
      </c>
    </row>
    <row r="71" spans="1:52" x14ac:dyDescent="0.3">
      <c r="A71" s="7">
        <v>70</v>
      </c>
      <c r="B71" t="s">
        <v>274</v>
      </c>
      <c r="C71" t="s">
        <v>260</v>
      </c>
      <c r="D71" t="s">
        <v>259</v>
      </c>
      <c r="E71" s="2" t="s">
        <v>275</v>
      </c>
      <c r="F71" t="s">
        <v>8</v>
      </c>
      <c r="G71" s="3">
        <v>9.99</v>
      </c>
      <c r="H71" t="s">
        <v>10</v>
      </c>
      <c r="I71" t="s">
        <v>14</v>
      </c>
      <c r="J71" s="4">
        <v>1</v>
      </c>
      <c r="K71">
        <f>43*60</f>
        <v>2580</v>
      </c>
      <c r="O71" t="s">
        <v>30</v>
      </c>
      <c r="P71" t="s">
        <v>276</v>
      </c>
      <c r="R71" t="s">
        <v>433</v>
      </c>
      <c r="S71" t="s">
        <v>14</v>
      </c>
      <c r="T71" t="s">
        <v>14</v>
      </c>
      <c r="U71" t="s">
        <v>783</v>
      </c>
      <c r="V71" s="19" t="s">
        <v>849</v>
      </c>
      <c r="W71" s="19" t="s">
        <v>15</v>
      </c>
      <c r="AA71" t="str">
        <f>AA$1&amp;": "&amp;Tabla5[[#This Row],[id]]&amp;", "</f>
        <v xml:space="preserve">id: 70, </v>
      </c>
      <c r="AB71" t="str">
        <f>AB$1&amp;": '"&amp;Tabla5[[#This Row],[name]]&amp;"', "</f>
        <v xml:space="preserve">name: 'Vue.js: De cero a experto', </v>
      </c>
      <c r="AC71" t="str">
        <f>AC$1&amp;": '"&amp;Tabla5[[#This Row],[category]]&amp;"', "</f>
        <v xml:space="preserve">category: 'Frameworks de JavaScript', </v>
      </c>
      <c r="AD71" t="str">
        <f>AD$1&amp;": '"&amp;Tabla5[[#This Row],[technology]]&amp;"', "</f>
        <v xml:space="preserve">technology: 'Vue JS', </v>
      </c>
      <c r="AE71" t="str">
        <f>AE$1&amp;": '"&amp;Tabla5[[#This Row],[url]]&amp;"', "</f>
        <v xml:space="preserve">url: 'https://www.udemy.com/course/vuejs-fh', </v>
      </c>
      <c r="AF71" t="str">
        <f>AF$1&amp;": '"&amp;Tabla5[[#This Row],[platform]]&amp;"', "</f>
        <v xml:space="preserve">platform: 'Udemy', </v>
      </c>
      <c r="AG71" t="str">
        <f>AG$1&amp;": "&amp;SUBSTITUTE(Tabla5[[#This Row],[costo]],",",".")&amp;", "</f>
        <v xml:space="preserve">costo: 9.99, </v>
      </c>
      <c r="AH71" t="str">
        <f>AH$1&amp;": '"&amp;Tabla5[[#This Row],[money]]&amp;"', "</f>
        <v xml:space="preserve">money: 'EUR', </v>
      </c>
      <c r="AI71" t="str">
        <f>AI$1&amp;": "&amp;Tabla5[[#This Row],[comprado]]&amp;", "</f>
        <v xml:space="preserve">comprado: true, </v>
      </c>
      <c r="AJ71" t="str">
        <f>AJ$1&amp;": "&amp;Tabla5[[#This Row],[priority]]&amp;", "</f>
        <v xml:space="preserve">priority: 1, </v>
      </c>
      <c r="AK71" t="str">
        <f>AK$1&amp;": "&amp;Tabla5[[#This Row],[minutos]]&amp;", "</f>
        <v xml:space="preserve">minutos: 2580, </v>
      </c>
      <c r="AL71" t="str">
        <f>AL$1&amp;": "&amp;IF(Tabla5[[#This Row],[culminado]]=0,"null","'"&amp;TEXT(Tabla5[[#This Row],[culminado]],"aaaa-mm-dd")&amp;"'")&amp;", "</f>
        <v xml:space="preserve">culminado: null, </v>
      </c>
      <c r="AM71" t="str">
        <f>AM$1&amp;": '"&amp;Tabla5[[#This Row],[certificado]]&amp;"', "</f>
        <v xml:space="preserve">certificado: '', </v>
      </c>
      <c r="AN71" t="str">
        <f>AN$1&amp;": '"&amp;Tabla5[[#This Row],[url_certificado]]&amp;"', "</f>
        <v xml:space="preserve">url_certificado: '', </v>
      </c>
      <c r="AO71" t="str">
        <f>AO$1&amp;": '"&amp;Tabla5[[#This Row],[instructor]]&amp;"', "</f>
        <v xml:space="preserve">instructor: 'Fernando Herrera', </v>
      </c>
      <c r="AP71" t="str">
        <f>AP$1&amp;": '"&amp;Tabla5[[#This Row],[description]]&amp;"', "</f>
        <v xml:space="preserve">description: 'Vuex, unit test, composition api, options api, autenticación, composables, deployment, file structure, lazy load, y más.', </v>
      </c>
      <c r="AQ71" t="str">
        <f>AQ$1&amp;": '"&amp;Tabla5[[#This Row],[url_aux]]&amp;"', "</f>
        <v xml:space="preserve">url_aux: '', </v>
      </c>
      <c r="AR71" t="str">
        <f>AR$1&amp;": '"&amp;Tabla5[[#This Row],[calificacion]]&amp;"', "</f>
        <v xml:space="preserve">calificacion: '*En evaluación*', </v>
      </c>
      <c r="AS71" t="str">
        <f>AS$1&amp;": "&amp;Tabla5[[#This Row],[actualizado]]&amp;", "</f>
        <v xml:space="preserve">actualizado: true, </v>
      </c>
      <c r="AT71" t="str">
        <f>AT$1&amp;": "&amp;Tabla5[[#This Row],[en_ruta]]&amp;", "</f>
        <v xml:space="preserve">en_ruta: true, </v>
      </c>
      <c r="AU71" t="str">
        <f>AU$1&amp;": '"&amp;Tabla5[[#This Row],[logo_platform]]&amp;"', "</f>
        <v xml:space="preserve">logo_platform: 'udemy', </v>
      </c>
      <c r="AV71" t="str">
        <f>AV$1&amp;": [ "&amp;Tabla5[[#This Row],[logo_technologies]]&amp;" ], "</f>
        <v xml:space="preserve">logo_technologies: [ 'vuejs' ], </v>
      </c>
      <c r="AW71" t="str">
        <f>AW$1&amp;": "&amp;Tabla5[[#This Row],[mostrar]]&amp;", "</f>
        <v xml:space="preserve">mostrar: false, </v>
      </c>
      <c r="AX71" t="str">
        <f>AX$1&amp;": '"&amp;Tabla5[[#This Row],[repositorio]]&amp;"', "</f>
        <v xml:space="preserve">repositorio: '', </v>
      </c>
      <c r="AY71" t="str">
        <f>AY$1&amp;": '"&amp;Tabla5[[#This Row],[nota]]&amp;"'"</f>
        <v>nota: ''</v>
      </c>
      <c r="AZ71" t="str">
        <f t="shared" si="1"/>
        <v>{ id: 70, name: 'Vue.js: De cero a experto', category: 'Frameworks de JavaScript', technology: 'Vue JS', url: 'https://www.udemy.com/course/vuejs-fh', platform: 'Udemy', costo: 9.99, money: 'EUR', comprado: true, priority: 1, minutos: 2580, culminado: null, certificado: '', url_certificado: '', instructor: 'Fernando Herrera', description: 'Vuex, unit test, composition api, options api, autenticación, composables, deployment, file structure, lazy load, y más.', url_aux: '', calificacion: '*En evaluación*', actualizado: true, en_ruta: true, logo_platform: 'udemy', logo_technologies: [ 'vuejs' ], mostrar: false, repositorio: '', nota: '' },</v>
      </c>
    </row>
    <row r="72" spans="1:52" x14ac:dyDescent="0.3">
      <c r="A72" s="6">
        <v>71</v>
      </c>
      <c r="B72" t="s">
        <v>277</v>
      </c>
      <c r="C72" t="s">
        <v>260</v>
      </c>
      <c r="D72" t="s">
        <v>259</v>
      </c>
      <c r="E72" s="2" t="s">
        <v>278</v>
      </c>
      <c r="F72" t="s">
        <v>149</v>
      </c>
      <c r="G72" s="3">
        <v>9.99</v>
      </c>
      <c r="H72" t="s">
        <v>47</v>
      </c>
      <c r="I72" t="s">
        <v>14</v>
      </c>
      <c r="J72" s="4">
        <v>0</v>
      </c>
      <c r="K72">
        <f>15.3*60</f>
        <v>918</v>
      </c>
      <c r="L72" s="9">
        <v>44634</v>
      </c>
      <c r="M72" t="s">
        <v>147</v>
      </c>
      <c r="O72" t="s">
        <v>150</v>
      </c>
      <c r="P72" t="s">
        <v>279</v>
      </c>
      <c r="R72" t="s">
        <v>458</v>
      </c>
      <c r="S72" t="s">
        <v>14</v>
      </c>
      <c r="T72" t="s">
        <v>14</v>
      </c>
      <c r="U72" t="s">
        <v>767</v>
      </c>
      <c r="V72" s="19" t="s">
        <v>1083</v>
      </c>
      <c r="W72" s="19" t="s">
        <v>14</v>
      </c>
      <c r="X72" s="2" t="s">
        <v>1049</v>
      </c>
      <c r="AA72" t="str">
        <f>AA$1&amp;": "&amp;Tabla5[[#This Row],[id]]&amp;", "</f>
        <v xml:space="preserve">id: 71, </v>
      </c>
      <c r="AB72" t="str">
        <f>AB$1&amp;": '"&amp;Tabla5[[#This Row],[name]]&amp;"', "</f>
        <v xml:space="preserve">name: 'Aprende Vue 3 desde cero + inertia', </v>
      </c>
      <c r="AC72" t="str">
        <f>AC$1&amp;": '"&amp;Tabla5[[#This Row],[category]]&amp;"', "</f>
        <v xml:space="preserve">category: 'Frameworks de JavaScript', </v>
      </c>
      <c r="AD72" t="str">
        <f>AD$1&amp;": '"&amp;Tabla5[[#This Row],[technology]]&amp;"', "</f>
        <v xml:space="preserve">technology: 'Vue JS', </v>
      </c>
      <c r="AE72" t="str">
        <f>AE$1&amp;": '"&amp;Tabla5[[#This Row],[url]]&amp;"', "</f>
        <v xml:space="preserve">url: 'https://codersfree.com/cursos/aprende-vue-3-desde-cero-mas-inertia', </v>
      </c>
      <c r="AF72" t="str">
        <f>AF$1&amp;": '"&amp;Tabla5[[#This Row],[platform]]&amp;"', "</f>
        <v xml:space="preserve">platform: 'Coders Free', </v>
      </c>
      <c r="AG72" t="str">
        <f>AG$1&amp;": "&amp;SUBSTITUTE(Tabla5[[#This Row],[costo]],",",".")&amp;", "</f>
        <v xml:space="preserve">costo: 9.99, </v>
      </c>
      <c r="AH72" t="str">
        <f>AH$1&amp;": '"&amp;Tabla5[[#This Row],[money]]&amp;"', "</f>
        <v xml:space="preserve">money: 'USD', </v>
      </c>
      <c r="AI72" t="str">
        <f>AI$1&amp;": "&amp;Tabla5[[#This Row],[comprado]]&amp;", "</f>
        <v xml:space="preserve">comprado: true, </v>
      </c>
      <c r="AJ72" t="str">
        <f>AJ$1&amp;": "&amp;Tabla5[[#This Row],[priority]]&amp;", "</f>
        <v xml:space="preserve">priority: 0, </v>
      </c>
      <c r="AK72" t="str">
        <f>AK$1&amp;": "&amp;Tabla5[[#This Row],[minutos]]&amp;", "</f>
        <v xml:space="preserve">minutos: 918, </v>
      </c>
      <c r="AL72" t="str">
        <f>AL$1&amp;": "&amp;IF(Tabla5[[#This Row],[culminado]]=0,"null","'"&amp;TEXT(Tabla5[[#This Row],[culminado]],"aaaa-mm-dd")&amp;"'")&amp;", "</f>
        <v xml:space="preserve">culminado: '2022-03-14', </v>
      </c>
      <c r="AM72" t="str">
        <f>AM$1&amp;": '"&amp;Tabla5[[#This Row],[certificado]]&amp;"', "</f>
        <v xml:space="preserve">certificado: 'S/C', </v>
      </c>
      <c r="AN72" t="str">
        <f>AN$1&amp;": '"&amp;Tabla5[[#This Row],[url_certificado]]&amp;"', "</f>
        <v xml:space="preserve">url_certificado: '', </v>
      </c>
      <c r="AO72" t="str">
        <f>AO$1&amp;": '"&amp;Tabla5[[#This Row],[instructor]]&amp;"', "</f>
        <v xml:space="preserve">instructor: 'Victor Arana Flores', </v>
      </c>
      <c r="AP72" t="str">
        <f>AP$1&amp;": '"&amp;Tabla5[[#This Row],[description]]&amp;"', "</f>
        <v xml:space="preserve">description: 'En este curso aprenderás las bases del desarrollo web con Inertia.', </v>
      </c>
      <c r="AQ72" t="str">
        <f>AQ$1&amp;": '"&amp;Tabla5[[#This Row],[url_aux]]&amp;"', "</f>
        <v xml:space="preserve">url_aux: '', </v>
      </c>
      <c r="AR72" t="str">
        <f>AR$1&amp;": '"&amp;Tabla5[[#This Row],[calificacion]]&amp;"', "</f>
        <v xml:space="preserve">calificacion: 'Excelente', </v>
      </c>
      <c r="AS72" t="str">
        <f>AS$1&amp;": "&amp;Tabla5[[#This Row],[actualizado]]&amp;", "</f>
        <v xml:space="preserve">actualizado: true, </v>
      </c>
      <c r="AT72" t="str">
        <f>AT$1&amp;": "&amp;Tabla5[[#This Row],[en_ruta]]&amp;", "</f>
        <v xml:space="preserve">en_ruta: true, </v>
      </c>
      <c r="AU72" t="str">
        <f>AU$1&amp;": '"&amp;Tabla5[[#This Row],[logo_platform]]&amp;"', "</f>
        <v xml:space="preserve">logo_platform: 'coders_free', </v>
      </c>
      <c r="AV72" t="str">
        <f>AV$1&amp;": [ "&amp;Tabla5[[#This Row],[logo_technologies]]&amp;" ], "</f>
        <v xml:space="preserve">logo_technologies: [ 'vuejs','laravel' ], </v>
      </c>
      <c r="AW72" t="str">
        <f>AW$1&amp;": "&amp;Tabla5[[#This Row],[mostrar]]&amp;", "</f>
        <v xml:space="preserve">mostrar: true, </v>
      </c>
      <c r="AX72" t="str">
        <f>AX$1&amp;": '"&amp;Tabla5[[#This Row],[repositorio]]&amp;"', "</f>
        <v xml:space="preserve">repositorio: 'https://github.com/petrix12/inertia2022', </v>
      </c>
      <c r="AY72" t="str">
        <f>AY$1&amp;": '"&amp;Tabla5[[#This Row],[nota]]&amp;"'"</f>
        <v>nota: ''</v>
      </c>
      <c r="AZ72" t="str">
        <f t="shared" si="1"/>
        <v>{ id: 71, name: 'Aprende Vue 3 desde cero + inertia', category: 'Frameworks de JavaScript', technology: 'Vue JS', url: 'https://codersfree.com/cursos/aprende-vue-3-desde-cero-mas-inertia', platform: 'Coders Free', costo: 9.99, money: 'USD', comprado: true, priority: 0, minutos: 918, culminado: '2022-03-14', certificado: 'S/C', url_certificado: '', instructor: 'Victor Arana Flores', description: 'En este curso aprenderás las bases del desarrollo web con Inertia.', url_aux: '', calificacion: 'Excelente', actualizado: true, en_ruta: true, logo_platform: 'coders_free', logo_technologies: [ 'vuejs','laravel' ], mostrar: true, repositorio: 'https://github.com/petrix12/inertia2022', nota: '' },</v>
      </c>
    </row>
    <row r="73" spans="1:52" x14ac:dyDescent="0.3">
      <c r="A73" s="5">
        <v>72</v>
      </c>
      <c r="B73" t="s">
        <v>280</v>
      </c>
      <c r="C73" t="s">
        <v>3</v>
      </c>
      <c r="D73" t="s">
        <v>282</v>
      </c>
      <c r="E73" s="2" t="s">
        <v>281</v>
      </c>
      <c r="F73" t="s">
        <v>8</v>
      </c>
      <c r="G73" s="3">
        <v>0</v>
      </c>
      <c r="H73" t="s">
        <v>10</v>
      </c>
      <c r="I73" t="s">
        <v>14</v>
      </c>
      <c r="J73" s="4">
        <v>0</v>
      </c>
      <c r="K73">
        <f>8*60+9</f>
        <v>489</v>
      </c>
      <c r="O73" t="s">
        <v>30</v>
      </c>
      <c r="P73" t="s">
        <v>283</v>
      </c>
      <c r="R73" t="s">
        <v>433</v>
      </c>
      <c r="S73" t="s">
        <v>14</v>
      </c>
      <c r="T73" t="s">
        <v>14</v>
      </c>
      <c r="U73" t="s">
        <v>783</v>
      </c>
      <c r="V73" s="19" t="s">
        <v>836</v>
      </c>
      <c r="W73" s="19" t="s">
        <v>15</v>
      </c>
      <c r="AA73" t="str">
        <f>AA$1&amp;": "&amp;Tabla5[[#This Row],[id]]&amp;", "</f>
        <v xml:space="preserve">id: 72, </v>
      </c>
      <c r="AB73" t="str">
        <f>AB$1&amp;": '"&amp;Tabla5[[#This Row],[name]]&amp;"', "</f>
        <v xml:space="preserve">name: '60+ Herramientas de desarrollo y diseño web', </v>
      </c>
      <c r="AC73" t="str">
        <f>AC$1&amp;": '"&amp;Tabla5[[#This Row],[category]]&amp;"', "</f>
        <v xml:space="preserve">category: 'Herramientas', </v>
      </c>
      <c r="AD73" t="str">
        <f>AD$1&amp;": '"&amp;Tabla5[[#This Row],[technology]]&amp;"', "</f>
        <v xml:space="preserve">technology: 'General', </v>
      </c>
      <c r="AE73" t="str">
        <f>AE$1&amp;": '"&amp;Tabla5[[#This Row],[url]]&amp;"', "</f>
        <v xml:space="preserve">url: 'https://www.udemy.com/course/recursos-web-plugins-y-utilidades', </v>
      </c>
      <c r="AF73" t="str">
        <f>AF$1&amp;": '"&amp;Tabla5[[#This Row],[platform]]&amp;"', "</f>
        <v xml:space="preserve">platform: 'Udemy', </v>
      </c>
      <c r="AG73" t="str">
        <f>AG$1&amp;": "&amp;SUBSTITUTE(Tabla5[[#This Row],[costo]],",",".")&amp;", "</f>
        <v xml:space="preserve">costo: 0, </v>
      </c>
      <c r="AH73" t="str">
        <f>AH$1&amp;": '"&amp;Tabla5[[#This Row],[money]]&amp;"', "</f>
        <v xml:space="preserve">money: 'EUR', </v>
      </c>
      <c r="AI73" t="str">
        <f>AI$1&amp;": "&amp;Tabla5[[#This Row],[comprado]]&amp;", "</f>
        <v xml:space="preserve">comprado: true, </v>
      </c>
      <c r="AJ73" t="str">
        <f>AJ$1&amp;": "&amp;Tabla5[[#This Row],[priority]]&amp;", "</f>
        <v xml:space="preserve">priority: 0, </v>
      </c>
      <c r="AK73" t="str">
        <f>AK$1&amp;": "&amp;Tabla5[[#This Row],[minutos]]&amp;", "</f>
        <v xml:space="preserve">minutos: 489, </v>
      </c>
      <c r="AL73" t="str">
        <f>AL$1&amp;": "&amp;IF(Tabla5[[#This Row],[culminado]]=0,"null","'"&amp;TEXT(Tabla5[[#This Row],[culminado]],"aaaa-mm-dd")&amp;"'")&amp;", "</f>
        <v xml:space="preserve">culminado: null, </v>
      </c>
      <c r="AM73" t="str">
        <f>AM$1&amp;": '"&amp;Tabla5[[#This Row],[certificado]]&amp;"', "</f>
        <v xml:space="preserve">certificado: '', </v>
      </c>
      <c r="AN73" t="str">
        <f>AN$1&amp;": '"&amp;Tabla5[[#This Row],[url_certificado]]&amp;"', "</f>
        <v xml:space="preserve">url_certificado: '', </v>
      </c>
      <c r="AO73" t="str">
        <f>AO$1&amp;": '"&amp;Tabla5[[#This Row],[instructor]]&amp;"', "</f>
        <v xml:space="preserve">instructor: 'Fernando Herrera', </v>
      </c>
      <c r="AP73" t="str">
        <f>AP$1&amp;": '"&amp;Tabla5[[#This Row],[description]]&amp;"', "</f>
        <v xml:space="preserve">description: 'Una completa colección de recursos que debes tener y conocer, totalmente gratuitos.', </v>
      </c>
      <c r="AQ73" t="str">
        <f>AQ$1&amp;": '"&amp;Tabla5[[#This Row],[url_aux]]&amp;"', "</f>
        <v xml:space="preserve">url_aux: '', </v>
      </c>
      <c r="AR73" t="str">
        <f>AR$1&amp;": '"&amp;Tabla5[[#This Row],[calificacion]]&amp;"', "</f>
        <v xml:space="preserve">calificacion: '*En evaluación*', </v>
      </c>
      <c r="AS73" t="str">
        <f>AS$1&amp;": "&amp;Tabla5[[#This Row],[actualizado]]&amp;", "</f>
        <v xml:space="preserve">actualizado: true, </v>
      </c>
      <c r="AT73" t="str">
        <f>AT$1&amp;": "&amp;Tabla5[[#This Row],[en_ruta]]&amp;", "</f>
        <v xml:space="preserve">en_ruta: true, </v>
      </c>
      <c r="AU73" t="str">
        <f>AU$1&amp;": '"&amp;Tabla5[[#This Row],[logo_platform]]&amp;"', "</f>
        <v xml:space="preserve">logo_platform: 'udemy', </v>
      </c>
      <c r="AV73" t="str">
        <f>AV$1&amp;": [ "&amp;Tabla5[[#This Row],[logo_technologies]]&amp;" ], "</f>
        <v xml:space="preserve">logo_technologies: [ 'generico' ], </v>
      </c>
      <c r="AW73" t="str">
        <f>AW$1&amp;": "&amp;Tabla5[[#This Row],[mostrar]]&amp;", "</f>
        <v xml:space="preserve">mostrar: false, </v>
      </c>
      <c r="AX73" t="str">
        <f>AX$1&amp;": '"&amp;Tabla5[[#This Row],[repositorio]]&amp;"', "</f>
        <v xml:space="preserve">repositorio: '', </v>
      </c>
      <c r="AY73" t="str">
        <f>AY$1&amp;": '"&amp;Tabla5[[#This Row],[nota]]&amp;"'"</f>
        <v>nota: ''</v>
      </c>
      <c r="AZ73" t="str">
        <f t="shared" si="1"/>
        <v>{ id: 72, name: '60+ Herramientas de desarrollo y diseño web', category: 'Herramientas', technology: 'General', url: 'https://www.udemy.com/course/recursos-web-plugins-y-utilidades', platform: 'Udemy', costo: 0, money: 'EUR', comprado: true, priority: 0, minutos: 489, culminado: null, certificado: '', url_certificado: '', instructor: 'Fernando Herrera', description: 'Una completa colección de recursos que debes tener y conocer, totalmente gratuitos.', url_aux: '', calificacion: '*En evaluación*', actualizado: true, en_ruta: true, logo_platform: 'udemy', logo_technologies: [ 'generico' ], mostrar: false, repositorio: '', nota: '' },</v>
      </c>
    </row>
    <row r="74" spans="1:52" x14ac:dyDescent="0.3">
      <c r="A74" s="6">
        <v>73</v>
      </c>
      <c r="B74" t="s">
        <v>893</v>
      </c>
      <c r="C74" t="s">
        <v>260</v>
      </c>
      <c r="D74" t="s">
        <v>259</v>
      </c>
      <c r="E74" s="2" t="s">
        <v>284</v>
      </c>
      <c r="F74" t="s">
        <v>8</v>
      </c>
      <c r="G74" s="3">
        <v>0</v>
      </c>
      <c r="H74" t="s">
        <v>10</v>
      </c>
      <c r="I74" t="s">
        <v>14</v>
      </c>
      <c r="J74" s="4">
        <v>0</v>
      </c>
      <c r="K74">
        <f>2.5*60</f>
        <v>150</v>
      </c>
      <c r="L74" s="9">
        <v>44496</v>
      </c>
      <c r="M74" t="s">
        <v>293</v>
      </c>
      <c r="N74" s="2" t="s">
        <v>292</v>
      </c>
      <c r="O74" t="s">
        <v>285</v>
      </c>
      <c r="P74" t="s">
        <v>286</v>
      </c>
      <c r="R74" t="s">
        <v>446</v>
      </c>
      <c r="S74" t="s">
        <v>14</v>
      </c>
      <c r="T74" t="s">
        <v>14</v>
      </c>
      <c r="U74" t="s">
        <v>783</v>
      </c>
      <c r="V74" s="19" t="s">
        <v>1084</v>
      </c>
      <c r="W74" s="19" t="s">
        <v>15</v>
      </c>
      <c r="AA74" t="str">
        <f>AA$1&amp;": "&amp;Tabla5[[#This Row],[id]]&amp;", "</f>
        <v xml:space="preserve">id: 73, </v>
      </c>
      <c r="AB74" t="str">
        <f>AB$1&amp;": '"&amp;Tabla5[[#This Row],[name]]&amp;"', "</f>
        <v xml:space="preserve">name: 'Crea un CRUD con laravel, Sweetalert2, Toastr, vuejs y Axios', </v>
      </c>
      <c r="AC74" t="str">
        <f>AC$1&amp;": '"&amp;Tabla5[[#This Row],[category]]&amp;"', "</f>
        <v xml:space="preserve">category: 'Frameworks de JavaScript', </v>
      </c>
      <c r="AD74" t="str">
        <f>AD$1&amp;": '"&amp;Tabla5[[#This Row],[technology]]&amp;"', "</f>
        <v xml:space="preserve">technology: 'Vue JS', </v>
      </c>
      <c r="AE74" t="str">
        <f>AE$1&amp;": '"&amp;Tabla5[[#This Row],[url]]&amp;"', "</f>
        <v xml:space="preserve">url: 'https://www.udemy.com/course/crea-un-crud-con-laravel-sweetalert2-toastr-vuejs-y-axios', </v>
      </c>
      <c r="AF74" t="str">
        <f>AF$1&amp;": '"&amp;Tabla5[[#This Row],[platform]]&amp;"', "</f>
        <v xml:space="preserve">platform: 'Udemy', </v>
      </c>
      <c r="AG74" t="str">
        <f>AG$1&amp;": "&amp;SUBSTITUTE(Tabla5[[#This Row],[costo]],",",".")&amp;", "</f>
        <v xml:space="preserve">costo: 0, </v>
      </c>
      <c r="AH74" t="str">
        <f>AH$1&amp;": '"&amp;Tabla5[[#This Row],[money]]&amp;"', "</f>
        <v xml:space="preserve">money: 'EUR', </v>
      </c>
      <c r="AI74" t="str">
        <f>AI$1&amp;": "&amp;Tabla5[[#This Row],[comprado]]&amp;", "</f>
        <v xml:space="preserve">comprado: true, </v>
      </c>
      <c r="AJ74" t="str">
        <f>AJ$1&amp;": "&amp;Tabla5[[#This Row],[priority]]&amp;", "</f>
        <v xml:space="preserve">priority: 0, </v>
      </c>
      <c r="AK74" t="str">
        <f>AK$1&amp;": "&amp;Tabla5[[#This Row],[minutos]]&amp;", "</f>
        <v xml:space="preserve">minutos: 150, </v>
      </c>
      <c r="AL74" t="str">
        <f>AL$1&amp;": "&amp;IF(Tabla5[[#This Row],[culminado]]=0,"null","'"&amp;TEXT(Tabla5[[#This Row],[culminado]],"aaaa-mm-dd")&amp;"'")&amp;", "</f>
        <v xml:space="preserve">culminado: '2021-10-27', </v>
      </c>
      <c r="AM74" t="str">
        <f>AM$1&amp;": '"&amp;Tabla5[[#This Row],[certificado]]&amp;"', "</f>
        <v xml:space="preserve">certificado: 'UC-0e1d1558-902d-46e0-bad9-082faa58cb7b', </v>
      </c>
      <c r="AN74" t="str">
        <f>AN$1&amp;": '"&amp;Tabla5[[#This Row],[url_certificado]]&amp;"', "</f>
        <v xml:space="preserve">url_certificado: 'https://www.udemy.com/certificate/UC-0e1d1558-902d-46e0-bad9-082faa58cb7b/', </v>
      </c>
      <c r="AO74" t="str">
        <f>AO$1&amp;": '"&amp;Tabla5[[#This Row],[instructor]]&amp;"', "</f>
        <v xml:space="preserve">instructor: 'Jhonatan Fernández', </v>
      </c>
      <c r="AP74" t="str">
        <f>AP$1&amp;": '"&amp;Tabla5[[#This Row],[description]]&amp;"', "</f>
        <v xml:space="preserve">description: 'En este curso aprenderás a crear un CRUD con estas tecnologías.', </v>
      </c>
      <c r="AQ74" t="str">
        <f>AQ$1&amp;": '"&amp;Tabla5[[#This Row],[url_aux]]&amp;"', "</f>
        <v xml:space="preserve">url_aux: '', </v>
      </c>
      <c r="AR74" t="str">
        <f>AR$1&amp;": '"&amp;Tabla5[[#This Row],[calificacion]]&amp;"', "</f>
        <v xml:space="preserve">calificacion: 'Bueno', </v>
      </c>
      <c r="AS74" t="str">
        <f>AS$1&amp;": "&amp;Tabla5[[#This Row],[actualizado]]&amp;", "</f>
        <v xml:space="preserve">actualizado: true, </v>
      </c>
      <c r="AT74" t="str">
        <f>AT$1&amp;": "&amp;Tabla5[[#This Row],[en_ruta]]&amp;", "</f>
        <v xml:space="preserve">en_ruta: true, </v>
      </c>
      <c r="AU74" t="str">
        <f>AU$1&amp;": '"&amp;Tabla5[[#This Row],[logo_platform]]&amp;"', "</f>
        <v xml:space="preserve">logo_platform: 'udemy', </v>
      </c>
      <c r="AV74" t="str">
        <f>AV$1&amp;": [ "&amp;Tabla5[[#This Row],[logo_technologies]]&amp;" ], "</f>
        <v xml:space="preserve">logo_technologies: [ 'laravel','sweetalert2','vuejs','axios' ], </v>
      </c>
      <c r="AW74" t="str">
        <f>AW$1&amp;": "&amp;Tabla5[[#This Row],[mostrar]]&amp;", "</f>
        <v xml:space="preserve">mostrar: false, </v>
      </c>
      <c r="AX74" t="str">
        <f>AX$1&amp;": '"&amp;Tabla5[[#This Row],[repositorio]]&amp;"', "</f>
        <v xml:space="preserve">repositorio: '', </v>
      </c>
      <c r="AY74" t="str">
        <f>AY$1&amp;": '"&amp;Tabla5[[#This Row],[nota]]&amp;"'"</f>
        <v>nota: ''</v>
      </c>
      <c r="AZ74" t="str">
        <f t="shared" si="1"/>
        <v>{ id: 73, name: 'Crea un CRUD con laravel, Sweetalert2, Toastr, vuejs y Axios', category: 'Frameworks de JavaScript', technology: 'Vue JS', url: 'https://www.udemy.com/course/crea-un-crud-con-laravel-sweetalert2-toastr-vuejs-y-axios', platform: 'Udemy', costo: 0, money: 'EUR', comprado: true, priority: 0, minutos: 150, culminado: '2021-10-27', certificado: 'UC-0e1d1558-902d-46e0-bad9-082faa58cb7b', url_certificado: 'https://www.udemy.com/certificate/UC-0e1d1558-902d-46e0-bad9-082faa58cb7b/', instructor: 'Jhonatan Fernández', description: 'En este curso aprenderás a crear un CRUD con estas tecnologías.', url_aux: '', calificacion: 'Bueno', actualizado: true, en_ruta: true, logo_platform: 'udemy', logo_technologies: [ 'laravel','sweetalert2','vuejs','axios' ], mostrar: false, repositorio: '', nota: '' },</v>
      </c>
    </row>
    <row r="75" spans="1:52" x14ac:dyDescent="0.3">
      <c r="A75" s="5">
        <v>74</v>
      </c>
      <c r="B75" t="s">
        <v>287</v>
      </c>
      <c r="C75" t="s">
        <v>260</v>
      </c>
      <c r="D75" t="s">
        <v>288</v>
      </c>
      <c r="E75" s="2" t="s">
        <v>290</v>
      </c>
      <c r="F75" t="s">
        <v>8</v>
      </c>
      <c r="G75" s="3">
        <v>0</v>
      </c>
      <c r="H75" t="s">
        <v>10</v>
      </c>
      <c r="I75" t="s">
        <v>14</v>
      </c>
      <c r="J75" s="4">
        <v>0</v>
      </c>
      <c r="K75">
        <f>2*60+58</f>
        <v>178</v>
      </c>
      <c r="N75" s="2"/>
      <c r="O75" t="s">
        <v>291</v>
      </c>
      <c r="P75" t="s">
        <v>289</v>
      </c>
      <c r="R75" t="s">
        <v>433</v>
      </c>
      <c r="S75" t="s">
        <v>14</v>
      </c>
      <c r="T75" t="s">
        <v>14</v>
      </c>
      <c r="U75" t="s">
        <v>783</v>
      </c>
      <c r="V75" s="19" t="s">
        <v>850</v>
      </c>
      <c r="W75" s="19" t="s">
        <v>15</v>
      </c>
      <c r="AA75" t="str">
        <f>AA$1&amp;": "&amp;Tabla5[[#This Row],[id]]&amp;", "</f>
        <v xml:space="preserve">id: 74, </v>
      </c>
      <c r="AB75" t="str">
        <f>AB$1&amp;": '"&amp;Tabla5[[#This Row],[name]]&amp;"', "</f>
        <v xml:space="preserve">name: 'Aprende Jquery para implementar tus aplicaciones web', </v>
      </c>
      <c r="AC75" t="str">
        <f>AC$1&amp;": '"&amp;Tabla5[[#This Row],[category]]&amp;"', "</f>
        <v xml:space="preserve">category: 'Frameworks de JavaScript', </v>
      </c>
      <c r="AD75" t="str">
        <f>AD$1&amp;": '"&amp;Tabla5[[#This Row],[technology]]&amp;"', "</f>
        <v xml:space="preserve">technology: 'jQuery', </v>
      </c>
      <c r="AE75" t="str">
        <f>AE$1&amp;": '"&amp;Tabla5[[#This Row],[url]]&amp;"', "</f>
        <v xml:space="preserve">url: 'https://www.udemy.com/course/aprende-jquery-para-implementar-tus-aplicaciones-web', </v>
      </c>
      <c r="AF75" t="str">
        <f>AF$1&amp;": '"&amp;Tabla5[[#This Row],[platform]]&amp;"', "</f>
        <v xml:space="preserve">platform: 'Udemy', </v>
      </c>
      <c r="AG75" t="str">
        <f>AG$1&amp;": "&amp;SUBSTITUTE(Tabla5[[#This Row],[costo]],",",".")&amp;", "</f>
        <v xml:space="preserve">costo: 0, </v>
      </c>
      <c r="AH75" t="str">
        <f>AH$1&amp;": '"&amp;Tabla5[[#This Row],[money]]&amp;"', "</f>
        <v xml:space="preserve">money: 'EUR', </v>
      </c>
      <c r="AI75" t="str">
        <f>AI$1&amp;": "&amp;Tabla5[[#This Row],[comprado]]&amp;", "</f>
        <v xml:space="preserve">comprado: true, </v>
      </c>
      <c r="AJ75" t="str">
        <f>AJ$1&amp;": "&amp;Tabla5[[#This Row],[priority]]&amp;", "</f>
        <v xml:space="preserve">priority: 0, </v>
      </c>
      <c r="AK75" t="str">
        <f>AK$1&amp;": "&amp;Tabla5[[#This Row],[minutos]]&amp;", "</f>
        <v xml:space="preserve">minutos: 178, </v>
      </c>
      <c r="AL75" t="str">
        <f>AL$1&amp;": "&amp;IF(Tabla5[[#This Row],[culminado]]=0,"null","'"&amp;TEXT(Tabla5[[#This Row],[culminado]],"aaaa-mm-dd")&amp;"'")&amp;", "</f>
        <v xml:space="preserve">culminado: null, </v>
      </c>
      <c r="AM75" t="str">
        <f>AM$1&amp;": '"&amp;Tabla5[[#This Row],[certificado]]&amp;"', "</f>
        <v xml:space="preserve">certificado: '', </v>
      </c>
      <c r="AN75" t="str">
        <f>AN$1&amp;": '"&amp;Tabla5[[#This Row],[url_certificado]]&amp;"', "</f>
        <v xml:space="preserve">url_certificado: '', </v>
      </c>
      <c r="AO75" t="str">
        <f>AO$1&amp;": '"&amp;Tabla5[[#This Row],[instructor]]&amp;"', "</f>
        <v xml:space="preserve">instructor: 'Carlos Blanco Gómez', </v>
      </c>
      <c r="AP75" t="str">
        <f>AP$1&amp;": '"&amp;Tabla5[[#This Row],[description]]&amp;"', "</f>
        <v xml:space="preserve">description: 'Aprenderás todos lo conocimientos necesarios para agregar jquery a tus páginas web y hacerlas más dinámicas.', </v>
      </c>
      <c r="AQ75" t="str">
        <f>AQ$1&amp;": '"&amp;Tabla5[[#This Row],[url_aux]]&amp;"', "</f>
        <v xml:space="preserve">url_aux: '', </v>
      </c>
      <c r="AR75" t="str">
        <f>AR$1&amp;": '"&amp;Tabla5[[#This Row],[calificacion]]&amp;"', "</f>
        <v xml:space="preserve">calificacion: '*En evaluación*', </v>
      </c>
      <c r="AS75" t="str">
        <f>AS$1&amp;": "&amp;Tabla5[[#This Row],[actualizado]]&amp;", "</f>
        <v xml:space="preserve">actualizado: true, </v>
      </c>
      <c r="AT75" t="str">
        <f>AT$1&amp;": "&amp;Tabla5[[#This Row],[en_ruta]]&amp;", "</f>
        <v xml:space="preserve">en_ruta: true, </v>
      </c>
      <c r="AU75" t="str">
        <f>AU$1&amp;": '"&amp;Tabla5[[#This Row],[logo_platform]]&amp;"', "</f>
        <v xml:space="preserve">logo_platform: 'udemy', </v>
      </c>
      <c r="AV75" t="str">
        <f>AV$1&amp;": [ "&amp;Tabla5[[#This Row],[logo_technologies]]&amp;" ], "</f>
        <v xml:space="preserve">logo_technologies: [ 'jquery' ], </v>
      </c>
      <c r="AW75" t="str">
        <f>AW$1&amp;": "&amp;Tabla5[[#This Row],[mostrar]]&amp;", "</f>
        <v xml:space="preserve">mostrar: false, </v>
      </c>
      <c r="AX75" t="str">
        <f>AX$1&amp;": '"&amp;Tabla5[[#This Row],[repositorio]]&amp;"', "</f>
        <v xml:space="preserve">repositorio: '', </v>
      </c>
      <c r="AY75" t="str">
        <f>AY$1&amp;": '"&amp;Tabla5[[#This Row],[nota]]&amp;"'"</f>
        <v>nota: ''</v>
      </c>
      <c r="AZ75" t="str">
        <f t="shared" si="1"/>
        <v>{ id: 74, name: 'Aprende Jquery para implementar tus aplicaciones web', category: 'Frameworks de JavaScript', technology: 'jQuery', url: 'https://www.udemy.com/course/aprende-jquery-para-implementar-tus-aplicaciones-web', platform: 'Udemy', costo: 0, money: 'EUR', comprado: true, priority: 0, minutos: 178, culminado: null, certificado: '', url_certificado: '', instructor: 'Carlos Blanco Gómez', description: 'Aprenderás todos lo conocimientos necesarios para agregar jquery a tus páginas web y hacerlas más dinámicas.', url_aux: '', calificacion: '*En evaluación*', actualizado: true, en_ruta: true, logo_platform: 'udemy', logo_technologies: [ 'jquery' ], mostrar: false, repositorio: '', nota: '' },</v>
      </c>
    </row>
    <row r="76" spans="1:52" x14ac:dyDescent="0.3">
      <c r="A76" s="6">
        <v>75</v>
      </c>
      <c r="B76" t="s">
        <v>294</v>
      </c>
      <c r="C76" t="s">
        <v>260</v>
      </c>
      <c r="D76" t="s">
        <v>259</v>
      </c>
      <c r="E76" s="2" t="s">
        <v>295</v>
      </c>
      <c r="F76" t="s">
        <v>8</v>
      </c>
      <c r="G76" s="3">
        <v>0</v>
      </c>
      <c r="H76" t="s">
        <v>10</v>
      </c>
      <c r="I76" t="s">
        <v>14</v>
      </c>
      <c r="J76" s="4">
        <v>0</v>
      </c>
      <c r="K76">
        <v>35</v>
      </c>
      <c r="L76" s="9">
        <v>44485</v>
      </c>
      <c r="M76" t="s">
        <v>147</v>
      </c>
      <c r="O76" t="s">
        <v>296</v>
      </c>
      <c r="P76" t="s">
        <v>297</v>
      </c>
      <c r="R76" t="s">
        <v>446</v>
      </c>
      <c r="S76" t="s">
        <v>14</v>
      </c>
      <c r="T76" t="s">
        <v>14</v>
      </c>
      <c r="U76" t="s">
        <v>783</v>
      </c>
      <c r="V76" s="19" t="s">
        <v>849</v>
      </c>
      <c r="W76" s="19" t="s">
        <v>15</v>
      </c>
      <c r="AA76" t="str">
        <f>AA$1&amp;": "&amp;Tabla5[[#This Row],[id]]&amp;", "</f>
        <v xml:space="preserve">id: 75, </v>
      </c>
      <c r="AB76" t="str">
        <f>AB$1&amp;": '"&amp;Tabla5[[#This Row],[name]]&amp;"', "</f>
        <v xml:space="preserve">name: 'Vue 3 - Composition API, Vuex, API Rest - Rick And Morty', </v>
      </c>
      <c r="AC76" t="str">
        <f>AC$1&amp;": '"&amp;Tabla5[[#This Row],[category]]&amp;"', "</f>
        <v xml:space="preserve">category: 'Frameworks de JavaScript', </v>
      </c>
      <c r="AD76" t="str">
        <f>AD$1&amp;": '"&amp;Tabla5[[#This Row],[technology]]&amp;"', "</f>
        <v xml:space="preserve">technology: 'Vue JS', </v>
      </c>
      <c r="AE76" t="str">
        <f>AE$1&amp;": '"&amp;Tabla5[[#This Row],[url]]&amp;"', "</f>
        <v xml:space="preserve">url: 'https://www.udemy.com/course/vue-3-composition-api-vuex-api-rest-rick-and-morty', </v>
      </c>
      <c r="AF76" t="str">
        <f>AF$1&amp;": '"&amp;Tabla5[[#This Row],[platform]]&amp;"', "</f>
        <v xml:space="preserve">platform: 'Udemy', </v>
      </c>
      <c r="AG76" t="str">
        <f>AG$1&amp;": "&amp;SUBSTITUTE(Tabla5[[#This Row],[costo]],",",".")&amp;", "</f>
        <v xml:space="preserve">costo: 0, </v>
      </c>
      <c r="AH76" t="str">
        <f>AH$1&amp;": '"&amp;Tabla5[[#This Row],[money]]&amp;"', "</f>
        <v xml:space="preserve">money: 'EUR', </v>
      </c>
      <c r="AI76" t="str">
        <f>AI$1&amp;": "&amp;Tabla5[[#This Row],[comprado]]&amp;", "</f>
        <v xml:space="preserve">comprado: true, </v>
      </c>
      <c r="AJ76" t="str">
        <f>AJ$1&amp;": "&amp;Tabla5[[#This Row],[priority]]&amp;", "</f>
        <v xml:space="preserve">priority: 0, </v>
      </c>
      <c r="AK76" t="str">
        <f>AK$1&amp;": "&amp;Tabla5[[#This Row],[minutos]]&amp;", "</f>
        <v xml:space="preserve">minutos: 35, </v>
      </c>
      <c r="AL76" t="str">
        <f>AL$1&amp;": "&amp;IF(Tabla5[[#This Row],[culminado]]=0,"null","'"&amp;TEXT(Tabla5[[#This Row],[culminado]],"aaaa-mm-dd")&amp;"'")&amp;", "</f>
        <v xml:space="preserve">culminado: '2021-10-16', </v>
      </c>
      <c r="AM76" t="str">
        <f>AM$1&amp;": '"&amp;Tabla5[[#This Row],[certificado]]&amp;"', "</f>
        <v xml:space="preserve">certificado: 'S/C', </v>
      </c>
      <c r="AN76" t="str">
        <f>AN$1&amp;": '"&amp;Tabla5[[#This Row],[url_certificado]]&amp;"', "</f>
        <v xml:space="preserve">url_certificado: '', </v>
      </c>
      <c r="AO76" t="str">
        <f>AO$1&amp;": '"&amp;Tabla5[[#This Row],[instructor]]&amp;"', "</f>
        <v xml:space="preserve">instructor: 'Carlos Córdova', </v>
      </c>
      <c r="AP76" t="str">
        <f>AP$1&amp;": '"&amp;Tabla5[[#This Row],[description]]&amp;"', "</f>
        <v xml:space="preserve">description: 'Crea un app web de Rick And Morty para tu portafolio utilizando Vue 3 - Vuex.', </v>
      </c>
      <c r="AQ76" t="str">
        <f>AQ$1&amp;": '"&amp;Tabla5[[#This Row],[url_aux]]&amp;"', "</f>
        <v xml:space="preserve">url_aux: '', </v>
      </c>
      <c r="AR76" t="str">
        <f>AR$1&amp;": '"&amp;Tabla5[[#This Row],[calificacion]]&amp;"', "</f>
        <v xml:space="preserve">calificacion: 'Bueno', </v>
      </c>
      <c r="AS76" t="str">
        <f>AS$1&amp;": "&amp;Tabla5[[#This Row],[actualizado]]&amp;", "</f>
        <v xml:space="preserve">actualizado: true, </v>
      </c>
      <c r="AT76" t="str">
        <f>AT$1&amp;": "&amp;Tabla5[[#This Row],[en_ruta]]&amp;", "</f>
        <v xml:space="preserve">en_ruta: true, </v>
      </c>
      <c r="AU76" t="str">
        <f>AU$1&amp;": '"&amp;Tabla5[[#This Row],[logo_platform]]&amp;"', "</f>
        <v xml:space="preserve">logo_platform: 'udemy', </v>
      </c>
      <c r="AV76" t="str">
        <f>AV$1&amp;": [ "&amp;Tabla5[[#This Row],[logo_technologies]]&amp;" ], "</f>
        <v xml:space="preserve">logo_technologies: [ 'vuejs' ], </v>
      </c>
      <c r="AW76" t="str">
        <f>AW$1&amp;": "&amp;Tabla5[[#This Row],[mostrar]]&amp;", "</f>
        <v xml:space="preserve">mostrar: false, </v>
      </c>
      <c r="AX76" t="str">
        <f>AX$1&amp;": '"&amp;Tabla5[[#This Row],[repositorio]]&amp;"', "</f>
        <v xml:space="preserve">repositorio: '', </v>
      </c>
      <c r="AY76" t="str">
        <f>AY$1&amp;": '"&amp;Tabla5[[#This Row],[nota]]&amp;"'"</f>
        <v>nota: ''</v>
      </c>
      <c r="AZ76" t="str">
        <f t="shared" si="1"/>
        <v>{ id: 75, name: 'Vue 3 - Composition API, Vuex, API Rest - Rick And Morty', category: 'Frameworks de JavaScript', technology: 'Vue JS', url: 'https://www.udemy.com/course/vue-3-composition-api-vuex-api-rest-rick-and-morty', platform: 'Udemy', costo: 0, money: 'EUR', comprado: true, priority: 0, minutos: 35, culminado: '2021-10-16', certificado: 'S/C', url_certificado: '', instructor: 'Carlos Córdova', description: 'Crea un app web de Rick And Morty para tu portafolio utilizando Vue 3 - Vuex.', url_aux: '', calificacion: 'Bueno', actualizado: true, en_ruta: true, logo_platform: 'udemy', logo_technologies: [ 'vuejs' ], mostrar: false, repositorio: '', nota: '' },</v>
      </c>
    </row>
    <row r="77" spans="1:52" x14ac:dyDescent="0.3">
      <c r="A77" s="5">
        <v>76</v>
      </c>
      <c r="B77" t="s">
        <v>894</v>
      </c>
      <c r="C77" t="s">
        <v>260</v>
      </c>
      <c r="D77" t="s">
        <v>288</v>
      </c>
      <c r="E77" s="2" t="s">
        <v>298</v>
      </c>
      <c r="F77" t="s">
        <v>8</v>
      </c>
      <c r="G77" s="3">
        <v>0</v>
      </c>
      <c r="H77" t="s">
        <v>10</v>
      </c>
      <c r="I77" t="s">
        <v>14</v>
      </c>
      <c r="J77" s="4">
        <v>0</v>
      </c>
      <c r="K77">
        <f>2*60+39</f>
        <v>159</v>
      </c>
      <c r="O77" t="s">
        <v>299</v>
      </c>
      <c r="P77" t="s">
        <v>988</v>
      </c>
      <c r="R77" t="s">
        <v>433</v>
      </c>
      <c r="S77" t="s">
        <v>14</v>
      </c>
      <c r="T77" t="s">
        <v>14</v>
      </c>
      <c r="U77" t="s">
        <v>783</v>
      </c>
      <c r="V77" s="19" t="s">
        <v>1085</v>
      </c>
      <c r="W77" s="19" t="s">
        <v>15</v>
      </c>
      <c r="AA77" t="str">
        <f>AA$1&amp;": "&amp;Tabla5[[#This Row],[id]]&amp;", "</f>
        <v xml:space="preserve">id: 76, </v>
      </c>
      <c r="AB77" t="str">
        <f>AB$1&amp;": '"&amp;Tabla5[[#This Row],[name]]&amp;"', "</f>
        <v xml:space="preserve">name: 'jQuery y ajax Desde Cero - La Guía Definitiva', </v>
      </c>
      <c r="AC77" t="str">
        <f>AC$1&amp;": '"&amp;Tabla5[[#This Row],[category]]&amp;"', "</f>
        <v xml:space="preserve">category: 'Frameworks de JavaScript', </v>
      </c>
      <c r="AD77" t="str">
        <f>AD$1&amp;": '"&amp;Tabla5[[#This Row],[technology]]&amp;"', "</f>
        <v xml:space="preserve">technology: 'jQuery', </v>
      </c>
      <c r="AE77" t="str">
        <f>AE$1&amp;": '"&amp;Tabla5[[#This Row],[url]]&amp;"', "</f>
        <v xml:space="preserve">url: 'https://www.udemy.com/course/curso-de-jquery', </v>
      </c>
      <c r="AF77" t="str">
        <f>AF$1&amp;": '"&amp;Tabla5[[#This Row],[platform]]&amp;"', "</f>
        <v xml:space="preserve">platform: 'Udemy', </v>
      </c>
      <c r="AG77" t="str">
        <f>AG$1&amp;": "&amp;SUBSTITUTE(Tabla5[[#This Row],[costo]],",",".")&amp;", "</f>
        <v xml:space="preserve">costo: 0, </v>
      </c>
      <c r="AH77" t="str">
        <f>AH$1&amp;": '"&amp;Tabla5[[#This Row],[money]]&amp;"', "</f>
        <v xml:space="preserve">money: 'EUR', </v>
      </c>
      <c r="AI77" t="str">
        <f>AI$1&amp;": "&amp;Tabla5[[#This Row],[comprado]]&amp;", "</f>
        <v xml:space="preserve">comprado: true, </v>
      </c>
      <c r="AJ77" t="str">
        <f>AJ$1&amp;": "&amp;Tabla5[[#This Row],[priority]]&amp;", "</f>
        <v xml:space="preserve">priority: 0, </v>
      </c>
      <c r="AK77" t="str">
        <f>AK$1&amp;": "&amp;Tabla5[[#This Row],[minutos]]&amp;", "</f>
        <v xml:space="preserve">minutos: 159, </v>
      </c>
      <c r="AL77" t="str">
        <f>AL$1&amp;": "&amp;IF(Tabla5[[#This Row],[culminado]]=0,"null","'"&amp;TEXT(Tabla5[[#This Row],[culminado]],"aaaa-mm-dd")&amp;"'")&amp;", "</f>
        <v xml:space="preserve">culminado: null, </v>
      </c>
      <c r="AM77" t="str">
        <f>AM$1&amp;": '"&amp;Tabla5[[#This Row],[certificado]]&amp;"', "</f>
        <v xml:space="preserve">certificado: '', </v>
      </c>
      <c r="AN77" t="str">
        <f>AN$1&amp;": '"&amp;Tabla5[[#This Row],[url_certificado]]&amp;"', "</f>
        <v xml:space="preserve">url_certificado: '', </v>
      </c>
      <c r="AO77" t="str">
        <f>AO$1&amp;": '"&amp;Tabla5[[#This Row],[instructor]]&amp;"', "</f>
        <v xml:space="preserve">instructor: 'Pablo Farias Navarro', </v>
      </c>
      <c r="AP77" t="str">
        <f>AP$1&amp;": '"&amp;Tabla5[[#This Row],[description]]&amp;"', "</f>
        <v xml:space="preserve">description: 'Crea sitios web y apps de html5 dinámicos, interactivos y con animaciones.', </v>
      </c>
      <c r="AQ77" t="str">
        <f>AQ$1&amp;": '"&amp;Tabla5[[#This Row],[url_aux]]&amp;"', "</f>
        <v xml:space="preserve">url_aux: '', </v>
      </c>
      <c r="AR77" t="str">
        <f>AR$1&amp;": '"&amp;Tabla5[[#This Row],[calificacion]]&amp;"', "</f>
        <v xml:space="preserve">calificacion: '*En evaluación*', </v>
      </c>
      <c r="AS77" t="str">
        <f>AS$1&amp;": "&amp;Tabla5[[#This Row],[actualizado]]&amp;", "</f>
        <v xml:space="preserve">actualizado: true, </v>
      </c>
      <c r="AT77" t="str">
        <f>AT$1&amp;": "&amp;Tabla5[[#This Row],[en_ruta]]&amp;", "</f>
        <v xml:space="preserve">en_ruta: true, </v>
      </c>
      <c r="AU77" t="str">
        <f>AU$1&amp;": '"&amp;Tabla5[[#This Row],[logo_platform]]&amp;"', "</f>
        <v xml:space="preserve">logo_platform: 'udemy', </v>
      </c>
      <c r="AV77" t="str">
        <f>AV$1&amp;": [ "&amp;Tabla5[[#This Row],[logo_technologies]]&amp;" ], "</f>
        <v xml:space="preserve">logo_technologies: [ 'jquery','ajax' ], </v>
      </c>
      <c r="AW77" t="str">
        <f>AW$1&amp;": "&amp;Tabla5[[#This Row],[mostrar]]&amp;", "</f>
        <v xml:space="preserve">mostrar: false, </v>
      </c>
      <c r="AX77" t="str">
        <f>AX$1&amp;": '"&amp;Tabla5[[#This Row],[repositorio]]&amp;"', "</f>
        <v xml:space="preserve">repositorio: '', </v>
      </c>
      <c r="AY77" t="str">
        <f>AY$1&amp;": '"&amp;Tabla5[[#This Row],[nota]]&amp;"'"</f>
        <v>nota: ''</v>
      </c>
      <c r="AZ77" t="str">
        <f t="shared" si="1"/>
        <v>{ id: 76, name: 'jQuery y ajax Desde Cero - La Guía Definitiva', category: 'Frameworks de JavaScript', technology: 'jQuery', url: 'https://www.udemy.com/course/curso-de-jquery', platform: 'Udemy', costo: 0, money: 'EUR', comprado: true, priority: 0, minutos: 159, culminado: null, certificado: '', url_certificado: '', instructor: 'Pablo Farias Navarro', description: 'Crea sitios web y apps de html5 dinámicos, interactivos y con animaciones.', url_aux: '', calificacion: '*En evaluación*', actualizado: true, en_ruta: true, logo_platform: 'udemy', logo_technologies: [ 'jquery','ajax' ], mostrar: false, repositorio: '', nota: '' },</v>
      </c>
    </row>
    <row r="78" spans="1:52" x14ac:dyDescent="0.3">
      <c r="A78" s="5">
        <v>77</v>
      </c>
      <c r="B78" t="s">
        <v>895</v>
      </c>
      <c r="C78" t="s">
        <v>260</v>
      </c>
      <c r="D78" s="19" t="s">
        <v>786</v>
      </c>
      <c r="E78" s="2" t="s">
        <v>300</v>
      </c>
      <c r="F78" t="s">
        <v>8</v>
      </c>
      <c r="G78" s="3">
        <v>0</v>
      </c>
      <c r="H78" t="s">
        <v>10</v>
      </c>
      <c r="I78" t="s">
        <v>14</v>
      </c>
      <c r="J78" s="4">
        <v>0</v>
      </c>
      <c r="K78">
        <f>51.5*60</f>
        <v>3090</v>
      </c>
      <c r="O78" t="s">
        <v>185</v>
      </c>
      <c r="P78" t="s">
        <v>989</v>
      </c>
      <c r="R78" t="s">
        <v>433</v>
      </c>
      <c r="S78" t="s">
        <v>14</v>
      </c>
      <c r="T78" t="s">
        <v>14</v>
      </c>
      <c r="U78" t="s">
        <v>783</v>
      </c>
      <c r="V78" s="19" t="s">
        <v>851</v>
      </c>
      <c r="W78" s="19" t="s">
        <v>15</v>
      </c>
      <c r="AA78" t="str">
        <f>AA$1&amp;": "&amp;Tabla5[[#This Row],[id]]&amp;", "</f>
        <v xml:space="preserve">id: 77, </v>
      </c>
      <c r="AB78" t="str">
        <f>AB$1&amp;": '"&amp;Tabla5[[#This Row],[name]]&amp;"', "</f>
        <v xml:space="preserve">name: 'Universidad angular - De Cero a Experto en angular!', </v>
      </c>
      <c r="AC78" t="str">
        <f>AC$1&amp;": '"&amp;Tabla5[[#This Row],[category]]&amp;"', "</f>
        <v xml:space="preserve">category: 'Frameworks de JavaScript', </v>
      </c>
      <c r="AD78" t="str">
        <f>AD$1&amp;": '"&amp;Tabla5[[#This Row],[technology]]&amp;"', "</f>
        <v xml:space="preserve">technology: 'angular', </v>
      </c>
      <c r="AE78" t="str">
        <f>AE$1&amp;": '"&amp;Tabla5[[#This Row],[url]]&amp;"', "</f>
        <v xml:space="preserve">url: 'https://www.udemy.com/course/angular-de-cero-a-experto-angular-2-framework-javascript-html-css', </v>
      </c>
      <c r="AF78" t="str">
        <f>AF$1&amp;": '"&amp;Tabla5[[#This Row],[platform]]&amp;"', "</f>
        <v xml:space="preserve">platform: 'Udemy', </v>
      </c>
      <c r="AG78" t="str">
        <f>AG$1&amp;": "&amp;SUBSTITUTE(Tabla5[[#This Row],[costo]],",",".")&amp;", "</f>
        <v xml:space="preserve">costo: 0, </v>
      </c>
      <c r="AH78" t="str">
        <f>AH$1&amp;": '"&amp;Tabla5[[#This Row],[money]]&amp;"', "</f>
        <v xml:space="preserve">money: 'EUR', </v>
      </c>
      <c r="AI78" t="str">
        <f>AI$1&amp;": "&amp;Tabla5[[#This Row],[comprado]]&amp;", "</f>
        <v xml:space="preserve">comprado: true, </v>
      </c>
      <c r="AJ78" t="str">
        <f>AJ$1&amp;": "&amp;Tabla5[[#This Row],[priority]]&amp;", "</f>
        <v xml:space="preserve">priority: 0, </v>
      </c>
      <c r="AK78" t="str">
        <f>AK$1&amp;": "&amp;Tabla5[[#This Row],[minutos]]&amp;", "</f>
        <v xml:space="preserve">minutos: 3090, </v>
      </c>
      <c r="AL78" t="str">
        <f>AL$1&amp;": "&amp;IF(Tabla5[[#This Row],[culminado]]=0,"null","'"&amp;TEXT(Tabla5[[#This Row],[culminado]],"aaaa-mm-dd")&amp;"'")&amp;", "</f>
        <v xml:space="preserve">culminado: null, </v>
      </c>
      <c r="AM78" t="str">
        <f>AM$1&amp;": '"&amp;Tabla5[[#This Row],[certificado]]&amp;"', "</f>
        <v xml:space="preserve">certificado: '', </v>
      </c>
      <c r="AN78" t="str">
        <f>AN$1&amp;": '"&amp;Tabla5[[#This Row],[url_certificado]]&amp;"', "</f>
        <v xml:space="preserve">url_certificado: '', </v>
      </c>
      <c r="AO78" t="str">
        <f>AO$1&amp;": '"&amp;Tabla5[[#This Row],[instructor]]&amp;"', "</f>
        <v xml:space="preserve">instructor: 'Ubaldo Acosta', </v>
      </c>
      <c r="AP78" t="str">
        <f>AP$1&amp;": '"&amp;Tabla5[[#This Row],[description]]&amp;"', "</f>
        <v xml:space="preserve">description: 'Domina angular 11 y crea aplicaciones web del mundo real con TypeScript, firebase, Firestore, JWT y más!', </v>
      </c>
      <c r="AQ78" t="str">
        <f>AQ$1&amp;": '"&amp;Tabla5[[#This Row],[url_aux]]&amp;"', "</f>
        <v xml:space="preserve">url_aux: '', </v>
      </c>
      <c r="AR78" t="str">
        <f>AR$1&amp;": '"&amp;Tabla5[[#This Row],[calificacion]]&amp;"', "</f>
        <v xml:space="preserve">calificacion: '*En evaluación*', </v>
      </c>
      <c r="AS78" t="str">
        <f>AS$1&amp;": "&amp;Tabla5[[#This Row],[actualizado]]&amp;", "</f>
        <v xml:space="preserve">actualizado: true, </v>
      </c>
      <c r="AT78" t="str">
        <f>AT$1&amp;": "&amp;Tabla5[[#This Row],[en_ruta]]&amp;", "</f>
        <v xml:space="preserve">en_ruta: true, </v>
      </c>
      <c r="AU78" t="str">
        <f>AU$1&amp;": '"&amp;Tabla5[[#This Row],[logo_platform]]&amp;"', "</f>
        <v xml:space="preserve">logo_platform: 'udemy', </v>
      </c>
      <c r="AV78" t="str">
        <f>AV$1&amp;": [ "&amp;Tabla5[[#This Row],[logo_technologies]]&amp;" ], "</f>
        <v xml:space="preserve">logo_technologies: [ 'angular' ], </v>
      </c>
      <c r="AW78" t="str">
        <f>AW$1&amp;": "&amp;Tabla5[[#This Row],[mostrar]]&amp;", "</f>
        <v xml:space="preserve">mostrar: false, </v>
      </c>
      <c r="AX78" t="str">
        <f>AX$1&amp;": '"&amp;Tabla5[[#This Row],[repositorio]]&amp;"', "</f>
        <v xml:space="preserve">repositorio: '', </v>
      </c>
      <c r="AY78" t="str">
        <f>AY$1&amp;": '"&amp;Tabla5[[#This Row],[nota]]&amp;"'"</f>
        <v>nota: ''</v>
      </c>
      <c r="AZ78" t="str">
        <f t="shared" si="1"/>
        <v>{ id: 77, name: 'Universidad angular - De Cero a Experto en angular!', category: 'Frameworks de JavaScript', technology: 'angular', url: 'https://www.udemy.com/course/angular-de-cero-a-experto-angular-2-framework-javascript-html-css', platform: 'Udemy', costo: 0, money: 'EUR', comprado: true, priority: 0, minutos: 3090, culminado: null, certificado: '', url_certificado: '', instructor: 'Ubaldo Acosta', description: 'Domina angular 11 y crea aplicaciones web del mundo real con TypeScript, firebase, Firestore, JWT y más!', url_aux: '', calificacion: '*En evaluación*', actualizado: true, en_ruta: true, logo_platform: 'udemy', logo_technologies: [ 'angular' ], mostrar: false, repositorio: '', nota: '' },</v>
      </c>
    </row>
    <row r="79" spans="1:52" x14ac:dyDescent="0.3">
      <c r="A79" s="5">
        <v>78</v>
      </c>
      <c r="B79" t="s">
        <v>896</v>
      </c>
      <c r="C79" t="s">
        <v>260</v>
      </c>
      <c r="D79" s="19" t="s">
        <v>786</v>
      </c>
      <c r="E79" s="2" t="s">
        <v>304</v>
      </c>
      <c r="F79" t="s">
        <v>8</v>
      </c>
      <c r="G79" s="3">
        <v>0</v>
      </c>
      <c r="H79" t="s">
        <v>10</v>
      </c>
      <c r="I79" t="s">
        <v>14</v>
      </c>
      <c r="J79" s="4">
        <v>0</v>
      </c>
      <c r="K79">
        <f>3*60+4</f>
        <v>184</v>
      </c>
      <c r="O79" t="s">
        <v>303</v>
      </c>
      <c r="P79" t="s">
        <v>990</v>
      </c>
      <c r="R79" t="s">
        <v>433</v>
      </c>
      <c r="S79" t="s">
        <v>14</v>
      </c>
      <c r="T79" t="s">
        <v>14</v>
      </c>
      <c r="U79" t="s">
        <v>783</v>
      </c>
      <c r="V79" s="19" t="s">
        <v>851</v>
      </c>
      <c r="W79" s="19" t="s">
        <v>15</v>
      </c>
      <c r="AA79" t="str">
        <f>AA$1&amp;": "&amp;Tabla5[[#This Row],[id]]&amp;", "</f>
        <v xml:space="preserve">id: 78, </v>
      </c>
      <c r="AB79" t="str">
        <f>AB$1&amp;": '"&amp;Tabla5[[#This Row],[name]]&amp;"', "</f>
        <v xml:space="preserve">name: 'Compodoc: Crea documentación en proyectos angular/Ionic/TS', </v>
      </c>
      <c r="AC79" t="str">
        <f>AC$1&amp;": '"&amp;Tabla5[[#This Row],[category]]&amp;"', "</f>
        <v xml:space="preserve">category: 'Frameworks de JavaScript', </v>
      </c>
      <c r="AD79" t="str">
        <f>AD$1&amp;": '"&amp;Tabla5[[#This Row],[technology]]&amp;"', "</f>
        <v xml:space="preserve">technology: 'angular', </v>
      </c>
      <c r="AE79" t="str">
        <f>AE$1&amp;": '"&amp;Tabla5[[#This Row],[url]]&amp;"', "</f>
        <v xml:space="preserve">url: 'https://www.udemy.com/course/compodoc-crea-documentacion-en-angular-ionic', </v>
      </c>
      <c r="AF79" t="str">
        <f>AF$1&amp;": '"&amp;Tabla5[[#This Row],[platform]]&amp;"', "</f>
        <v xml:space="preserve">platform: 'Udemy', </v>
      </c>
      <c r="AG79" t="str">
        <f>AG$1&amp;": "&amp;SUBSTITUTE(Tabla5[[#This Row],[costo]],",",".")&amp;", "</f>
        <v xml:space="preserve">costo: 0, </v>
      </c>
      <c r="AH79" t="str">
        <f>AH$1&amp;": '"&amp;Tabla5[[#This Row],[money]]&amp;"', "</f>
        <v xml:space="preserve">money: 'EUR', </v>
      </c>
      <c r="AI79" t="str">
        <f>AI$1&amp;": "&amp;Tabla5[[#This Row],[comprado]]&amp;", "</f>
        <v xml:space="preserve">comprado: true, </v>
      </c>
      <c r="AJ79" t="str">
        <f>AJ$1&amp;": "&amp;Tabla5[[#This Row],[priority]]&amp;", "</f>
        <v xml:space="preserve">priority: 0, </v>
      </c>
      <c r="AK79" t="str">
        <f>AK$1&amp;": "&amp;Tabla5[[#This Row],[minutos]]&amp;", "</f>
        <v xml:space="preserve">minutos: 184, </v>
      </c>
      <c r="AL79" t="str">
        <f>AL$1&amp;": "&amp;IF(Tabla5[[#This Row],[culminado]]=0,"null","'"&amp;TEXT(Tabla5[[#This Row],[culminado]],"aaaa-mm-dd")&amp;"'")&amp;", "</f>
        <v xml:space="preserve">culminado: null, </v>
      </c>
      <c r="AM79" t="str">
        <f>AM$1&amp;": '"&amp;Tabla5[[#This Row],[certificado]]&amp;"', "</f>
        <v xml:space="preserve">certificado: '', </v>
      </c>
      <c r="AN79" t="str">
        <f>AN$1&amp;": '"&amp;Tabla5[[#This Row],[url_certificado]]&amp;"', "</f>
        <v xml:space="preserve">url_certificado: '', </v>
      </c>
      <c r="AO79" t="str">
        <f>AO$1&amp;": '"&amp;Tabla5[[#This Row],[instructor]]&amp;"', "</f>
        <v xml:space="preserve">instructor: 'Anartz Mugika Ledo', </v>
      </c>
      <c r="AP79" t="str">
        <f>AP$1&amp;": '"&amp;Tabla5[[#This Row],[description]]&amp;"', "</f>
        <v xml:space="preserve">description: 'Crear documentación de calidad y MUY fácil de mantener con Compodoc para proyectos de angular 2+ / Ionic 2+ / Typescript.', </v>
      </c>
      <c r="AQ79" t="str">
        <f>AQ$1&amp;": '"&amp;Tabla5[[#This Row],[url_aux]]&amp;"', "</f>
        <v xml:space="preserve">url_aux: '', </v>
      </c>
      <c r="AR79" t="str">
        <f>AR$1&amp;": '"&amp;Tabla5[[#This Row],[calificacion]]&amp;"', "</f>
        <v xml:space="preserve">calificacion: '*En evaluación*', </v>
      </c>
      <c r="AS79" t="str">
        <f>AS$1&amp;": "&amp;Tabla5[[#This Row],[actualizado]]&amp;", "</f>
        <v xml:space="preserve">actualizado: true, </v>
      </c>
      <c r="AT79" t="str">
        <f>AT$1&amp;": "&amp;Tabla5[[#This Row],[en_ruta]]&amp;", "</f>
        <v xml:space="preserve">en_ruta: true, </v>
      </c>
      <c r="AU79" t="str">
        <f>AU$1&amp;": '"&amp;Tabla5[[#This Row],[logo_platform]]&amp;"', "</f>
        <v xml:space="preserve">logo_platform: 'udemy', </v>
      </c>
      <c r="AV79" t="str">
        <f>AV$1&amp;": [ "&amp;Tabla5[[#This Row],[logo_technologies]]&amp;" ], "</f>
        <v xml:space="preserve">logo_technologies: [ 'angular' ], </v>
      </c>
      <c r="AW79" t="str">
        <f>AW$1&amp;": "&amp;Tabla5[[#This Row],[mostrar]]&amp;", "</f>
        <v xml:space="preserve">mostrar: false, </v>
      </c>
      <c r="AX79" t="str">
        <f>AX$1&amp;": '"&amp;Tabla5[[#This Row],[repositorio]]&amp;"', "</f>
        <v xml:space="preserve">repositorio: '', </v>
      </c>
      <c r="AY79" t="str">
        <f>AY$1&amp;": '"&amp;Tabla5[[#This Row],[nota]]&amp;"'"</f>
        <v>nota: ''</v>
      </c>
      <c r="AZ79" t="str">
        <f t="shared" si="1"/>
        <v>{ id: 78, name: 'Compodoc: Crea documentación en proyectos angular/Ionic/TS', category: 'Frameworks de JavaScript', technology: 'angular', url: 'https://www.udemy.com/course/compodoc-crea-documentacion-en-angular-ionic', platform: 'Udemy', costo: 0, money: 'EUR', comprado: true, priority: 0, minutos: 184, culminado: null, certificado: '', url_certificado: '', instructor: 'Anartz Mugika Ledo', description: 'Crear documentación de calidad y MUY fácil de mantener con Compodoc para proyectos de angular 2+ / Ionic 2+ / Typescript.', url_aux: '', calificacion: '*En evaluación*', actualizado: true, en_ruta: true, logo_platform: 'udemy', logo_technologies: [ 'angular' ], mostrar: false, repositorio: '', nota: '' },</v>
      </c>
    </row>
    <row r="80" spans="1:52" x14ac:dyDescent="0.3">
      <c r="A80" s="5">
        <v>79</v>
      </c>
      <c r="B80" t="s">
        <v>897</v>
      </c>
      <c r="C80" t="s">
        <v>302</v>
      </c>
      <c r="D80" t="s">
        <v>306</v>
      </c>
      <c r="E80" s="2" t="s">
        <v>305</v>
      </c>
      <c r="F80" t="s">
        <v>8</v>
      </c>
      <c r="G80" s="3">
        <v>0</v>
      </c>
      <c r="H80" t="s">
        <v>10</v>
      </c>
      <c r="I80" t="s">
        <v>14</v>
      </c>
      <c r="J80" s="4">
        <v>0</v>
      </c>
      <c r="K80">
        <f>60+58</f>
        <v>118</v>
      </c>
      <c r="O80" t="s">
        <v>307</v>
      </c>
      <c r="P80" t="s">
        <v>991</v>
      </c>
      <c r="R80" t="s">
        <v>433</v>
      </c>
      <c r="S80" t="s">
        <v>14</v>
      </c>
      <c r="T80" t="s">
        <v>14</v>
      </c>
      <c r="U80" t="s">
        <v>783</v>
      </c>
      <c r="V80" s="19" t="s">
        <v>1086</v>
      </c>
      <c r="W80" s="19" t="s">
        <v>15</v>
      </c>
      <c r="AA80" t="str">
        <f>AA$1&amp;": "&amp;Tabla5[[#This Row],[id]]&amp;", "</f>
        <v xml:space="preserve">id: 79, </v>
      </c>
      <c r="AB80" t="str">
        <f>AB$1&amp;": '"&amp;Tabla5[[#This Row],[name]]&amp;"', "</f>
        <v xml:space="preserve">name: 'CRUD angular - Node - MEAN', </v>
      </c>
      <c r="AC80" t="str">
        <f>AC$1&amp;": '"&amp;Tabla5[[#This Row],[category]]&amp;"', "</f>
        <v xml:space="preserve">category: 'Stack', </v>
      </c>
      <c r="AD80" t="str">
        <f>AD$1&amp;": '"&amp;Tabla5[[#This Row],[technology]]&amp;"', "</f>
        <v xml:space="preserve">technology: 'MEAN', </v>
      </c>
      <c r="AE80" t="str">
        <f>AE$1&amp;": '"&amp;Tabla5[[#This Row],[url]]&amp;"', "</f>
        <v xml:space="preserve">url: 'https://www.udemy.com/course/crud-productos-stack-mean', </v>
      </c>
      <c r="AF80" t="str">
        <f>AF$1&amp;": '"&amp;Tabla5[[#This Row],[platform]]&amp;"', "</f>
        <v xml:space="preserve">platform: 'Udemy', </v>
      </c>
      <c r="AG80" t="str">
        <f>AG$1&amp;": "&amp;SUBSTITUTE(Tabla5[[#This Row],[costo]],",",".")&amp;", "</f>
        <v xml:space="preserve">costo: 0, </v>
      </c>
      <c r="AH80" t="str">
        <f>AH$1&amp;": '"&amp;Tabla5[[#This Row],[money]]&amp;"', "</f>
        <v xml:space="preserve">money: 'EUR', </v>
      </c>
      <c r="AI80" t="str">
        <f>AI$1&amp;": "&amp;Tabla5[[#This Row],[comprado]]&amp;", "</f>
        <v xml:space="preserve">comprado: true, </v>
      </c>
      <c r="AJ80" t="str">
        <f>AJ$1&amp;": "&amp;Tabla5[[#This Row],[priority]]&amp;", "</f>
        <v xml:space="preserve">priority: 0, </v>
      </c>
      <c r="AK80" t="str">
        <f>AK$1&amp;": "&amp;Tabla5[[#This Row],[minutos]]&amp;", "</f>
        <v xml:space="preserve">minutos: 118, </v>
      </c>
      <c r="AL80" t="str">
        <f>AL$1&amp;": "&amp;IF(Tabla5[[#This Row],[culminado]]=0,"null","'"&amp;TEXT(Tabla5[[#This Row],[culminado]],"aaaa-mm-dd")&amp;"'")&amp;", "</f>
        <v xml:space="preserve">culminado: null, </v>
      </c>
      <c r="AM80" t="str">
        <f>AM$1&amp;": '"&amp;Tabla5[[#This Row],[certificado]]&amp;"', "</f>
        <v xml:space="preserve">certificado: '', </v>
      </c>
      <c r="AN80" t="str">
        <f>AN$1&amp;": '"&amp;Tabla5[[#This Row],[url_certificado]]&amp;"', "</f>
        <v xml:space="preserve">url_certificado: '', </v>
      </c>
      <c r="AO80" t="str">
        <f>AO$1&amp;": '"&amp;Tabla5[[#This Row],[instructor]]&amp;"', "</f>
        <v xml:space="preserve">instructor: 'Tomas Ruiz Diaz', </v>
      </c>
      <c r="AP80" t="str">
        <f>AP$1&amp;": '"&amp;Tabla5[[#This Row],[description]]&amp;"', "</f>
        <v xml:space="preserve">description: 'Aprende a desarrollar un CRUD completo con el Stack MEAN (Mongo, express, angular y Node) desde cero.', </v>
      </c>
      <c r="AQ80" t="str">
        <f>AQ$1&amp;": '"&amp;Tabla5[[#This Row],[url_aux]]&amp;"', "</f>
        <v xml:space="preserve">url_aux: '', </v>
      </c>
      <c r="AR80" t="str">
        <f>AR$1&amp;": '"&amp;Tabla5[[#This Row],[calificacion]]&amp;"', "</f>
        <v xml:space="preserve">calificacion: '*En evaluación*', </v>
      </c>
      <c r="AS80" t="str">
        <f>AS$1&amp;": "&amp;Tabla5[[#This Row],[actualizado]]&amp;", "</f>
        <v xml:space="preserve">actualizado: true, </v>
      </c>
      <c r="AT80" t="str">
        <f>AT$1&amp;": "&amp;Tabla5[[#This Row],[en_ruta]]&amp;", "</f>
        <v xml:space="preserve">en_ruta: true, </v>
      </c>
      <c r="AU80" t="str">
        <f>AU$1&amp;": '"&amp;Tabla5[[#This Row],[logo_platform]]&amp;"', "</f>
        <v xml:space="preserve">logo_platform: 'udemy', </v>
      </c>
      <c r="AV80" t="str">
        <f>AV$1&amp;": [ "&amp;Tabla5[[#This Row],[logo_technologies]]&amp;" ], "</f>
        <v xml:space="preserve">logo_technologies: [ 'mongo','express','angular','nodejs' ], </v>
      </c>
      <c r="AW80" t="str">
        <f>AW$1&amp;": "&amp;Tabla5[[#This Row],[mostrar]]&amp;", "</f>
        <v xml:space="preserve">mostrar: false, </v>
      </c>
      <c r="AX80" t="str">
        <f>AX$1&amp;": '"&amp;Tabla5[[#This Row],[repositorio]]&amp;"', "</f>
        <v xml:space="preserve">repositorio: '', </v>
      </c>
      <c r="AY80" t="str">
        <f>AY$1&amp;": '"&amp;Tabla5[[#This Row],[nota]]&amp;"'"</f>
        <v>nota: ''</v>
      </c>
      <c r="AZ80" t="str">
        <f t="shared" si="1"/>
        <v>{ id: 79, name: 'CRUD angular - Node - MEAN', category: 'Stack', technology: 'MEAN', url: 'https://www.udemy.com/course/crud-productos-stack-mean', platform: 'Udemy', costo: 0, money: 'EUR', comprado: true, priority: 0, minutos: 118, culminado: null, certificado: '', url_certificado: '', instructor: 'Tomas Ruiz Diaz', description: 'Aprende a desarrollar un CRUD completo con el Stack MEAN (Mongo, express, angular y Node) desde cero.', url_aux: '', calificacion: '*En evaluación*', actualizado: true, en_ruta: true, logo_platform: 'udemy', logo_technologies: [ 'mongo','express','angular','nodejs' ], mostrar: false, repositorio: '', nota: '' },</v>
      </c>
    </row>
    <row r="81" spans="1:52" x14ac:dyDescent="0.3">
      <c r="A81" s="5">
        <v>80</v>
      </c>
      <c r="B81" t="s">
        <v>898</v>
      </c>
      <c r="C81" t="s">
        <v>260</v>
      </c>
      <c r="D81" s="19" t="s">
        <v>786</v>
      </c>
      <c r="E81" s="2" t="s">
        <v>308</v>
      </c>
      <c r="F81" t="s">
        <v>8</v>
      </c>
      <c r="G81" s="3">
        <v>0</v>
      </c>
      <c r="H81" t="s">
        <v>10</v>
      </c>
      <c r="I81" t="s">
        <v>14</v>
      </c>
      <c r="J81" s="4">
        <v>0</v>
      </c>
      <c r="K81">
        <f>60+59</f>
        <v>119</v>
      </c>
      <c r="O81" t="s">
        <v>307</v>
      </c>
      <c r="P81" t="s">
        <v>992</v>
      </c>
      <c r="R81" t="s">
        <v>433</v>
      </c>
      <c r="S81" t="s">
        <v>14</v>
      </c>
      <c r="T81" t="s">
        <v>14</v>
      </c>
      <c r="U81" t="s">
        <v>783</v>
      </c>
      <c r="V81" s="19" t="s">
        <v>1087</v>
      </c>
      <c r="W81" s="19" t="s">
        <v>15</v>
      </c>
      <c r="AA81" t="str">
        <f>AA$1&amp;": "&amp;Tabla5[[#This Row],[id]]&amp;", "</f>
        <v xml:space="preserve">id: 80, </v>
      </c>
      <c r="AB81" t="str">
        <f>AB$1&amp;": '"&amp;Tabla5[[#This Row],[name]]&amp;"', "</f>
        <v xml:space="preserve">name: 'App Empleados con angular 11 y firebase', </v>
      </c>
      <c r="AC81" t="str">
        <f>AC$1&amp;": '"&amp;Tabla5[[#This Row],[category]]&amp;"', "</f>
        <v xml:space="preserve">category: 'Frameworks de JavaScript', </v>
      </c>
      <c r="AD81" t="str">
        <f>AD$1&amp;": '"&amp;Tabla5[[#This Row],[technology]]&amp;"', "</f>
        <v xml:space="preserve">technology: 'angular', </v>
      </c>
      <c r="AE81" t="str">
        <f>AE$1&amp;": '"&amp;Tabla5[[#This Row],[url]]&amp;"', "</f>
        <v xml:space="preserve">url: 'https://www.udemy.com/course/app-empleado-angular-firebase', </v>
      </c>
      <c r="AF81" t="str">
        <f>AF$1&amp;": '"&amp;Tabla5[[#This Row],[platform]]&amp;"', "</f>
        <v xml:space="preserve">platform: 'Udemy', </v>
      </c>
      <c r="AG81" t="str">
        <f>AG$1&amp;": "&amp;SUBSTITUTE(Tabla5[[#This Row],[costo]],",",".")&amp;", "</f>
        <v xml:space="preserve">costo: 0, </v>
      </c>
      <c r="AH81" t="str">
        <f>AH$1&amp;": '"&amp;Tabla5[[#This Row],[money]]&amp;"', "</f>
        <v xml:space="preserve">money: 'EUR', </v>
      </c>
      <c r="AI81" t="str">
        <f>AI$1&amp;": "&amp;Tabla5[[#This Row],[comprado]]&amp;", "</f>
        <v xml:space="preserve">comprado: true, </v>
      </c>
      <c r="AJ81" t="str">
        <f>AJ$1&amp;": "&amp;Tabla5[[#This Row],[priority]]&amp;", "</f>
        <v xml:space="preserve">priority: 0, </v>
      </c>
      <c r="AK81" t="str">
        <f>AK$1&amp;": "&amp;Tabla5[[#This Row],[minutos]]&amp;", "</f>
        <v xml:space="preserve">minutos: 119, </v>
      </c>
      <c r="AL81" t="str">
        <f>AL$1&amp;": "&amp;IF(Tabla5[[#This Row],[culminado]]=0,"null","'"&amp;TEXT(Tabla5[[#This Row],[culminado]],"aaaa-mm-dd")&amp;"'")&amp;", "</f>
        <v xml:space="preserve">culminado: null, </v>
      </c>
      <c r="AM81" t="str">
        <f>AM$1&amp;": '"&amp;Tabla5[[#This Row],[certificado]]&amp;"', "</f>
        <v xml:space="preserve">certificado: '', </v>
      </c>
      <c r="AN81" t="str">
        <f>AN$1&amp;": '"&amp;Tabla5[[#This Row],[url_certificado]]&amp;"', "</f>
        <v xml:space="preserve">url_certificado: '', </v>
      </c>
      <c r="AO81" t="str">
        <f>AO$1&amp;": '"&amp;Tabla5[[#This Row],[instructor]]&amp;"', "</f>
        <v xml:space="preserve">instructor: 'Tomas Ruiz Diaz', </v>
      </c>
      <c r="AP81" t="str">
        <f>AP$1&amp;": '"&amp;Tabla5[[#This Row],[description]]&amp;"', "</f>
        <v xml:space="preserve">description: 'Crearemos un CRUD en angular, utilizaremos como BackEnd firebase, Firestore y deployaremos el proyecto.', </v>
      </c>
      <c r="AQ81" t="str">
        <f>AQ$1&amp;": '"&amp;Tabla5[[#This Row],[url_aux]]&amp;"', "</f>
        <v xml:space="preserve">url_aux: '', </v>
      </c>
      <c r="AR81" t="str">
        <f>AR$1&amp;": '"&amp;Tabla5[[#This Row],[calificacion]]&amp;"', "</f>
        <v xml:space="preserve">calificacion: '*En evaluación*', </v>
      </c>
      <c r="AS81" t="str">
        <f>AS$1&amp;": "&amp;Tabla5[[#This Row],[actualizado]]&amp;", "</f>
        <v xml:space="preserve">actualizado: true, </v>
      </c>
      <c r="AT81" t="str">
        <f>AT$1&amp;": "&amp;Tabla5[[#This Row],[en_ruta]]&amp;", "</f>
        <v xml:space="preserve">en_ruta: true, </v>
      </c>
      <c r="AU81" t="str">
        <f>AU$1&amp;": '"&amp;Tabla5[[#This Row],[logo_platform]]&amp;"', "</f>
        <v xml:space="preserve">logo_platform: 'udemy', </v>
      </c>
      <c r="AV81" t="str">
        <f>AV$1&amp;": [ "&amp;Tabla5[[#This Row],[logo_technologies]]&amp;" ], "</f>
        <v xml:space="preserve">logo_technologies: [ 'angular','firebase' ], </v>
      </c>
      <c r="AW81" t="str">
        <f>AW$1&amp;": "&amp;Tabla5[[#This Row],[mostrar]]&amp;", "</f>
        <v xml:space="preserve">mostrar: false, </v>
      </c>
      <c r="AX81" t="str">
        <f>AX$1&amp;": '"&amp;Tabla5[[#This Row],[repositorio]]&amp;"', "</f>
        <v xml:space="preserve">repositorio: '', </v>
      </c>
      <c r="AY81" t="str">
        <f>AY$1&amp;": '"&amp;Tabla5[[#This Row],[nota]]&amp;"'"</f>
        <v>nota: ''</v>
      </c>
      <c r="AZ81" t="str">
        <f t="shared" si="1"/>
        <v>{ id: 80, name: 'App Empleados con angular 11 y firebase', category: 'Frameworks de JavaScript', technology: 'angular', url: 'https://www.udemy.com/course/app-empleado-angular-firebase', platform: 'Udemy', costo: 0, money: 'EUR', comprado: true, priority: 0, minutos: 119, culminado: null, certificado: '', url_certificado: '', instructor: 'Tomas Ruiz Diaz', description: 'Crearemos un CRUD en angular, utilizaremos como BackEnd firebase, Firestore y deployaremos el proyecto.', url_aux: '', calificacion: '*En evaluación*', actualizado: true, en_ruta: true, logo_platform: 'udemy', logo_technologies: [ 'angular','firebase' ], mostrar: false, repositorio: '', nota: '' },</v>
      </c>
    </row>
    <row r="82" spans="1:52" x14ac:dyDescent="0.3">
      <c r="A82" s="5">
        <v>81</v>
      </c>
      <c r="B82" s="19" t="s">
        <v>899</v>
      </c>
      <c r="C82" t="s">
        <v>260</v>
      </c>
      <c r="D82" s="19" t="s">
        <v>786</v>
      </c>
      <c r="E82" s="2" t="s">
        <v>309</v>
      </c>
      <c r="F82" t="s">
        <v>8</v>
      </c>
      <c r="G82" s="3">
        <v>0</v>
      </c>
      <c r="H82" t="s">
        <v>10</v>
      </c>
      <c r="I82" t="s">
        <v>14</v>
      </c>
      <c r="J82" s="4">
        <v>0</v>
      </c>
      <c r="K82">
        <f>3*60+28</f>
        <v>208</v>
      </c>
      <c r="O82" t="s">
        <v>30</v>
      </c>
      <c r="P82" t="s">
        <v>993</v>
      </c>
      <c r="R82" t="s">
        <v>433</v>
      </c>
      <c r="S82" t="s">
        <v>14</v>
      </c>
      <c r="T82" t="s">
        <v>14</v>
      </c>
      <c r="U82" t="s">
        <v>783</v>
      </c>
      <c r="V82" s="19" t="s">
        <v>1088</v>
      </c>
      <c r="W82" s="19" t="s">
        <v>15</v>
      </c>
      <c r="AA82" t="str">
        <f>AA$1&amp;": "&amp;Tabla5[[#This Row],[id]]&amp;", "</f>
        <v xml:space="preserve">id: 81, </v>
      </c>
      <c r="AB82" t="str">
        <f>AB$1&amp;": '"&amp;Tabla5[[#This Row],[name]]&amp;"', "</f>
        <v xml:space="preserve">name: 'angular: Convierte cualquier template HTML en una WebAPP', </v>
      </c>
      <c r="AC82" t="str">
        <f>AC$1&amp;": '"&amp;Tabla5[[#This Row],[category]]&amp;"', "</f>
        <v xml:space="preserve">category: 'Frameworks de JavaScript', </v>
      </c>
      <c r="AD82" t="str">
        <f>AD$1&amp;": '"&amp;Tabla5[[#This Row],[technology]]&amp;"', "</f>
        <v xml:space="preserve">technology: 'angular', </v>
      </c>
      <c r="AE82" t="str">
        <f>AE$1&amp;": '"&amp;Tabla5[[#This Row],[url]]&amp;"', "</f>
        <v xml:space="preserve">url: 'https://www.udemy.com/course/html-hacia-angular', </v>
      </c>
      <c r="AF82" t="str">
        <f>AF$1&amp;": '"&amp;Tabla5[[#This Row],[platform]]&amp;"', "</f>
        <v xml:space="preserve">platform: 'Udemy', </v>
      </c>
      <c r="AG82" t="str">
        <f>AG$1&amp;": "&amp;SUBSTITUTE(Tabla5[[#This Row],[costo]],",",".")&amp;", "</f>
        <v xml:space="preserve">costo: 0, </v>
      </c>
      <c r="AH82" t="str">
        <f>AH$1&amp;": '"&amp;Tabla5[[#This Row],[money]]&amp;"', "</f>
        <v xml:space="preserve">money: 'EUR', </v>
      </c>
      <c r="AI82" t="str">
        <f>AI$1&amp;": "&amp;Tabla5[[#This Row],[comprado]]&amp;", "</f>
        <v xml:space="preserve">comprado: true, </v>
      </c>
      <c r="AJ82" t="str">
        <f>AJ$1&amp;": "&amp;Tabla5[[#This Row],[priority]]&amp;", "</f>
        <v xml:space="preserve">priority: 0, </v>
      </c>
      <c r="AK82" t="str">
        <f>AK$1&amp;": "&amp;Tabla5[[#This Row],[minutos]]&amp;", "</f>
        <v xml:space="preserve">minutos: 208, </v>
      </c>
      <c r="AL82" t="str">
        <f>AL$1&amp;": "&amp;IF(Tabla5[[#This Row],[culminado]]=0,"null","'"&amp;TEXT(Tabla5[[#This Row],[culminado]],"aaaa-mm-dd")&amp;"'")&amp;", "</f>
        <v xml:space="preserve">culminado: null, </v>
      </c>
      <c r="AM82" t="str">
        <f>AM$1&amp;": '"&amp;Tabla5[[#This Row],[certificado]]&amp;"', "</f>
        <v xml:space="preserve">certificado: '', </v>
      </c>
      <c r="AN82" t="str">
        <f>AN$1&amp;": '"&amp;Tabla5[[#This Row],[url_certificado]]&amp;"', "</f>
        <v xml:space="preserve">url_certificado: '', </v>
      </c>
      <c r="AO82" t="str">
        <f>AO$1&amp;": '"&amp;Tabla5[[#This Row],[instructor]]&amp;"', "</f>
        <v xml:space="preserve">instructor: 'Fernando Herrera', </v>
      </c>
      <c r="AP82" t="str">
        <f>AP$1&amp;": '"&amp;Tabla5[[#This Row],[description]]&amp;"', "</f>
        <v xml:space="preserve">description: '¿Quieres aprender a crear un sitio web dinámico con angular, firebase y GitHub Pages? Estas en el lugar correcto.', </v>
      </c>
      <c r="AQ82" t="str">
        <f>AQ$1&amp;": '"&amp;Tabla5[[#This Row],[url_aux]]&amp;"', "</f>
        <v xml:space="preserve">url_aux: '', </v>
      </c>
      <c r="AR82" t="str">
        <f>AR$1&amp;": '"&amp;Tabla5[[#This Row],[calificacion]]&amp;"', "</f>
        <v xml:space="preserve">calificacion: '*En evaluación*', </v>
      </c>
      <c r="AS82" t="str">
        <f>AS$1&amp;": "&amp;Tabla5[[#This Row],[actualizado]]&amp;", "</f>
        <v xml:space="preserve">actualizado: true, </v>
      </c>
      <c r="AT82" t="str">
        <f>AT$1&amp;": "&amp;Tabla5[[#This Row],[en_ruta]]&amp;", "</f>
        <v xml:space="preserve">en_ruta: true, </v>
      </c>
      <c r="AU82" t="str">
        <f>AU$1&amp;": '"&amp;Tabla5[[#This Row],[logo_platform]]&amp;"', "</f>
        <v xml:space="preserve">logo_platform: 'udemy', </v>
      </c>
      <c r="AV82" t="str">
        <f>AV$1&amp;": [ "&amp;Tabla5[[#This Row],[logo_technologies]]&amp;" ], "</f>
        <v xml:space="preserve">logo_technologies: [ 'angular','html5' ], </v>
      </c>
      <c r="AW82" t="str">
        <f>AW$1&amp;": "&amp;Tabla5[[#This Row],[mostrar]]&amp;", "</f>
        <v xml:space="preserve">mostrar: false, </v>
      </c>
      <c r="AX82" t="str">
        <f>AX$1&amp;": '"&amp;Tabla5[[#This Row],[repositorio]]&amp;"', "</f>
        <v xml:space="preserve">repositorio: '', </v>
      </c>
      <c r="AY82" t="str">
        <f>AY$1&amp;": '"&amp;Tabla5[[#This Row],[nota]]&amp;"'"</f>
        <v>nota: ''</v>
      </c>
      <c r="AZ82" t="str">
        <f t="shared" si="1"/>
        <v>{ id: 81, name: 'angular: Convierte cualquier template HTML en una WebAPP', category: 'Frameworks de JavaScript', technology: 'angular', url: 'https://www.udemy.com/course/html-hacia-angular', platform: 'Udemy', costo: 0, money: 'EUR', comprado: true, priority: 0, minutos: 208, culminado: null, certificado: '', url_certificado: '', instructor: 'Fernando Herrera', description: '¿Quieres aprender a crear un sitio web dinámico con angular, firebase y GitHub Pages? Estas en el lugar correcto.', url_aux: '', calificacion: '*En evaluación*', actualizado: true, en_ruta: true, logo_platform: 'udemy', logo_technologies: [ 'angular','html5' ], mostrar: false, repositorio: '', nota: '' },</v>
      </c>
    </row>
    <row r="83" spans="1:52" x14ac:dyDescent="0.3">
      <c r="A83" s="5">
        <v>82</v>
      </c>
      <c r="B83" t="s">
        <v>900</v>
      </c>
      <c r="C83" t="s">
        <v>260</v>
      </c>
      <c r="D83" s="19" t="s">
        <v>786</v>
      </c>
      <c r="E83" s="2" t="s">
        <v>310</v>
      </c>
      <c r="F83" t="s">
        <v>8</v>
      </c>
      <c r="G83" s="3">
        <v>0</v>
      </c>
      <c r="H83" t="s">
        <v>10</v>
      </c>
      <c r="I83" t="s">
        <v>14</v>
      </c>
      <c r="J83" s="4">
        <v>0</v>
      </c>
      <c r="K83">
        <f>60+2</f>
        <v>62</v>
      </c>
      <c r="O83" t="s">
        <v>307</v>
      </c>
      <c r="P83" t="s">
        <v>994</v>
      </c>
      <c r="R83" t="s">
        <v>433</v>
      </c>
      <c r="S83" t="s">
        <v>14</v>
      </c>
      <c r="T83" t="s">
        <v>14</v>
      </c>
      <c r="U83" t="s">
        <v>783</v>
      </c>
      <c r="V83" s="19" t="s">
        <v>1089</v>
      </c>
      <c r="W83" s="19" t="s">
        <v>15</v>
      </c>
      <c r="AA83" t="str">
        <f>AA$1&amp;": "&amp;Tabla5[[#This Row],[id]]&amp;", "</f>
        <v xml:space="preserve">id: 82, </v>
      </c>
      <c r="AB83" t="str">
        <f>AB$1&amp;": '"&amp;Tabla5[[#This Row],[name]]&amp;"', "</f>
        <v xml:space="preserve">name: 'CRUD angular + NET Core + Entity Framework Core + mysql', </v>
      </c>
      <c r="AC83" t="str">
        <f>AC$1&amp;": '"&amp;Tabla5[[#This Row],[category]]&amp;"', "</f>
        <v xml:space="preserve">category: 'Frameworks de JavaScript', </v>
      </c>
      <c r="AD83" t="str">
        <f>AD$1&amp;": '"&amp;Tabla5[[#This Row],[technology]]&amp;"', "</f>
        <v xml:space="preserve">technology: 'angular', </v>
      </c>
      <c r="AE83" t="str">
        <f>AE$1&amp;": '"&amp;Tabla5[[#This Row],[url]]&amp;"', "</f>
        <v xml:space="preserve">url: 'https://www.udemy.com/course/crud-angular-9-net-core-entity-framework-core-mysql', </v>
      </c>
      <c r="AF83" t="str">
        <f>AF$1&amp;": '"&amp;Tabla5[[#This Row],[platform]]&amp;"', "</f>
        <v xml:space="preserve">platform: 'Udemy', </v>
      </c>
      <c r="AG83" t="str">
        <f>AG$1&amp;": "&amp;SUBSTITUTE(Tabla5[[#This Row],[costo]],",",".")&amp;", "</f>
        <v xml:space="preserve">costo: 0, </v>
      </c>
      <c r="AH83" t="str">
        <f>AH$1&amp;": '"&amp;Tabla5[[#This Row],[money]]&amp;"', "</f>
        <v xml:space="preserve">money: 'EUR', </v>
      </c>
      <c r="AI83" t="str">
        <f>AI$1&amp;": "&amp;Tabla5[[#This Row],[comprado]]&amp;", "</f>
        <v xml:space="preserve">comprado: true, </v>
      </c>
      <c r="AJ83" t="str">
        <f>AJ$1&amp;": "&amp;Tabla5[[#This Row],[priority]]&amp;", "</f>
        <v xml:space="preserve">priority: 0, </v>
      </c>
      <c r="AK83" t="str">
        <f>AK$1&amp;": "&amp;Tabla5[[#This Row],[minutos]]&amp;", "</f>
        <v xml:space="preserve">minutos: 62, </v>
      </c>
      <c r="AL83" t="str">
        <f>AL$1&amp;": "&amp;IF(Tabla5[[#This Row],[culminado]]=0,"null","'"&amp;TEXT(Tabla5[[#This Row],[culminado]],"aaaa-mm-dd")&amp;"'")&amp;", "</f>
        <v xml:space="preserve">culminado: null, </v>
      </c>
      <c r="AM83" t="str">
        <f>AM$1&amp;": '"&amp;Tabla5[[#This Row],[certificado]]&amp;"', "</f>
        <v xml:space="preserve">certificado: '', </v>
      </c>
      <c r="AN83" t="str">
        <f>AN$1&amp;": '"&amp;Tabla5[[#This Row],[url_certificado]]&amp;"', "</f>
        <v xml:space="preserve">url_certificado: '', </v>
      </c>
      <c r="AO83" t="str">
        <f>AO$1&amp;": '"&amp;Tabla5[[#This Row],[instructor]]&amp;"', "</f>
        <v xml:space="preserve">instructor: 'Tomas Ruiz Diaz', </v>
      </c>
      <c r="AP83" t="str">
        <f>AP$1&amp;": '"&amp;Tabla5[[#This Row],[description]]&amp;"', "</f>
        <v xml:space="preserve">description: 'Desarrollo frontend con angular 9, backend NET Core 3, Entity Framework Core 3 y mysql!', </v>
      </c>
      <c r="AQ83" t="str">
        <f>AQ$1&amp;": '"&amp;Tabla5[[#This Row],[url_aux]]&amp;"', "</f>
        <v xml:space="preserve">url_aux: '', </v>
      </c>
      <c r="AR83" t="str">
        <f>AR$1&amp;": '"&amp;Tabla5[[#This Row],[calificacion]]&amp;"', "</f>
        <v xml:space="preserve">calificacion: '*En evaluación*', </v>
      </c>
      <c r="AS83" t="str">
        <f>AS$1&amp;": "&amp;Tabla5[[#This Row],[actualizado]]&amp;", "</f>
        <v xml:space="preserve">actualizado: true, </v>
      </c>
      <c r="AT83" t="str">
        <f>AT$1&amp;": "&amp;Tabla5[[#This Row],[en_ruta]]&amp;", "</f>
        <v xml:space="preserve">en_ruta: true, </v>
      </c>
      <c r="AU83" t="str">
        <f>AU$1&amp;": '"&amp;Tabla5[[#This Row],[logo_platform]]&amp;"', "</f>
        <v xml:space="preserve">logo_platform: 'udemy', </v>
      </c>
      <c r="AV83" t="str">
        <f>AV$1&amp;": [ "&amp;Tabla5[[#This Row],[logo_technologies]]&amp;" ], "</f>
        <v xml:space="preserve">logo_technologies: [ 'angular','net_core' ], </v>
      </c>
      <c r="AW83" t="str">
        <f>AW$1&amp;": "&amp;Tabla5[[#This Row],[mostrar]]&amp;", "</f>
        <v xml:space="preserve">mostrar: false, </v>
      </c>
      <c r="AX83" t="str">
        <f>AX$1&amp;": '"&amp;Tabla5[[#This Row],[repositorio]]&amp;"', "</f>
        <v xml:space="preserve">repositorio: '', </v>
      </c>
      <c r="AY83" t="str">
        <f>AY$1&amp;": '"&amp;Tabla5[[#This Row],[nota]]&amp;"'"</f>
        <v>nota: ''</v>
      </c>
      <c r="AZ83" t="str">
        <f t="shared" si="1"/>
        <v>{ id: 82, name: 'CRUD angular + NET Core + Entity Framework Core + mysql', category: 'Frameworks de JavaScript', technology: 'angular', url: 'https://www.udemy.com/course/crud-angular-9-net-core-entity-framework-core-mysql', platform: 'Udemy', costo: 0, money: 'EUR', comprado: true, priority: 0, minutos: 62, culminado: null, certificado: '', url_certificado: '', instructor: 'Tomas Ruiz Diaz', description: 'Desarrollo frontend con angular 9, backend NET Core 3, Entity Framework Core 3 y mysql!', url_aux: '', calificacion: '*En evaluación*', actualizado: true, en_ruta: true, logo_platform: 'udemy', logo_technologies: [ 'angular','net_core' ], mostrar: false, repositorio: '', nota: '' },</v>
      </c>
    </row>
    <row r="84" spans="1:52" x14ac:dyDescent="0.3">
      <c r="A84" s="5">
        <v>83</v>
      </c>
      <c r="B84" s="19" t="s">
        <v>901</v>
      </c>
      <c r="C84" t="s">
        <v>260</v>
      </c>
      <c r="D84" s="19" t="s">
        <v>786</v>
      </c>
      <c r="E84" s="2" t="s">
        <v>311</v>
      </c>
      <c r="F84" t="s">
        <v>8</v>
      </c>
      <c r="G84" s="3">
        <v>0</v>
      </c>
      <c r="H84" t="s">
        <v>10</v>
      </c>
      <c r="I84" t="s">
        <v>14</v>
      </c>
      <c r="J84" s="4">
        <v>0</v>
      </c>
      <c r="K84">
        <f>15*60</f>
        <v>900</v>
      </c>
      <c r="O84" t="s">
        <v>307</v>
      </c>
      <c r="P84" t="s">
        <v>995</v>
      </c>
      <c r="R84" t="s">
        <v>433</v>
      </c>
      <c r="S84" t="s">
        <v>14</v>
      </c>
      <c r="T84" t="s">
        <v>14</v>
      </c>
      <c r="U84" t="s">
        <v>783</v>
      </c>
      <c r="V84" s="19" t="s">
        <v>1090</v>
      </c>
      <c r="W84" s="19" t="s">
        <v>15</v>
      </c>
      <c r="AA84" t="str">
        <f>AA$1&amp;": "&amp;Tabla5[[#This Row],[id]]&amp;", "</f>
        <v xml:space="preserve">id: 83, </v>
      </c>
      <c r="AB84" t="str">
        <f>AB$1&amp;": '"&amp;Tabla5[[#This Row],[name]]&amp;"', "</f>
        <v xml:space="preserve">name: 'angular - NET Core - Aplicacion de Preguntas y Respuestas', </v>
      </c>
      <c r="AC84" t="str">
        <f>AC$1&amp;": '"&amp;Tabla5[[#This Row],[category]]&amp;"', "</f>
        <v xml:space="preserve">category: 'Frameworks de JavaScript', </v>
      </c>
      <c r="AD84" t="str">
        <f>AD$1&amp;": '"&amp;Tabla5[[#This Row],[technology]]&amp;"', "</f>
        <v xml:space="preserve">technology: 'angular', </v>
      </c>
      <c r="AE84" t="str">
        <f>AE$1&amp;": '"&amp;Tabla5[[#This Row],[url]]&amp;"', "</f>
        <v xml:space="preserve">url: 'https://www.udemy.com/course/angular-net-core-aplicacion-de-preguntas-y-respuestas', </v>
      </c>
      <c r="AF84" t="str">
        <f>AF$1&amp;": '"&amp;Tabla5[[#This Row],[platform]]&amp;"', "</f>
        <v xml:space="preserve">platform: 'Udemy', </v>
      </c>
      <c r="AG84" t="str">
        <f>AG$1&amp;": "&amp;SUBSTITUTE(Tabla5[[#This Row],[costo]],",",".")&amp;", "</f>
        <v xml:space="preserve">costo: 0, </v>
      </c>
      <c r="AH84" t="str">
        <f>AH$1&amp;": '"&amp;Tabla5[[#This Row],[money]]&amp;"', "</f>
        <v xml:space="preserve">money: 'EUR', </v>
      </c>
      <c r="AI84" t="str">
        <f>AI$1&amp;": "&amp;Tabla5[[#This Row],[comprado]]&amp;", "</f>
        <v xml:space="preserve">comprado: true, </v>
      </c>
      <c r="AJ84" t="str">
        <f>AJ$1&amp;": "&amp;Tabla5[[#This Row],[priority]]&amp;", "</f>
        <v xml:space="preserve">priority: 0, </v>
      </c>
      <c r="AK84" t="str">
        <f>AK$1&amp;": "&amp;Tabla5[[#This Row],[minutos]]&amp;", "</f>
        <v xml:space="preserve">minutos: 900, </v>
      </c>
      <c r="AL84" t="str">
        <f>AL$1&amp;": "&amp;IF(Tabla5[[#This Row],[culminado]]=0,"null","'"&amp;TEXT(Tabla5[[#This Row],[culminado]],"aaaa-mm-dd")&amp;"'")&amp;", "</f>
        <v xml:space="preserve">culminado: null, </v>
      </c>
      <c r="AM84" t="str">
        <f>AM$1&amp;": '"&amp;Tabla5[[#This Row],[certificado]]&amp;"', "</f>
        <v xml:space="preserve">certificado: '', </v>
      </c>
      <c r="AN84" t="str">
        <f>AN$1&amp;": '"&amp;Tabla5[[#This Row],[url_certificado]]&amp;"', "</f>
        <v xml:space="preserve">url_certificado: '', </v>
      </c>
      <c r="AO84" t="str">
        <f>AO$1&amp;": '"&amp;Tabla5[[#This Row],[instructor]]&amp;"', "</f>
        <v xml:space="preserve">instructor: 'Tomas Ruiz Diaz', </v>
      </c>
      <c r="AP84" t="str">
        <f>AP$1&amp;": '"&amp;Tabla5[[#This Row],[description]]&amp;"', "</f>
        <v xml:space="preserve">description: 'Aprende a desarrollar aplicaciones modernas con angular 10 y .NET Core 3 desde cero!', </v>
      </c>
      <c r="AQ84" t="str">
        <f>AQ$1&amp;": '"&amp;Tabla5[[#This Row],[url_aux]]&amp;"', "</f>
        <v xml:space="preserve">url_aux: '', </v>
      </c>
      <c r="AR84" t="str">
        <f>AR$1&amp;": '"&amp;Tabla5[[#This Row],[calificacion]]&amp;"', "</f>
        <v xml:space="preserve">calificacion: '*En evaluación*', </v>
      </c>
      <c r="AS84" t="str">
        <f>AS$1&amp;": "&amp;Tabla5[[#This Row],[actualizado]]&amp;", "</f>
        <v xml:space="preserve">actualizado: true, </v>
      </c>
      <c r="AT84" t="str">
        <f>AT$1&amp;": "&amp;Tabla5[[#This Row],[en_ruta]]&amp;", "</f>
        <v xml:space="preserve">en_ruta: true, </v>
      </c>
      <c r="AU84" t="str">
        <f>AU$1&amp;": '"&amp;Tabla5[[#This Row],[logo_platform]]&amp;"', "</f>
        <v xml:space="preserve">logo_platform: 'udemy', </v>
      </c>
      <c r="AV84" t="str">
        <f>AV$1&amp;": [ "&amp;Tabla5[[#This Row],[logo_technologies]]&amp;" ], "</f>
        <v xml:space="preserve">logo_technologies: [ 'angular','mysql' ], </v>
      </c>
      <c r="AW84" t="str">
        <f>AW$1&amp;": "&amp;Tabla5[[#This Row],[mostrar]]&amp;", "</f>
        <v xml:space="preserve">mostrar: false, </v>
      </c>
      <c r="AX84" t="str">
        <f>AX$1&amp;": '"&amp;Tabla5[[#This Row],[repositorio]]&amp;"', "</f>
        <v xml:space="preserve">repositorio: '', </v>
      </c>
      <c r="AY84" t="str">
        <f>AY$1&amp;": '"&amp;Tabla5[[#This Row],[nota]]&amp;"'"</f>
        <v>nota: ''</v>
      </c>
      <c r="AZ84" t="str">
        <f t="shared" si="1"/>
        <v>{ id: 83, name: 'angular - NET Core - Aplicacion de Preguntas y Respuestas', category: 'Frameworks de JavaScript', technology: 'angular', url: 'https://www.udemy.com/course/angular-net-core-aplicacion-de-preguntas-y-respuestas', platform: 'Udemy', costo: 0, money: 'EUR', comprado: true, priority: 0, minutos: 900, culminado: null, certificado: '', url_certificado: '', instructor: 'Tomas Ruiz Diaz', description: 'Aprende a desarrollar aplicaciones modernas con angular 10 y .NET Core 3 desde cero!', url_aux: '', calificacion: '*En evaluación*', actualizado: true, en_ruta: true, logo_platform: 'udemy', logo_technologies: [ 'angular','mysql' ], mostrar: false, repositorio: '', nota: '' },</v>
      </c>
    </row>
    <row r="85" spans="1:52" x14ac:dyDescent="0.3">
      <c r="A85" s="5">
        <v>84</v>
      </c>
      <c r="B85" t="s">
        <v>902</v>
      </c>
      <c r="C85" t="s">
        <v>260</v>
      </c>
      <c r="D85" s="19" t="s">
        <v>786</v>
      </c>
      <c r="E85" s="2" t="s">
        <v>313</v>
      </c>
      <c r="F85" t="s">
        <v>8</v>
      </c>
      <c r="G85" s="3">
        <v>0</v>
      </c>
      <c r="H85" t="s">
        <v>10</v>
      </c>
      <c r="I85" t="s">
        <v>14</v>
      </c>
      <c r="J85" s="4">
        <v>0</v>
      </c>
      <c r="K85">
        <f>4*60</f>
        <v>240</v>
      </c>
      <c r="O85" t="s">
        <v>312</v>
      </c>
      <c r="P85" t="s">
        <v>996</v>
      </c>
      <c r="R85" t="s">
        <v>433</v>
      </c>
      <c r="S85" t="s">
        <v>14</v>
      </c>
      <c r="T85" t="s">
        <v>14</v>
      </c>
      <c r="U85" t="s">
        <v>783</v>
      </c>
      <c r="V85" s="19" t="s">
        <v>1090</v>
      </c>
      <c r="W85" s="19" t="s">
        <v>15</v>
      </c>
      <c r="AA85" t="str">
        <f>AA$1&amp;": "&amp;Tabla5[[#This Row],[id]]&amp;", "</f>
        <v xml:space="preserve">id: 84, </v>
      </c>
      <c r="AB85" t="str">
        <f>AB$1&amp;": '"&amp;Tabla5[[#This Row],[name]]&amp;"', "</f>
        <v xml:space="preserve">name: 'Fundamentos de angular', </v>
      </c>
      <c r="AC85" t="str">
        <f>AC$1&amp;": '"&amp;Tabla5[[#This Row],[category]]&amp;"', "</f>
        <v xml:space="preserve">category: 'Frameworks de JavaScript', </v>
      </c>
      <c r="AD85" t="str">
        <f>AD$1&amp;": '"&amp;Tabla5[[#This Row],[technology]]&amp;"', "</f>
        <v xml:space="preserve">technology: 'angular', </v>
      </c>
      <c r="AE85" t="str">
        <f>AE$1&amp;": '"&amp;Tabla5[[#This Row],[url]]&amp;"', "</f>
        <v xml:space="preserve">url: 'https://www.udemy.com/course/fundamentos-de-angular-12', </v>
      </c>
      <c r="AF85" t="str">
        <f>AF$1&amp;": '"&amp;Tabla5[[#This Row],[platform]]&amp;"', "</f>
        <v xml:space="preserve">platform: 'Udemy', </v>
      </c>
      <c r="AG85" t="str">
        <f>AG$1&amp;": "&amp;SUBSTITUTE(Tabla5[[#This Row],[costo]],",",".")&amp;", "</f>
        <v xml:space="preserve">costo: 0, </v>
      </c>
      <c r="AH85" t="str">
        <f>AH$1&amp;": '"&amp;Tabla5[[#This Row],[money]]&amp;"', "</f>
        <v xml:space="preserve">money: 'EUR', </v>
      </c>
      <c r="AI85" t="str">
        <f>AI$1&amp;": "&amp;Tabla5[[#This Row],[comprado]]&amp;", "</f>
        <v xml:space="preserve">comprado: true, </v>
      </c>
      <c r="AJ85" t="str">
        <f>AJ$1&amp;": "&amp;Tabla5[[#This Row],[priority]]&amp;", "</f>
        <v xml:space="preserve">priority: 0, </v>
      </c>
      <c r="AK85" t="str">
        <f>AK$1&amp;": "&amp;Tabla5[[#This Row],[minutos]]&amp;", "</f>
        <v xml:space="preserve">minutos: 240, </v>
      </c>
      <c r="AL85" t="str">
        <f>AL$1&amp;": "&amp;IF(Tabla5[[#This Row],[culminado]]=0,"null","'"&amp;TEXT(Tabla5[[#This Row],[culminado]],"aaaa-mm-dd")&amp;"'")&amp;", "</f>
        <v xml:space="preserve">culminado: null, </v>
      </c>
      <c r="AM85" t="str">
        <f>AM$1&amp;": '"&amp;Tabla5[[#This Row],[certificado]]&amp;"', "</f>
        <v xml:space="preserve">certificado: '', </v>
      </c>
      <c r="AN85" t="str">
        <f>AN$1&amp;": '"&amp;Tabla5[[#This Row],[url_certificado]]&amp;"', "</f>
        <v xml:space="preserve">url_certificado: '', </v>
      </c>
      <c r="AO85" t="str">
        <f>AO$1&amp;": '"&amp;Tabla5[[#This Row],[instructor]]&amp;"', "</f>
        <v xml:space="preserve">instructor: 'Alejandro Toro Ossaba', </v>
      </c>
      <c r="AP85" t="str">
        <f>AP$1&amp;": '"&amp;Tabla5[[#This Row],[description]]&amp;"', "</f>
        <v xml:space="preserve">description: 'Aprende los conceptos necesarios para comenzar a desarrollar aplicaciones con angular.', </v>
      </c>
      <c r="AQ85" t="str">
        <f>AQ$1&amp;": '"&amp;Tabla5[[#This Row],[url_aux]]&amp;"', "</f>
        <v xml:space="preserve">url_aux: '', </v>
      </c>
      <c r="AR85" t="str">
        <f>AR$1&amp;": '"&amp;Tabla5[[#This Row],[calificacion]]&amp;"', "</f>
        <v xml:space="preserve">calificacion: '*En evaluación*', </v>
      </c>
      <c r="AS85" t="str">
        <f>AS$1&amp;": "&amp;Tabla5[[#This Row],[actualizado]]&amp;", "</f>
        <v xml:space="preserve">actualizado: true, </v>
      </c>
      <c r="AT85" t="str">
        <f>AT$1&amp;": "&amp;Tabla5[[#This Row],[en_ruta]]&amp;", "</f>
        <v xml:space="preserve">en_ruta: true, </v>
      </c>
      <c r="AU85" t="str">
        <f>AU$1&amp;": '"&amp;Tabla5[[#This Row],[logo_platform]]&amp;"', "</f>
        <v xml:space="preserve">logo_platform: 'udemy', </v>
      </c>
      <c r="AV85" t="str">
        <f>AV$1&amp;": [ "&amp;Tabla5[[#This Row],[logo_technologies]]&amp;" ], "</f>
        <v xml:space="preserve">logo_technologies: [ 'angular','mysql' ], </v>
      </c>
      <c r="AW85" t="str">
        <f>AW$1&amp;": "&amp;Tabla5[[#This Row],[mostrar]]&amp;", "</f>
        <v xml:space="preserve">mostrar: false, </v>
      </c>
      <c r="AX85" t="str">
        <f>AX$1&amp;": '"&amp;Tabla5[[#This Row],[repositorio]]&amp;"', "</f>
        <v xml:space="preserve">repositorio: '', </v>
      </c>
      <c r="AY85" t="str">
        <f>AY$1&amp;": '"&amp;Tabla5[[#This Row],[nota]]&amp;"'"</f>
        <v>nota: ''</v>
      </c>
      <c r="AZ85" t="str">
        <f t="shared" si="1"/>
        <v>{ id: 84, name: 'Fundamentos de angular', category: 'Frameworks de JavaScript', technology: 'angular', url: 'https://www.udemy.com/course/fundamentos-de-angular-12', platform: 'Udemy', costo: 0, money: 'EUR', comprado: true, priority: 0, minutos: 240, culminado: null, certificado: '', url_certificado: '', instructor: 'Alejandro Toro Ossaba', description: 'Aprende los conceptos necesarios para comenzar a desarrollar aplicaciones con angular.', url_aux: '', calificacion: '*En evaluación*', actualizado: true, en_ruta: true, logo_platform: 'udemy', logo_technologies: [ 'angular','mysql' ], mostrar: false, repositorio: '', nota: '' },</v>
      </c>
    </row>
    <row r="86" spans="1:52" x14ac:dyDescent="0.3">
      <c r="A86" s="7">
        <v>85</v>
      </c>
      <c r="B86" t="s">
        <v>315</v>
      </c>
      <c r="C86" t="s">
        <v>302</v>
      </c>
      <c r="D86" t="s">
        <v>316</v>
      </c>
      <c r="E86" s="2" t="s">
        <v>314</v>
      </c>
      <c r="F86" t="s">
        <v>8</v>
      </c>
      <c r="G86" s="3">
        <v>0</v>
      </c>
      <c r="H86" t="s">
        <v>10</v>
      </c>
      <c r="I86" t="s">
        <v>14</v>
      </c>
      <c r="J86" s="4">
        <v>1</v>
      </c>
      <c r="K86">
        <f>49*60</f>
        <v>2940</v>
      </c>
      <c r="O86" t="s">
        <v>30</v>
      </c>
      <c r="P86" t="s">
        <v>997</v>
      </c>
      <c r="R86" t="s">
        <v>433</v>
      </c>
      <c r="S86" t="s">
        <v>14</v>
      </c>
      <c r="T86" t="s">
        <v>14</v>
      </c>
      <c r="U86" t="s">
        <v>783</v>
      </c>
      <c r="V86" s="19" t="s">
        <v>1091</v>
      </c>
      <c r="W86" s="19" t="s">
        <v>15</v>
      </c>
      <c r="AA86" t="str">
        <f>AA$1&amp;": "&amp;Tabla5[[#This Row],[id]]&amp;", "</f>
        <v xml:space="preserve">id: 85, </v>
      </c>
      <c r="AB86" t="str">
        <f>AB$1&amp;": '"&amp;Tabla5[[#This Row],[name]]&amp;"', "</f>
        <v xml:space="preserve">name: 'React: De cero a experto ( Hooks y MERN )', </v>
      </c>
      <c r="AC86" t="str">
        <f>AC$1&amp;": '"&amp;Tabla5[[#This Row],[category]]&amp;"', "</f>
        <v xml:space="preserve">category: 'Stack', </v>
      </c>
      <c r="AD86" t="str">
        <f>AD$1&amp;": '"&amp;Tabla5[[#This Row],[technology]]&amp;"', "</f>
        <v xml:space="preserve">technology: 'MERN', </v>
      </c>
      <c r="AE86" t="str">
        <f>AE$1&amp;": '"&amp;Tabla5[[#This Row],[url]]&amp;"', "</f>
        <v xml:space="preserve">url: 'https://www.udemy.com/course/react-cero-experto', </v>
      </c>
      <c r="AF86" t="str">
        <f>AF$1&amp;": '"&amp;Tabla5[[#This Row],[platform]]&amp;"', "</f>
        <v xml:space="preserve">platform: 'Udemy', </v>
      </c>
      <c r="AG86" t="str">
        <f>AG$1&amp;": "&amp;SUBSTITUTE(Tabla5[[#This Row],[costo]],",",".")&amp;", "</f>
        <v xml:space="preserve">costo: 0, </v>
      </c>
      <c r="AH86" t="str">
        <f>AH$1&amp;": '"&amp;Tabla5[[#This Row],[money]]&amp;"', "</f>
        <v xml:space="preserve">money: 'EUR', </v>
      </c>
      <c r="AI86" t="str">
        <f>AI$1&amp;": "&amp;Tabla5[[#This Row],[comprado]]&amp;", "</f>
        <v xml:space="preserve">comprado: true, </v>
      </c>
      <c r="AJ86" t="str">
        <f>AJ$1&amp;": "&amp;Tabla5[[#This Row],[priority]]&amp;", "</f>
        <v xml:space="preserve">priority: 1, </v>
      </c>
      <c r="AK86" t="str">
        <f>AK$1&amp;": "&amp;Tabla5[[#This Row],[minutos]]&amp;", "</f>
        <v xml:space="preserve">minutos: 2940, </v>
      </c>
      <c r="AL86" t="str">
        <f>AL$1&amp;": "&amp;IF(Tabla5[[#This Row],[culminado]]=0,"null","'"&amp;TEXT(Tabla5[[#This Row],[culminado]],"aaaa-mm-dd")&amp;"'")&amp;", "</f>
        <v xml:space="preserve">culminado: null, </v>
      </c>
      <c r="AM86" t="str">
        <f>AM$1&amp;": '"&amp;Tabla5[[#This Row],[certificado]]&amp;"', "</f>
        <v xml:space="preserve">certificado: '', </v>
      </c>
      <c r="AN86" t="str">
        <f>AN$1&amp;": '"&amp;Tabla5[[#This Row],[url_certificado]]&amp;"', "</f>
        <v xml:space="preserve">url_certificado: '', </v>
      </c>
      <c r="AO86" t="str">
        <f>AO$1&amp;": '"&amp;Tabla5[[#This Row],[instructor]]&amp;"', "</f>
        <v xml:space="preserve">instructor: 'Fernando Herrera', </v>
      </c>
      <c r="AP86" t="str">
        <f>AP$1&amp;": '"&amp;Tabla5[[#This Row],[description]]&amp;"', "</f>
        <v xml:space="preserve">description: 'Context API, MERN, Hooks, Firestore, JWT, Testing, Autenticaciones, Despliegues, CRUD, Logs, sass, Multiple Routers…', </v>
      </c>
      <c r="AQ86" t="str">
        <f>AQ$1&amp;": '"&amp;Tabla5[[#This Row],[url_aux]]&amp;"', "</f>
        <v xml:space="preserve">url_aux: '', </v>
      </c>
      <c r="AR86" t="str">
        <f>AR$1&amp;": '"&amp;Tabla5[[#This Row],[calificacion]]&amp;"', "</f>
        <v xml:space="preserve">calificacion: '*En evaluación*', </v>
      </c>
      <c r="AS86" t="str">
        <f>AS$1&amp;": "&amp;Tabla5[[#This Row],[actualizado]]&amp;", "</f>
        <v xml:space="preserve">actualizado: true, </v>
      </c>
      <c r="AT86" t="str">
        <f>AT$1&amp;": "&amp;Tabla5[[#This Row],[en_ruta]]&amp;", "</f>
        <v xml:space="preserve">en_ruta: true, </v>
      </c>
      <c r="AU86" t="str">
        <f>AU$1&amp;": '"&amp;Tabla5[[#This Row],[logo_platform]]&amp;"', "</f>
        <v xml:space="preserve">logo_platform: 'udemy', </v>
      </c>
      <c r="AV86" t="str">
        <f>AV$1&amp;": [ "&amp;Tabla5[[#This Row],[logo_technologies]]&amp;" ], "</f>
        <v xml:space="preserve">logo_technologies: [ 'mongo','express','reactjs','nodejs' ], </v>
      </c>
      <c r="AW86" t="str">
        <f>AW$1&amp;": "&amp;Tabla5[[#This Row],[mostrar]]&amp;", "</f>
        <v xml:space="preserve">mostrar: false, </v>
      </c>
      <c r="AX86" t="str">
        <f>AX$1&amp;": '"&amp;Tabla5[[#This Row],[repositorio]]&amp;"', "</f>
        <v xml:space="preserve">repositorio: '', </v>
      </c>
      <c r="AY86" t="str">
        <f>AY$1&amp;": '"&amp;Tabla5[[#This Row],[nota]]&amp;"'"</f>
        <v>nota: ''</v>
      </c>
      <c r="AZ86" t="str">
        <f t="shared" si="1"/>
        <v>{ id: 85, name: 'React: De cero a experto ( Hooks y MERN )', category: 'Stack', technology: 'MERN', url: 'https://www.udemy.com/course/react-cero-experto', platform: 'Udemy', costo: 0, money: 'EUR', comprado: true, priority: 1, minutos: 2940, culminado: null, certificado: '', url_certificado: '', instructor: 'Fernando Herrera', description: 'Context API, MERN, Hooks, Firestore, JWT, Testing, Autenticaciones, Despliegues, CRUD, Logs, sass, Multiple Routers…', url_aux: '', calificacion: '*En evaluación*', actualizado: true, en_ruta: true, logo_platform: 'udemy', logo_technologies: [ 'mongo','express','reactjs','nodejs' ], mostrar: false, repositorio: '', nota: '' },</v>
      </c>
    </row>
    <row r="87" spans="1:52" x14ac:dyDescent="0.3">
      <c r="A87" s="5">
        <v>86</v>
      </c>
      <c r="B87" t="s">
        <v>318</v>
      </c>
      <c r="C87" t="s">
        <v>260</v>
      </c>
      <c r="D87" t="s">
        <v>317</v>
      </c>
      <c r="E87" s="2" t="s">
        <v>319</v>
      </c>
      <c r="F87" t="s">
        <v>8</v>
      </c>
      <c r="G87" s="3">
        <v>0</v>
      </c>
      <c r="H87" t="s">
        <v>10</v>
      </c>
      <c r="I87" t="s">
        <v>14</v>
      </c>
      <c r="J87" s="4">
        <v>0</v>
      </c>
      <c r="K87">
        <v>49</v>
      </c>
      <c r="O87" t="s">
        <v>320</v>
      </c>
      <c r="P87" t="s">
        <v>321</v>
      </c>
      <c r="R87" t="s">
        <v>433</v>
      </c>
      <c r="S87" t="s">
        <v>14</v>
      </c>
      <c r="T87" t="s">
        <v>14</v>
      </c>
      <c r="U87" t="s">
        <v>783</v>
      </c>
      <c r="V87" s="19" t="s">
        <v>1092</v>
      </c>
      <c r="W87" s="19" t="s">
        <v>15</v>
      </c>
      <c r="AA87" t="str">
        <f>AA$1&amp;": "&amp;Tabla5[[#This Row],[id]]&amp;", "</f>
        <v xml:space="preserve">id: 86, </v>
      </c>
      <c r="AB87" t="str">
        <f>AB$1&amp;": '"&amp;Tabla5[[#This Row],[name]]&amp;"', "</f>
        <v xml:space="preserve">name: 'Full-Stack CRUD con React JS, ASP.NET Core y SQL Server', </v>
      </c>
      <c r="AC87" t="str">
        <f>AC$1&amp;": '"&amp;Tabla5[[#This Row],[category]]&amp;"', "</f>
        <v xml:space="preserve">category: 'Frameworks de JavaScript', </v>
      </c>
      <c r="AD87" t="str">
        <f>AD$1&amp;": '"&amp;Tabla5[[#This Row],[technology]]&amp;"', "</f>
        <v xml:space="preserve">technology: 'React JS', </v>
      </c>
      <c r="AE87" t="str">
        <f>AE$1&amp;": '"&amp;Tabla5[[#This Row],[url]]&amp;"', "</f>
        <v xml:space="preserve">url: 'https://www.udemy.com/course/full-stack-crud-con-react-js-aspnet-core-y-sql-server', </v>
      </c>
      <c r="AF87" t="str">
        <f>AF$1&amp;": '"&amp;Tabla5[[#This Row],[platform]]&amp;"', "</f>
        <v xml:space="preserve">platform: 'Udemy', </v>
      </c>
      <c r="AG87" t="str">
        <f>AG$1&amp;": "&amp;SUBSTITUTE(Tabla5[[#This Row],[costo]],",",".")&amp;", "</f>
        <v xml:space="preserve">costo: 0, </v>
      </c>
      <c r="AH87" t="str">
        <f>AH$1&amp;": '"&amp;Tabla5[[#This Row],[money]]&amp;"', "</f>
        <v xml:space="preserve">money: 'EUR', </v>
      </c>
      <c r="AI87" t="str">
        <f>AI$1&amp;": "&amp;Tabla5[[#This Row],[comprado]]&amp;", "</f>
        <v xml:space="preserve">comprado: true, </v>
      </c>
      <c r="AJ87" t="str">
        <f>AJ$1&amp;": "&amp;Tabla5[[#This Row],[priority]]&amp;", "</f>
        <v xml:space="preserve">priority: 0, </v>
      </c>
      <c r="AK87" t="str">
        <f>AK$1&amp;": "&amp;Tabla5[[#This Row],[minutos]]&amp;", "</f>
        <v xml:space="preserve">minutos: 49, </v>
      </c>
      <c r="AL87" t="str">
        <f>AL$1&amp;": "&amp;IF(Tabla5[[#This Row],[culminado]]=0,"null","'"&amp;TEXT(Tabla5[[#This Row],[culminado]],"aaaa-mm-dd")&amp;"'")&amp;", "</f>
        <v xml:space="preserve">culminado: null, </v>
      </c>
      <c r="AM87" t="str">
        <f>AM$1&amp;": '"&amp;Tabla5[[#This Row],[certificado]]&amp;"', "</f>
        <v xml:space="preserve">certificado: '', </v>
      </c>
      <c r="AN87" t="str">
        <f>AN$1&amp;": '"&amp;Tabla5[[#This Row],[url_certificado]]&amp;"', "</f>
        <v xml:space="preserve">url_certificado: '', </v>
      </c>
      <c r="AO87" t="str">
        <f>AO$1&amp;": '"&amp;Tabla5[[#This Row],[instructor]]&amp;"', "</f>
        <v xml:space="preserve">instructor: 'Arturo Borja', </v>
      </c>
      <c r="AP87" t="str">
        <f>AP$1&amp;": '"&amp;Tabla5[[#This Row],[description]]&amp;"', "</f>
        <v xml:space="preserve">description: 'Creando y conectando un CRUD con API Rest utilizando React JS y ASP.NET Core.', </v>
      </c>
      <c r="AQ87" t="str">
        <f>AQ$1&amp;": '"&amp;Tabla5[[#This Row],[url_aux]]&amp;"', "</f>
        <v xml:space="preserve">url_aux: '', </v>
      </c>
      <c r="AR87" t="str">
        <f>AR$1&amp;": '"&amp;Tabla5[[#This Row],[calificacion]]&amp;"', "</f>
        <v xml:space="preserve">calificacion: '*En evaluación*', </v>
      </c>
      <c r="AS87" t="str">
        <f>AS$1&amp;": "&amp;Tabla5[[#This Row],[actualizado]]&amp;", "</f>
        <v xml:space="preserve">actualizado: true, </v>
      </c>
      <c r="AT87" t="str">
        <f>AT$1&amp;": "&amp;Tabla5[[#This Row],[en_ruta]]&amp;", "</f>
        <v xml:space="preserve">en_ruta: true, </v>
      </c>
      <c r="AU87" t="str">
        <f>AU$1&amp;": '"&amp;Tabla5[[#This Row],[logo_platform]]&amp;"', "</f>
        <v xml:space="preserve">logo_platform: 'udemy', </v>
      </c>
      <c r="AV87" t="str">
        <f>AV$1&amp;": [ "&amp;Tabla5[[#This Row],[logo_technologies]]&amp;" ], "</f>
        <v xml:space="preserve">logo_technologies: [ 'reactjs','net_core','sqlserver' ], </v>
      </c>
      <c r="AW87" t="str">
        <f>AW$1&amp;": "&amp;Tabla5[[#This Row],[mostrar]]&amp;", "</f>
        <v xml:space="preserve">mostrar: false, </v>
      </c>
      <c r="AX87" t="str">
        <f>AX$1&amp;": '"&amp;Tabla5[[#This Row],[repositorio]]&amp;"', "</f>
        <v xml:space="preserve">repositorio: '', </v>
      </c>
      <c r="AY87" t="str">
        <f>AY$1&amp;": '"&amp;Tabla5[[#This Row],[nota]]&amp;"'"</f>
        <v>nota: ''</v>
      </c>
      <c r="AZ87" t="str">
        <f t="shared" si="1"/>
        <v>{ id: 86, name: 'Full-Stack CRUD con React JS, ASP.NET Core y SQL Server', category: 'Frameworks de JavaScript', technology: 'React JS', url: 'https://www.udemy.com/course/full-stack-crud-con-react-js-aspnet-core-y-sql-server', platform: 'Udemy', costo: 0, money: 'EUR', comprado: true, priority: 0, minutos: 49, culminado: null, certificado: '', url_certificado: '', instructor: 'Arturo Borja', description: 'Creando y conectando un CRUD con API Rest utilizando React JS y ASP.NET Core.', url_aux: '', calificacion: '*En evaluación*', actualizado: true, en_ruta: true, logo_platform: 'udemy', logo_technologies: [ 'reactjs','net_core','sqlserver' ], mostrar: false, repositorio: '', nota: '' },</v>
      </c>
    </row>
    <row r="88" spans="1:52" x14ac:dyDescent="0.3">
      <c r="A88" s="5">
        <v>87</v>
      </c>
      <c r="B88" t="s">
        <v>903</v>
      </c>
      <c r="C88" t="s">
        <v>260</v>
      </c>
      <c r="D88" t="s">
        <v>317</v>
      </c>
      <c r="E88" s="2" t="s">
        <v>322</v>
      </c>
      <c r="F88" t="s">
        <v>8</v>
      </c>
      <c r="G88" s="3">
        <v>0</v>
      </c>
      <c r="H88" t="s">
        <v>10</v>
      </c>
      <c r="I88" t="s">
        <v>14</v>
      </c>
      <c r="J88" s="4">
        <v>0</v>
      </c>
      <c r="K88">
        <v>49</v>
      </c>
      <c r="O88" t="s">
        <v>320</v>
      </c>
      <c r="P88" t="s">
        <v>998</v>
      </c>
      <c r="R88" t="s">
        <v>433</v>
      </c>
      <c r="S88" t="s">
        <v>14</v>
      </c>
      <c r="T88" t="s">
        <v>14</v>
      </c>
      <c r="U88" t="s">
        <v>783</v>
      </c>
      <c r="V88" s="19" t="s">
        <v>1093</v>
      </c>
      <c r="W88" s="19" t="s">
        <v>15</v>
      </c>
      <c r="AA88" t="str">
        <f>AA$1&amp;": "&amp;Tabla5[[#This Row],[id]]&amp;", "</f>
        <v xml:space="preserve">id: 87, </v>
      </c>
      <c r="AB88" t="str">
        <f>AB$1&amp;": '"&amp;Tabla5[[#This Row],[name]]&amp;"', "</f>
        <v xml:space="preserve">name: 'Full-Stack CRUD con php, mysql, API Rest, PDO y React JS', </v>
      </c>
      <c r="AC88" t="str">
        <f>AC$1&amp;": '"&amp;Tabla5[[#This Row],[category]]&amp;"', "</f>
        <v xml:space="preserve">category: 'Frameworks de JavaScript', </v>
      </c>
      <c r="AD88" t="str">
        <f>AD$1&amp;": '"&amp;Tabla5[[#This Row],[technology]]&amp;"', "</f>
        <v xml:space="preserve">technology: 'React JS', </v>
      </c>
      <c r="AE88" t="str">
        <f>AE$1&amp;": '"&amp;Tabla5[[#This Row],[url]]&amp;"', "</f>
        <v xml:space="preserve">url: 'https://www.udemy.com/course/full-stack-php-y-react-js', </v>
      </c>
      <c r="AF88" t="str">
        <f>AF$1&amp;": '"&amp;Tabla5[[#This Row],[platform]]&amp;"', "</f>
        <v xml:space="preserve">platform: 'Udemy', </v>
      </c>
      <c r="AG88" t="str">
        <f>AG$1&amp;": "&amp;SUBSTITUTE(Tabla5[[#This Row],[costo]],",",".")&amp;", "</f>
        <v xml:space="preserve">costo: 0, </v>
      </c>
      <c r="AH88" t="str">
        <f>AH$1&amp;": '"&amp;Tabla5[[#This Row],[money]]&amp;"', "</f>
        <v xml:space="preserve">money: 'EUR', </v>
      </c>
      <c r="AI88" t="str">
        <f>AI$1&amp;": "&amp;Tabla5[[#This Row],[comprado]]&amp;", "</f>
        <v xml:space="preserve">comprado: true, </v>
      </c>
      <c r="AJ88" t="str">
        <f>AJ$1&amp;": "&amp;Tabla5[[#This Row],[priority]]&amp;", "</f>
        <v xml:space="preserve">priority: 0, </v>
      </c>
      <c r="AK88" t="str">
        <f>AK$1&amp;": "&amp;Tabla5[[#This Row],[minutos]]&amp;", "</f>
        <v xml:space="preserve">minutos: 49, </v>
      </c>
      <c r="AL88" t="str">
        <f>AL$1&amp;": "&amp;IF(Tabla5[[#This Row],[culminado]]=0,"null","'"&amp;TEXT(Tabla5[[#This Row],[culminado]],"aaaa-mm-dd")&amp;"'")&amp;", "</f>
        <v xml:space="preserve">culminado: null, </v>
      </c>
      <c r="AM88" t="str">
        <f>AM$1&amp;": '"&amp;Tabla5[[#This Row],[certificado]]&amp;"', "</f>
        <v xml:space="preserve">certificado: '', </v>
      </c>
      <c r="AN88" t="str">
        <f>AN$1&amp;": '"&amp;Tabla5[[#This Row],[url_certificado]]&amp;"', "</f>
        <v xml:space="preserve">url_certificado: '', </v>
      </c>
      <c r="AO88" t="str">
        <f>AO$1&amp;": '"&amp;Tabla5[[#This Row],[instructor]]&amp;"', "</f>
        <v xml:space="preserve">instructor: 'Arturo Borja', </v>
      </c>
      <c r="AP88" t="str">
        <f>AP$1&amp;": '"&amp;Tabla5[[#This Row],[description]]&amp;"', "</f>
        <v xml:space="preserve">description: 'Creando y conectando un CRUD con API Rest utilizando React JS y php.', </v>
      </c>
      <c r="AQ88" t="str">
        <f>AQ$1&amp;": '"&amp;Tabla5[[#This Row],[url_aux]]&amp;"', "</f>
        <v xml:space="preserve">url_aux: '', </v>
      </c>
      <c r="AR88" t="str">
        <f>AR$1&amp;": '"&amp;Tabla5[[#This Row],[calificacion]]&amp;"', "</f>
        <v xml:space="preserve">calificacion: '*En evaluación*', </v>
      </c>
      <c r="AS88" t="str">
        <f>AS$1&amp;": "&amp;Tabla5[[#This Row],[actualizado]]&amp;", "</f>
        <v xml:space="preserve">actualizado: true, </v>
      </c>
      <c r="AT88" t="str">
        <f>AT$1&amp;": "&amp;Tabla5[[#This Row],[en_ruta]]&amp;", "</f>
        <v xml:space="preserve">en_ruta: true, </v>
      </c>
      <c r="AU88" t="str">
        <f>AU$1&amp;": '"&amp;Tabla5[[#This Row],[logo_platform]]&amp;"', "</f>
        <v xml:space="preserve">logo_platform: 'udemy', </v>
      </c>
      <c r="AV88" t="str">
        <f>AV$1&amp;": [ "&amp;Tabla5[[#This Row],[logo_technologies]]&amp;" ], "</f>
        <v xml:space="preserve">logo_technologies: [ 'php','mysql','apirestful','reactjs' ], </v>
      </c>
      <c r="AW88" t="str">
        <f>AW$1&amp;": "&amp;Tabla5[[#This Row],[mostrar]]&amp;", "</f>
        <v xml:space="preserve">mostrar: false, </v>
      </c>
      <c r="AX88" t="str">
        <f>AX$1&amp;": '"&amp;Tabla5[[#This Row],[repositorio]]&amp;"', "</f>
        <v xml:space="preserve">repositorio: '', </v>
      </c>
      <c r="AY88" t="str">
        <f>AY$1&amp;": '"&amp;Tabla5[[#This Row],[nota]]&amp;"'"</f>
        <v>nota: ''</v>
      </c>
      <c r="AZ88" t="str">
        <f t="shared" si="1"/>
        <v>{ id: 87, name: 'Full-Stack CRUD con php, mysql, API Rest, PDO y React JS', category: 'Frameworks de JavaScript', technology: 'React JS', url: 'https://www.udemy.com/course/full-stack-php-y-react-js', platform: 'Udemy', costo: 0, money: 'EUR', comprado: true, priority: 0, minutos: 49, culminado: null, certificado: '', url_certificado: '', instructor: 'Arturo Borja', description: 'Creando y conectando un CRUD con API Rest utilizando React JS y php.', url_aux: '', calificacion: '*En evaluación*', actualizado: true, en_ruta: true, logo_platform: 'udemy', logo_technologies: [ 'php','mysql','apirestful','reactjs' ], mostrar: false, repositorio: '', nota: '' },</v>
      </c>
    </row>
    <row r="89" spans="1:52" x14ac:dyDescent="0.3">
      <c r="A89" s="5">
        <v>88</v>
      </c>
      <c r="B89" t="s">
        <v>904</v>
      </c>
      <c r="C89" t="s">
        <v>260</v>
      </c>
      <c r="D89" t="s">
        <v>317</v>
      </c>
      <c r="E89" s="2" t="s">
        <v>323</v>
      </c>
      <c r="F89" t="s">
        <v>8</v>
      </c>
      <c r="G89" s="3">
        <v>0</v>
      </c>
      <c r="H89" t="s">
        <v>10</v>
      </c>
      <c r="I89" t="s">
        <v>14</v>
      </c>
      <c r="J89" s="4">
        <v>0</v>
      </c>
      <c r="K89">
        <f>6.5*60</f>
        <v>390</v>
      </c>
      <c r="O89" t="s">
        <v>229</v>
      </c>
      <c r="P89" s="19" t="s">
        <v>999</v>
      </c>
      <c r="R89" t="s">
        <v>433</v>
      </c>
      <c r="S89" t="s">
        <v>14</v>
      </c>
      <c r="T89" t="s">
        <v>14</v>
      </c>
      <c r="U89" t="s">
        <v>783</v>
      </c>
      <c r="V89" s="19" t="s">
        <v>1094</v>
      </c>
      <c r="W89" s="19" t="s">
        <v>15</v>
      </c>
      <c r="AA89" t="str">
        <f>AA$1&amp;": "&amp;Tabla5[[#This Row],[id]]&amp;", "</f>
        <v xml:space="preserve">id: 88, </v>
      </c>
      <c r="AB89" t="str">
        <f>AB$1&amp;": '"&amp;Tabla5[[#This Row],[name]]&amp;"', "</f>
        <v xml:space="preserve">name: 'Aprende React + firebase | 2021 Actualizado', </v>
      </c>
      <c r="AC89" t="str">
        <f>AC$1&amp;": '"&amp;Tabla5[[#This Row],[category]]&amp;"', "</f>
        <v xml:space="preserve">category: 'Frameworks de JavaScript', </v>
      </c>
      <c r="AD89" t="str">
        <f>AD$1&amp;": '"&amp;Tabla5[[#This Row],[technology]]&amp;"', "</f>
        <v xml:space="preserve">technology: 'React JS', </v>
      </c>
      <c r="AE89" t="str">
        <f>AE$1&amp;": '"&amp;Tabla5[[#This Row],[url]]&amp;"', "</f>
        <v xml:space="preserve">url: 'https://www.udemy.com/course/aprende-react-firebase-2021-actualizado', </v>
      </c>
      <c r="AF89" t="str">
        <f>AF$1&amp;": '"&amp;Tabla5[[#This Row],[platform]]&amp;"', "</f>
        <v xml:space="preserve">platform: 'Udemy', </v>
      </c>
      <c r="AG89" t="str">
        <f>AG$1&amp;": "&amp;SUBSTITUTE(Tabla5[[#This Row],[costo]],",",".")&amp;", "</f>
        <v xml:space="preserve">costo: 0, </v>
      </c>
      <c r="AH89" t="str">
        <f>AH$1&amp;": '"&amp;Tabla5[[#This Row],[money]]&amp;"', "</f>
        <v xml:space="preserve">money: 'EUR', </v>
      </c>
      <c r="AI89" t="str">
        <f>AI$1&amp;": "&amp;Tabla5[[#This Row],[comprado]]&amp;", "</f>
        <v xml:space="preserve">comprado: true, </v>
      </c>
      <c r="AJ89" t="str">
        <f>AJ$1&amp;": "&amp;Tabla5[[#This Row],[priority]]&amp;", "</f>
        <v xml:space="preserve">priority: 0, </v>
      </c>
      <c r="AK89" t="str">
        <f>AK$1&amp;": "&amp;Tabla5[[#This Row],[minutos]]&amp;", "</f>
        <v xml:space="preserve">minutos: 390, </v>
      </c>
      <c r="AL89" t="str">
        <f>AL$1&amp;": "&amp;IF(Tabla5[[#This Row],[culminado]]=0,"null","'"&amp;TEXT(Tabla5[[#This Row],[culminado]],"aaaa-mm-dd")&amp;"'")&amp;", "</f>
        <v xml:space="preserve">culminado: null, </v>
      </c>
      <c r="AM89" t="str">
        <f>AM$1&amp;": '"&amp;Tabla5[[#This Row],[certificado]]&amp;"', "</f>
        <v xml:space="preserve">certificado: '', </v>
      </c>
      <c r="AN89" t="str">
        <f>AN$1&amp;": '"&amp;Tabla5[[#This Row],[url_certificado]]&amp;"', "</f>
        <v xml:space="preserve">url_certificado: '', </v>
      </c>
      <c r="AO89" t="str">
        <f>AO$1&amp;": '"&amp;Tabla5[[#This Row],[instructor]]&amp;"', "</f>
        <v xml:space="preserve">instructor: 'Manuel Muñoz', </v>
      </c>
      <c r="AP89" t="str">
        <f>AP$1&amp;": '"&amp;Tabla5[[#This Row],[description]]&amp;"', "</f>
        <v xml:space="preserve">description: 'javascript + React + firebase todo lo que necesitas saber.', </v>
      </c>
      <c r="AQ89" t="str">
        <f>AQ$1&amp;": '"&amp;Tabla5[[#This Row],[url_aux]]&amp;"', "</f>
        <v xml:space="preserve">url_aux: '', </v>
      </c>
      <c r="AR89" t="str">
        <f>AR$1&amp;": '"&amp;Tabla5[[#This Row],[calificacion]]&amp;"', "</f>
        <v xml:space="preserve">calificacion: '*En evaluación*', </v>
      </c>
      <c r="AS89" t="str">
        <f>AS$1&amp;": "&amp;Tabla5[[#This Row],[actualizado]]&amp;", "</f>
        <v xml:space="preserve">actualizado: true, </v>
      </c>
      <c r="AT89" t="str">
        <f>AT$1&amp;": "&amp;Tabla5[[#This Row],[en_ruta]]&amp;", "</f>
        <v xml:space="preserve">en_ruta: true, </v>
      </c>
      <c r="AU89" t="str">
        <f>AU$1&amp;": '"&amp;Tabla5[[#This Row],[logo_platform]]&amp;"', "</f>
        <v xml:space="preserve">logo_platform: 'udemy', </v>
      </c>
      <c r="AV89" t="str">
        <f>AV$1&amp;": [ "&amp;Tabla5[[#This Row],[logo_technologies]]&amp;" ], "</f>
        <v xml:space="preserve">logo_technologies: [ 'reactjs','firebase' ], </v>
      </c>
      <c r="AW89" t="str">
        <f>AW$1&amp;": "&amp;Tabla5[[#This Row],[mostrar]]&amp;", "</f>
        <v xml:space="preserve">mostrar: false, </v>
      </c>
      <c r="AX89" t="str">
        <f>AX$1&amp;": '"&amp;Tabla5[[#This Row],[repositorio]]&amp;"', "</f>
        <v xml:space="preserve">repositorio: '', </v>
      </c>
      <c r="AY89" t="str">
        <f>AY$1&amp;": '"&amp;Tabla5[[#This Row],[nota]]&amp;"'"</f>
        <v>nota: ''</v>
      </c>
      <c r="AZ89" t="str">
        <f t="shared" si="1"/>
        <v>{ id: 88, name: 'Aprende React + firebase | 2021 Actualizado', category: 'Frameworks de JavaScript', technology: 'React JS', url: 'https://www.udemy.com/course/aprende-react-firebase-2021-actualizado', platform: 'Udemy', costo: 0, money: 'EUR', comprado: true, priority: 0, minutos: 390, culminado: null, certificado: '', url_certificado: '', instructor: 'Manuel Muñoz', description: 'javascript + React + firebase todo lo que necesitas saber.', url_aux: '', calificacion: '*En evaluación*', actualizado: true, en_ruta: true, logo_platform: 'udemy', logo_technologies: [ 'reactjs','firebase' ], mostrar: false, repositorio: '', nota: '' },</v>
      </c>
    </row>
    <row r="90" spans="1:52" x14ac:dyDescent="0.3">
      <c r="A90" s="5">
        <v>89</v>
      </c>
      <c r="B90" t="s">
        <v>324</v>
      </c>
      <c r="C90" t="s">
        <v>260</v>
      </c>
      <c r="D90" t="s">
        <v>317</v>
      </c>
      <c r="E90" s="2" t="s">
        <v>325</v>
      </c>
      <c r="F90" t="s">
        <v>8</v>
      </c>
      <c r="G90" s="3">
        <v>0</v>
      </c>
      <c r="H90" t="s">
        <v>10</v>
      </c>
      <c r="I90" t="s">
        <v>14</v>
      </c>
      <c r="J90" s="4">
        <v>0</v>
      </c>
      <c r="K90">
        <f>36.5*60</f>
        <v>2190</v>
      </c>
      <c r="O90" t="s">
        <v>265</v>
      </c>
      <c r="P90" t="s">
        <v>1257</v>
      </c>
      <c r="R90" t="s">
        <v>433</v>
      </c>
      <c r="S90" t="s">
        <v>14</v>
      </c>
      <c r="T90" t="s">
        <v>14</v>
      </c>
      <c r="U90" t="s">
        <v>783</v>
      </c>
      <c r="V90" s="19" t="s">
        <v>852</v>
      </c>
      <c r="W90" s="19" t="s">
        <v>15</v>
      </c>
      <c r="AA90" t="str">
        <f>AA$1&amp;": "&amp;Tabla5[[#This Row],[id]]&amp;", "</f>
        <v xml:space="preserve">id: 89, </v>
      </c>
      <c r="AB90" t="str">
        <f>AB$1&amp;": '"&amp;Tabla5[[#This Row],[name]]&amp;"', "</f>
        <v xml:space="preserve">name: 'React Desde Cero', </v>
      </c>
      <c r="AC90" t="str">
        <f>AC$1&amp;": '"&amp;Tabla5[[#This Row],[category]]&amp;"', "</f>
        <v xml:space="preserve">category: 'Frameworks de JavaScript', </v>
      </c>
      <c r="AD90" t="str">
        <f>AD$1&amp;": '"&amp;Tabla5[[#This Row],[technology]]&amp;"', "</f>
        <v xml:space="preserve">technology: 'React JS', </v>
      </c>
      <c r="AE90" t="str">
        <f>AE$1&amp;": '"&amp;Tabla5[[#This Row],[url]]&amp;"', "</f>
        <v xml:space="preserve">url: 'https://www.udemy.com/course/react-desde-cero-pwa', </v>
      </c>
      <c r="AF90" t="str">
        <f>AF$1&amp;": '"&amp;Tabla5[[#This Row],[platform]]&amp;"', "</f>
        <v xml:space="preserve">platform: 'Udemy', </v>
      </c>
      <c r="AG90" t="str">
        <f>AG$1&amp;": "&amp;SUBSTITUTE(Tabla5[[#This Row],[costo]],",",".")&amp;", "</f>
        <v xml:space="preserve">costo: 0, </v>
      </c>
      <c r="AH90" t="str">
        <f>AH$1&amp;": '"&amp;Tabla5[[#This Row],[money]]&amp;"', "</f>
        <v xml:space="preserve">money: 'EUR', </v>
      </c>
      <c r="AI90" t="str">
        <f>AI$1&amp;": "&amp;Tabla5[[#This Row],[comprado]]&amp;", "</f>
        <v xml:space="preserve">comprado: true, </v>
      </c>
      <c r="AJ90" t="str">
        <f>AJ$1&amp;": "&amp;Tabla5[[#This Row],[priority]]&amp;", "</f>
        <v xml:space="preserve">priority: 0, </v>
      </c>
      <c r="AK90" t="str">
        <f>AK$1&amp;": "&amp;Tabla5[[#This Row],[minutos]]&amp;", "</f>
        <v xml:space="preserve">minutos: 2190, </v>
      </c>
      <c r="AL90" t="str">
        <f>AL$1&amp;": "&amp;IF(Tabla5[[#This Row],[culminado]]=0,"null","'"&amp;TEXT(Tabla5[[#This Row],[culminado]],"aaaa-mm-dd")&amp;"'")&amp;", "</f>
        <v xml:space="preserve">culminado: null, </v>
      </c>
      <c r="AM90" t="str">
        <f>AM$1&amp;": '"&amp;Tabla5[[#This Row],[certificado]]&amp;"', "</f>
        <v xml:space="preserve">certificado: '', </v>
      </c>
      <c r="AN90" t="str">
        <f>AN$1&amp;": '"&amp;Tabla5[[#This Row],[url_certificado]]&amp;"', "</f>
        <v xml:space="preserve">url_certificado: '', </v>
      </c>
      <c r="AO90" t="str">
        <f>AO$1&amp;": '"&amp;Tabla5[[#This Row],[instructor]]&amp;"', "</f>
        <v xml:space="preserve">instructor: 'Yirsis Serrano', </v>
      </c>
      <c r="AP90" t="str">
        <f>AP$1&amp;": '"&amp;Tabla5[[#This Row],[description]]&amp;"', "</f>
        <v xml:space="preserve">description: 'Aprenderás React de la mano con PWA, React Hooks, firebase, React Router, Optimizaciones, Redux, sass y muchos temas mas.', </v>
      </c>
      <c r="AQ90" t="str">
        <f>AQ$1&amp;": '"&amp;Tabla5[[#This Row],[url_aux]]&amp;"', "</f>
        <v xml:space="preserve">url_aux: '', </v>
      </c>
      <c r="AR90" t="str">
        <f>AR$1&amp;": '"&amp;Tabla5[[#This Row],[calificacion]]&amp;"', "</f>
        <v xml:space="preserve">calificacion: '*En evaluación*', </v>
      </c>
      <c r="AS90" t="str">
        <f>AS$1&amp;": "&amp;Tabla5[[#This Row],[actualizado]]&amp;", "</f>
        <v xml:space="preserve">actualizado: true, </v>
      </c>
      <c r="AT90" t="str">
        <f>AT$1&amp;": "&amp;Tabla5[[#This Row],[en_ruta]]&amp;", "</f>
        <v xml:space="preserve">en_ruta: true, </v>
      </c>
      <c r="AU90" t="str">
        <f>AU$1&amp;": '"&amp;Tabla5[[#This Row],[logo_platform]]&amp;"', "</f>
        <v xml:space="preserve">logo_platform: 'udemy', </v>
      </c>
      <c r="AV90" t="str">
        <f>AV$1&amp;": [ "&amp;Tabla5[[#This Row],[logo_technologies]]&amp;" ], "</f>
        <v xml:space="preserve">logo_technologies: [ 'reactjs' ], </v>
      </c>
      <c r="AW90" t="str">
        <f>AW$1&amp;": "&amp;Tabla5[[#This Row],[mostrar]]&amp;", "</f>
        <v xml:space="preserve">mostrar: false, </v>
      </c>
      <c r="AX90" t="str">
        <f>AX$1&amp;": '"&amp;Tabla5[[#This Row],[repositorio]]&amp;"', "</f>
        <v xml:space="preserve">repositorio: '', </v>
      </c>
      <c r="AY90" t="str">
        <f>AY$1&amp;": '"&amp;Tabla5[[#This Row],[nota]]&amp;"'"</f>
        <v>nota: ''</v>
      </c>
      <c r="AZ90" t="str">
        <f t="shared" si="1"/>
        <v>{ id: 89, name: 'React Desde Cero', category: 'Frameworks de JavaScript', technology: 'React JS', url: 'https://www.udemy.com/course/react-desde-cero-pwa', platform: 'Udemy', costo: 0, money: 'EUR', comprado: true, priority: 0, minutos: 2190, culminado: null, certificado: '', url_certificado: '', instructor: 'Yirsis Serrano', description: 'Aprenderás React de la mano con PWA, React Hooks, firebase, React Router, Optimizaciones, Redux, sass y muchos temas mas.', url_aux: '', calificacion: '*En evaluación*', actualizado: true, en_ruta: true, logo_platform: 'udemy', logo_technologies: [ 'reactjs' ], mostrar: false, repositorio: '', nota: '' },</v>
      </c>
    </row>
    <row r="91" spans="1:52" x14ac:dyDescent="0.3">
      <c r="A91" s="6">
        <v>90</v>
      </c>
      <c r="B91" t="s">
        <v>328</v>
      </c>
      <c r="C91" t="s">
        <v>302</v>
      </c>
      <c r="D91" t="s">
        <v>329</v>
      </c>
      <c r="E91" s="2" t="s">
        <v>326</v>
      </c>
      <c r="F91" t="s">
        <v>327</v>
      </c>
      <c r="G91" s="3">
        <v>0</v>
      </c>
      <c r="H91" t="s">
        <v>10</v>
      </c>
      <c r="I91" t="s">
        <v>14</v>
      </c>
      <c r="J91" s="4">
        <v>0</v>
      </c>
      <c r="K91">
        <f>100*60</f>
        <v>6000</v>
      </c>
      <c r="L91" s="9">
        <v>43967</v>
      </c>
      <c r="M91" t="s">
        <v>147</v>
      </c>
      <c r="O91" t="s">
        <v>174</v>
      </c>
      <c r="P91" t="s">
        <v>1000</v>
      </c>
      <c r="Q91" s="2" t="s">
        <v>406</v>
      </c>
      <c r="R91" t="s">
        <v>458</v>
      </c>
      <c r="S91" t="s">
        <v>15</v>
      </c>
      <c r="T91" t="s">
        <v>15</v>
      </c>
      <c r="U91" t="s">
        <v>776</v>
      </c>
      <c r="V91" s="19" t="s">
        <v>1095</v>
      </c>
      <c r="W91" s="19" t="s">
        <v>14</v>
      </c>
      <c r="AA91" t="str">
        <f>AA$1&amp;": "&amp;Tabla5[[#This Row],[id]]&amp;", "</f>
        <v xml:space="preserve">id: 90, </v>
      </c>
      <c r="AB91" t="str">
        <f>AB$1&amp;": '"&amp;Tabla5[[#This Row],[name]]&amp;"', "</f>
        <v xml:space="preserve">name: 'Introducción al desarrollo web', </v>
      </c>
      <c r="AC91" t="str">
        <f>AC$1&amp;": '"&amp;Tabla5[[#This Row],[category]]&amp;"', "</f>
        <v xml:space="preserve">category: 'Stack', </v>
      </c>
      <c r="AD91" t="str">
        <f>AD$1&amp;": '"&amp;Tabla5[[#This Row],[technology]]&amp;"', "</f>
        <v xml:space="preserve">technology: 'LAMP', </v>
      </c>
      <c r="AE91" t="str">
        <f>AE$1&amp;": '"&amp;Tabla5[[#This Row],[url]]&amp;"', "</f>
        <v xml:space="preserve">url: 'http://idesweb.uaedf.ua.es/course', </v>
      </c>
      <c r="AF91" t="str">
        <f>AF$1&amp;": '"&amp;Tabla5[[#This Row],[platform]]&amp;"', "</f>
        <v xml:space="preserve">platform: 'iDESWEB', </v>
      </c>
      <c r="AG91" t="str">
        <f>AG$1&amp;": "&amp;SUBSTITUTE(Tabla5[[#This Row],[costo]],",",".")&amp;", "</f>
        <v xml:space="preserve">costo: 0, </v>
      </c>
      <c r="AH91" t="str">
        <f>AH$1&amp;": '"&amp;Tabla5[[#This Row],[money]]&amp;"', "</f>
        <v xml:space="preserve">money: 'EUR', </v>
      </c>
      <c r="AI91" t="str">
        <f>AI$1&amp;": "&amp;Tabla5[[#This Row],[comprado]]&amp;", "</f>
        <v xml:space="preserve">comprado: true, </v>
      </c>
      <c r="AJ91" t="str">
        <f>AJ$1&amp;": "&amp;Tabla5[[#This Row],[priority]]&amp;", "</f>
        <v xml:space="preserve">priority: 0, </v>
      </c>
      <c r="AK91" t="str">
        <f>AK$1&amp;": "&amp;Tabla5[[#This Row],[minutos]]&amp;", "</f>
        <v xml:space="preserve">minutos: 6000, </v>
      </c>
      <c r="AL91" t="str">
        <f>AL$1&amp;": "&amp;IF(Tabla5[[#This Row],[culminado]]=0,"null","'"&amp;TEXT(Tabla5[[#This Row],[culminado]],"aaaa-mm-dd")&amp;"'")&amp;", "</f>
        <v xml:space="preserve">culminado: '2020-05-16', </v>
      </c>
      <c r="AM91" t="str">
        <f>AM$1&amp;": '"&amp;Tabla5[[#This Row],[certificado]]&amp;"', "</f>
        <v xml:space="preserve">certificado: 'S/C', </v>
      </c>
      <c r="AN91" t="str">
        <f>AN$1&amp;": '"&amp;Tabla5[[#This Row],[url_certificado]]&amp;"', "</f>
        <v xml:space="preserve">url_certificado: '', </v>
      </c>
      <c r="AO91" t="str">
        <f>AO$1&amp;": '"&amp;Tabla5[[#This Row],[instructor]]&amp;"', "</f>
        <v xml:space="preserve">instructor: 'Sergio Luján Mora', </v>
      </c>
      <c r="AP91" t="str">
        <f>AP$1&amp;": '"&amp;Tabla5[[#This Row],[description]]&amp;"', "</f>
        <v xml:space="preserve">description: 'Aprende HTML, css, javascript, php... y los principios básicos del diseño, de la usabilidad y de la accesibilidad web.', </v>
      </c>
      <c r="AQ91" t="str">
        <f>AQ$1&amp;": '"&amp;Tabla5[[#This Row],[url_aux]]&amp;"', "</f>
        <v xml:space="preserve">url_aux: 'https://www.tutellus.com/tecnologia/desarrollo-web/idesweb-817?affref=c6460ed83b8a4164a40f99c4163dc618', </v>
      </c>
      <c r="AR91" t="str">
        <f>AR$1&amp;": '"&amp;Tabla5[[#This Row],[calificacion]]&amp;"', "</f>
        <v xml:space="preserve">calificacion: 'Excelente', </v>
      </c>
      <c r="AS91" t="str">
        <f>AS$1&amp;": "&amp;Tabla5[[#This Row],[actualizado]]&amp;", "</f>
        <v xml:space="preserve">actualizado: false, </v>
      </c>
      <c r="AT91" t="str">
        <f>AT$1&amp;": "&amp;Tabla5[[#This Row],[en_ruta]]&amp;", "</f>
        <v xml:space="preserve">en_ruta: false, </v>
      </c>
      <c r="AU91" t="str">
        <f>AU$1&amp;": '"&amp;Tabla5[[#This Row],[logo_platform]]&amp;"', "</f>
        <v xml:space="preserve">logo_platform: 'idesweb', </v>
      </c>
      <c r="AV91" t="str">
        <f>AV$1&amp;": [ "&amp;Tabla5[[#This Row],[logo_technologies]]&amp;" ], "</f>
        <v xml:space="preserve">logo_technologies: [ 'html5','css','javascript','mysql','php' ], </v>
      </c>
      <c r="AW91" t="str">
        <f>AW$1&amp;": "&amp;Tabla5[[#This Row],[mostrar]]&amp;", "</f>
        <v xml:space="preserve">mostrar: true, </v>
      </c>
      <c r="AX91" t="str">
        <f>AX$1&amp;": '"&amp;Tabla5[[#This Row],[repositorio]]&amp;"', "</f>
        <v xml:space="preserve">repositorio: '', </v>
      </c>
      <c r="AY91" t="str">
        <f>AY$1&amp;": '"&amp;Tabla5[[#This Row],[nota]]&amp;"'"</f>
        <v>nota: ''</v>
      </c>
      <c r="AZ91" t="str">
        <f t="shared" si="1"/>
        <v>{ id: 90, name: 'Introducción al desarrollo web', category: 'Stack', technology: 'LAMP', url: 'http://idesweb.uaedf.ua.es/course', platform: 'iDESWEB', costo: 0, money: 'EUR', comprado: true, priority: 0, minutos: 6000, culminado: '2020-05-16', certificado: 'S/C', url_certificado: '', instructor: 'Sergio Luján Mora', description: 'Aprende HTML, css, javascript, php... y los principios básicos del diseño, de la usabilidad y de la accesibilidad web.', url_aux: 'https://www.tutellus.com/tecnologia/desarrollo-web/idesweb-817?affref=c6460ed83b8a4164a40f99c4163dc618', calificacion: 'Excelente', actualizado: false, en_ruta: false, logo_platform: 'idesweb', logo_technologies: [ 'html5','css','javascript','mysql','php' ], mostrar: true, repositorio: '', nota: '' },</v>
      </c>
    </row>
    <row r="92" spans="1:52" x14ac:dyDescent="0.3">
      <c r="A92" s="6">
        <v>91</v>
      </c>
      <c r="B92" t="s">
        <v>905</v>
      </c>
      <c r="C92" t="s">
        <v>333</v>
      </c>
      <c r="D92" t="s">
        <v>332</v>
      </c>
      <c r="E92" s="2" t="s">
        <v>334</v>
      </c>
      <c r="F92" t="s">
        <v>81</v>
      </c>
      <c r="G92" s="3">
        <v>0</v>
      </c>
      <c r="H92" t="s">
        <v>10</v>
      </c>
      <c r="I92" t="s">
        <v>14</v>
      </c>
      <c r="J92" s="4">
        <v>0</v>
      </c>
      <c r="K92" s="7">
        <v>265</v>
      </c>
      <c r="L92" s="9">
        <v>44063</v>
      </c>
      <c r="M92" t="s">
        <v>147</v>
      </c>
      <c r="O92" t="s">
        <v>235</v>
      </c>
      <c r="P92" t="s">
        <v>1001</v>
      </c>
      <c r="R92" t="s">
        <v>458</v>
      </c>
      <c r="S92" t="s">
        <v>15</v>
      </c>
      <c r="T92" t="s">
        <v>15</v>
      </c>
      <c r="U92" t="s">
        <v>785</v>
      </c>
      <c r="V92" s="19" t="s">
        <v>839</v>
      </c>
      <c r="W92" s="19" t="s">
        <v>15</v>
      </c>
      <c r="AA92" t="str">
        <f>AA$1&amp;": "&amp;Tabla5[[#This Row],[id]]&amp;", "</f>
        <v xml:space="preserve">id: 91, </v>
      </c>
      <c r="AB92" t="str">
        <f>AB$1&amp;": '"&amp;Tabla5[[#This Row],[name]]&amp;"', "</f>
        <v xml:space="preserve">name: 'Curso de laravel 5 y Vue.js [desde cero] - Español', </v>
      </c>
      <c r="AC92" t="str">
        <f>AC$1&amp;": '"&amp;Tabla5[[#This Row],[category]]&amp;"', "</f>
        <v xml:space="preserve">category: 'Frameworks de back-end', </v>
      </c>
      <c r="AD92" t="str">
        <f>AD$1&amp;": '"&amp;Tabla5[[#This Row],[technology]]&amp;"', "</f>
        <v xml:space="preserve">technology: 'Laravel', </v>
      </c>
      <c r="AE92" t="str">
        <f>AE$1&amp;": '"&amp;Tabla5[[#This Row],[url]]&amp;"', "</f>
        <v xml:space="preserve">url: 'https://www.youtube.com/playlist?list=PLPl81lqbj-4KHPEGngoy5PSjjxcwnpCdb', </v>
      </c>
      <c r="AF92" t="str">
        <f>AF$1&amp;": '"&amp;Tabla5[[#This Row],[platform]]&amp;"', "</f>
        <v xml:space="preserve">platform: 'YouTube', </v>
      </c>
      <c r="AG92" t="str">
        <f>AG$1&amp;": "&amp;SUBSTITUTE(Tabla5[[#This Row],[costo]],",",".")&amp;", "</f>
        <v xml:space="preserve">costo: 0, </v>
      </c>
      <c r="AH92" t="str">
        <f>AH$1&amp;": '"&amp;Tabla5[[#This Row],[money]]&amp;"', "</f>
        <v xml:space="preserve">money: 'EUR', </v>
      </c>
      <c r="AI92" t="str">
        <f>AI$1&amp;": "&amp;Tabla5[[#This Row],[comprado]]&amp;", "</f>
        <v xml:space="preserve">comprado: true, </v>
      </c>
      <c r="AJ92" t="str">
        <f>AJ$1&amp;": "&amp;Tabla5[[#This Row],[priority]]&amp;", "</f>
        <v xml:space="preserve">priority: 0, </v>
      </c>
      <c r="AK92" t="str">
        <f>AK$1&amp;": "&amp;Tabla5[[#This Row],[minutos]]&amp;", "</f>
        <v xml:space="preserve">minutos: 265, </v>
      </c>
      <c r="AL92" t="str">
        <f>AL$1&amp;": "&amp;IF(Tabla5[[#This Row],[culminado]]=0,"null","'"&amp;TEXT(Tabla5[[#This Row],[culminado]],"aaaa-mm-dd")&amp;"'")&amp;", "</f>
        <v xml:space="preserve">culminado: '2020-08-20', </v>
      </c>
      <c r="AM92" t="str">
        <f>AM$1&amp;": '"&amp;Tabla5[[#This Row],[certificado]]&amp;"', "</f>
        <v xml:space="preserve">certificado: 'S/C', </v>
      </c>
      <c r="AN92" t="str">
        <f>AN$1&amp;": '"&amp;Tabla5[[#This Row],[url_certificado]]&amp;"', "</f>
        <v xml:space="preserve">url_certificado: '', </v>
      </c>
      <c r="AO92" t="str">
        <f>AO$1&amp;": '"&amp;Tabla5[[#This Row],[instructor]]&amp;"', "</f>
        <v xml:space="preserve">instructor: 'Ignacio Gutiérrez ', </v>
      </c>
      <c r="AP92" t="str">
        <f>AP$1&amp;": '"&amp;Tabla5[[#This Row],[description]]&amp;"', "</f>
        <v xml:space="preserve">description: 'Si tu idea es trabajar con php de forma segura y realizar aplicaciones web a la velocidad de la luz, te informo que laravel 5 cuenta con estas maravillas.', </v>
      </c>
      <c r="AQ92" t="str">
        <f>AQ$1&amp;": '"&amp;Tabla5[[#This Row],[url_aux]]&amp;"', "</f>
        <v xml:space="preserve">url_aux: '', </v>
      </c>
      <c r="AR92" t="str">
        <f>AR$1&amp;": '"&amp;Tabla5[[#This Row],[calificacion]]&amp;"', "</f>
        <v xml:space="preserve">calificacion: 'Excelente', </v>
      </c>
      <c r="AS92" t="str">
        <f>AS$1&amp;": "&amp;Tabla5[[#This Row],[actualizado]]&amp;", "</f>
        <v xml:space="preserve">actualizado: false, </v>
      </c>
      <c r="AT92" t="str">
        <f>AT$1&amp;": "&amp;Tabla5[[#This Row],[en_ruta]]&amp;", "</f>
        <v xml:space="preserve">en_ruta: false, </v>
      </c>
      <c r="AU92" t="str">
        <f>AU$1&amp;": '"&amp;Tabla5[[#This Row],[logo_platform]]&amp;"', "</f>
        <v xml:space="preserve">logo_platform: 'youtube', </v>
      </c>
      <c r="AV92" t="str">
        <f>AV$1&amp;": [ "&amp;Tabla5[[#This Row],[logo_technologies]]&amp;" ], "</f>
        <v xml:space="preserve">logo_technologies: [ 'laravel' ], </v>
      </c>
      <c r="AW92" t="str">
        <f>AW$1&amp;": "&amp;Tabla5[[#This Row],[mostrar]]&amp;", "</f>
        <v xml:space="preserve">mostrar: false, </v>
      </c>
      <c r="AX92" t="str">
        <f>AX$1&amp;": '"&amp;Tabla5[[#This Row],[repositorio]]&amp;"', "</f>
        <v xml:space="preserve">repositorio: '', </v>
      </c>
      <c r="AY92" t="str">
        <f>AY$1&amp;": '"&amp;Tabla5[[#This Row],[nota]]&amp;"'"</f>
        <v>nota: ''</v>
      </c>
      <c r="AZ92" t="str">
        <f t="shared" si="1"/>
        <v>{ id: 91, name: 'Curso de laravel 5 y Vue.js [desde cero] - Español', category: 'Frameworks de back-end', technology: 'Laravel', url: 'https://www.youtube.com/playlist?list=PLPl81lqbj-4KHPEGngoy5PSjjxcwnpCdb', platform: 'YouTube', costo: 0, money: 'EUR', comprado: true, priority: 0, minutos: 265, culminado: '2020-08-20', certificado: 'S/C', url_certificado: '', instructor: 'Ignacio Gutiérrez ', description: 'Si tu idea es trabajar con php de forma segura y realizar aplicaciones web a la velocidad de la luz, te informo que laravel 5 cuenta con estas maravillas.', url_aux: '', calificacion: 'Excelente', actualizado: false, en_ruta: false, logo_platform: 'youtube', logo_technologies: [ 'laravel' ], mostrar: false, repositorio: '', nota: '' },</v>
      </c>
    </row>
    <row r="93" spans="1:52" x14ac:dyDescent="0.3">
      <c r="A93" s="6">
        <v>92</v>
      </c>
      <c r="B93" t="s">
        <v>335</v>
      </c>
      <c r="C93" t="s">
        <v>260</v>
      </c>
      <c r="D93" t="s">
        <v>259</v>
      </c>
      <c r="E93" s="2" t="s">
        <v>336</v>
      </c>
      <c r="F93" t="s">
        <v>81</v>
      </c>
      <c r="G93" s="3">
        <v>0</v>
      </c>
      <c r="H93" t="s">
        <v>10</v>
      </c>
      <c r="I93" t="s">
        <v>14</v>
      </c>
      <c r="J93" s="4">
        <v>0</v>
      </c>
      <c r="K93" s="7">
        <f>60*15</f>
        <v>900</v>
      </c>
      <c r="L93" s="9">
        <v>44069</v>
      </c>
      <c r="M93" t="s">
        <v>147</v>
      </c>
      <c r="O93" t="s">
        <v>235</v>
      </c>
      <c r="P93" t="s">
        <v>1002</v>
      </c>
      <c r="R93" t="s">
        <v>458</v>
      </c>
      <c r="S93" t="s">
        <v>15</v>
      </c>
      <c r="T93" t="s">
        <v>15</v>
      </c>
      <c r="U93" t="s">
        <v>785</v>
      </c>
      <c r="V93" s="19" t="s">
        <v>849</v>
      </c>
      <c r="W93" s="19" t="s">
        <v>14</v>
      </c>
      <c r="AA93" t="str">
        <f>AA$1&amp;": "&amp;Tabla5[[#This Row],[id]]&amp;", "</f>
        <v xml:space="preserve">id: 92, </v>
      </c>
      <c r="AB93" t="str">
        <f>AB$1&amp;": '"&amp;Tabla5[[#This Row],[name]]&amp;"', "</f>
        <v xml:space="preserve">name: 'Curso de Vue JS - Tutorial en Español [Desde Cero]', </v>
      </c>
      <c r="AC93" t="str">
        <f>AC$1&amp;": '"&amp;Tabla5[[#This Row],[category]]&amp;"', "</f>
        <v xml:space="preserve">category: 'Frameworks de JavaScript', </v>
      </c>
      <c r="AD93" t="str">
        <f>AD$1&amp;": '"&amp;Tabla5[[#This Row],[technology]]&amp;"', "</f>
        <v xml:space="preserve">technology: 'Vue JS', </v>
      </c>
      <c r="AE93" t="str">
        <f>AE$1&amp;": '"&amp;Tabla5[[#This Row],[url]]&amp;"', "</f>
        <v xml:space="preserve">url: 'https://www.youtube.com/playlist?list=PLPl81lqbj-4J-gfAERGDCdOQtVgRhSvIT', </v>
      </c>
      <c r="AF93" t="str">
        <f>AF$1&amp;": '"&amp;Tabla5[[#This Row],[platform]]&amp;"', "</f>
        <v xml:space="preserve">platform: 'YouTube', </v>
      </c>
      <c r="AG93" t="str">
        <f>AG$1&amp;": "&amp;SUBSTITUTE(Tabla5[[#This Row],[costo]],",",".")&amp;", "</f>
        <v xml:space="preserve">costo: 0, </v>
      </c>
      <c r="AH93" t="str">
        <f>AH$1&amp;": '"&amp;Tabla5[[#This Row],[money]]&amp;"', "</f>
        <v xml:space="preserve">money: 'EUR', </v>
      </c>
      <c r="AI93" t="str">
        <f>AI$1&amp;": "&amp;Tabla5[[#This Row],[comprado]]&amp;", "</f>
        <v xml:space="preserve">comprado: true, </v>
      </c>
      <c r="AJ93" t="str">
        <f>AJ$1&amp;": "&amp;Tabla5[[#This Row],[priority]]&amp;", "</f>
        <v xml:space="preserve">priority: 0, </v>
      </c>
      <c r="AK93" t="str">
        <f>AK$1&amp;": "&amp;Tabla5[[#This Row],[minutos]]&amp;", "</f>
        <v xml:space="preserve">minutos: 900, </v>
      </c>
      <c r="AL93" t="str">
        <f>AL$1&amp;": "&amp;IF(Tabla5[[#This Row],[culminado]]=0,"null","'"&amp;TEXT(Tabla5[[#This Row],[culminado]],"aaaa-mm-dd")&amp;"'")&amp;", "</f>
        <v xml:space="preserve">culminado: '2020-08-26', </v>
      </c>
      <c r="AM93" t="str">
        <f>AM$1&amp;": '"&amp;Tabla5[[#This Row],[certificado]]&amp;"', "</f>
        <v xml:space="preserve">certificado: 'S/C', </v>
      </c>
      <c r="AN93" t="str">
        <f>AN$1&amp;": '"&amp;Tabla5[[#This Row],[url_certificado]]&amp;"', "</f>
        <v xml:space="preserve">url_certificado: '', </v>
      </c>
      <c r="AO93" t="str">
        <f>AO$1&amp;": '"&amp;Tabla5[[#This Row],[instructor]]&amp;"', "</f>
        <v xml:space="preserve">instructor: 'Ignacio Gutiérrez ', </v>
      </c>
      <c r="AP93" t="str">
        <f>AP$1&amp;": '"&amp;Tabla5[[#This Row],[description]]&amp;"', "</f>
        <v xml:space="preserve">description: 'Aprende a trabajar con este hermoso framework de javascript que es realmente poderoso.', </v>
      </c>
      <c r="AQ93" t="str">
        <f>AQ$1&amp;": '"&amp;Tabla5[[#This Row],[url_aux]]&amp;"', "</f>
        <v xml:space="preserve">url_aux: '', </v>
      </c>
      <c r="AR93" t="str">
        <f>AR$1&amp;": '"&amp;Tabla5[[#This Row],[calificacion]]&amp;"', "</f>
        <v xml:space="preserve">calificacion: 'Excelente', </v>
      </c>
      <c r="AS93" t="str">
        <f>AS$1&amp;": "&amp;Tabla5[[#This Row],[actualizado]]&amp;", "</f>
        <v xml:space="preserve">actualizado: false, </v>
      </c>
      <c r="AT93" t="str">
        <f>AT$1&amp;": "&amp;Tabla5[[#This Row],[en_ruta]]&amp;", "</f>
        <v xml:space="preserve">en_ruta: false, </v>
      </c>
      <c r="AU93" t="str">
        <f>AU$1&amp;": '"&amp;Tabla5[[#This Row],[logo_platform]]&amp;"', "</f>
        <v xml:space="preserve">logo_platform: 'youtube', </v>
      </c>
      <c r="AV93" t="str">
        <f>AV$1&amp;": [ "&amp;Tabla5[[#This Row],[logo_technologies]]&amp;" ], "</f>
        <v xml:space="preserve">logo_technologies: [ 'vuejs' ], </v>
      </c>
      <c r="AW93" t="str">
        <f>AW$1&amp;": "&amp;Tabla5[[#This Row],[mostrar]]&amp;", "</f>
        <v xml:space="preserve">mostrar: true, </v>
      </c>
      <c r="AX93" t="str">
        <f>AX$1&amp;": '"&amp;Tabla5[[#This Row],[repositorio]]&amp;"', "</f>
        <v xml:space="preserve">repositorio: '', </v>
      </c>
      <c r="AY93" t="str">
        <f>AY$1&amp;": '"&amp;Tabla5[[#This Row],[nota]]&amp;"'"</f>
        <v>nota: ''</v>
      </c>
      <c r="AZ93" t="str">
        <f t="shared" si="1"/>
        <v>{ id: 92, name: 'Curso de Vue JS - Tutorial en Español [Desde Cero]', category: 'Frameworks de JavaScript', technology: 'Vue JS', url: 'https://www.youtube.com/playlist?list=PLPl81lqbj-4J-gfAERGDCdOQtVgRhSvIT', platform: 'YouTube', costo: 0, money: 'EUR', comprado: true, priority: 0, minutos: 900, culminado: '2020-08-26', certificado: 'S/C', url_certificado: '', instructor: 'Ignacio Gutiérrez ', description: 'Aprende a trabajar con este hermoso framework de javascript que es realmente poderoso.', url_aux: '', calificacion: 'Excelente', actualizado: false, en_ruta: false, logo_platform: 'youtube', logo_technologies: [ 'vuejs' ], mostrar: true, repositorio: '', nota: '' },</v>
      </c>
    </row>
    <row r="94" spans="1:52" x14ac:dyDescent="0.3">
      <c r="A94" s="6">
        <v>93</v>
      </c>
      <c r="B94" t="s">
        <v>906</v>
      </c>
      <c r="C94" t="s">
        <v>337</v>
      </c>
      <c r="D94" s="19" t="s">
        <v>789</v>
      </c>
      <c r="E94" s="2" t="s">
        <v>339</v>
      </c>
      <c r="F94" t="s">
        <v>81</v>
      </c>
      <c r="G94" s="3">
        <v>0</v>
      </c>
      <c r="H94" t="s">
        <v>10</v>
      </c>
      <c r="I94" t="s">
        <v>14</v>
      </c>
      <c r="J94" s="4">
        <v>0</v>
      </c>
      <c r="K94" s="7">
        <f>25*15</f>
        <v>375</v>
      </c>
      <c r="L94" s="9">
        <v>44076</v>
      </c>
      <c r="M94" t="s">
        <v>147</v>
      </c>
      <c r="O94" t="s">
        <v>235</v>
      </c>
      <c r="P94" t="s">
        <v>1003</v>
      </c>
      <c r="R94" t="s">
        <v>458</v>
      </c>
      <c r="S94" t="s">
        <v>15</v>
      </c>
      <c r="T94" t="s">
        <v>15</v>
      </c>
      <c r="U94" t="s">
        <v>785</v>
      </c>
      <c r="V94" s="19" t="s">
        <v>853</v>
      </c>
      <c r="W94" s="19" t="s">
        <v>14</v>
      </c>
      <c r="AA94" t="str">
        <f>AA$1&amp;": "&amp;Tabla5[[#This Row],[id]]&amp;", "</f>
        <v xml:space="preserve">id: 93, </v>
      </c>
      <c r="AB94" t="str">
        <f>AB$1&amp;": '"&amp;Tabla5[[#This Row],[name]]&amp;"', "</f>
        <v xml:space="preserve">name: 'Curso firebase / Firestore desde cero', </v>
      </c>
      <c r="AC94" t="str">
        <f>AC$1&amp;": '"&amp;Tabla5[[#This Row],[category]]&amp;"', "</f>
        <v xml:space="preserve">category: 'Infraestructura', </v>
      </c>
      <c r="AD94" t="str">
        <f>AD$1&amp;": '"&amp;Tabla5[[#This Row],[technology]]&amp;"', "</f>
        <v xml:space="preserve">technology: 'firebase', </v>
      </c>
      <c r="AE94" t="str">
        <f>AE$1&amp;": '"&amp;Tabla5[[#This Row],[url]]&amp;"', "</f>
        <v xml:space="preserve">url: 'https://www.youtube.com/playlist?list=PLPl81lqbj-4JiR1Cio6xEygCZDmZmDUWI', </v>
      </c>
      <c r="AF94" t="str">
        <f>AF$1&amp;": '"&amp;Tabla5[[#This Row],[platform]]&amp;"', "</f>
        <v xml:space="preserve">platform: 'YouTube', </v>
      </c>
      <c r="AG94" t="str">
        <f>AG$1&amp;": "&amp;SUBSTITUTE(Tabla5[[#This Row],[costo]],",",".")&amp;", "</f>
        <v xml:space="preserve">costo: 0, </v>
      </c>
      <c r="AH94" t="str">
        <f>AH$1&amp;": '"&amp;Tabla5[[#This Row],[money]]&amp;"', "</f>
        <v xml:space="preserve">money: 'EUR', </v>
      </c>
      <c r="AI94" t="str">
        <f>AI$1&amp;": "&amp;Tabla5[[#This Row],[comprado]]&amp;", "</f>
        <v xml:space="preserve">comprado: true, </v>
      </c>
      <c r="AJ94" t="str">
        <f>AJ$1&amp;": "&amp;Tabla5[[#This Row],[priority]]&amp;", "</f>
        <v xml:space="preserve">priority: 0, </v>
      </c>
      <c r="AK94" t="str">
        <f>AK$1&amp;": "&amp;Tabla5[[#This Row],[minutos]]&amp;", "</f>
        <v xml:space="preserve">minutos: 375, </v>
      </c>
      <c r="AL94" t="str">
        <f>AL$1&amp;": "&amp;IF(Tabla5[[#This Row],[culminado]]=0,"null","'"&amp;TEXT(Tabla5[[#This Row],[culminado]],"aaaa-mm-dd")&amp;"'")&amp;", "</f>
        <v xml:space="preserve">culminado: '2020-09-02', </v>
      </c>
      <c r="AM94" t="str">
        <f>AM$1&amp;": '"&amp;Tabla5[[#This Row],[certificado]]&amp;"', "</f>
        <v xml:space="preserve">certificado: 'S/C', </v>
      </c>
      <c r="AN94" t="str">
        <f>AN$1&amp;": '"&amp;Tabla5[[#This Row],[url_certificado]]&amp;"', "</f>
        <v xml:space="preserve">url_certificado: '', </v>
      </c>
      <c r="AO94" t="str">
        <f>AO$1&amp;": '"&amp;Tabla5[[#This Row],[instructor]]&amp;"', "</f>
        <v xml:space="preserve">instructor: 'Ignacio Gutiérrez ', </v>
      </c>
      <c r="AP94" t="str">
        <f>AP$1&amp;": '"&amp;Tabla5[[#This Row],[description]]&amp;"', "</f>
        <v xml:space="preserve">description: 'Aprende con este curso de firebase y Firestore, donde conocerás como crear un registro de usuarios y almacenarlos en las bases de datos en tiempo real.', </v>
      </c>
      <c r="AQ94" t="str">
        <f>AQ$1&amp;": '"&amp;Tabla5[[#This Row],[url_aux]]&amp;"', "</f>
        <v xml:space="preserve">url_aux: '', </v>
      </c>
      <c r="AR94" t="str">
        <f>AR$1&amp;": '"&amp;Tabla5[[#This Row],[calificacion]]&amp;"', "</f>
        <v xml:space="preserve">calificacion: 'Excelente', </v>
      </c>
      <c r="AS94" t="str">
        <f>AS$1&amp;": "&amp;Tabla5[[#This Row],[actualizado]]&amp;", "</f>
        <v xml:space="preserve">actualizado: false, </v>
      </c>
      <c r="AT94" t="str">
        <f>AT$1&amp;": "&amp;Tabla5[[#This Row],[en_ruta]]&amp;", "</f>
        <v xml:space="preserve">en_ruta: false, </v>
      </c>
      <c r="AU94" t="str">
        <f>AU$1&amp;": '"&amp;Tabla5[[#This Row],[logo_platform]]&amp;"', "</f>
        <v xml:space="preserve">logo_platform: 'youtube', </v>
      </c>
      <c r="AV94" t="str">
        <f>AV$1&amp;": [ "&amp;Tabla5[[#This Row],[logo_technologies]]&amp;" ], "</f>
        <v xml:space="preserve">logo_technologies: [ 'firebase' ], </v>
      </c>
      <c r="AW94" t="str">
        <f>AW$1&amp;": "&amp;Tabla5[[#This Row],[mostrar]]&amp;", "</f>
        <v xml:space="preserve">mostrar: true, </v>
      </c>
      <c r="AX94" t="str">
        <f>AX$1&amp;": '"&amp;Tabla5[[#This Row],[repositorio]]&amp;"', "</f>
        <v xml:space="preserve">repositorio: '', </v>
      </c>
      <c r="AY94" t="str">
        <f>AY$1&amp;": '"&amp;Tabla5[[#This Row],[nota]]&amp;"'"</f>
        <v>nota: ''</v>
      </c>
      <c r="AZ94" t="str">
        <f t="shared" si="1"/>
        <v>{ id: 93, name: 'Curso firebase / Firestore desde cero', category: 'Infraestructura', technology: 'firebase', url: 'https://www.youtube.com/playlist?list=PLPl81lqbj-4JiR1Cio6xEygCZDmZmDUWI', platform: 'YouTube', costo: 0, money: 'EUR', comprado: true, priority: 0, minutos: 375, culminado: '2020-09-02', certificado: 'S/C', url_certificado: '', instructor: 'Ignacio Gutiérrez ', description: 'Aprende con este curso de firebase y Firestore, donde conocerás como crear un registro de usuarios y almacenarlos en las bases de datos en tiempo real.', url_aux: '', calificacion: 'Excelente', actualizado: false, en_ruta: false, logo_platform: 'youtube', logo_technologies: [ 'firebase' ], mostrar: true, repositorio: '', nota: '' },</v>
      </c>
    </row>
    <row r="95" spans="1:52" x14ac:dyDescent="0.3">
      <c r="A95" s="6">
        <v>94</v>
      </c>
      <c r="B95" t="s">
        <v>907</v>
      </c>
      <c r="C95" t="s">
        <v>333</v>
      </c>
      <c r="D95" t="s">
        <v>332</v>
      </c>
      <c r="E95" s="2" t="s">
        <v>340</v>
      </c>
      <c r="F95" t="s">
        <v>8</v>
      </c>
      <c r="G95" s="3">
        <v>0</v>
      </c>
      <c r="H95" t="s">
        <v>10</v>
      </c>
      <c r="I95" t="s">
        <v>14</v>
      </c>
      <c r="J95" s="4">
        <v>0</v>
      </c>
      <c r="K95">
        <v>60</v>
      </c>
      <c r="L95" s="9">
        <v>44113</v>
      </c>
      <c r="M95" t="s">
        <v>147</v>
      </c>
      <c r="O95" t="s">
        <v>209</v>
      </c>
      <c r="P95" t="s">
        <v>1004</v>
      </c>
      <c r="R95" t="s">
        <v>446</v>
      </c>
      <c r="S95" t="s">
        <v>15</v>
      </c>
      <c r="T95" t="s">
        <v>15</v>
      </c>
      <c r="U95" t="s">
        <v>783</v>
      </c>
      <c r="V95" s="19" t="s">
        <v>839</v>
      </c>
      <c r="W95" s="19" t="s">
        <v>15</v>
      </c>
      <c r="AA95" t="str">
        <f>AA$1&amp;": "&amp;Tabla5[[#This Row],[id]]&amp;", "</f>
        <v xml:space="preserve">id: 94, </v>
      </c>
      <c r="AB95" t="str">
        <f>AB$1&amp;": '"&amp;Tabla5[[#This Row],[name]]&amp;"', "</f>
        <v xml:space="preserve">name: 'Introducción a laravel 5 - Primeros pasos con este framework', </v>
      </c>
      <c r="AC95" t="str">
        <f>AC$1&amp;": '"&amp;Tabla5[[#This Row],[category]]&amp;"', "</f>
        <v xml:space="preserve">category: 'Frameworks de back-end', </v>
      </c>
      <c r="AD95" t="str">
        <f>AD$1&amp;": '"&amp;Tabla5[[#This Row],[technology]]&amp;"', "</f>
        <v xml:space="preserve">technology: 'Laravel', </v>
      </c>
      <c r="AE95" t="str">
        <f>AE$1&amp;": '"&amp;Tabla5[[#This Row],[url]]&amp;"', "</f>
        <v xml:space="preserve">url: 'https://www.udemy.com/course/introduccion-a-laravel-5-primeros-pasos-framework-php', </v>
      </c>
      <c r="AF95" t="str">
        <f>AF$1&amp;": '"&amp;Tabla5[[#This Row],[platform]]&amp;"', "</f>
        <v xml:space="preserve">platform: 'Udemy', </v>
      </c>
      <c r="AG95" t="str">
        <f>AG$1&amp;": "&amp;SUBSTITUTE(Tabla5[[#This Row],[costo]],",",".")&amp;", "</f>
        <v xml:space="preserve">costo: 0, </v>
      </c>
      <c r="AH95" t="str">
        <f>AH$1&amp;": '"&amp;Tabla5[[#This Row],[money]]&amp;"', "</f>
        <v xml:space="preserve">money: 'EUR', </v>
      </c>
      <c r="AI95" t="str">
        <f>AI$1&amp;": "&amp;Tabla5[[#This Row],[comprado]]&amp;", "</f>
        <v xml:space="preserve">comprado: true, </v>
      </c>
      <c r="AJ95" t="str">
        <f>AJ$1&amp;": "&amp;Tabla5[[#This Row],[priority]]&amp;", "</f>
        <v xml:space="preserve">priority: 0, </v>
      </c>
      <c r="AK95" t="str">
        <f>AK$1&amp;": "&amp;Tabla5[[#This Row],[minutos]]&amp;", "</f>
        <v xml:space="preserve">minutos: 60, </v>
      </c>
      <c r="AL95" t="str">
        <f>AL$1&amp;": "&amp;IF(Tabla5[[#This Row],[culminado]]=0,"null","'"&amp;TEXT(Tabla5[[#This Row],[culminado]],"aaaa-mm-dd")&amp;"'")&amp;", "</f>
        <v xml:space="preserve">culminado: '2020-10-09', </v>
      </c>
      <c r="AM95" t="str">
        <f>AM$1&amp;": '"&amp;Tabla5[[#This Row],[certificado]]&amp;"', "</f>
        <v xml:space="preserve">certificado: 'S/C', </v>
      </c>
      <c r="AN95" t="str">
        <f>AN$1&amp;": '"&amp;Tabla5[[#This Row],[url_certificado]]&amp;"', "</f>
        <v xml:space="preserve">url_certificado: '', </v>
      </c>
      <c r="AO95" t="str">
        <f>AO$1&amp;": '"&amp;Tabla5[[#This Row],[instructor]]&amp;"', "</f>
        <v xml:space="preserve">instructor: 'Víctor Robles', </v>
      </c>
      <c r="AP95" t="str">
        <f>AP$1&amp;": '"&amp;Tabla5[[#This Row],[description]]&amp;"', "</f>
        <v xml:space="preserve">description: 'Aprende las bases de la laravel 5 desde cero, el framework para php más popular de la actualidad. Introducción básica.', </v>
      </c>
      <c r="AQ95" t="str">
        <f>AQ$1&amp;": '"&amp;Tabla5[[#This Row],[url_aux]]&amp;"', "</f>
        <v xml:space="preserve">url_aux: '', </v>
      </c>
      <c r="AR95" t="str">
        <f>AR$1&amp;": '"&amp;Tabla5[[#This Row],[calificacion]]&amp;"', "</f>
        <v xml:space="preserve">calificacion: 'Bueno', </v>
      </c>
      <c r="AS95" t="str">
        <f>AS$1&amp;": "&amp;Tabla5[[#This Row],[actualizado]]&amp;", "</f>
        <v xml:space="preserve">actualizado: false, </v>
      </c>
      <c r="AT95" t="str">
        <f>AT$1&amp;": "&amp;Tabla5[[#This Row],[en_ruta]]&amp;", "</f>
        <v xml:space="preserve">en_ruta: false, </v>
      </c>
      <c r="AU95" t="str">
        <f>AU$1&amp;": '"&amp;Tabla5[[#This Row],[logo_platform]]&amp;"', "</f>
        <v xml:space="preserve">logo_platform: 'udemy', </v>
      </c>
      <c r="AV95" t="str">
        <f>AV$1&amp;": [ "&amp;Tabla5[[#This Row],[logo_technologies]]&amp;" ], "</f>
        <v xml:space="preserve">logo_technologies: [ 'laravel' ], </v>
      </c>
      <c r="AW95" t="str">
        <f>AW$1&amp;": "&amp;Tabla5[[#This Row],[mostrar]]&amp;", "</f>
        <v xml:space="preserve">mostrar: false, </v>
      </c>
      <c r="AX95" t="str">
        <f>AX$1&amp;": '"&amp;Tabla5[[#This Row],[repositorio]]&amp;"', "</f>
        <v xml:space="preserve">repositorio: '', </v>
      </c>
      <c r="AY95" t="str">
        <f>AY$1&amp;": '"&amp;Tabla5[[#This Row],[nota]]&amp;"'"</f>
        <v>nota: ''</v>
      </c>
      <c r="AZ95" t="str">
        <f t="shared" si="1"/>
        <v>{ id: 94, name: 'Introducción a laravel 5 - Primeros pasos con este framework', category: 'Frameworks de back-end', technology: 'Laravel', url: 'https://www.udemy.com/course/introduccion-a-laravel-5-primeros-pasos-framework-php', platform: 'Udemy', costo: 0, money: 'EUR', comprado: true, priority: 0, minutos: 60, culminado: '2020-10-09', certificado: 'S/C', url_certificado: '', instructor: 'Víctor Robles', description: 'Aprende las bases de la laravel 5 desde cero, el framework para php más popular de la actualidad. Introducción básica.', url_aux: '', calificacion: 'Bueno', actualizado: false, en_ruta: false, logo_platform: 'udemy', logo_technologies: [ 'laravel' ], mostrar: false, repositorio: '', nota: '' },</v>
      </c>
    </row>
    <row r="96" spans="1:52" x14ac:dyDescent="0.3">
      <c r="A96" s="6">
        <v>95</v>
      </c>
      <c r="B96" t="s">
        <v>341</v>
      </c>
      <c r="C96" t="s">
        <v>260</v>
      </c>
      <c r="D96" t="s">
        <v>317</v>
      </c>
      <c r="E96" s="2" t="s">
        <v>343</v>
      </c>
      <c r="F96" t="s">
        <v>8</v>
      </c>
      <c r="G96" s="3">
        <v>0</v>
      </c>
      <c r="H96" t="s">
        <v>10</v>
      </c>
      <c r="I96" t="s">
        <v>14</v>
      </c>
      <c r="J96" s="4">
        <v>0</v>
      </c>
      <c r="K96">
        <v>60</v>
      </c>
      <c r="L96" s="9">
        <v>44114</v>
      </c>
      <c r="M96" t="s">
        <v>147</v>
      </c>
      <c r="O96" t="s">
        <v>209</v>
      </c>
      <c r="P96" t="s">
        <v>342</v>
      </c>
      <c r="R96" t="s">
        <v>446</v>
      </c>
      <c r="S96" t="s">
        <v>15</v>
      </c>
      <c r="T96" t="s">
        <v>15</v>
      </c>
      <c r="U96" t="s">
        <v>783</v>
      </c>
      <c r="V96" s="19" t="s">
        <v>852</v>
      </c>
      <c r="W96" s="19" t="s">
        <v>15</v>
      </c>
      <c r="AA96" t="str">
        <f>AA$1&amp;": "&amp;Tabla5[[#This Row],[id]]&amp;", "</f>
        <v xml:space="preserve">id: 95, </v>
      </c>
      <c r="AB96" t="str">
        <f>AB$1&amp;": '"&amp;Tabla5[[#This Row],[name]]&amp;"', "</f>
        <v xml:space="preserve">name: 'React JS - Curso de introducción desde cero y primeros pasos', </v>
      </c>
      <c r="AC96" t="str">
        <f>AC$1&amp;": '"&amp;Tabla5[[#This Row],[category]]&amp;"', "</f>
        <v xml:space="preserve">category: 'Frameworks de JavaScript', </v>
      </c>
      <c r="AD96" t="str">
        <f>AD$1&amp;": '"&amp;Tabla5[[#This Row],[technology]]&amp;"', "</f>
        <v xml:space="preserve">technology: 'React JS', </v>
      </c>
      <c r="AE96" t="str">
        <f>AE$1&amp;": '"&amp;Tabla5[[#This Row],[url]]&amp;"', "</f>
        <v xml:space="preserve">url: 'https://www.udemy.com/course/react-js-curso-de-introduccion-desde-cero-y-primeros-pasos', </v>
      </c>
      <c r="AF96" t="str">
        <f>AF$1&amp;": '"&amp;Tabla5[[#This Row],[platform]]&amp;"', "</f>
        <v xml:space="preserve">platform: 'Udemy', </v>
      </c>
      <c r="AG96" t="str">
        <f>AG$1&amp;": "&amp;SUBSTITUTE(Tabla5[[#This Row],[costo]],",",".")&amp;", "</f>
        <v xml:space="preserve">costo: 0, </v>
      </c>
      <c r="AH96" t="str">
        <f>AH$1&amp;": '"&amp;Tabla5[[#This Row],[money]]&amp;"', "</f>
        <v xml:space="preserve">money: 'EUR', </v>
      </c>
      <c r="AI96" t="str">
        <f>AI$1&amp;": "&amp;Tabla5[[#This Row],[comprado]]&amp;", "</f>
        <v xml:space="preserve">comprado: true, </v>
      </c>
      <c r="AJ96" t="str">
        <f>AJ$1&amp;": "&amp;Tabla5[[#This Row],[priority]]&amp;", "</f>
        <v xml:space="preserve">priority: 0, </v>
      </c>
      <c r="AK96" t="str">
        <f>AK$1&amp;": "&amp;Tabla5[[#This Row],[minutos]]&amp;", "</f>
        <v xml:space="preserve">minutos: 60, </v>
      </c>
      <c r="AL96" t="str">
        <f>AL$1&amp;": "&amp;IF(Tabla5[[#This Row],[culminado]]=0,"null","'"&amp;TEXT(Tabla5[[#This Row],[culminado]],"aaaa-mm-dd")&amp;"'")&amp;", "</f>
        <v xml:space="preserve">culminado: '2020-10-10', </v>
      </c>
      <c r="AM96" t="str">
        <f>AM$1&amp;": '"&amp;Tabla5[[#This Row],[certificado]]&amp;"', "</f>
        <v xml:space="preserve">certificado: 'S/C', </v>
      </c>
      <c r="AN96" t="str">
        <f>AN$1&amp;": '"&amp;Tabla5[[#This Row],[url_certificado]]&amp;"', "</f>
        <v xml:space="preserve">url_certificado: '', </v>
      </c>
      <c r="AO96" t="str">
        <f>AO$1&amp;": '"&amp;Tabla5[[#This Row],[instructor]]&amp;"', "</f>
        <v xml:space="preserve">instructor: 'Víctor Robles', </v>
      </c>
      <c r="AP96" t="str">
        <f>AP$1&amp;": '"&amp;Tabla5[[#This Row],[description]]&amp;"', "</f>
        <v xml:space="preserve">description: 'Aprende los fundamentos básicos de React desde cero y paso a paso con Víctor Robles. Instalación, Componentes, JSX y más.', </v>
      </c>
      <c r="AQ96" t="str">
        <f>AQ$1&amp;": '"&amp;Tabla5[[#This Row],[url_aux]]&amp;"', "</f>
        <v xml:space="preserve">url_aux: '', </v>
      </c>
      <c r="AR96" t="str">
        <f>AR$1&amp;": '"&amp;Tabla5[[#This Row],[calificacion]]&amp;"', "</f>
        <v xml:space="preserve">calificacion: 'Bueno', </v>
      </c>
      <c r="AS96" t="str">
        <f>AS$1&amp;": "&amp;Tabla5[[#This Row],[actualizado]]&amp;", "</f>
        <v xml:space="preserve">actualizado: false, </v>
      </c>
      <c r="AT96" t="str">
        <f>AT$1&amp;": "&amp;Tabla5[[#This Row],[en_ruta]]&amp;", "</f>
        <v xml:space="preserve">en_ruta: false, </v>
      </c>
      <c r="AU96" t="str">
        <f>AU$1&amp;": '"&amp;Tabla5[[#This Row],[logo_platform]]&amp;"', "</f>
        <v xml:space="preserve">logo_platform: 'udemy', </v>
      </c>
      <c r="AV96" t="str">
        <f>AV$1&amp;": [ "&amp;Tabla5[[#This Row],[logo_technologies]]&amp;" ], "</f>
        <v xml:space="preserve">logo_technologies: [ 'reactjs' ], </v>
      </c>
      <c r="AW96" t="str">
        <f>AW$1&amp;": "&amp;Tabla5[[#This Row],[mostrar]]&amp;", "</f>
        <v xml:space="preserve">mostrar: false, </v>
      </c>
      <c r="AX96" t="str">
        <f>AX$1&amp;": '"&amp;Tabla5[[#This Row],[repositorio]]&amp;"', "</f>
        <v xml:space="preserve">repositorio: '', </v>
      </c>
      <c r="AY96" t="str">
        <f>AY$1&amp;": '"&amp;Tabla5[[#This Row],[nota]]&amp;"'"</f>
        <v>nota: ''</v>
      </c>
      <c r="AZ96" t="str">
        <f t="shared" si="1"/>
        <v>{ id: 95, name: 'React JS - Curso de introducción desde cero y primeros pasos', category: 'Frameworks de JavaScript', technology: 'React JS', url: 'https://www.udemy.com/course/react-js-curso-de-introduccion-desde-cero-y-primeros-pasos', platform: 'Udemy', costo: 0, money: 'EUR', comprado: true, priority: 0, minutos: 60, culminado: '2020-10-10', certificado: 'S/C', url_certificado: '', instructor: 'Víctor Robles', description: 'Aprende los fundamentos básicos de React desde cero y paso a paso con Víctor Robles. Instalación, Componentes, JSX y más.', url_aux: '', calificacion: 'Bueno', actualizado: false, en_ruta: false, logo_platform: 'udemy', logo_technologies: [ 'reactjs' ], mostrar: false, repositorio: '', nota: '' },</v>
      </c>
    </row>
    <row r="97" spans="1:52" x14ac:dyDescent="0.3">
      <c r="A97" s="10">
        <v>96</v>
      </c>
      <c r="B97" t="s">
        <v>345</v>
      </c>
      <c r="C97" t="s">
        <v>260</v>
      </c>
      <c r="D97" t="s">
        <v>317</v>
      </c>
      <c r="E97" s="2" t="s">
        <v>344</v>
      </c>
      <c r="F97" t="s">
        <v>8</v>
      </c>
      <c r="G97" s="3">
        <v>9.99</v>
      </c>
      <c r="H97" t="s">
        <v>10</v>
      </c>
      <c r="I97" t="s">
        <v>15</v>
      </c>
      <c r="J97" s="4">
        <v>0</v>
      </c>
      <c r="K97">
        <f>58*60+8</f>
        <v>3488</v>
      </c>
      <c r="O97" t="s">
        <v>346</v>
      </c>
      <c r="P97" t="s">
        <v>347</v>
      </c>
      <c r="R97" t="s">
        <v>433</v>
      </c>
      <c r="S97" t="s">
        <v>14</v>
      </c>
      <c r="T97" t="s">
        <v>14</v>
      </c>
      <c r="U97" t="s">
        <v>783</v>
      </c>
      <c r="V97" s="19" t="s">
        <v>1091</v>
      </c>
      <c r="W97" s="19" t="s">
        <v>15</v>
      </c>
      <c r="AA97" t="str">
        <f>AA$1&amp;": "&amp;Tabla5[[#This Row],[id]]&amp;", "</f>
        <v xml:space="preserve">id: 96, </v>
      </c>
      <c r="AB97" t="str">
        <f>AB$1&amp;": '"&amp;Tabla5[[#This Row],[name]]&amp;"', "</f>
        <v xml:space="preserve">name: 'React - La Guía Completa: Hooks Context Redux MERN +15 Apps', </v>
      </c>
      <c r="AC97" t="str">
        <f>AC$1&amp;": '"&amp;Tabla5[[#This Row],[category]]&amp;"', "</f>
        <v xml:space="preserve">category: 'Frameworks de JavaScript', </v>
      </c>
      <c r="AD97" t="str">
        <f>AD$1&amp;": '"&amp;Tabla5[[#This Row],[technology]]&amp;"', "</f>
        <v xml:space="preserve">technology: 'React JS', </v>
      </c>
      <c r="AE97" t="str">
        <f>AE$1&amp;": '"&amp;Tabla5[[#This Row],[url]]&amp;"', "</f>
        <v xml:space="preserve">url: 'https://www.udemy.com/course/react-de-principiante-a-experto-creando-mas-de-10-aplicaciones', </v>
      </c>
      <c r="AF97" t="str">
        <f>AF$1&amp;": '"&amp;Tabla5[[#This Row],[platform]]&amp;"', "</f>
        <v xml:space="preserve">platform: 'Udemy', </v>
      </c>
      <c r="AG97" t="str">
        <f>AG$1&amp;": "&amp;SUBSTITUTE(Tabla5[[#This Row],[costo]],",",".")&amp;", "</f>
        <v xml:space="preserve">costo: 9.99, </v>
      </c>
      <c r="AH97" t="str">
        <f>AH$1&amp;": '"&amp;Tabla5[[#This Row],[money]]&amp;"', "</f>
        <v xml:space="preserve">money: 'EUR', </v>
      </c>
      <c r="AI97" t="str">
        <f>AI$1&amp;": "&amp;Tabla5[[#This Row],[comprado]]&amp;", "</f>
        <v xml:space="preserve">comprado: false, </v>
      </c>
      <c r="AJ97" t="str">
        <f>AJ$1&amp;": "&amp;Tabla5[[#This Row],[priority]]&amp;", "</f>
        <v xml:space="preserve">priority: 0, </v>
      </c>
      <c r="AK97" t="str">
        <f>AK$1&amp;": "&amp;Tabla5[[#This Row],[minutos]]&amp;", "</f>
        <v xml:space="preserve">minutos: 3488, </v>
      </c>
      <c r="AL97" t="str">
        <f>AL$1&amp;": "&amp;IF(Tabla5[[#This Row],[culminado]]=0,"null","'"&amp;TEXT(Tabla5[[#This Row],[culminado]],"aaaa-mm-dd")&amp;"'")&amp;", "</f>
        <v xml:space="preserve">culminado: null, </v>
      </c>
      <c r="AM97" t="str">
        <f>AM$1&amp;": '"&amp;Tabla5[[#This Row],[certificado]]&amp;"', "</f>
        <v xml:space="preserve">certificado: '', </v>
      </c>
      <c r="AN97" t="str">
        <f>AN$1&amp;": '"&amp;Tabla5[[#This Row],[url_certificado]]&amp;"', "</f>
        <v xml:space="preserve">url_certificado: '', </v>
      </c>
      <c r="AO97" t="str">
        <f>AO$1&amp;": '"&amp;Tabla5[[#This Row],[instructor]]&amp;"', "</f>
        <v xml:space="preserve">instructor: 'Juan Pablo De La Torre Valdez', </v>
      </c>
      <c r="AP97" t="str">
        <f>AP$1&amp;": '"&amp;Tabla5[[#This Row],[description]]&amp;"', "</f>
        <v xml:space="preserve">description: 'Incluye React Hooks Gatsby GraphQL Firestore Redux Context MERN Next.js Styled Components Testing Cypress +15 PROYECTOS!', </v>
      </c>
      <c r="AQ97" t="str">
        <f>AQ$1&amp;": '"&amp;Tabla5[[#This Row],[url_aux]]&amp;"', "</f>
        <v xml:space="preserve">url_aux: '', </v>
      </c>
      <c r="AR97" t="str">
        <f>AR$1&amp;": '"&amp;Tabla5[[#This Row],[calificacion]]&amp;"', "</f>
        <v xml:space="preserve">calificacion: '*En evaluación*', </v>
      </c>
      <c r="AS97" t="str">
        <f>AS$1&amp;": "&amp;Tabla5[[#This Row],[actualizado]]&amp;", "</f>
        <v xml:space="preserve">actualizado: true, </v>
      </c>
      <c r="AT97" t="str">
        <f>AT$1&amp;": "&amp;Tabla5[[#This Row],[en_ruta]]&amp;", "</f>
        <v xml:space="preserve">en_ruta: true, </v>
      </c>
      <c r="AU97" t="str">
        <f>AU$1&amp;": '"&amp;Tabla5[[#This Row],[logo_platform]]&amp;"', "</f>
        <v xml:space="preserve">logo_platform: 'udemy', </v>
      </c>
      <c r="AV97" t="str">
        <f>AV$1&amp;": [ "&amp;Tabla5[[#This Row],[logo_technologies]]&amp;" ], "</f>
        <v xml:space="preserve">logo_technologies: [ 'mongo','express','reactjs','nodejs' ], </v>
      </c>
      <c r="AW97" t="str">
        <f>AW$1&amp;": "&amp;Tabla5[[#This Row],[mostrar]]&amp;", "</f>
        <v xml:space="preserve">mostrar: false, </v>
      </c>
      <c r="AX97" t="str">
        <f>AX$1&amp;": '"&amp;Tabla5[[#This Row],[repositorio]]&amp;"', "</f>
        <v xml:space="preserve">repositorio: '', </v>
      </c>
      <c r="AY97" t="str">
        <f>AY$1&amp;": '"&amp;Tabla5[[#This Row],[nota]]&amp;"'"</f>
        <v>nota: ''</v>
      </c>
      <c r="AZ97" t="str">
        <f t="shared" si="1"/>
        <v>{ id: 96, name: 'React - La Guía Completa: Hooks Context Redux MERN +15 Apps', category: 'Frameworks de JavaScript', technology: 'React JS', url: 'https://www.udemy.com/course/react-de-principiante-a-experto-creando-mas-de-10-aplicaciones', platform: 'Udemy', costo: 9.99, money: 'EUR', comprado: false, priority: 0, minutos: 3488, culminado: null, certificado: '', url_certificado: '', instructor: 'Juan Pablo De La Torre Valdez', description: 'Incluye React Hooks Gatsby GraphQL Firestore Redux Context MERN Next.js Styled Components Testing Cypress +15 PROYECTOS!', url_aux: '', calificacion: '*En evaluación*', actualizado: true, en_ruta: true, logo_platform: 'udemy', logo_technologies: [ 'mongo','express','reactjs','nodejs' ], mostrar: false, repositorio: '', nota: '' },</v>
      </c>
    </row>
    <row r="98" spans="1:52" x14ac:dyDescent="0.3">
      <c r="A98" s="5">
        <v>97</v>
      </c>
      <c r="B98" t="s">
        <v>908</v>
      </c>
      <c r="C98" t="s">
        <v>954</v>
      </c>
      <c r="D98" s="19" t="s">
        <v>949</v>
      </c>
      <c r="E98" s="2" t="s">
        <v>350</v>
      </c>
      <c r="F98" t="s">
        <v>8</v>
      </c>
      <c r="G98" s="3">
        <v>0</v>
      </c>
      <c r="H98" t="s">
        <v>10</v>
      </c>
      <c r="I98" t="s">
        <v>14</v>
      </c>
      <c r="J98" s="4">
        <v>0</v>
      </c>
      <c r="K98">
        <f>7*60+11</f>
        <v>431</v>
      </c>
      <c r="O98" t="s">
        <v>351</v>
      </c>
      <c r="P98" t="s">
        <v>1005</v>
      </c>
      <c r="R98" t="s">
        <v>433</v>
      </c>
      <c r="S98" t="s">
        <v>14</v>
      </c>
      <c r="T98" t="s">
        <v>14</v>
      </c>
      <c r="U98" t="s">
        <v>783</v>
      </c>
      <c r="V98" s="19" t="s">
        <v>1096</v>
      </c>
      <c r="W98" s="19" t="s">
        <v>15</v>
      </c>
      <c r="AA98" t="str">
        <f>AA$1&amp;": "&amp;Tabla5[[#This Row],[id]]&amp;", "</f>
        <v xml:space="preserve">id: 97, </v>
      </c>
      <c r="AB98" t="str">
        <f>AB$1&amp;": '"&amp;Tabla5[[#This Row],[name]]&amp;"', "</f>
        <v xml:space="preserve">name: 'Curso básico de sass, css3, html5 y jQuery creando un sitio', </v>
      </c>
      <c r="AC98" t="str">
        <f>AC$1&amp;": '"&amp;Tabla5[[#This Row],[category]]&amp;"', "</f>
        <v xml:space="preserve">category: 'Preprocesadores de css', </v>
      </c>
      <c r="AD98" t="str">
        <f>AD$1&amp;": '"&amp;Tabla5[[#This Row],[technology]]&amp;"', "</f>
        <v xml:space="preserve">technology: 'sass', </v>
      </c>
      <c r="AE98" t="str">
        <f>AE$1&amp;": '"&amp;Tabla5[[#This Row],[url]]&amp;"', "</f>
        <v xml:space="preserve">url: 'https://www.udemy.com/course/aprende-html5-sass-y-jquery-creando-un-sitio-desde-cero', </v>
      </c>
      <c r="AF98" t="str">
        <f>AF$1&amp;": '"&amp;Tabla5[[#This Row],[platform]]&amp;"', "</f>
        <v xml:space="preserve">platform: 'Udemy', </v>
      </c>
      <c r="AG98" t="str">
        <f>AG$1&amp;": "&amp;SUBSTITUTE(Tabla5[[#This Row],[costo]],",",".")&amp;", "</f>
        <v xml:space="preserve">costo: 0, </v>
      </c>
      <c r="AH98" t="str">
        <f>AH$1&amp;": '"&amp;Tabla5[[#This Row],[money]]&amp;"', "</f>
        <v xml:space="preserve">money: 'EUR', </v>
      </c>
      <c r="AI98" t="str">
        <f>AI$1&amp;": "&amp;Tabla5[[#This Row],[comprado]]&amp;", "</f>
        <v xml:space="preserve">comprado: true, </v>
      </c>
      <c r="AJ98" t="str">
        <f>AJ$1&amp;": "&amp;Tabla5[[#This Row],[priority]]&amp;", "</f>
        <v xml:space="preserve">priority: 0, </v>
      </c>
      <c r="AK98" t="str">
        <f>AK$1&amp;": "&amp;Tabla5[[#This Row],[minutos]]&amp;", "</f>
        <v xml:space="preserve">minutos: 431, </v>
      </c>
      <c r="AL98" t="str">
        <f>AL$1&amp;": "&amp;IF(Tabla5[[#This Row],[culminado]]=0,"null","'"&amp;TEXT(Tabla5[[#This Row],[culminado]],"aaaa-mm-dd")&amp;"'")&amp;", "</f>
        <v xml:space="preserve">culminado: null, </v>
      </c>
      <c r="AM98" t="str">
        <f>AM$1&amp;": '"&amp;Tabla5[[#This Row],[certificado]]&amp;"', "</f>
        <v xml:space="preserve">certificado: '', </v>
      </c>
      <c r="AN98" t="str">
        <f>AN$1&amp;": '"&amp;Tabla5[[#This Row],[url_certificado]]&amp;"', "</f>
        <v xml:space="preserve">url_certificado: '', </v>
      </c>
      <c r="AO98" t="str">
        <f>AO$1&amp;": '"&amp;Tabla5[[#This Row],[instructor]]&amp;"', "</f>
        <v xml:space="preserve">instructor: 'Academia de Joystick', </v>
      </c>
      <c r="AP98" t="str">
        <f>AP$1&amp;": '"&amp;Tabla5[[#This Row],[description]]&amp;"', "</f>
        <v xml:space="preserve">description: 'Aprende a crear un sitio corporativo desde cero utilizando sass, css3, jQuery y herramientas profesionales de desarrollo.', </v>
      </c>
      <c r="AQ98" t="str">
        <f>AQ$1&amp;": '"&amp;Tabla5[[#This Row],[url_aux]]&amp;"', "</f>
        <v xml:space="preserve">url_aux: '', </v>
      </c>
      <c r="AR98" t="str">
        <f>AR$1&amp;": '"&amp;Tabla5[[#This Row],[calificacion]]&amp;"', "</f>
        <v xml:space="preserve">calificacion: '*En evaluación*', </v>
      </c>
      <c r="AS98" t="str">
        <f>AS$1&amp;": "&amp;Tabla5[[#This Row],[actualizado]]&amp;", "</f>
        <v xml:space="preserve">actualizado: true, </v>
      </c>
      <c r="AT98" t="str">
        <f>AT$1&amp;": "&amp;Tabla5[[#This Row],[en_ruta]]&amp;", "</f>
        <v xml:space="preserve">en_ruta: true, </v>
      </c>
      <c r="AU98" t="str">
        <f>AU$1&amp;": '"&amp;Tabla5[[#This Row],[logo_platform]]&amp;"', "</f>
        <v xml:space="preserve">logo_platform: 'udemy', </v>
      </c>
      <c r="AV98" t="str">
        <f>AV$1&amp;": [ "&amp;Tabla5[[#This Row],[logo_technologies]]&amp;" ], "</f>
        <v xml:space="preserve">logo_technologies: [ 'sass','css','html5','jquery' ], </v>
      </c>
      <c r="AW98" t="str">
        <f>AW$1&amp;": "&amp;Tabla5[[#This Row],[mostrar]]&amp;", "</f>
        <v xml:space="preserve">mostrar: false, </v>
      </c>
      <c r="AX98" t="str">
        <f>AX$1&amp;": '"&amp;Tabla5[[#This Row],[repositorio]]&amp;"', "</f>
        <v xml:space="preserve">repositorio: '', </v>
      </c>
      <c r="AY98" t="str">
        <f>AY$1&amp;": '"&amp;Tabla5[[#This Row],[nota]]&amp;"'"</f>
        <v>nota: ''</v>
      </c>
      <c r="AZ98" t="str">
        <f t="shared" si="1"/>
        <v>{ id: 97, name: 'Curso básico de sass, css3, html5 y jQuery creando un sitio', category: 'Preprocesadores de css', technology: 'sass', url: 'https://www.udemy.com/course/aprende-html5-sass-y-jquery-creando-un-sitio-desde-cero', platform: 'Udemy', costo: 0, money: 'EUR', comprado: true, priority: 0, minutos: 431, culminado: null, certificado: '', url_certificado: '', instructor: 'Academia de Joystick', description: 'Aprende a crear un sitio corporativo desde cero utilizando sass, css3, jQuery y herramientas profesionales de desarrollo.', url_aux: '', calificacion: '*En evaluación*', actualizado: true, en_ruta: true, logo_platform: 'udemy', logo_technologies: [ 'sass','css','html5','jquery' ], mostrar: false, repositorio: '', nota: '' },</v>
      </c>
    </row>
    <row r="99" spans="1:52" x14ac:dyDescent="0.3">
      <c r="A99" s="5">
        <v>98</v>
      </c>
      <c r="B99" t="s">
        <v>354</v>
      </c>
      <c r="C99" t="s">
        <v>954</v>
      </c>
      <c r="D99" t="s">
        <v>352</v>
      </c>
      <c r="E99" s="2" t="s">
        <v>353</v>
      </c>
      <c r="F99" t="s">
        <v>81</v>
      </c>
      <c r="G99" s="3">
        <v>0</v>
      </c>
      <c r="H99" t="s">
        <v>47</v>
      </c>
      <c r="I99" t="s">
        <v>14</v>
      </c>
      <c r="J99" s="4">
        <v>0</v>
      </c>
      <c r="K99">
        <v>80</v>
      </c>
      <c r="O99" t="s">
        <v>355</v>
      </c>
      <c r="P99" t="s">
        <v>356</v>
      </c>
      <c r="R99" t="s">
        <v>433</v>
      </c>
      <c r="S99" t="s">
        <v>14</v>
      </c>
      <c r="T99" t="s">
        <v>14</v>
      </c>
      <c r="U99" t="s">
        <v>785</v>
      </c>
      <c r="V99" s="19" t="s">
        <v>854</v>
      </c>
      <c r="W99" s="19" t="s">
        <v>15</v>
      </c>
      <c r="AA99" t="str">
        <f>AA$1&amp;": "&amp;Tabla5[[#This Row],[id]]&amp;", "</f>
        <v xml:space="preserve">id: 98, </v>
      </c>
      <c r="AB99" t="str">
        <f>AB$1&amp;": '"&amp;Tabla5[[#This Row],[name]]&amp;"', "</f>
        <v xml:space="preserve">name: 'LESS de 0 a 100', </v>
      </c>
      <c r="AC99" t="str">
        <f>AC$1&amp;": '"&amp;Tabla5[[#This Row],[category]]&amp;"', "</f>
        <v xml:space="preserve">category: 'Preprocesadores de css', </v>
      </c>
      <c r="AD99" t="str">
        <f>AD$1&amp;": '"&amp;Tabla5[[#This Row],[technology]]&amp;"', "</f>
        <v xml:space="preserve">technology: 'Less', </v>
      </c>
      <c r="AE99" t="str">
        <f>AE$1&amp;": '"&amp;Tabla5[[#This Row],[url]]&amp;"', "</f>
        <v xml:space="preserve">url: 'https://www.youtube.com/playlist?list=PLCTD_CpMeEKT70itw70uVs0vlFbvbCPQN', </v>
      </c>
      <c r="AF99" t="str">
        <f>AF$1&amp;": '"&amp;Tabla5[[#This Row],[platform]]&amp;"', "</f>
        <v xml:space="preserve">platform: 'YouTube', </v>
      </c>
      <c r="AG99" t="str">
        <f>AG$1&amp;": "&amp;SUBSTITUTE(Tabla5[[#This Row],[costo]],",",".")&amp;", "</f>
        <v xml:space="preserve">costo: 0, </v>
      </c>
      <c r="AH99" t="str">
        <f>AH$1&amp;": '"&amp;Tabla5[[#This Row],[money]]&amp;"', "</f>
        <v xml:space="preserve">money: 'USD', </v>
      </c>
      <c r="AI99" t="str">
        <f>AI$1&amp;": "&amp;Tabla5[[#This Row],[comprado]]&amp;", "</f>
        <v xml:space="preserve">comprado: true, </v>
      </c>
      <c r="AJ99" t="str">
        <f>AJ$1&amp;": "&amp;Tabla5[[#This Row],[priority]]&amp;", "</f>
        <v xml:space="preserve">priority: 0, </v>
      </c>
      <c r="AK99" t="str">
        <f>AK$1&amp;": "&amp;Tabla5[[#This Row],[minutos]]&amp;", "</f>
        <v xml:space="preserve">minutos: 80, </v>
      </c>
      <c r="AL99" t="str">
        <f>AL$1&amp;": "&amp;IF(Tabla5[[#This Row],[culminado]]=0,"null","'"&amp;TEXT(Tabla5[[#This Row],[culminado]],"aaaa-mm-dd")&amp;"'")&amp;", "</f>
        <v xml:space="preserve">culminado: null, </v>
      </c>
      <c r="AM99" t="str">
        <f>AM$1&amp;": '"&amp;Tabla5[[#This Row],[certificado]]&amp;"', "</f>
        <v xml:space="preserve">certificado: '', </v>
      </c>
      <c r="AN99" t="str">
        <f>AN$1&amp;": '"&amp;Tabla5[[#This Row],[url_certificado]]&amp;"', "</f>
        <v xml:space="preserve">url_certificado: '', </v>
      </c>
      <c r="AO99" t="str">
        <f>AO$1&amp;": '"&amp;Tabla5[[#This Row],[instructor]]&amp;"', "</f>
        <v xml:space="preserve">instructor: 'Programador Novato', </v>
      </c>
      <c r="AP99" t="str">
        <f>AP$1&amp;": '"&amp;Tabla5[[#This Row],[description]]&amp;"', "</f>
        <v xml:space="preserve">description: 'En este tutorial vamos a prender a instalar Less en nuestros proyectos web.', </v>
      </c>
      <c r="AQ99" t="str">
        <f>AQ$1&amp;": '"&amp;Tabla5[[#This Row],[url_aux]]&amp;"', "</f>
        <v xml:space="preserve">url_aux: '', </v>
      </c>
      <c r="AR99" t="str">
        <f>AR$1&amp;": '"&amp;Tabla5[[#This Row],[calificacion]]&amp;"', "</f>
        <v xml:space="preserve">calificacion: '*En evaluación*', </v>
      </c>
      <c r="AS99" t="str">
        <f>AS$1&amp;": "&amp;Tabla5[[#This Row],[actualizado]]&amp;", "</f>
        <v xml:space="preserve">actualizado: true, </v>
      </c>
      <c r="AT99" t="str">
        <f>AT$1&amp;": "&amp;Tabla5[[#This Row],[en_ruta]]&amp;", "</f>
        <v xml:space="preserve">en_ruta: true, </v>
      </c>
      <c r="AU99" t="str">
        <f>AU$1&amp;": '"&amp;Tabla5[[#This Row],[logo_platform]]&amp;"', "</f>
        <v xml:space="preserve">logo_platform: 'youtube', </v>
      </c>
      <c r="AV99" t="str">
        <f>AV$1&amp;": [ "&amp;Tabla5[[#This Row],[logo_technologies]]&amp;" ], "</f>
        <v xml:space="preserve">logo_technologies: [ 'less' ], </v>
      </c>
      <c r="AW99" t="str">
        <f>AW$1&amp;": "&amp;Tabla5[[#This Row],[mostrar]]&amp;", "</f>
        <v xml:space="preserve">mostrar: false, </v>
      </c>
      <c r="AX99" t="str">
        <f>AX$1&amp;": '"&amp;Tabla5[[#This Row],[repositorio]]&amp;"', "</f>
        <v xml:space="preserve">repositorio: '', </v>
      </c>
      <c r="AY99" t="str">
        <f>AY$1&amp;": '"&amp;Tabla5[[#This Row],[nota]]&amp;"'"</f>
        <v>nota: ''</v>
      </c>
      <c r="AZ99" t="str">
        <f t="shared" si="1"/>
        <v>{ id: 98, name: 'LESS de 0 a 100', category: 'Preprocesadores de css', technology: 'Less', url: 'https://www.youtube.com/playlist?list=PLCTD_CpMeEKT70itw70uVs0vlFbvbCPQN', platform: 'YouTube', costo: 0, money: 'USD', comprado: true, priority: 0, minutos: 80, culminado: null, certificado: '', url_certificado: '', instructor: 'Programador Novato', description: 'En este tutorial vamos a prender a instalar Less en nuestros proyectos web.', url_aux: '', calificacion: '*En evaluación*', actualizado: true, en_ruta: true, logo_platform: 'youtube', logo_technologies: [ 'less' ], mostrar: false, repositorio: '', nota: '' },</v>
      </c>
    </row>
    <row r="100" spans="1:52" x14ac:dyDescent="0.3">
      <c r="A100" s="5">
        <v>99</v>
      </c>
      <c r="B100" s="19" t="s">
        <v>909</v>
      </c>
      <c r="C100" t="s">
        <v>171</v>
      </c>
      <c r="D100" s="19" t="s">
        <v>790</v>
      </c>
      <c r="E100" s="2" t="s">
        <v>358</v>
      </c>
      <c r="F100" t="s">
        <v>8</v>
      </c>
      <c r="G100" s="3">
        <v>0</v>
      </c>
      <c r="H100" t="s">
        <v>10</v>
      </c>
      <c r="I100" t="s">
        <v>14</v>
      </c>
      <c r="J100" s="4">
        <v>0</v>
      </c>
      <c r="K100">
        <f>15*60+40</f>
        <v>940</v>
      </c>
      <c r="O100" t="s">
        <v>162</v>
      </c>
      <c r="P100" s="19" t="s">
        <v>1006</v>
      </c>
      <c r="R100" t="s">
        <v>433</v>
      </c>
      <c r="S100" t="s">
        <v>14</v>
      </c>
      <c r="T100" t="s">
        <v>14</v>
      </c>
      <c r="U100" t="s">
        <v>783</v>
      </c>
      <c r="V100" s="19" t="s">
        <v>840</v>
      </c>
      <c r="W100" s="19" t="s">
        <v>15</v>
      </c>
      <c r="AA100" t="str">
        <f>AA$1&amp;": "&amp;Tabla5[[#This Row],[id]]&amp;", "</f>
        <v xml:space="preserve">id: 99, </v>
      </c>
      <c r="AB100" t="str">
        <f>AB$1&amp;": '"&amp;Tabla5[[#This Row],[name]]&amp;"', "</f>
        <v xml:space="preserve">name: 'javascript Full- Curso desde Principiante hasta Profesional', </v>
      </c>
      <c r="AC100" t="str">
        <f>AC$1&amp;": '"&amp;Tabla5[[#This Row],[category]]&amp;"', "</f>
        <v xml:space="preserve">category: 'Front-end', </v>
      </c>
      <c r="AD100" t="str">
        <f>AD$1&amp;": '"&amp;Tabla5[[#This Row],[technology]]&amp;"', "</f>
        <v xml:space="preserve">technology: 'javascript', </v>
      </c>
      <c r="AE100" t="str">
        <f>AE$1&amp;": '"&amp;Tabla5[[#This Row],[url]]&amp;"', "</f>
        <v xml:space="preserve">url: 'https://www.udemy.com/course/javascript-moderno-para-principiantes', </v>
      </c>
      <c r="AF100" t="str">
        <f>AF$1&amp;": '"&amp;Tabla5[[#This Row],[platform]]&amp;"', "</f>
        <v xml:space="preserve">platform: 'Udemy', </v>
      </c>
      <c r="AG100" t="str">
        <f>AG$1&amp;": "&amp;SUBSTITUTE(Tabla5[[#This Row],[costo]],",",".")&amp;", "</f>
        <v xml:space="preserve">costo: 0, </v>
      </c>
      <c r="AH100" t="str">
        <f>AH$1&amp;": '"&amp;Tabla5[[#This Row],[money]]&amp;"', "</f>
        <v xml:space="preserve">money: 'EUR', </v>
      </c>
      <c r="AI100" t="str">
        <f>AI$1&amp;": "&amp;Tabla5[[#This Row],[comprado]]&amp;", "</f>
        <v xml:space="preserve">comprado: true, </v>
      </c>
      <c r="AJ100" t="str">
        <f>AJ$1&amp;": "&amp;Tabla5[[#This Row],[priority]]&amp;", "</f>
        <v xml:space="preserve">priority: 0, </v>
      </c>
      <c r="AK100" t="str">
        <f>AK$1&amp;": "&amp;Tabla5[[#This Row],[minutos]]&amp;", "</f>
        <v xml:space="preserve">minutos: 940, </v>
      </c>
      <c r="AL100" t="str">
        <f>AL$1&amp;": "&amp;IF(Tabla5[[#This Row],[culminado]]=0,"null","'"&amp;TEXT(Tabla5[[#This Row],[culminado]],"aaaa-mm-dd")&amp;"'")&amp;", "</f>
        <v xml:space="preserve">culminado: null, </v>
      </c>
      <c r="AM100" t="str">
        <f>AM$1&amp;": '"&amp;Tabla5[[#This Row],[certificado]]&amp;"', "</f>
        <v xml:space="preserve">certificado: '', </v>
      </c>
      <c r="AN100" t="str">
        <f>AN$1&amp;": '"&amp;Tabla5[[#This Row],[url_certificado]]&amp;"', "</f>
        <v xml:space="preserve">url_certificado: '', </v>
      </c>
      <c r="AO100" t="str">
        <f>AO$1&amp;": '"&amp;Tabla5[[#This Row],[instructor]]&amp;"', "</f>
        <v xml:space="preserve">instructor: 'Grover Vásquez', </v>
      </c>
      <c r="AP100" t="str">
        <f>AP$1&amp;": '"&amp;Tabla5[[#This Row],[description]]&amp;"', "</f>
        <v xml:space="preserve">description: 'javascript Moderno para principiantes, aprende Fundamentos, POO, ES6+, ajax, WebPack, firebase y Ejemplos de aplicación.', </v>
      </c>
      <c r="AQ100" t="str">
        <f>AQ$1&amp;": '"&amp;Tabla5[[#This Row],[url_aux]]&amp;"', "</f>
        <v xml:space="preserve">url_aux: '', </v>
      </c>
      <c r="AR100" t="str">
        <f>AR$1&amp;": '"&amp;Tabla5[[#This Row],[calificacion]]&amp;"', "</f>
        <v xml:space="preserve">calificacion: '*En evaluación*', </v>
      </c>
      <c r="AS100" t="str">
        <f>AS$1&amp;": "&amp;Tabla5[[#This Row],[actualizado]]&amp;", "</f>
        <v xml:space="preserve">actualizado: true, </v>
      </c>
      <c r="AT100" t="str">
        <f>AT$1&amp;": "&amp;Tabla5[[#This Row],[en_ruta]]&amp;", "</f>
        <v xml:space="preserve">en_ruta: true, </v>
      </c>
      <c r="AU100" t="str">
        <f>AU$1&amp;": '"&amp;Tabla5[[#This Row],[logo_platform]]&amp;"', "</f>
        <v xml:space="preserve">logo_platform: 'udemy', </v>
      </c>
      <c r="AV100" t="str">
        <f>AV$1&amp;": [ "&amp;Tabla5[[#This Row],[logo_technologies]]&amp;" ], "</f>
        <v xml:space="preserve">logo_technologies: [ 'javascript' ], </v>
      </c>
      <c r="AW100" t="str">
        <f>AW$1&amp;": "&amp;Tabla5[[#This Row],[mostrar]]&amp;", "</f>
        <v xml:space="preserve">mostrar: false, </v>
      </c>
      <c r="AX100" t="str">
        <f>AX$1&amp;": '"&amp;Tabla5[[#This Row],[repositorio]]&amp;"', "</f>
        <v xml:space="preserve">repositorio: '', </v>
      </c>
      <c r="AY100" t="str">
        <f>AY$1&amp;": '"&amp;Tabla5[[#This Row],[nota]]&amp;"'"</f>
        <v>nota: ''</v>
      </c>
      <c r="AZ100" t="str">
        <f t="shared" si="1"/>
        <v>{ id: 99, name: 'javascript Full- Curso desde Principiante hasta Profesional', category: 'Front-end', technology: 'javascript', url: 'https://www.udemy.com/course/javascript-moderno-para-principiantes', platform: 'Udemy', costo: 0, money: 'EUR', comprado: true, priority: 0, minutos: 940, culminado: null, certificado: '', url_certificado: '', instructor: 'Grover Vásquez', description: 'javascript Moderno para principiantes, aprende Fundamentos, POO, ES6+, ajax, WebPack, firebase y Ejemplos de aplicación.', url_aux: '', calificacion: '*En evaluación*', actualizado: true, en_ruta: true, logo_platform: 'udemy', logo_technologies: [ 'javascript' ], mostrar: false, repositorio: '', nota: '' },</v>
      </c>
    </row>
    <row r="101" spans="1:52" x14ac:dyDescent="0.3">
      <c r="A101" s="5">
        <v>100</v>
      </c>
      <c r="B101" t="s">
        <v>362</v>
      </c>
      <c r="C101" t="s">
        <v>955</v>
      </c>
      <c r="D101" t="s">
        <v>360</v>
      </c>
      <c r="E101" s="2" t="s">
        <v>361</v>
      </c>
      <c r="F101" t="s">
        <v>81</v>
      </c>
      <c r="G101" s="3">
        <v>0</v>
      </c>
      <c r="H101" t="s">
        <v>47</v>
      </c>
      <c r="I101" t="s">
        <v>14</v>
      </c>
      <c r="J101" s="4">
        <v>0</v>
      </c>
      <c r="K101">
        <v>45</v>
      </c>
      <c r="O101" t="s">
        <v>365</v>
      </c>
      <c r="P101" t="s">
        <v>363</v>
      </c>
      <c r="R101" t="s">
        <v>433</v>
      </c>
      <c r="S101" t="s">
        <v>14</v>
      </c>
      <c r="T101" t="s">
        <v>14</v>
      </c>
      <c r="U101" t="s">
        <v>785</v>
      </c>
      <c r="V101" s="19" t="s">
        <v>855</v>
      </c>
      <c r="W101" s="19" t="s">
        <v>15</v>
      </c>
      <c r="AA101" t="str">
        <f>AA$1&amp;": "&amp;Tabla5[[#This Row],[id]]&amp;", "</f>
        <v xml:space="preserve">id: 100, </v>
      </c>
      <c r="AB101" t="str">
        <f>AB$1&amp;": '"&amp;Tabla5[[#This Row],[name]]&amp;"', "</f>
        <v xml:space="preserve">name: 'WEBPACK 5 - ¡Curso práctico DESDE CERO! ', </v>
      </c>
      <c r="AC101" t="str">
        <f>AC$1&amp;": '"&amp;Tabla5[[#This Row],[category]]&amp;"', "</f>
        <v xml:space="preserve">category: 'Empaquetador de javascript', </v>
      </c>
      <c r="AD101" t="str">
        <f>AD$1&amp;": '"&amp;Tabla5[[#This Row],[technology]]&amp;"', "</f>
        <v xml:space="preserve">technology: 'Webpack', </v>
      </c>
      <c r="AE101" t="str">
        <f>AE$1&amp;": '"&amp;Tabla5[[#This Row],[url]]&amp;"', "</f>
        <v xml:space="preserve">url: 'https://www.youtube.com/watch?v=FMNuTj89RzU', </v>
      </c>
      <c r="AF101" t="str">
        <f>AF$1&amp;": '"&amp;Tabla5[[#This Row],[platform]]&amp;"', "</f>
        <v xml:space="preserve">platform: 'YouTube', </v>
      </c>
      <c r="AG101" t="str">
        <f>AG$1&amp;": "&amp;SUBSTITUTE(Tabla5[[#This Row],[costo]],",",".")&amp;", "</f>
        <v xml:space="preserve">costo: 0, </v>
      </c>
      <c r="AH101" t="str">
        <f>AH$1&amp;": '"&amp;Tabla5[[#This Row],[money]]&amp;"', "</f>
        <v xml:space="preserve">money: 'USD', </v>
      </c>
      <c r="AI101" t="str">
        <f>AI$1&amp;": "&amp;Tabla5[[#This Row],[comprado]]&amp;", "</f>
        <v xml:space="preserve">comprado: true, </v>
      </c>
      <c r="AJ101" t="str">
        <f>AJ$1&amp;": "&amp;Tabla5[[#This Row],[priority]]&amp;", "</f>
        <v xml:space="preserve">priority: 0, </v>
      </c>
      <c r="AK101" t="str">
        <f>AK$1&amp;": "&amp;Tabla5[[#This Row],[minutos]]&amp;", "</f>
        <v xml:space="preserve">minutos: 45, </v>
      </c>
      <c r="AL101" t="str">
        <f>AL$1&amp;": "&amp;IF(Tabla5[[#This Row],[culminado]]=0,"null","'"&amp;TEXT(Tabla5[[#This Row],[culminado]],"aaaa-mm-dd")&amp;"'")&amp;", "</f>
        <v xml:space="preserve">culminado: null, </v>
      </c>
      <c r="AM101" t="str">
        <f>AM$1&amp;": '"&amp;Tabla5[[#This Row],[certificado]]&amp;"', "</f>
        <v xml:space="preserve">certificado: '', </v>
      </c>
      <c r="AN101" t="str">
        <f>AN$1&amp;": '"&amp;Tabla5[[#This Row],[url_certificado]]&amp;"', "</f>
        <v xml:space="preserve">url_certificado: '', </v>
      </c>
      <c r="AO101" t="str">
        <f>AO$1&amp;": '"&amp;Tabla5[[#This Row],[instructor]]&amp;"', "</f>
        <v xml:space="preserve">instructor: 'Midudev', </v>
      </c>
      <c r="AP101" t="str">
        <f>AP$1&amp;": '"&amp;Tabla5[[#This Row],[description]]&amp;"', "</f>
        <v xml:space="preserve">description: 'Aprende a utilizar WEBPACK 5, el empaquetador de aplicaciones web más utilizado del momento. Veremos cómo crear paso a paso una aplicación con React, cómo crear nuestro entorno de desarrollo y optimizarla.', </v>
      </c>
      <c r="AQ101" t="str">
        <f>AQ$1&amp;": '"&amp;Tabla5[[#This Row],[url_aux]]&amp;"', "</f>
        <v xml:space="preserve">url_aux: '', </v>
      </c>
      <c r="AR101" t="str">
        <f>AR$1&amp;": '"&amp;Tabla5[[#This Row],[calificacion]]&amp;"', "</f>
        <v xml:space="preserve">calificacion: '*En evaluación*', </v>
      </c>
      <c r="AS101" t="str">
        <f>AS$1&amp;": "&amp;Tabla5[[#This Row],[actualizado]]&amp;", "</f>
        <v xml:space="preserve">actualizado: true, </v>
      </c>
      <c r="AT101" t="str">
        <f>AT$1&amp;": "&amp;Tabla5[[#This Row],[en_ruta]]&amp;", "</f>
        <v xml:space="preserve">en_ruta: true, </v>
      </c>
      <c r="AU101" t="str">
        <f>AU$1&amp;": '"&amp;Tabla5[[#This Row],[logo_platform]]&amp;"', "</f>
        <v xml:space="preserve">logo_platform: 'youtube', </v>
      </c>
      <c r="AV101" t="str">
        <f>AV$1&amp;": [ "&amp;Tabla5[[#This Row],[logo_technologies]]&amp;" ], "</f>
        <v xml:space="preserve">logo_technologies: [ 'webpack' ], </v>
      </c>
      <c r="AW101" t="str">
        <f>AW$1&amp;": "&amp;Tabla5[[#This Row],[mostrar]]&amp;", "</f>
        <v xml:space="preserve">mostrar: false, </v>
      </c>
      <c r="AX101" t="str">
        <f>AX$1&amp;": '"&amp;Tabla5[[#This Row],[repositorio]]&amp;"', "</f>
        <v xml:space="preserve">repositorio: '', </v>
      </c>
      <c r="AY101" t="str">
        <f>AY$1&amp;": '"&amp;Tabla5[[#This Row],[nota]]&amp;"'"</f>
        <v>nota: ''</v>
      </c>
      <c r="AZ101" t="str">
        <f t="shared" si="1"/>
        <v>{ id: 100, name: 'WEBPACK 5 - ¡Curso práctico DESDE CERO! ', category: 'Empaquetador de javascript', technology: 'Webpack', url: 'https://www.youtube.com/watch?v=FMNuTj89RzU', platform: 'YouTube', costo: 0, money: 'USD', comprado: true, priority: 0, minutos: 45, culminado: null, certificado: '', url_certificado: '', instructor: 'Midudev', description: 'Aprende a utilizar WEBPACK 5, el empaquetador de aplicaciones web más utilizado del momento. Veremos cómo crear paso a paso una aplicación con React, cómo crear nuestro entorno de desarrollo y optimizarla.', url_aux: '', calificacion: '*En evaluación*', actualizado: true, en_ruta: true, logo_platform: 'youtube', logo_technologies: [ 'webpack' ], mostrar: false, repositorio: '', nota: '' },</v>
      </c>
    </row>
    <row r="102" spans="1:52" x14ac:dyDescent="0.3">
      <c r="A102" s="6">
        <v>101</v>
      </c>
      <c r="B102" t="s">
        <v>369</v>
      </c>
      <c r="C102" t="s">
        <v>366</v>
      </c>
      <c r="D102" t="s">
        <v>367</v>
      </c>
      <c r="E102" s="2" t="s">
        <v>368</v>
      </c>
      <c r="F102" t="s">
        <v>173</v>
      </c>
      <c r="G102" s="3">
        <v>0</v>
      </c>
      <c r="H102" t="s">
        <v>47</v>
      </c>
      <c r="I102" t="s">
        <v>14</v>
      </c>
      <c r="J102" s="4">
        <v>0</v>
      </c>
      <c r="K102">
        <f>40*60</f>
        <v>2400</v>
      </c>
      <c r="L102" s="9">
        <v>43981</v>
      </c>
      <c r="M102" t="s">
        <v>371</v>
      </c>
      <c r="N102" s="2" t="s">
        <v>180</v>
      </c>
      <c r="O102" t="s">
        <v>372</v>
      </c>
      <c r="P102" t="s">
        <v>370</v>
      </c>
      <c r="R102" t="s">
        <v>458</v>
      </c>
      <c r="S102" t="s">
        <v>14</v>
      </c>
      <c r="T102" t="s">
        <v>14</v>
      </c>
      <c r="U102" t="s">
        <v>774</v>
      </c>
      <c r="V102" s="19" t="s">
        <v>836</v>
      </c>
      <c r="W102" s="19" t="s">
        <v>14</v>
      </c>
      <c r="AA102" t="str">
        <f>AA$1&amp;": "&amp;Tabla5[[#This Row],[id]]&amp;", "</f>
        <v xml:space="preserve">id: 101, </v>
      </c>
      <c r="AB102" t="str">
        <f>AB$1&amp;": '"&amp;Tabla5[[#This Row],[name]]&amp;"', "</f>
        <v xml:space="preserve">name: 'Fundamentos de Marketing Digital', </v>
      </c>
      <c r="AC102" t="str">
        <f>AC$1&amp;": '"&amp;Tabla5[[#This Row],[category]]&amp;"', "</f>
        <v xml:space="preserve">category: 'Soportes', </v>
      </c>
      <c r="AD102" t="str">
        <f>AD$1&amp;": '"&amp;Tabla5[[#This Row],[technology]]&amp;"', "</f>
        <v xml:space="preserve">technology: 'Marketing', </v>
      </c>
      <c r="AE102" t="str">
        <f>AE$1&amp;": '"&amp;Tabla5[[#This Row],[url]]&amp;"', "</f>
        <v xml:space="preserve">url: 'https://learndigital.withgoogle.com/activate/course/digital-marketing', </v>
      </c>
      <c r="AF102" t="str">
        <f>AF$1&amp;": '"&amp;Tabla5[[#This Row],[platform]]&amp;"', "</f>
        <v xml:space="preserve">platform: 'Google Activate', </v>
      </c>
      <c r="AG102" t="str">
        <f>AG$1&amp;": "&amp;SUBSTITUTE(Tabla5[[#This Row],[costo]],",",".")&amp;", "</f>
        <v xml:space="preserve">costo: 0, </v>
      </c>
      <c r="AH102" t="str">
        <f>AH$1&amp;": '"&amp;Tabla5[[#This Row],[money]]&amp;"', "</f>
        <v xml:space="preserve">money: 'USD', </v>
      </c>
      <c r="AI102" t="str">
        <f>AI$1&amp;": "&amp;Tabla5[[#This Row],[comprado]]&amp;", "</f>
        <v xml:space="preserve">comprado: true, </v>
      </c>
      <c r="AJ102" t="str">
        <f>AJ$1&amp;": "&amp;Tabla5[[#This Row],[priority]]&amp;", "</f>
        <v xml:space="preserve">priority: 0, </v>
      </c>
      <c r="AK102" t="str">
        <f>AK$1&amp;": "&amp;Tabla5[[#This Row],[minutos]]&amp;", "</f>
        <v xml:space="preserve">minutos: 2400, </v>
      </c>
      <c r="AL102" t="str">
        <f>AL$1&amp;": "&amp;IF(Tabla5[[#This Row],[culminado]]=0,"null","'"&amp;TEXT(Tabla5[[#This Row],[culminado]],"aaaa-mm-dd")&amp;"'")&amp;", "</f>
        <v xml:space="preserve">culminado: '2020-05-30', </v>
      </c>
      <c r="AM102" t="str">
        <f>AM$1&amp;": '"&amp;Tabla5[[#This Row],[certificado]]&amp;"', "</f>
        <v xml:space="preserve">certificado: 'BCU 7HW MSA', </v>
      </c>
      <c r="AN102" t="str">
        <f>AN$1&amp;": '"&amp;Tabla5[[#This Row],[url_certificado]]&amp;"', "</f>
        <v xml:space="preserve">url_certificado: 'https://learndigital.withgoogle.com/activate/validate-certificate-code', </v>
      </c>
      <c r="AO102" t="str">
        <f>AO$1&amp;": '"&amp;Tabla5[[#This Row],[instructor]]&amp;"', "</f>
        <v xml:space="preserve">instructor: 'Google EMEA', </v>
      </c>
      <c r="AP102" t="str">
        <f>AP$1&amp;": '"&amp;Tabla5[[#This Row],[description]]&amp;"', "</f>
        <v xml:space="preserve">description: 'Aprende los conceptos básicos del marketing digital e impulsa tu negocio o tu carrera.', </v>
      </c>
      <c r="AQ102" t="str">
        <f>AQ$1&amp;": '"&amp;Tabla5[[#This Row],[url_aux]]&amp;"', "</f>
        <v xml:space="preserve">url_aux: '', </v>
      </c>
      <c r="AR102" t="str">
        <f>AR$1&amp;": '"&amp;Tabla5[[#This Row],[calificacion]]&amp;"', "</f>
        <v xml:space="preserve">calificacion: 'Excelente', </v>
      </c>
      <c r="AS102" t="str">
        <f>AS$1&amp;": "&amp;Tabla5[[#This Row],[actualizado]]&amp;", "</f>
        <v xml:space="preserve">actualizado: true, </v>
      </c>
      <c r="AT102" t="str">
        <f>AT$1&amp;": "&amp;Tabla5[[#This Row],[en_ruta]]&amp;", "</f>
        <v xml:space="preserve">en_ruta: true, </v>
      </c>
      <c r="AU102" t="str">
        <f>AU$1&amp;": '"&amp;Tabla5[[#This Row],[logo_platform]]&amp;"', "</f>
        <v xml:space="preserve">logo_platform: 'google', </v>
      </c>
      <c r="AV102" t="str">
        <f>AV$1&amp;": [ "&amp;Tabla5[[#This Row],[logo_technologies]]&amp;" ], "</f>
        <v xml:space="preserve">logo_technologies: [ 'generico' ], </v>
      </c>
      <c r="AW102" t="str">
        <f>AW$1&amp;": "&amp;Tabla5[[#This Row],[mostrar]]&amp;", "</f>
        <v xml:space="preserve">mostrar: true, </v>
      </c>
      <c r="AX102" t="str">
        <f>AX$1&amp;": '"&amp;Tabla5[[#This Row],[repositorio]]&amp;"', "</f>
        <v xml:space="preserve">repositorio: '', </v>
      </c>
      <c r="AY102" t="str">
        <f>AY$1&amp;": '"&amp;Tabla5[[#This Row],[nota]]&amp;"'"</f>
        <v>nota: ''</v>
      </c>
      <c r="AZ102" t="str">
        <f t="shared" si="1"/>
        <v>{ id: 101, name: 'Fundamentos de Marketing Digital', category: 'Soportes', technology: 'Marketing', url: 'https://learndigital.withgoogle.com/activate/course/digital-marketing', platform: 'Google Activate', costo: 0, money: 'USD', comprado: true, priority: 0, minutos: 2400, culminado: '2020-05-30', certificado: 'BCU 7HW MSA', url_certificado: 'https://learndigital.withgoogle.com/activate/validate-certificate-code', instructor: 'Google EMEA', description: 'Aprende los conceptos básicos del marketing digital e impulsa tu negocio o tu carrera.', url_aux: '', calificacion: 'Excelente', actualizado: true, en_ruta: true, logo_platform: 'google', logo_technologies: [ 'generico' ], mostrar: true, repositorio: '', nota: '' },</v>
      </c>
    </row>
    <row r="103" spans="1:52" x14ac:dyDescent="0.3">
      <c r="A103" s="6">
        <v>102</v>
      </c>
      <c r="B103" t="s">
        <v>375</v>
      </c>
      <c r="C103" t="s">
        <v>374</v>
      </c>
      <c r="D103" t="s">
        <v>282</v>
      </c>
      <c r="E103" s="2" t="s">
        <v>373</v>
      </c>
      <c r="F103" t="s">
        <v>1232</v>
      </c>
      <c r="G103" s="3">
        <v>0</v>
      </c>
      <c r="H103" t="s">
        <v>47</v>
      </c>
      <c r="I103" t="s">
        <v>14</v>
      </c>
      <c r="J103" s="4">
        <v>0</v>
      </c>
      <c r="K103">
        <f>24*60</f>
        <v>1440</v>
      </c>
      <c r="L103" s="9">
        <v>43982</v>
      </c>
      <c r="N103" s="2" t="s">
        <v>377</v>
      </c>
      <c r="O103" t="s">
        <v>376</v>
      </c>
      <c r="P103" t="s">
        <v>378</v>
      </c>
      <c r="R103" t="s">
        <v>446</v>
      </c>
      <c r="S103" t="s">
        <v>14</v>
      </c>
      <c r="T103" t="s">
        <v>15</v>
      </c>
      <c r="U103" t="s">
        <v>765</v>
      </c>
      <c r="V103" s="19" t="s">
        <v>1097</v>
      </c>
      <c r="W103" s="19" t="s">
        <v>14</v>
      </c>
      <c r="AA103" t="str">
        <f>AA$1&amp;": "&amp;Tabla5[[#This Row],[id]]&amp;", "</f>
        <v xml:space="preserve">id: 102, </v>
      </c>
      <c r="AB103" t="str">
        <f>AB$1&amp;": '"&amp;Tabla5[[#This Row],[name]]&amp;"', "</f>
        <v xml:space="preserve">name: 'Curador de datos', </v>
      </c>
      <c r="AC103" t="str">
        <f>AC$1&amp;": '"&amp;Tabla5[[#This Row],[category]]&amp;"', "</f>
        <v xml:space="preserve">category: 'Bases de datos', </v>
      </c>
      <c r="AD103" t="str">
        <f>AD$1&amp;": '"&amp;Tabla5[[#This Row],[technology]]&amp;"', "</f>
        <v xml:space="preserve">technology: 'General', </v>
      </c>
      <c r="AE103" t="str">
        <f>AE$1&amp;": '"&amp;Tabla5[[#This Row],[url]]&amp;"', "</f>
        <v xml:space="preserve">url: 'https://capacitateparaelempleo.org/pages.php?r=.tema&amp;tagID=936', </v>
      </c>
      <c r="AF103" t="str">
        <f>AF$1&amp;": '"&amp;Tabla5[[#This Row],[platform]]&amp;"', "</f>
        <v xml:space="preserve">platform: 'Fundación Carlos Slim', </v>
      </c>
      <c r="AG103" t="str">
        <f>AG$1&amp;": "&amp;SUBSTITUTE(Tabla5[[#This Row],[costo]],",",".")&amp;", "</f>
        <v xml:space="preserve">costo: 0, </v>
      </c>
      <c r="AH103" t="str">
        <f>AH$1&amp;": '"&amp;Tabla5[[#This Row],[money]]&amp;"', "</f>
        <v xml:space="preserve">money: 'USD', </v>
      </c>
      <c r="AI103" t="str">
        <f>AI$1&amp;": "&amp;Tabla5[[#This Row],[comprado]]&amp;", "</f>
        <v xml:space="preserve">comprado: true, </v>
      </c>
      <c r="AJ103" t="str">
        <f>AJ$1&amp;": "&amp;Tabla5[[#This Row],[priority]]&amp;", "</f>
        <v xml:space="preserve">priority: 0, </v>
      </c>
      <c r="AK103" t="str">
        <f>AK$1&amp;": "&amp;Tabla5[[#This Row],[minutos]]&amp;", "</f>
        <v xml:space="preserve">minutos: 1440, </v>
      </c>
      <c r="AL103" t="str">
        <f>AL$1&amp;": "&amp;IF(Tabla5[[#This Row],[culminado]]=0,"null","'"&amp;TEXT(Tabla5[[#This Row],[culminado]],"aaaa-mm-dd")&amp;"'")&amp;", "</f>
        <v xml:space="preserve">culminado: '2020-05-31', </v>
      </c>
      <c r="AM103" t="str">
        <f>AM$1&amp;": '"&amp;Tabla5[[#This Row],[certificado]]&amp;"', "</f>
        <v xml:space="preserve">certificado: '', </v>
      </c>
      <c r="AN103" t="str">
        <f>AN$1&amp;": '"&amp;Tabla5[[#This Row],[url_certificado]]&amp;"', "</f>
        <v xml:space="preserve">url_certificado: 'https://capacitateparaelempleo.org/verifica/neglddar1', </v>
      </c>
      <c r="AO103" t="str">
        <f>AO$1&amp;": '"&amp;Tabla5[[#This Row],[instructor]]&amp;"', "</f>
        <v xml:space="preserve">instructor: 'Capacítate para el empleo', </v>
      </c>
      <c r="AP103" t="str">
        <f>AP$1&amp;": '"&amp;Tabla5[[#This Row],[description]]&amp;"', "</f>
        <v xml:space="preserve">description: 'Aprende a a administrar, crear, manejar y optimizar una base de datos, mediante un software especializado, para que la información sea útil y se convierta en un activo importante para la toma de decisiones.', </v>
      </c>
      <c r="AQ103" t="str">
        <f>AQ$1&amp;": '"&amp;Tabla5[[#This Row],[url_aux]]&amp;"', "</f>
        <v xml:space="preserve">url_aux: '', </v>
      </c>
      <c r="AR103" t="str">
        <f>AR$1&amp;": '"&amp;Tabla5[[#This Row],[calificacion]]&amp;"', "</f>
        <v xml:space="preserve">calificacion: 'Bueno', </v>
      </c>
      <c r="AS103" t="str">
        <f>AS$1&amp;": "&amp;Tabla5[[#This Row],[actualizado]]&amp;", "</f>
        <v xml:space="preserve">actualizado: true, </v>
      </c>
      <c r="AT103" t="str">
        <f>AT$1&amp;": "&amp;Tabla5[[#This Row],[en_ruta]]&amp;", "</f>
        <v xml:space="preserve">en_ruta: false, </v>
      </c>
      <c r="AU103" t="str">
        <f>AU$1&amp;": '"&amp;Tabla5[[#This Row],[logo_platform]]&amp;"', "</f>
        <v xml:space="preserve">logo_platform: 'cpee', </v>
      </c>
      <c r="AV103" t="str">
        <f>AV$1&amp;": [ "&amp;Tabla5[[#This Row],[logo_technologies]]&amp;" ], "</f>
        <v xml:space="preserve">logo_technologies: [ 'mariadb','heidisql','sql' ], </v>
      </c>
      <c r="AW103" t="str">
        <f>AW$1&amp;": "&amp;Tabla5[[#This Row],[mostrar]]&amp;", "</f>
        <v xml:space="preserve">mostrar: true, </v>
      </c>
      <c r="AX103" t="str">
        <f>AX$1&amp;": '"&amp;Tabla5[[#This Row],[repositorio]]&amp;"', "</f>
        <v xml:space="preserve">repositorio: '', </v>
      </c>
      <c r="AY103" t="str">
        <f>AY$1&amp;": '"&amp;Tabla5[[#This Row],[nota]]&amp;"'"</f>
        <v>nota: ''</v>
      </c>
      <c r="AZ103" t="str">
        <f t="shared" si="1"/>
        <v>{ id: 102, name: 'Curador de datos', category: 'Bases de datos', technology: 'General', url: 'https://capacitateparaelempleo.org/pages.php?r=.tema&amp;tagID=936', platform: 'Fundación Carlos Slim', costo: 0, money: 'USD', comprado: true, priority: 0, minutos: 1440, culminado: '2020-05-31', certificado: '', url_certificado: 'https://capacitateparaelempleo.org/verifica/neglddar1', instructor: 'Capacítate para el empleo', description: 'Aprende a a administrar, crear, manejar y optimizar una base de datos, mediante un software especializado, para que la información sea útil y se convierta en un activo importante para la toma de decisiones.', url_aux: '', calificacion: 'Bueno', actualizado: true, en_ruta: false, logo_platform: 'cpee', logo_technologies: [ 'mariadb','heidisql','sql' ], mostrar: true, repositorio: '', nota: '' },</v>
      </c>
    </row>
    <row r="104" spans="1:52" x14ac:dyDescent="0.3">
      <c r="A104" s="6">
        <v>103</v>
      </c>
      <c r="B104" t="s">
        <v>381</v>
      </c>
      <c r="C104" t="s">
        <v>366</v>
      </c>
      <c r="D104" t="s">
        <v>380</v>
      </c>
      <c r="E104" s="2" t="s">
        <v>379</v>
      </c>
      <c r="F104" t="s">
        <v>173</v>
      </c>
      <c r="G104" s="3">
        <v>0</v>
      </c>
      <c r="H104" t="s">
        <v>47</v>
      </c>
      <c r="I104" t="s">
        <v>14</v>
      </c>
      <c r="J104" s="4">
        <v>0</v>
      </c>
      <c r="K104">
        <f>40*60</f>
        <v>2400</v>
      </c>
      <c r="L104" s="9">
        <v>43983</v>
      </c>
      <c r="M104" t="s">
        <v>383</v>
      </c>
      <c r="N104" s="2" t="s">
        <v>180</v>
      </c>
      <c r="O104" t="s">
        <v>372</v>
      </c>
      <c r="P104" t="s">
        <v>382</v>
      </c>
      <c r="R104" t="s">
        <v>458</v>
      </c>
      <c r="S104" t="s">
        <v>14</v>
      </c>
      <c r="T104" t="s">
        <v>14</v>
      </c>
      <c r="U104" t="s">
        <v>774</v>
      </c>
      <c r="V104" s="19" t="s">
        <v>1098</v>
      </c>
      <c r="W104" s="19" t="s">
        <v>14</v>
      </c>
      <c r="AA104" t="str">
        <f>AA$1&amp;": "&amp;Tabla5[[#This Row],[id]]&amp;", "</f>
        <v xml:space="preserve">id: 103, </v>
      </c>
      <c r="AB104" t="str">
        <f>AB$1&amp;": '"&amp;Tabla5[[#This Row],[name]]&amp;"', "</f>
        <v xml:space="preserve">name: 'Curso de Desarrollo de Apps Móviles', </v>
      </c>
      <c r="AC104" t="str">
        <f>AC$1&amp;": '"&amp;Tabla5[[#This Row],[category]]&amp;"', "</f>
        <v xml:space="preserve">category: 'Soportes', </v>
      </c>
      <c r="AD104" t="str">
        <f>AD$1&amp;": '"&amp;Tabla5[[#This Row],[technology]]&amp;"', "</f>
        <v xml:space="preserve">technology: 'Desarrollo móvil', </v>
      </c>
      <c r="AE104" t="str">
        <f>AE$1&amp;": '"&amp;Tabla5[[#This Row],[url]]&amp;"', "</f>
        <v xml:space="preserve">url: 'https://learndigital.withgoogle.com/activate/course/apps', </v>
      </c>
      <c r="AF104" t="str">
        <f>AF$1&amp;": '"&amp;Tabla5[[#This Row],[platform]]&amp;"', "</f>
        <v xml:space="preserve">platform: 'Google Activate', </v>
      </c>
      <c r="AG104" t="str">
        <f>AG$1&amp;": "&amp;SUBSTITUTE(Tabla5[[#This Row],[costo]],",",".")&amp;", "</f>
        <v xml:space="preserve">costo: 0, </v>
      </c>
      <c r="AH104" t="str">
        <f>AH$1&amp;": '"&amp;Tabla5[[#This Row],[money]]&amp;"', "</f>
        <v xml:space="preserve">money: 'USD', </v>
      </c>
      <c r="AI104" t="str">
        <f>AI$1&amp;": "&amp;Tabla5[[#This Row],[comprado]]&amp;", "</f>
        <v xml:space="preserve">comprado: true, </v>
      </c>
      <c r="AJ104" t="str">
        <f>AJ$1&amp;": "&amp;Tabla5[[#This Row],[priority]]&amp;", "</f>
        <v xml:space="preserve">priority: 0, </v>
      </c>
      <c r="AK104" t="str">
        <f>AK$1&amp;": "&amp;Tabla5[[#This Row],[minutos]]&amp;", "</f>
        <v xml:space="preserve">minutos: 2400, </v>
      </c>
      <c r="AL104" t="str">
        <f>AL$1&amp;": "&amp;IF(Tabla5[[#This Row],[culminado]]=0,"null","'"&amp;TEXT(Tabla5[[#This Row],[culminado]],"aaaa-mm-dd")&amp;"'")&amp;", "</f>
        <v xml:space="preserve">culminado: '2020-06-01', </v>
      </c>
      <c r="AM104" t="str">
        <f>AM$1&amp;": '"&amp;Tabla5[[#This Row],[certificado]]&amp;"', "</f>
        <v xml:space="preserve">certificado: 'FDH 3RR UEQ', </v>
      </c>
      <c r="AN104" t="str">
        <f>AN$1&amp;": '"&amp;Tabla5[[#This Row],[url_certificado]]&amp;"', "</f>
        <v xml:space="preserve">url_certificado: 'https://learndigital.withgoogle.com/activate/validate-certificate-code', </v>
      </c>
      <c r="AO104" t="str">
        <f>AO$1&amp;": '"&amp;Tabla5[[#This Row],[instructor]]&amp;"', "</f>
        <v xml:space="preserve">instructor: 'Google EMEA', </v>
      </c>
      <c r="AP104" t="str">
        <f>AP$1&amp;": '"&amp;Tabla5[[#This Row],[description]]&amp;"', "</f>
        <v xml:space="preserve">description: 'Descubre el mundo de la Desarrollo de Apps Móviles de la mano de la UCM (Universidad Complutense de Madrid).', </v>
      </c>
      <c r="AQ104" t="str">
        <f>AQ$1&amp;": '"&amp;Tabla5[[#This Row],[url_aux]]&amp;"', "</f>
        <v xml:space="preserve">url_aux: '', </v>
      </c>
      <c r="AR104" t="str">
        <f>AR$1&amp;": '"&amp;Tabla5[[#This Row],[calificacion]]&amp;"', "</f>
        <v xml:space="preserve">calificacion: 'Excelente', </v>
      </c>
      <c r="AS104" t="str">
        <f>AS$1&amp;": "&amp;Tabla5[[#This Row],[actualizado]]&amp;", "</f>
        <v xml:space="preserve">actualizado: true, </v>
      </c>
      <c r="AT104" t="str">
        <f>AT$1&amp;": "&amp;Tabla5[[#This Row],[en_ruta]]&amp;", "</f>
        <v xml:space="preserve">en_ruta: true, </v>
      </c>
      <c r="AU104" t="str">
        <f>AU$1&amp;": '"&amp;Tabla5[[#This Row],[logo_platform]]&amp;"', "</f>
        <v xml:space="preserve">logo_platform: 'google', </v>
      </c>
      <c r="AV104" t="str">
        <f>AV$1&amp;": [ "&amp;Tabla5[[#This Row],[logo_technologies]]&amp;" ], "</f>
        <v xml:space="preserve">logo_technologies: [ 'androidstudio','xcode','html5','css','javascript','apachecordova' ], </v>
      </c>
      <c r="AW104" t="str">
        <f>AW$1&amp;": "&amp;Tabla5[[#This Row],[mostrar]]&amp;", "</f>
        <v xml:space="preserve">mostrar: true, </v>
      </c>
      <c r="AX104" t="str">
        <f>AX$1&amp;": '"&amp;Tabla5[[#This Row],[repositorio]]&amp;"', "</f>
        <v xml:space="preserve">repositorio: '', </v>
      </c>
      <c r="AY104" t="str">
        <f>AY$1&amp;": '"&amp;Tabla5[[#This Row],[nota]]&amp;"'"</f>
        <v>nota: ''</v>
      </c>
      <c r="AZ104" t="str">
        <f t="shared" si="1"/>
        <v>{ id: 103, name: 'Curso de Desarrollo de Apps Móviles', category: 'Soportes', technology: 'Desarrollo móvil', url: 'https://learndigital.withgoogle.com/activate/course/apps', platform: 'Google Activate', costo: 0, money: 'USD', comprado: true, priority: 0, minutos: 2400, culminado: '2020-06-01', certificado: 'FDH 3RR UEQ', url_certificado: 'https://learndigital.withgoogle.com/activate/validate-certificate-code', instructor: 'Google EMEA', description: 'Descubre el mundo de la Desarrollo de Apps Móviles de la mano de la UCM (Universidad Complutense de Madrid).', url_aux: '', calificacion: 'Excelente', actualizado: true, en_ruta: true, logo_platform: 'google', logo_technologies: [ 'androidstudio','xcode','html5','css','javascript','apachecordova' ], mostrar: true, repositorio: '', nota: '' },</v>
      </c>
    </row>
    <row r="105" spans="1:52" x14ac:dyDescent="0.3">
      <c r="A105" s="6">
        <v>104</v>
      </c>
      <c r="B105" t="s">
        <v>385</v>
      </c>
      <c r="C105" t="s">
        <v>366</v>
      </c>
      <c r="D105" t="s">
        <v>282</v>
      </c>
      <c r="E105" s="2" t="s">
        <v>384</v>
      </c>
      <c r="F105" t="s">
        <v>173</v>
      </c>
      <c r="G105" s="3">
        <v>0</v>
      </c>
      <c r="H105" t="s">
        <v>47</v>
      </c>
      <c r="I105" t="s">
        <v>14</v>
      </c>
      <c r="J105" s="4">
        <v>0</v>
      </c>
      <c r="K105">
        <f>40*60</f>
        <v>2400</v>
      </c>
      <c r="L105" s="9">
        <v>43993</v>
      </c>
      <c r="M105" t="s">
        <v>386</v>
      </c>
      <c r="N105" s="2" t="s">
        <v>180</v>
      </c>
      <c r="O105" t="s">
        <v>372</v>
      </c>
      <c r="P105" t="s">
        <v>387</v>
      </c>
      <c r="R105" t="s">
        <v>458</v>
      </c>
      <c r="S105" t="s">
        <v>14</v>
      </c>
      <c r="T105" t="s">
        <v>14</v>
      </c>
      <c r="U105" t="s">
        <v>774</v>
      </c>
      <c r="V105" s="19" t="s">
        <v>836</v>
      </c>
      <c r="W105" s="19" t="s">
        <v>15</v>
      </c>
      <c r="AA105" t="str">
        <f>AA$1&amp;": "&amp;Tabla5[[#This Row],[id]]&amp;", "</f>
        <v xml:space="preserve">id: 104, </v>
      </c>
      <c r="AB105" t="str">
        <f>AB$1&amp;": '"&amp;Tabla5[[#This Row],[name]]&amp;"', "</f>
        <v xml:space="preserve">name: 'Transformación digital para el empleo', </v>
      </c>
      <c r="AC105" t="str">
        <f>AC$1&amp;": '"&amp;Tabla5[[#This Row],[category]]&amp;"', "</f>
        <v xml:space="preserve">category: 'Soportes', </v>
      </c>
      <c r="AD105" t="str">
        <f>AD$1&amp;": '"&amp;Tabla5[[#This Row],[technology]]&amp;"', "</f>
        <v xml:space="preserve">technology: 'General', </v>
      </c>
      <c r="AE105" t="str">
        <f>AE$1&amp;": '"&amp;Tabla5[[#This Row],[url]]&amp;"', "</f>
        <v xml:space="preserve">url: 'https://learndigital.withgoogle.com/activate/course/digital-transformation', </v>
      </c>
      <c r="AF105" t="str">
        <f>AF$1&amp;": '"&amp;Tabla5[[#This Row],[platform]]&amp;"', "</f>
        <v xml:space="preserve">platform: 'Google Activate', </v>
      </c>
      <c r="AG105" t="str">
        <f>AG$1&amp;": "&amp;SUBSTITUTE(Tabla5[[#This Row],[costo]],",",".")&amp;", "</f>
        <v xml:space="preserve">costo: 0, </v>
      </c>
      <c r="AH105" t="str">
        <f>AH$1&amp;": '"&amp;Tabla5[[#This Row],[money]]&amp;"', "</f>
        <v xml:space="preserve">money: 'USD', </v>
      </c>
      <c r="AI105" t="str">
        <f>AI$1&amp;": "&amp;Tabla5[[#This Row],[comprado]]&amp;", "</f>
        <v xml:space="preserve">comprado: true, </v>
      </c>
      <c r="AJ105" t="str">
        <f>AJ$1&amp;": "&amp;Tabla5[[#This Row],[priority]]&amp;", "</f>
        <v xml:space="preserve">priority: 0, </v>
      </c>
      <c r="AK105" t="str">
        <f>AK$1&amp;": "&amp;Tabla5[[#This Row],[minutos]]&amp;", "</f>
        <v xml:space="preserve">minutos: 2400, </v>
      </c>
      <c r="AL105" t="str">
        <f>AL$1&amp;": "&amp;IF(Tabla5[[#This Row],[culminado]]=0,"null","'"&amp;TEXT(Tabla5[[#This Row],[culminado]],"aaaa-mm-dd")&amp;"'")&amp;", "</f>
        <v xml:space="preserve">culminado: '2020-06-11', </v>
      </c>
      <c r="AM105" t="str">
        <f>AM$1&amp;": '"&amp;Tabla5[[#This Row],[certificado]]&amp;"', "</f>
        <v xml:space="preserve">certificado: 'RB5 QF8 D3F', </v>
      </c>
      <c r="AN105" t="str">
        <f>AN$1&amp;": '"&amp;Tabla5[[#This Row],[url_certificado]]&amp;"', "</f>
        <v xml:space="preserve">url_certificado: 'https://learndigital.withgoogle.com/activate/validate-certificate-code', </v>
      </c>
      <c r="AO105" t="str">
        <f>AO$1&amp;": '"&amp;Tabla5[[#This Row],[instructor]]&amp;"', "</f>
        <v xml:space="preserve">instructor: 'Google EMEA', </v>
      </c>
      <c r="AP105" t="str">
        <f>AP$1&amp;": '"&amp;Tabla5[[#This Row],[description]]&amp;"', "</f>
        <v xml:space="preserve">description: 'Descubre todo lo relacionado con la transformación digital de la mano de EOI (Escuela de Organización Industrial).', </v>
      </c>
      <c r="AQ105" t="str">
        <f>AQ$1&amp;": '"&amp;Tabla5[[#This Row],[url_aux]]&amp;"', "</f>
        <v xml:space="preserve">url_aux: '', </v>
      </c>
      <c r="AR105" t="str">
        <f>AR$1&amp;": '"&amp;Tabla5[[#This Row],[calificacion]]&amp;"', "</f>
        <v xml:space="preserve">calificacion: 'Excelente', </v>
      </c>
      <c r="AS105" t="str">
        <f>AS$1&amp;": "&amp;Tabla5[[#This Row],[actualizado]]&amp;", "</f>
        <v xml:space="preserve">actualizado: true, </v>
      </c>
      <c r="AT105" t="str">
        <f>AT$1&amp;": "&amp;Tabla5[[#This Row],[en_ruta]]&amp;", "</f>
        <v xml:space="preserve">en_ruta: true, </v>
      </c>
      <c r="AU105" t="str">
        <f>AU$1&amp;": '"&amp;Tabla5[[#This Row],[logo_platform]]&amp;"', "</f>
        <v xml:space="preserve">logo_platform: 'google', </v>
      </c>
      <c r="AV105" t="str">
        <f>AV$1&amp;": [ "&amp;Tabla5[[#This Row],[logo_technologies]]&amp;" ], "</f>
        <v xml:space="preserve">logo_technologies: [ 'generico' ], </v>
      </c>
      <c r="AW105" t="str">
        <f>AW$1&amp;": "&amp;Tabla5[[#This Row],[mostrar]]&amp;", "</f>
        <v xml:space="preserve">mostrar: false, </v>
      </c>
      <c r="AX105" t="str">
        <f>AX$1&amp;": '"&amp;Tabla5[[#This Row],[repositorio]]&amp;"', "</f>
        <v xml:space="preserve">repositorio: '', </v>
      </c>
      <c r="AY105" t="str">
        <f>AY$1&amp;": '"&amp;Tabla5[[#This Row],[nota]]&amp;"'"</f>
        <v>nota: ''</v>
      </c>
      <c r="AZ105" t="str">
        <f t="shared" si="1"/>
        <v>{ id: 104, name: 'Transformación digital para el empleo', category: 'Soportes', technology: 'General', url: 'https://learndigital.withgoogle.com/activate/course/digital-transformation', platform: 'Google Activate', costo: 0, money: 'USD', comprado: true, priority: 0, minutos: 2400, culminado: '2020-06-11', certificado: 'RB5 QF8 D3F', url_certificado: 'https://learndigital.withgoogle.com/activate/validate-certificate-code', instructor: 'Google EMEA', description: 'Descubre todo lo relacionado con la transformación digital de la mano de EOI (Escuela de Organización Industrial).', url_aux: '', calificacion: 'Excelente', actualizado: true, en_ruta: true, logo_platform: 'google', logo_technologies: [ 'generico' ], mostrar: false, repositorio: '', nota: '' },</v>
      </c>
    </row>
    <row r="106" spans="1:52" x14ac:dyDescent="0.3">
      <c r="A106" s="6">
        <v>105</v>
      </c>
      <c r="B106" t="s">
        <v>389</v>
      </c>
      <c r="C106" t="s">
        <v>113</v>
      </c>
      <c r="D106" t="s">
        <v>132</v>
      </c>
      <c r="E106" s="2" t="s">
        <v>388</v>
      </c>
      <c r="F106" t="s">
        <v>1232</v>
      </c>
      <c r="G106" s="3">
        <v>0</v>
      </c>
      <c r="H106" t="s">
        <v>47</v>
      </c>
      <c r="I106" t="s">
        <v>14</v>
      </c>
      <c r="J106" s="4">
        <v>0</v>
      </c>
      <c r="K106">
        <f>32*60</f>
        <v>1920</v>
      </c>
      <c r="L106" s="9">
        <v>43999</v>
      </c>
      <c r="N106" s="2" t="s">
        <v>390</v>
      </c>
      <c r="O106" t="s">
        <v>376</v>
      </c>
      <c r="P106" t="s">
        <v>391</v>
      </c>
      <c r="R106" t="s">
        <v>446</v>
      </c>
      <c r="S106" t="s">
        <v>14</v>
      </c>
      <c r="T106" t="s">
        <v>15</v>
      </c>
      <c r="U106" t="s">
        <v>765</v>
      </c>
      <c r="V106" s="19" t="s">
        <v>836</v>
      </c>
      <c r="W106" s="19" t="s">
        <v>14</v>
      </c>
      <c r="AA106" t="str">
        <f>AA$1&amp;": "&amp;Tabla5[[#This Row],[id]]&amp;", "</f>
        <v xml:space="preserve">id: 105, </v>
      </c>
      <c r="AB106" t="str">
        <f>AB$1&amp;": '"&amp;Tabla5[[#This Row],[name]]&amp;"', "</f>
        <v xml:space="preserve">name: 'Programador (orientado a objetos)', </v>
      </c>
      <c r="AC106" t="str">
        <f>AC$1&amp;": '"&amp;Tabla5[[#This Row],[category]]&amp;"', "</f>
        <v xml:space="preserve">category: 'Paradigmas', </v>
      </c>
      <c r="AD106" t="str">
        <f>AD$1&amp;": '"&amp;Tabla5[[#This Row],[technology]]&amp;"', "</f>
        <v xml:space="preserve">technology: 'POO', </v>
      </c>
      <c r="AE106" t="str">
        <f>AE$1&amp;": '"&amp;Tabla5[[#This Row],[url]]&amp;"', "</f>
        <v xml:space="preserve">url: 'https://capacitateparaelempleo.org/pages.php?r=.tema&amp;tagID=4244&amp;load=4255&amp;n=0&amp;brandID=capacitate', </v>
      </c>
      <c r="AF106" t="str">
        <f>AF$1&amp;": '"&amp;Tabla5[[#This Row],[platform]]&amp;"', "</f>
        <v xml:space="preserve">platform: 'Fundación Carlos Slim', </v>
      </c>
      <c r="AG106" t="str">
        <f>AG$1&amp;": "&amp;SUBSTITUTE(Tabla5[[#This Row],[costo]],",",".")&amp;", "</f>
        <v xml:space="preserve">costo: 0, </v>
      </c>
      <c r="AH106" t="str">
        <f>AH$1&amp;": '"&amp;Tabla5[[#This Row],[money]]&amp;"', "</f>
        <v xml:space="preserve">money: 'USD', </v>
      </c>
      <c r="AI106" t="str">
        <f>AI$1&amp;": "&amp;Tabla5[[#This Row],[comprado]]&amp;", "</f>
        <v xml:space="preserve">comprado: true, </v>
      </c>
      <c r="AJ106" t="str">
        <f>AJ$1&amp;": "&amp;Tabla5[[#This Row],[priority]]&amp;", "</f>
        <v xml:space="preserve">priority: 0, </v>
      </c>
      <c r="AK106" t="str">
        <f>AK$1&amp;": "&amp;Tabla5[[#This Row],[minutos]]&amp;", "</f>
        <v xml:space="preserve">minutos: 1920, </v>
      </c>
      <c r="AL106" t="str">
        <f>AL$1&amp;": "&amp;IF(Tabla5[[#This Row],[culminado]]=0,"null","'"&amp;TEXT(Tabla5[[#This Row],[culminado]],"aaaa-mm-dd")&amp;"'")&amp;", "</f>
        <v xml:space="preserve">culminado: '2020-06-17', </v>
      </c>
      <c r="AM106" t="str">
        <f>AM$1&amp;": '"&amp;Tabla5[[#This Row],[certificado]]&amp;"', "</f>
        <v xml:space="preserve">certificado: '', </v>
      </c>
      <c r="AN106" t="str">
        <f>AN$1&amp;": '"&amp;Tabla5[[#This Row],[url_certificado]]&amp;"', "</f>
        <v xml:space="preserve">url_certificado: 'https://capacitateparaelempleo.org/verifica/2zg904spc/', </v>
      </c>
      <c r="AO106" t="str">
        <f>AO$1&amp;": '"&amp;Tabla5[[#This Row],[instructor]]&amp;"', "</f>
        <v xml:space="preserve">instructor: 'Capacítate para el empleo', </v>
      </c>
      <c r="AP106" t="str">
        <f>AP$1&amp;": '"&amp;Tabla5[[#This Row],[description]]&amp;"', "</f>
        <v xml:space="preserve">description: 'Conocerás los conceptos que definen que es la programación y para que sirve.', </v>
      </c>
      <c r="AQ106" t="str">
        <f>AQ$1&amp;": '"&amp;Tabla5[[#This Row],[url_aux]]&amp;"', "</f>
        <v xml:space="preserve">url_aux: '', </v>
      </c>
      <c r="AR106" t="str">
        <f>AR$1&amp;": '"&amp;Tabla5[[#This Row],[calificacion]]&amp;"', "</f>
        <v xml:space="preserve">calificacion: 'Bueno', </v>
      </c>
      <c r="AS106" t="str">
        <f>AS$1&amp;": "&amp;Tabla5[[#This Row],[actualizado]]&amp;", "</f>
        <v xml:space="preserve">actualizado: true, </v>
      </c>
      <c r="AT106" t="str">
        <f>AT$1&amp;": "&amp;Tabla5[[#This Row],[en_ruta]]&amp;", "</f>
        <v xml:space="preserve">en_ruta: false, </v>
      </c>
      <c r="AU106" t="str">
        <f>AU$1&amp;": '"&amp;Tabla5[[#This Row],[logo_platform]]&amp;"', "</f>
        <v xml:space="preserve">logo_platform: 'cpee', </v>
      </c>
      <c r="AV106" t="str">
        <f>AV$1&amp;": [ "&amp;Tabla5[[#This Row],[logo_technologies]]&amp;" ], "</f>
        <v xml:space="preserve">logo_technologies: [ 'generico' ], </v>
      </c>
      <c r="AW106" t="str">
        <f>AW$1&amp;": "&amp;Tabla5[[#This Row],[mostrar]]&amp;", "</f>
        <v xml:space="preserve">mostrar: true, </v>
      </c>
      <c r="AX106" t="str">
        <f>AX$1&amp;": '"&amp;Tabla5[[#This Row],[repositorio]]&amp;"', "</f>
        <v xml:space="preserve">repositorio: '', </v>
      </c>
      <c r="AY106" t="str">
        <f>AY$1&amp;": '"&amp;Tabla5[[#This Row],[nota]]&amp;"'"</f>
        <v>nota: ''</v>
      </c>
      <c r="AZ106" t="str">
        <f t="shared" si="1"/>
        <v>{ id: 105, name: 'Programador (orientado a objetos)', category: 'Paradigmas', technology: 'POO', url: 'https://capacitateparaelempleo.org/pages.php?r=.tema&amp;tagID=4244&amp;load=4255&amp;n=0&amp;brandID=capacitate', platform: 'Fundación Carlos Slim', costo: 0, money: 'USD', comprado: true, priority: 0, minutos: 1920, culminado: '2020-06-17', certificado: '', url_certificado: 'https://capacitateparaelempleo.org/verifica/2zg904spc/', instructor: 'Capacítate para el empleo', description: 'Conocerás los conceptos que definen que es la programación y para que sirve.', url_aux: '', calificacion: 'Bueno', actualizado: true, en_ruta: false, logo_platform: 'cpee', logo_technologies: [ 'generico' ], mostrar: true, repositorio: '', nota: '' },</v>
      </c>
    </row>
    <row r="107" spans="1:52" x14ac:dyDescent="0.3">
      <c r="A107" s="6">
        <v>106</v>
      </c>
      <c r="B107" t="s">
        <v>393</v>
      </c>
      <c r="C107" t="s">
        <v>171</v>
      </c>
      <c r="D107" t="s">
        <v>282</v>
      </c>
      <c r="E107" s="2" t="s">
        <v>392</v>
      </c>
      <c r="F107" t="s">
        <v>1232</v>
      </c>
      <c r="G107" s="3">
        <v>0</v>
      </c>
      <c r="H107" t="s">
        <v>47</v>
      </c>
      <c r="I107" t="s">
        <v>14</v>
      </c>
      <c r="J107" s="4">
        <v>0</v>
      </c>
      <c r="K107">
        <f>32*60</f>
        <v>1920</v>
      </c>
      <c r="L107" s="9">
        <v>44004</v>
      </c>
      <c r="N107" s="2" t="s">
        <v>395</v>
      </c>
      <c r="O107" t="s">
        <v>376</v>
      </c>
      <c r="P107" t="s">
        <v>394</v>
      </c>
      <c r="R107" t="s">
        <v>446</v>
      </c>
      <c r="S107" t="s">
        <v>15</v>
      </c>
      <c r="T107" t="s">
        <v>15</v>
      </c>
      <c r="U107" t="s">
        <v>765</v>
      </c>
      <c r="V107" s="19" t="s">
        <v>1081</v>
      </c>
      <c r="W107" s="19" t="s">
        <v>14</v>
      </c>
      <c r="AA107" t="str">
        <f>AA$1&amp;": "&amp;Tabla5[[#This Row],[id]]&amp;", "</f>
        <v xml:space="preserve">id: 106, </v>
      </c>
      <c r="AB107" t="str">
        <f>AB$1&amp;": '"&amp;Tabla5[[#This Row],[name]]&amp;"', "</f>
        <v xml:space="preserve">name: 'Desarrollador Front-end', </v>
      </c>
      <c r="AC107" t="str">
        <f>AC$1&amp;": '"&amp;Tabla5[[#This Row],[category]]&amp;"', "</f>
        <v xml:space="preserve">category: 'Front-end', </v>
      </c>
      <c r="AD107" t="str">
        <f>AD$1&amp;": '"&amp;Tabla5[[#This Row],[technology]]&amp;"', "</f>
        <v xml:space="preserve">technology: 'General', </v>
      </c>
      <c r="AE107" t="str">
        <f>AE$1&amp;": '"&amp;Tabla5[[#This Row],[url]]&amp;"', "</f>
        <v xml:space="preserve">url: 'https://capacitateparaelempleo.org/pages.php?r=.tema&amp;tagID=6726', </v>
      </c>
      <c r="AF107" t="str">
        <f>AF$1&amp;": '"&amp;Tabla5[[#This Row],[platform]]&amp;"', "</f>
        <v xml:space="preserve">platform: 'Fundación Carlos Slim', </v>
      </c>
      <c r="AG107" t="str">
        <f>AG$1&amp;": "&amp;SUBSTITUTE(Tabla5[[#This Row],[costo]],",",".")&amp;", "</f>
        <v xml:space="preserve">costo: 0, </v>
      </c>
      <c r="AH107" t="str">
        <f>AH$1&amp;": '"&amp;Tabla5[[#This Row],[money]]&amp;"', "</f>
        <v xml:space="preserve">money: 'USD', </v>
      </c>
      <c r="AI107" t="str">
        <f>AI$1&amp;": "&amp;Tabla5[[#This Row],[comprado]]&amp;", "</f>
        <v xml:space="preserve">comprado: true, </v>
      </c>
      <c r="AJ107" t="str">
        <f>AJ$1&amp;": "&amp;Tabla5[[#This Row],[priority]]&amp;", "</f>
        <v xml:space="preserve">priority: 0, </v>
      </c>
      <c r="AK107" t="str">
        <f>AK$1&amp;": "&amp;Tabla5[[#This Row],[minutos]]&amp;", "</f>
        <v xml:space="preserve">minutos: 1920, </v>
      </c>
      <c r="AL107" t="str">
        <f>AL$1&amp;": "&amp;IF(Tabla5[[#This Row],[culminado]]=0,"null","'"&amp;TEXT(Tabla5[[#This Row],[culminado]],"aaaa-mm-dd")&amp;"'")&amp;", "</f>
        <v xml:space="preserve">culminado: '2020-06-22', </v>
      </c>
      <c r="AM107" t="str">
        <f>AM$1&amp;": '"&amp;Tabla5[[#This Row],[certificado]]&amp;"', "</f>
        <v xml:space="preserve">certificado: '', </v>
      </c>
      <c r="AN107" t="str">
        <f>AN$1&amp;": '"&amp;Tabla5[[#This Row],[url_certificado]]&amp;"', "</f>
        <v xml:space="preserve">url_certificado: 'https://capacitateparaelempleo.org/verifica/undrjn3bg/', </v>
      </c>
      <c r="AO107" t="str">
        <f>AO$1&amp;": '"&amp;Tabla5[[#This Row],[instructor]]&amp;"', "</f>
        <v xml:space="preserve">instructor: 'Capacítate para el empleo', </v>
      </c>
      <c r="AP107" t="str">
        <f>AP$1&amp;": '"&amp;Tabla5[[#This Row],[description]]&amp;"', "</f>
        <v xml:space="preserve">description: 'Utiliza las tecnologías de la información y comunicación para plasmar el contenido de manera que los usuarios lo puedan aprovechar al máximo.', </v>
      </c>
      <c r="AQ107" t="str">
        <f>AQ$1&amp;": '"&amp;Tabla5[[#This Row],[url_aux]]&amp;"', "</f>
        <v xml:space="preserve">url_aux: '', </v>
      </c>
      <c r="AR107" t="str">
        <f>AR$1&amp;": '"&amp;Tabla5[[#This Row],[calificacion]]&amp;"', "</f>
        <v xml:space="preserve">calificacion: 'Bueno', </v>
      </c>
      <c r="AS107" t="str">
        <f>AS$1&amp;": "&amp;Tabla5[[#This Row],[actualizado]]&amp;", "</f>
        <v xml:space="preserve">actualizado: false, </v>
      </c>
      <c r="AT107" t="str">
        <f>AT$1&amp;": "&amp;Tabla5[[#This Row],[en_ruta]]&amp;", "</f>
        <v xml:space="preserve">en_ruta: false, </v>
      </c>
      <c r="AU107" t="str">
        <f>AU$1&amp;": '"&amp;Tabla5[[#This Row],[logo_platform]]&amp;"', "</f>
        <v xml:space="preserve">logo_platform: 'cpee', </v>
      </c>
      <c r="AV107" t="str">
        <f>AV$1&amp;": [ "&amp;Tabla5[[#This Row],[logo_technologies]]&amp;" ], "</f>
        <v xml:space="preserve">logo_technologies: [ 'html5','css','javascript' ], </v>
      </c>
      <c r="AW107" t="str">
        <f>AW$1&amp;": "&amp;Tabla5[[#This Row],[mostrar]]&amp;", "</f>
        <v xml:space="preserve">mostrar: true, </v>
      </c>
      <c r="AX107" t="str">
        <f>AX$1&amp;": '"&amp;Tabla5[[#This Row],[repositorio]]&amp;"', "</f>
        <v xml:space="preserve">repositorio: '', </v>
      </c>
      <c r="AY107" t="str">
        <f>AY$1&amp;": '"&amp;Tabla5[[#This Row],[nota]]&amp;"'"</f>
        <v>nota: ''</v>
      </c>
      <c r="AZ107" t="str">
        <f t="shared" si="1"/>
        <v>{ id: 106, name: 'Desarrollador Front-end', category: 'Front-end', technology: 'General', url: 'https://capacitateparaelempleo.org/pages.php?r=.tema&amp;tagID=6726', platform: 'Fundación Carlos Slim', costo: 0, money: 'USD', comprado: true, priority: 0, minutos: 1920, culminado: '2020-06-22', certificado: '', url_certificado: 'https://capacitateparaelempleo.org/verifica/undrjn3bg/', instructor: 'Capacítate para el empleo', description: 'Utiliza las tecnologías de la información y comunicación para plasmar el contenido de manera que los usuarios lo puedan aprovechar al máximo.', url_aux: '', calificacion: 'Bueno', actualizado: false, en_ruta: false, logo_platform: 'cpee', logo_technologies: [ 'html5','css','javascript' ], mostrar: true, repositorio: '', nota: '' },</v>
      </c>
    </row>
    <row r="108" spans="1:52" x14ac:dyDescent="0.3">
      <c r="A108" s="6">
        <v>107</v>
      </c>
      <c r="B108" t="s">
        <v>397</v>
      </c>
      <c r="C108" t="s">
        <v>366</v>
      </c>
      <c r="D108" t="s">
        <v>282</v>
      </c>
      <c r="E108" s="2" t="s">
        <v>396</v>
      </c>
      <c r="F108" t="s">
        <v>173</v>
      </c>
      <c r="G108" s="3">
        <v>0</v>
      </c>
      <c r="H108" t="s">
        <v>47</v>
      </c>
      <c r="I108" t="s">
        <v>14</v>
      </c>
      <c r="J108" s="4">
        <v>0</v>
      </c>
      <c r="K108">
        <f>40*60</f>
        <v>2400</v>
      </c>
      <c r="L108" s="9">
        <v>44007</v>
      </c>
      <c r="M108" t="s">
        <v>400</v>
      </c>
      <c r="N108" s="2" t="s">
        <v>180</v>
      </c>
      <c r="O108" t="s">
        <v>399</v>
      </c>
      <c r="P108" t="s">
        <v>398</v>
      </c>
      <c r="R108" t="s">
        <v>458</v>
      </c>
      <c r="S108" t="s">
        <v>14</v>
      </c>
      <c r="T108" t="s">
        <v>14</v>
      </c>
      <c r="U108" t="s">
        <v>774</v>
      </c>
      <c r="V108" s="19" t="s">
        <v>836</v>
      </c>
      <c r="W108" s="19" t="s">
        <v>15</v>
      </c>
      <c r="AA108" t="str">
        <f>AA$1&amp;": "&amp;Tabla5[[#This Row],[id]]&amp;", "</f>
        <v xml:space="preserve">id: 107, </v>
      </c>
      <c r="AB108" t="str">
        <f>AB$1&amp;": '"&amp;Tabla5[[#This Row],[name]]&amp;"', "</f>
        <v xml:space="preserve">name: 'Competencias digitales para profesionales', </v>
      </c>
      <c r="AC108" t="str">
        <f>AC$1&amp;": '"&amp;Tabla5[[#This Row],[category]]&amp;"', "</f>
        <v xml:space="preserve">category: 'Soportes', </v>
      </c>
      <c r="AD108" t="str">
        <f>AD$1&amp;": '"&amp;Tabla5[[#This Row],[technology]]&amp;"', "</f>
        <v xml:space="preserve">technology: 'General', </v>
      </c>
      <c r="AE108" t="str">
        <f>AE$1&amp;": '"&amp;Tabla5[[#This Row],[url]]&amp;"', "</f>
        <v xml:space="preserve">url: 'https://learndigital.withgoogle.com/activate/course/digital-skills', </v>
      </c>
      <c r="AF108" t="str">
        <f>AF$1&amp;": '"&amp;Tabla5[[#This Row],[platform]]&amp;"', "</f>
        <v xml:space="preserve">platform: 'Google Activate', </v>
      </c>
      <c r="AG108" t="str">
        <f>AG$1&amp;": "&amp;SUBSTITUTE(Tabla5[[#This Row],[costo]],",",".")&amp;", "</f>
        <v xml:space="preserve">costo: 0, </v>
      </c>
      <c r="AH108" t="str">
        <f>AH$1&amp;": '"&amp;Tabla5[[#This Row],[money]]&amp;"', "</f>
        <v xml:space="preserve">money: 'USD', </v>
      </c>
      <c r="AI108" t="str">
        <f>AI$1&amp;": "&amp;Tabla5[[#This Row],[comprado]]&amp;", "</f>
        <v xml:space="preserve">comprado: true, </v>
      </c>
      <c r="AJ108" t="str">
        <f>AJ$1&amp;": "&amp;Tabla5[[#This Row],[priority]]&amp;", "</f>
        <v xml:space="preserve">priority: 0, </v>
      </c>
      <c r="AK108" t="str">
        <f>AK$1&amp;": "&amp;Tabla5[[#This Row],[minutos]]&amp;", "</f>
        <v xml:space="preserve">minutos: 2400, </v>
      </c>
      <c r="AL108" t="str">
        <f>AL$1&amp;": "&amp;IF(Tabla5[[#This Row],[culminado]]=0,"null","'"&amp;TEXT(Tabla5[[#This Row],[culminado]],"aaaa-mm-dd")&amp;"'")&amp;", "</f>
        <v xml:space="preserve">culminado: '2020-06-25', </v>
      </c>
      <c r="AM108" t="str">
        <f>AM$1&amp;": '"&amp;Tabla5[[#This Row],[certificado]]&amp;"', "</f>
        <v xml:space="preserve">certificado: 'LLW 86Q BUZ', </v>
      </c>
      <c r="AN108" t="str">
        <f>AN$1&amp;": '"&amp;Tabla5[[#This Row],[url_certificado]]&amp;"', "</f>
        <v xml:space="preserve">url_certificado: 'https://learndigital.withgoogle.com/activate/validate-certificate-code', </v>
      </c>
      <c r="AO108" t="str">
        <f>AO$1&amp;": '"&amp;Tabla5[[#This Row],[instructor]]&amp;"', "</f>
        <v xml:space="preserve">instructor: 'Álvaro Retorillo Osuna', </v>
      </c>
      <c r="AP108" t="str">
        <f>AP$1&amp;": '"&amp;Tabla5[[#This Row],[description]]&amp;"', "</f>
        <v xml:space="preserve">description: 'Descubre la importancia de las competencias digitales para los profesionales de la mano de la Fundación Santa María la Real.', </v>
      </c>
      <c r="AQ108" t="str">
        <f>AQ$1&amp;": '"&amp;Tabla5[[#This Row],[url_aux]]&amp;"', "</f>
        <v xml:space="preserve">url_aux: '', </v>
      </c>
      <c r="AR108" t="str">
        <f>AR$1&amp;": '"&amp;Tabla5[[#This Row],[calificacion]]&amp;"', "</f>
        <v xml:space="preserve">calificacion: 'Excelente', </v>
      </c>
      <c r="AS108" t="str">
        <f>AS$1&amp;": "&amp;Tabla5[[#This Row],[actualizado]]&amp;", "</f>
        <v xml:space="preserve">actualizado: true, </v>
      </c>
      <c r="AT108" t="str">
        <f>AT$1&amp;": "&amp;Tabla5[[#This Row],[en_ruta]]&amp;", "</f>
        <v xml:space="preserve">en_ruta: true, </v>
      </c>
      <c r="AU108" t="str">
        <f>AU$1&amp;": '"&amp;Tabla5[[#This Row],[logo_platform]]&amp;"', "</f>
        <v xml:space="preserve">logo_platform: 'google', </v>
      </c>
      <c r="AV108" t="str">
        <f>AV$1&amp;": [ "&amp;Tabla5[[#This Row],[logo_technologies]]&amp;" ], "</f>
        <v xml:space="preserve">logo_technologies: [ 'generico' ], </v>
      </c>
      <c r="AW108" t="str">
        <f>AW$1&amp;": "&amp;Tabla5[[#This Row],[mostrar]]&amp;", "</f>
        <v xml:space="preserve">mostrar: false, </v>
      </c>
      <c r="AX108" t="str">
        <f>AX$1&amp;": '"&amp;Tabla5[[#This Row],[repositorio]]&amp;"', "</f>
        <v xml:space="preserve">repositorio: '', </v>
      </c>
      <c r="AY108" t="str">
        <f>AY$1&amp;": '"&amp;Tabla5[[#This Row],[nota]]&amp;"'"</f>
        <v>nota: ''</v>
      </c>
      <c r="AZ108" t="str">
        <f t="shared" si="1"/>
        <v>{ id: 107, name: 'Competencias digitales para profesionales', category: 'Soportes', technology: 'General', url: 'https://learndigital.withgoogle.com/activate/course/digital-skills', platform: 'Google Activate', costo: 0, money: 'USD', comprado: true, priority: 0, minutos: 2400, culminado: '2020-06-25', certificado: 'LLW 86Q BUZ', url_certificado: 'https://learndigital.withgoogle.com/activate/validate-certificate-code', instructor: 'Álvaro Retorillo Osuna', description: 'Descubre la importancia de las competencias digitales para los profesionales de la mano de la Fundación Santa María la Real.', url_aux: '', calificacion: 'Excelente', actualizado: true, en_ruta: true, logo_platform: 'google', logo_technologies: [ 'generico' ], mostrar: false, repositorio: '', nota: '' },</v>
      </c>
    </row>
    <row r="109" spans="1:52" x14ac:dyDescent="0.3">
      <c r="A109" s="5">
        <v>108</v>
      </c>
      <c r="B109" t="s">
        <v>401</v>
      </c>
      <c r="C109" t="s">
        <v>366</v>
      </c>
      <c r="D109" t="s">
        <v>282</v>
      </c>
      <c r="E109" s="2" t="s">
        <v>404</v>
      </c>
      <c r="F109" t="s">
        <v>8</v>
      </c>
      <c r="G109" s="3">
        <v>0</v>
      </c>
      <c r="H109" t="s">
        <v>10</v>
      </c>
      <c r="I109" t="s">
        <v>14</v>
      </c>
      <c r="J109" s="4">
        <v>0</v>
      </c>
      <c r="K109">
        <f>60+38</f>
        <v>98</v>
      </c>
      <c r="O109" t="s">
        <v>403</v>
      </c>
      <c r="P109" t="s">
        <v>402</v>
      </c>
      <c r="R109" t="s">
        <v>433</v>
      </c>
      <c r="S109" t="s">
        <v>14</v>
      </c>
      <c r="T109" t="s">
        <v>14</v>
      </c>
      <c r="U109" t="s">
        <v>783</v>
      </c>
      <c r="V109" s="19" t="s">
        <v>836</v>
      </c>
      <c r="W109" s="19" t="s">
        <v>15</v>
      </c>
      <c r="AA109" t="str">
        <f>AA$1&amp;": "&amp;Tabla5[[#This Row],[id]]&amp;", "</f>
        <v xml:space="preserve">id: 108, </v>
      </c>
      <c r="AB109" t="str">
        <f>AB$1&amp;": '"&amp;Tabla5[[#This Row],[name]]&amp;"', "</f>
        <v xml:space="preserve">name: 'Estructura de Computadores con Arduino Zero', </v>
      </c>
      <c r="AC109" t="str">
        <f>AC$1&amp;": '"&amp;Tabla5[[#This Row],[category]]&amp;"', "</f>
        <v xml:space="preserve">category: 'Soportes', </v>
      </c>
      <c r="AD109" t="str">
        <f>AD$1&amp;": '"&amp;Tabla5[[#This Row],[technology]]&amp;"', "</f>
        <v xml:space="preserve">technology: 'General', </v>
      </c>
      <c r="AE109" t="str">
        <f>AE$1&amp;": '"&amp;Tabla5[[#This Row],[url]]&amp;"', "</f>
        <v xml:space="preserve">url: 'https://www.udemy.com/course/estructura-de-computadores-con-arduino-zero', </v>
      </c>
      <c r="AF109" t="str">
        <f>AF$1&amp;": '"&amp;Tabla5[[#This Row],[platform]]&amp;"', "</f>
        <v xml:space="preserve">platform: 'Udemy', </v>
      </c>
      <c r="AG109" t="str">
        <f>AG$1&amp;": "&amp;SUBSTITUTE(Tabla5[[#This Row],[costo]],",",".")&amp;", "</f>
        <v xml:space="preserve">costo: 0, </v>
      </c>
      <c r="AH109" t="str">
        <f>AH$1&amp;": '"&amp;Tabla5[[#This Row],[money]]&amp;"', "</f>
        <v xml:space="preserve">money: 'EUR', </v>
      </c>
      <c r="AI109" t="str">
        <f>AI$1&amp;": "&amp;Tabla5[[#This Row],[comprado]]&amp;", "</f>
        <v xml:space="preserve">comprado: true, </v>
      </c>
      <c r="AJ109" t="str">
        <f>AJ$1&amp;": "&amp;Tabla5[[#This Row],[priority]]&amp;", "</f>
        <v xml:space="preserve">priority: 0, </v>
      </c>
      <c r="AK109" t="str">
        <f>AK$1&amp;": "&amp;Tabla5[[#This Row],[minutos]]&amp;", "</f>
        <v xml:space="preserve">minutos: 98, </v>
      </c>
      <c r="AL109" t="str">
        <f>AL$1&amp;": "&amp;IF(Tabla5[[#This Row],[culminado]]=0,"null","'"&amp;TEXT(Tabla5[[#This Row],[culminado]],"aaaa-mm-dd")&amp;"'")&amp;", "</f>
        <v xml:space="preserve">culminado: null, </v>
      </c>
      <c r="AM109" t="str">
        <f>AM$1&amp;": '"&amp;Tabla5[[#This Row],[certificado]]&amp;"', "</f>
        <v xml:space="preserve">certificado: '', </v>
      </c>
      <c r="AN109" t="str">
        <f>AN$1&amp;": '"&amp;Tabla5[[#This Row],[url_certificado]]&amp;"', "</f>
        <v xml:space="preserve">url_certificado: '', </v>
      </c>
      <c r="AO109" t="str">
        <f>AO$1&amp;": '"&amp;Tabla5[[#This Row],[instructor]]&amp;"', "</f>
        <v xml:space="preserve">instructor: 'María José Santofimia Romero', </v>
      </c>
      <c r="AP109" t="str">
        <f>AP$1&amp;": '"&amp;Tabla5[[#This Row],[description]]&amp;"', "</f>
        <v xml:space="preserve">description: 'Explorando la estructura básica de un computador.', </v>
      </c>
      <c r="AQ109" t="str">
        <f>AQ$1&amp;": '"&amp;Tabla5[[#This Row],[url_aux]]&amp;"', "</f>
        <v xml:space="preserve">url_aux: '', </v>
      </c>
      <c r="AR109" t="str">
        <f>AR$1&amp;": '"&amp;Tabla5[[#This Row],[calificacion]]&amp;"', "</f>
        <v xml:space="preserve">calificacion: '*En evaluación*', </v>
      </c>
      <c r="AS109" t="str">
        <f>AS$1&amp;": "&amp;Tabla5[[#This Row],[actualizado]]&amp;", "</f>
        <v xml:space="preserve">actualizado: true, </v>
      </c>
      <c r="AT109" t="str">
        <f>AT$1&amp;": "&amp;Tabla5[[#This Row],[en_ruta]]&amp;", "</f>
        <v xml:space="preserve">en_ruta: true, </v>
      </c>
      <c r="AU109" t="str">
        <f>AU$1&amp;": '"&amp;Tabla5[[#This Row],[logo_platform]]&amp;"', "</f>
        <v xml:space="preserve">logo_platform: 'udemy', </v>
      </c>
      <c r="AV109" t="str">
        <f>AV$1&amp;": [ "&amp;Tabla5[[#This Row],[logo_technologies]]&amp;" ], "</f>
        <v xml:space="preserve">logo_technologies: [ 'generico' ], </v>
      </c>
      <c r="AW109" t="str">
        <f>AW$1&amp;": "&amp;Tabla5[[#This Row],[mostrar]]&amp;", "</f>
        <v xml:space="preserve">mostrar: false, </v>
      </c>
      <c r="AX109" t="str">
        <f>AX$1&amp;": '"&amp;Tabla5[[#This Row],[repositorio]]&amp;"', "</f>
        <v xml:space="preserve">repositorio: '', </v>
      </c>
      <c r="AY109" t="str">
        <f>AY$1&amp;": '"&amp;Tabla5[[#This Row],[nota]]&amp;"'"</f>
        <v>nota: ''</v>
      </c>
      <c r="AZ109" t="str">
        <f t="shared" si="1"/>
        <v>{ id: 108, name: 'Estructura de Computadores con Arduino Zero', category: 'Soportes', technology: 'General', url: 'https://www.udemy.com/course/estructura-de-computadores-con-arduino-zero', platform: 'Udemy', costo: 0, money: 'EUR', comprado: true, priority: 0, minutos: 98, culminado: null, certificado: '', url_certificado: '', instructor: 'María José Santofimia Romero', description: 'Explorando la estructura básica de un computador.', url_aux: '', calificacion: '*En evaluación*', actualizado: true, en_ruta: true, logo_platform: 'udemy', logo_technologies: [ 'generico' ], mostrar: false, repositorio: '', nota: '' },</v>
      </c>
    </row>
    <row r="110" spans="1:52" x14ac:dyDescent="0.3">
      <c r="A110" s="7">
        <v>109</v>
      </c>
      <c r="B110" t="s">
        <v>910</v>
      </c>
      <c r="C110" t="s">
        <v>260</v>
      </c>
      <c r="D110" t="s">
        <v>259</v>
      </c>
      <c r="E110" s="2" t="s">
        <v>405</v>
      </c>
      <c r="F110" t="s">
        <v>8</v>
      </c>
      <c r="G110" s="3">
        <v>9.99</v>
      </c>
      <c r="H110" t="s">
        <v>10</v>
      </c>
      <c r="I110" t="s">
        <v>14</v>
      </c>
      <c r="J110" s="4">
        <v>1</v>
      </c>
      <c r="K110">
        <f>39*60+56</f>
        <v>2396</v>
      </c>
      <c r="O110" t="s">
        <v>235</v>
      </c>
      <c r="P110" t="s">
        <v>1007</v>
      </c>
      <c r="R110" t="s">
        <v>458</v>
      </c>
      <c r="S110" t="s">
        <v>14</v>
      </c>
      <c r="T110" t="s">
        <v>14</v>
      </c>
      <c r="U110" t="s">
        <v>783</v>
      </c>
      <c r="V110" s="19" t="s">
        <v>1099</v>
      </c>
      <c r="W110" s="19" t="s">
        <v>15</v>
      </c>
      <c r="AA110" t="str">
        <f>AA$1&amp;": "&amp;Tabla5[[#This Row],[id]]&amp;", "</f>
        <v xml:space="preserve">id: 109, </v>
      </c>
      <c r="AB110" t="str">
        <f>AB$1&amp;": '"&amp;Tabla5[[#This Row],[name]]&amp;"', "</f>
        <v xml:space="preserve">name: 'Vue js 3 [Actualizado] ¡De 0 a Experto! + firebase + MEVN', </v>
      </c>
      <c r="AC110" t="str">
        <f>AC$1&amp;": '"&amp;Tabla5[[#This Row],[category]]&amp;"', "</f>
        <v xml:space="preserve">category: 'Frameworks de JavaScript', </v>
      </c>
      <c r="AD110" t="str">
        <f>AD$1&amp;": '"&amp;Tabla5[[#This Row],[technology]]&amp;"', "</f>
        <v xml:space="preserve">technology: 'Vue JS', </v>
      </c>
      <c r="AE110" t="str">
        <f>AE$1&amp;": '"&amp;Tabla5[[#This Row],[url]]&amp;"', "</f>
        <v xml:space="preserve">url: 'https://www.udemy.com/course/curso-vue', </v>
      </c>
      <c r="AF110" t="str">
        <f>AF$1&amp;": '"&amp;Tabla5[[#This Row],[platform]]&amp;"', "</f>
        <v xml:space="preserve">platform: 'Udemy', </v>
      </c>
      <c r="AG110" t="str">
        <f>AG$1&amp;": "&amp;SUBSTITUTE(Tabla5[[#This Row],[costo]],",",".")&amp;", "</f>
        <v xml:space="preserve">costo: 9.99, </v>
      </c>
      <c r="AH110" t="str">
        <f>AH$1&amp;": '"&amp;Tabla5[[#This Row],[money]]&amp;"', "</f>
        <v xml:space="preserve">money: 'EUR', </v>
      </c>
      <c r="AI110" t="str">
        <f>AI$1&amp;": "&amp;Tabla5[[#This Row],[comprado]]&amp;", "</f>
        <v xml:space="preserve">comprado: true, </v>
      </c>
      <c r="AJ110" t="str">
        <f>AJ$1&amp;": "&amp;Tabla5[[#This Row],[priority]]&amp;", "</f>
        <v xml:space="preserve">priority: 1, </v>
      </c>
      <c r="AK110" t="str">
        <f>AK$1&amp;": "&amp;Tabla5[[#This Row],[minutos]]&amp;", "</f>
        <v xml:space="preserve">minutos: 2396, </v>
      </c>
      <c r="AL110" t="str">
        <f>AL$1&amp;": "&amp;IF(Tabla5[[#This Row],[culminado]]=0,"null","'"&amp;TEXT(Tabla5[[#This Row],[culminado]],"aaaa-mm-dd")&amp;"'")&amp;", "</f>
        <v xml:space="preserve">culminado: null, </v>
      </c>
      <c r="AM110" t="str">
        <f>AM$1&amp;": '"&amp;Tabla5[[#This Row],[certificado]]&amp;"', "</f>
        <v xml:space="preserve">certificado: '', </v>
      </c>
      <c r="AN110" t="str">
        <f>AN$1&amp;": '"&amp;Tabla5[[#This Row],[url_certificado]]&amp;"', "</f>
        <v xml:space="preserve">url_certificado: '', </v>
      </c>
      <c r="AO110" t="str">
        <f>AO$1&amp;": '"&amp;Tabla5[[#This Row],[instructor]]&amp;"', "</f>
        <v xml:space="preserve">instructor: 'Ignacio Gutiérrez ', </v>
      </c>
      <c r="AP110" t="str">
        <f>AP$1&amp;": '"&amp;Tabla5[[#This Row],[description]]&amp;"', "</f>
        <v xml:space="preserve">description: 'Vue.js 2 y Vue.js 3! Aprende desde 0, Composition API, Vuex, Rutas protegidas, Vue CLI, Nuxt.js, Node, express y mongodb.', </v>
      </c>
      <c r="AQ110" t="str">
        <f>AQ$1&amp;": '"&amp;Tabla5[[#This Row],[url_aux]]&amp;"', "</f>
        <v xml:space="preserve">url_aux: '', </v>
      </c>
      <c r="AR110" t="str">
        <f>AR$1&amp;": '"&amp;Tabla5[[#This Row],[calificacion]]&amp;"', "</f>
        <v xml:space="preserve">calificacion: 'Excelente', </v>
      </c>
      <c r="AS110" t="str">
        <f>AS$1&amp;": "&amp;Tabla5[[#This Row],[actualizado]]&amp;", "</f>
        <v xml:space="preserve">actualizado: true, </v>
      </c>
      <c r="AT110" t="str">
        <f>AT$1&amp;": "&amp;Tabla5[[#This Row],[en_ruta]]&amp;", "</f>
        <v xml:space="preserve">en_ruta: true, </v>
      </c>
      <c r="AU110" t="str">
        <f>AU$1&amp;": '"&amp;Tabla5[[#This Row],[logo_platform]]&amp;"', "</f>
        <v xml:space="preserve">logo_platform: 'udemy', </v>
      </c>
      <c r="AV110" t="str">
        <f>AV$1&amp;": [ "&amp;Tabla5[[#This Row],[logo_technologies]]&amp;" ], "</f>
        <v xml:space="preserve">logo_technologies: [ 'mongo','express','vuejs','nodejs','firebase' ], </v>
      </c>
      <c r="AW110" t="str">
        <f>AW$1&amp;": "&amp;Tabla5[[#This Row],[mostrar]]&amp;", "</f>
        <v xml:space="preserve">mostrar: false, </v>
      </c>
      <c r="AX110" t="str">
        <f>AX$1&amp;": '"&amp;Tabla5[[#This Row],[repositorio]]&amp;"', "</f>
        <v xml:space="preserve">repositorio: '', </v>
      </c>
      <c r="AY110" t="str">
        <f>AY$1&amp;": '"&amp;Tabla5[[#This Row],[nota]]&amp;"'"</f>
        <v>nota: ''</v>
      </c>
      <c r="AZ110" t="str">
        <f t="shared" si="1"/>
        <v>{ id: 109, name: 'Vue js 3 [Actualizado] ¡De 0 a Experto! + firebase + MEVN', category: 'Frameworks de JavaScript', technology: 'Vue JS', url: 'https://www.udemy.com/course/curso-vue', platform: 'Udemy', costo: 9.99, money: 'EUR', comprado: true, priority: 1, minutos: 2396, culminado: null, certificado: '', url_certificado: '', instructor: 'Ignacio Gutiérrez ', description: 'Vue.js 2 y Vue.js 3! Aprende desde 0, Composition API, Vuex, Rutas protegidas, Vue CLI, Nuxt.js, Node, express y mongodb.', url_aux: '', calificacion: 'Excelente', actualizado: true, en_ruta: true, logo_platform: 'udemy', logo_technologies: [ 'mongo','express','vuejs','nodejs','firebase' ], mostrar: false, repositorio: '', nota: '' },</v>
      </c>
    </row>
    <row r="111" spans="1:52" x14ac:dyDescent="0.3">
      <c r="A111" s="10">
        <v>110</v>
      </c>
      <c r="B111" t="s">
        <v>911</v>
      </c>
      <c r="C111" t="s">
        <v>113</v>
      </c>
      <c r="D111" t="s">
        <v>425</v>
      </c>
      <c r="E111" s="2" t="s">
        <v>687</v>
      </c>
      <c r="F111" t="s">
        <v>8</v>
      </c>
      <c r="G111" s="3">
        <v>9.99</v>
      </c>
      <c r="H111" t="s">
        <v>10</v>
      </c>
      <c r="I111" t="s">
        <v>15</v>
      </c>
      <c r="J111" s="4">
        <v>0</v>
      </c>
      <c r="K111">
        <f>10*60+40</f>
        <v>640</v>
      </c>
      <c r="O111" t="s">
        <v>303</v>
      </c>
      <c r="P111" t="s">
        <v>1008</v>
      </c>
      <c r="R111" t="s">
        <v>433</v>
      </c>
      <c r="S111" t="s">
        <v>14</v>
      </c>
      <c r="T111" t="s">
        <v>14</v>
      </c>
      <c r="U111" t="s">
        <v>783</v>
      </c>
      <c r="V111" s="19" t="s">
        <v>1100</v>
      </c>
      <c r="W111" s="19" t="s">
        <v>15</v>
      </c>
      <c r="AA111" t="str">
        <f>AA$1&amp;": "&amp;Tabla5[[#This Row],[id]]&amp;", "</f>
        <v xml:space="preserve">id: 110, </v>
      </c>
      <c r="AB111" t="str">
        <f>AB$1&amp;": '"&amp;Tabla5[[#This Row],[name]]&amp;"', "</f>
        <v xml:space="preserve">name: 'Guía completa de GraphQL con angular de 0 a Experto', </v>
      </c>
      <c r="AC111" t="str">
        <f>AC$1&amp;": '"&amp;Tabla5[[#This Row],[category]]&amp;"', "</f>
        <v xml:space="preserve">category: 'Paradigmas', </v>
      </c>
      <c r="AD111" t="str">
        <f>AD$1&amp;": '"&amp;Tabla5[[#This Row],[technology]]&amp;"', "</f>
        <v xml:space="preserve">technology: 'GraphQL', </v>
      </c>
      <c r="AE111" t="str">
        <f>AE$1&amp;": '"&amp;Tabla5[[#This Row],[url]]&amp;"', "</f>
        <v xml:space="preserve">url: 'https://www.udemy.com/course/graphql-angular-de-0-a-experto-jwt-socket-mongodb-heroku-anartz-mugika', </v>
      </c>
      <c r="AF111" t="str">
        <f>AF$1&amp;": '"&amp;Tabla5[[#This Row],[platform]]&amp;"', "</f>
        <v xml:space="preserve">platform: 'Udemy', </v>
      </c>
      <c r="AG111" t="str">
        <f>AG$1&amp;": "&amp;SUBSTITUTE(Tabla5[[#This Row],[costo]],",",".")&amp;", "</f>
        <v xml:space="preserve">costo: 9.99, </v>
      </c>
      <c r="AH111" t="str">
        <f>AH$1&amp;": '"&amp;Tabla5[[#This Row],[money]]&amp;"', "</f>
        <v xml:space="preserve">money: 'EUR', </v>
      </c>
      <c r="AI111" t="str">
        <f>AI$1&amp;": "&amp;Tabla5[[#This Row],[comprado]]&amp;", "</f>
        <v xml:space="preserve">comprado: false, </v>
      </c>
      <c r="AJ111" t="str">
        <f>AJ$1&amp;": "&amp;Tabla5[[#This Row],[priority]]&amp;", "</f>
        <v xml:space="preserve">priority: 0, </v>
      </c>
      <c r="AK111" t="str">
        <f>AK$1&amp;": "&amp;Tabla5[[#This Row],[minutos]]&amp;", "</f>
        <v xml:space="preserve">minutos: 640, </v>
      </c>
      <c r="AL111" t="str">
        <f>AL$1&amp;": "&amp;IF(Tabla5[[#This Row],[culminado]]=0,"null","'"&amp;TEXT(Tabla5[[#This Row],[culminado]],"aaaa-mm-dd")&amp;"'")&amp;", "</f>
        <v xml:space="preserve">culminado: null, </v>
      </c>
      <c r="AM111" t="str">
        <f>AM$1&amp;": '"&amp;Tabla5[[#This Row],[certificado]]&amp;"', "</f>
        <v xml:space="preserve">certificado: '', </v>
      </c>
      <c r="AN111" t="str">
        <f>AN$1&amp;": '"&amp;Tabla5[[#This Row],[url_certificado]]&amp;"', "</f>
        <v xml:space="preserve">url_certificado: '', </v>
      </c>
      <c r="AO111" t="str">
        <f>AO$1&amp;": '"&amp;Tabla5[[#This Row],[instructor]]&amp;"', "</f>
        <v xml:space="preserve">instructor: 'Anartz Mugika Ledo', </v>
      </c>
      <c r="AP111" t="str">
        <f>AP$1&amp;": '"&amp;Tabla5[[#This Row],[description]]&amp;"', "</f>
        <v xml:space="preserve">description: 'APIs en Apollo Server express 2 / 3, Testing, Apollo Client, JWT, Apps en tiempo real, mongodb, Hasura, Deploy.', </v>
      </c>
      <c r="AQ111" t="str">
        <f>AQ$1&amp;": '"&amp;Tabla5[[#This Row],[url_aux]]&amp;"', "</f>
        <v xml:space="preserve">url_aux: '', </v>
      </c>
      <c r="AR111" t="str">
        <f>AR$1&amp;": '"&amp;Tabla5[[#This Row],[calificacion]]&amp;"', "</f>
        <v xml:space="preserve">calificacion: '*En evaluación*', </v>
      </c>
      <c r="AS111" t="str">
        <f>AS$1&amp;": "&amp;Tabla5[[#This Row],[actualizado]]&amp;", "</f>
        <v xml:space="preserve">actualizado: true, </v>
      </c>
      <c r="AT111" t="str">
        <f>AT$1&amp;": "&amp;Tabla5[[#This Row],[en_ruta]]&amp;", "</f>
        <v xml:space="preserve">en_ruta: true, </v>
      </c>
      <c r="AU111" t="str">
        <f>AU$1&amp;": '"&amp;Tabla5[[#This Row],[logo_platform]]&amp;"', "</f>
        <v xml:space="preserve">logo_platform: 'udemy', </v>
      </c>
      <c r="AV111" t="str">
        <f>AV$1&amp;": [ "&amp;Tabla5[[#This Row],[logo_technologies]]&amp;" ], "</f>
        <v xml:space="preserve">logo_technologies: [ 'graphql','angular' ], </v>
      </c>
      <c r="AW111" t="str">
        <f>AW$1&amp;": "&amp;Tabla5[[#This Row],[mostrar]]&amp;", "</f>
        <v xml:space="preserve">mostrar: false, </v>
      </c>
      <c r="AX111" t="str">
        <f>AX$1&amp;": '"&amp;Tabla5[[#This Row],[repositorio]]&amp;"', "</f>
        <v xml:space="preserve">repositorio: '', </v>
      </c>
      <c r="AY111" t="str">
        <f>AY$1&amp;": '"&amp;Tabla5[[#This Row],[nota]]&amp;"'"</f>
        <v>nota: ''</v>
      </c>
      <c r="AZ111" t="str">
        <f t="shared" si="1"/>
        <v>{ id: 110, name: 'Guía completa de GraphQL con angular de 0 a Experto', category: 'Paradigmas', technology: 'GraphQL', url: 'https://www.udemy.com/course/graphql-angular-de-0-a-experto-jwt-socket-mongodb-heroku-anartz-mugika', platform: 'Udemy', costo: 9.99, money: 'EUR', comprado: false, priority: 0, minutos: 640, culminado: null, certificado: '', url_certificado: '', instructor: 'Anartz Mugika Ledo', description: 'APIs en Apollo Server express 2 / 3, Testing, Apollo Client, JWT, Apps en tiempo real, mongodb, Hasura, Deploy.', url_aux: '', calificacion: '*En evaluación*', actualizado: true, en_ruta: true, logo_platform: 'udemy', logo_technologies: [ 'graphql','angular' ], mostrar: false, repositorio: '', nota: '' },</v>
      </c>
    </row>
    <row r="112" spans="1:52" x14ac:dyDescent="0.3">
      <c r="A112" s="7">
        <v>111</v>
      </c>
      <c r="B112" t="s">
        <v>424</v>
      </c>
      <c r="C112" t="s">
        <v>953</v>
      </c>
      <c r="D112" s="19" t="s">
        <v>788</v>
      </c>
      <c r="E112" s="2" t="s">
        <v>426</v>
      </c>
      <c r="F112" t="s">
        <v>8</v>
      </c>
      <c r="G112" s="3">
        <v>0</v>
      </c>
      <c r="H112" t="s">
        <v>10</v>
      </c>
      <c r="I112" t="s">
        <v>14</v>
      </c>
      <c r="J112" s="4">
        <v>1</v>
      </c>
      <c r="K112">
        <f>60+49</f>
        <v>109</v>
      </c>
      <c r="O112" t="s">
        <v>233</v>
      </c>
      <c r="P112" t="s">
        <v>427</v>
      </c>
      <c r="R112" t="s">
        <v>433</v>
      </c>
      <c r="S112" t="s">
        <v>14</v>
      </c>
      <c r="T112" t="s">
        <v>15</v>
      </c>
      <c r="U112" t="s">
        <v>783</v>
      </c>
      <c r="V112" s="19" t="s">
        <v>842</v>
      </c>
      <c r="W112" s="19" t="s">
        <v>15</v>
      </c>
      <c r="AA112" t="str">
        <f>AA$1&amp;": "&amp;Tabla5[[#This Row],[id]]&amp;", "</f>
        <v xml:space="preserve">id: 111, </v>
      </c>
      <c r="AB112" t="str">
        <f>AB$1&amp;": '"&amp;Tabla5[[#This Row],[name]]&amp;"', "</f>
        <v xml:space="preserve">name: 'Curso de FlexBox desde 0', </v>
      </c>
      <c r="AC112" t="str">
        <f>AC$1&amp;": '"&amp;Tabla5[[#This Row],[category]]&amp;"', "</f>
        <v xml:space="preserve">category: 'Frameworks de css', </v>
      </c>
      <c r="AD112" t="str">
        <f>AD$1&amp;": '"&amp;Tabla5[[#This Row],[technology]]&amp;"', "</f>
        <v xml:space="preserve">technology: 'css', </v>
      </c>
      <c r="AE112" t="str">
        <f>AE$1&amp;": '"&amp;Tabla5[[#This Row],[url]]&amp;"', "</f>
        <v xml:space="preserve">url: 'https://www.udemy.com/course/curso-de-flexbox-desde-0', </v>
      </c>
      <c r="AF112" t="str">
        <f>AF$1&amp;": '"&amp;Tabla5[[#This Row],[platform]]&amp;"', "</f>
        <v xml:space="preserve">platform: 'Udemy', </v>
      </c>
      <c r="AG112" t="str">
        <f>AG$1&amp;": "&amp;SUBSTITUTE(Tabla5[[#This Row],[costo]],",",".")&amp;", "</f>
        <v xml:space="preserve">costo: 0, </v>
      </c>
      <c r="AH112" t="str">
        <f>AH$1&amp;": '"&amp;Tabla5[[#This Row],[money]]&amp;"', "</f>
        <v xml:space="preserve">money: 'EUR', </v>
      </c>
      <c r="AI112" t="str">
        <f>AI$1&amp;": "&amp;Tabla5[[#This Row],[comprado]]&amp;", "</f>
        <v xml:space="preserve">comprado: true, </v>
      </c>
      <c r="AJ112" t="str">
        <f>AJ$1&amp;": "&amp;Tabla5[[#This Row],[priority]]&amp;", "</f>
        <v xml:space="preserve">priority: 1, </v>
      </c>
      <c r="AK112" t="str">
        <f>AK$1&amp;": "&amp;Tabla5[[#This Row],[minutos]]&amp;", "</f>
        <v xml:space="preserve">minutos: 109, </v>
      </c>
      <c r="AL112" t="str">
        <f>AL$1&amp;": "&amp;IF(Tabla5[[#This Row],[culminado]]=0,"null","'"&amp;TEXT(Tabla5[[#This Row],[culminado]],"aaaa-mm-dd")&amp;"'")&amp;", "</f>
        <v xml:space="preserve">culminado: null, </v>
      </c>
      <c r="AM112" t="str">
        <f>AM$1&amp;": '"&amp;Tabla5[[#This Row],[certificado]]&amp;"', "</f>
        <v xml:space="preserve">certificado: '', </v>
      </c>
      <c r="AN112" t="str">
        <f>AN$1&amp;": '"&amp;Tabla5[[#This Row],[url_certificado]]&amp;"', "</f>
        <v xml:space="preserve">url_certificado: '', </v>
      </c>
      <c r="AO112" t="str">
        <f>AO$1&amp;": '"&amp;Tabla5[[#This Row],[instructor]]&amp;"', "</f>
        <v xml:space="preserve">instructor: 'Erick Mines', </v>
      </c>
      <c r="AP112" t="str">
        <f>AP$1&amp;": '"&amp;Tabla5[[#This Row],[description]]&amp;"', "</f>
        <v xml:space="preserve">description: 'Comprendiendo 10 sencillas "Reglas de ORO" te enseñaremos a trabajar e implementar FLEXBOX en tus proyectos web.', </v>
      </c>
      <c r="AQ112" t="str">
        <f>AQ$1&amp;": '"&amp;Tabla5[[#This Row],[url_aux]]&amp;"', "</f>
        <v xml:space="preserve">url_aux: '', </v>
      </c>
      <c r="AR112" t="str">
        <f>AR$1&amp;": '"&amp;Tabla5[[#This Row],[calificacion]]&amp;"', "</f>
        <v xml:space="preserve">calificacion: '*En evaluación*', </v>
      </c>
      <c r="AS112" t="str">
        <f>AS$1&amp;": "&amp;Tabla5[[#This Row],[actualizado]]&amp;", "</f>
        <v xml:space="preserve">actualizado: true, </v>
      </c>
      <c r="AT112" t="str">
        <f>AT$1&amp;": "&amp;Tabla5[[#This Row],[en_ruta]]&amp;", "</f>
        <v xml:space="preserve">en_ruta: false, </v>
      </c>
      <c r="AU112" t="str">
        <f>AU$1&amp;": '"&amp;Tabla5[[#This Row],[logo_platform]]&amp;"', "</f>
        <v xml:space="preserve">logo_platform: 'udemy', </v>
      </c>
      <c r="AV112" t="str">
        <f>AV$1&amp;": [ "&amp;Tabla5[[#This Row],[logo_technologies]]&amp;" ], "</f>
        <v xml:space="preserve">logo_technologies: [ 'css' ], </v>
      </c>
      <c r="AW112" t="str">
        <f>AW$1&amp;": "&amp;Tabla5[[#This Row],[mostrar]]&amp;", "</f>
        <v xml:space="preserve">mostrar: false, </v>
      </c>
      <c r="AX112" t="str">
        <f>AX$1&amp;": '"&amp;Tabla5[[#This Row],[repositorio]]&amp;"', "</f>
        <v xml:space="preserve">repositorio: '', </v>
      </c>
      <c r="AY112" t="str">
        <f>AY$1&amp;": '"&amp;Tabla5[[#This Row],[nota]]&amp;"'"</f>
        <v>nota: ''</v>
      </c>
      <c r="AZ112" t="str">
        <f t="shared" si="1"/>
        <v>{ id: 111, name: 'Curso de FlexBox desde 0', category: 'Frameworks de css', technology: 'css', url: 'https://www.udemy.com/course/curso-de-flexbox-desde-0', platform: 'Udemy', costo: 0, money: 'EUR', comprado: true, priority: 1, minutos: 109, culminado: null, certificado: '', url_certificado: '', instructor: 'Erick Mines', description: 'Comprendiendo 10 sencillas "Reglas de ORO" te enseñaremos a trabajar e implementar FLEXBOX en tus proyectos web.', url_aux: '', calificacion: '*En evaluación*', actualizado: true, en_ruta: false, logo_platform: 'udemy', logo_technologies: [ 'css' ], mostrar: false, repositorio: '', nota: '' },</v>
      </c>
    </row>
    <row r="113" spans="1:52" x14ac:dyDescent="0.3">
      <c r="A113" s="6">
        <v>112</v>
      </c>
      <c r="B113" s="19" t="s">
        <v>1194</v>
      </c>
      <c r="C113" t="s">
        <v>333</v>
      </c>
      <c r="D113" t="s">
        <v>332</v>
      </c>
      <c r="E113" s="2" t="s">
        <v>430</v>
      </c>
      <c r="F113" t="s">
        <v>8</v>
      </c>
      <c r="G113" s="3">
        <v>9.99</v>
      </c>
      <c r="H113" t="s">
        <v>10</v>
      </c>
      <c r="I113" t="s">
        <v>14</v>
      </c>
      <c r="J113" s="4">
        <v>0</v>
      </c>
      <c r="K113">
        <f>6*60+47</f>
        <v>407</v>
      </c>
      <c r="L113" s="9">
        <v>44617</v>
      </c>
      <c r="M113" s="6" t="s">
        <v>707</v>
      </c>
      <c r="N113" s="2" t="s">
        <v>706</v>
      </c>
      <c r="O113" t="s">
        <v>431</v>
      </c>
      <c r="P113" t="s">
        <v>432</v>
      </c>
      <c r="R113" t="s">
        <v>446</v>
      </c>
      <c r="S113" t="s">
        <v>14</v>
      </c>
      <c r="T113" t="s">
        <v>14</v>
      </c>
      <c r="U113" t="s">
        <v>783</v>
      </c>
      <c r="V113" s="19" t="s">
        <v>1101</v>
      </c>
      <c r="W113" s="19" t="s">
        <v>14</v>
      </c>
      <c r="AA113" t="str">
        <f>AA$1&amp;": "&amp;Tabla5[[#This Row],[id]]&amp;", "</f>
        <v xml:space="preserve">id: 112, </v>
      </c>
      <c r="AB113" t="str">
        <f>AB$1&amp;": '"&amp;Tabla5[[#This Row],[name]]&amp;"', "</f>
        <v xml:space="preserve">name: 'Laravel y OAuth 2: Login con Facebook, Twitter, Google+, etc', </v>
      </c>
      <c r="AC113" t="str">
        <f>AC$1&amp;": '"&amp;Tabla5[[#This Row],[category]]&amp;"', "</f>
        <v xml:space="preserve">category: 'Frameworks de back-end', </v>
      </c>
      <c r="AD113" t="str">
        <f>AD$1&amp;": '"&amp;Tabla5[[#This Row],[technology]]&amp;"', "</f>
        <v xml:space="preserve">technology: 'Laravel', </v>
      </c>
      <c r="AE113" t="str">
        <f>AE$1&amp;": '"&amp;Tabla5[[#This Row],[url]]&amp;"', "</f>
        <v xml:space="preserve">url: 'https://www.udemy.com/course/laravel-y-oauth-2-facebook-twitter-google', </v>
      </c>
      <c r="AF113" t="str">
        <f>AF$1&amp;": '"&amp;Tabla5[[#This Row],[platform]]&amp;"', "</f>
        <v xml:space="preserve">platform: 'Udemy', </v>
      </c>
      <c r="AG113" t="str">
        <f>AG$1&amp;": "&amp;SUBSTITUTE(Tabla5[[#This Row],[costo]],",",".")&amp;", "</f>
        <v xml:space="preserve">costo: 9.99, </v>
      </c>
      <c r="AH113" t="str">
        <f>AH$1&amp;": '"&amp;Tabla5[[#This Row],[money]]&amp;"', "</f>
        <v xml:space="preserve">money: 'EUR', </v>
      </c>
      <c r="AI113" t="str">
        <f>AI$1&amp;": "&amp;Tabla5[[#This Row],[comprado]]&amp;", "</f>
        <v xml:space="preserve">comprado: true, </v>
      </c>
      <c r="AJ113" t="str">
        <f>AJ$1&amp;": "&amp;Tabla5[[#This Row],[priority]]&amp;", "</f>
        <v xml:space="preserve">priority: 0, </v>
      </c>
      <c r="AK113" t="str">
        <f>AK$1&amp;": "&amp;Tabla5[[#This Row],[minutos]]&amp;", "</f>
        <v xml:space="preserve">minutos: 407, </v>
      </c>
      <c r="AL113" t="str">
        <f>AL$1&amp;": "&amp;IF(Tabla5[[#This Row],[culminado]]=0,"null","'"&amp;TEXT(Tabla5[[#This Row],[culminado]],"aaaa-mm-dd")&amp;"'")&amp;", "</f>
        <v xml:space="preserve">culminado: '2022-02-25', </v>
      </c>
      <c r="AM113" t="str">
        <f>AM$1&amp;": '"&amp;Tabla5[[#This Row],[certificado]]&amp;"', "</f>
        <v xml:space="preserve">certificado: 'UC-035a82e5-ca87-43b3-bf11-a2ee4b3b2705', </v>
      </c>
      <c r="AN113" t="str">
        <f>AN$1&amp;": '"&amp;Tabla5[[#This Row],[url_certificado]]&amp;"', "</f>
        <v xml:space="preserve">url_certificado: 'https://www.udemy.com/certificate/UC-035a82e5-ca87-43b3-bf11-a2ee4b3b2705', </v>
      </c>
      <c r="AO113" t="str">
        <f>AO$1&amp;": '"&amp;Tabla5[[#This Row],[instructor]]&amp;"', "</f>
        <v xml:space="preserve">instructor: 'Juan Ramos', </v>
      </c>
      <c r="AP113" t="str">
        <f>AP$1&amp;": '"&amp;Tabla5[[#This Row],[description]]&amp;"', "</f>
        <v xml:space="preserve">description: 'Desarrollemos un monitor de precios! Los usuarios ingresan vía redes sociales, ingresan datos y consultan reportes.', </v>
      </c>
      <c r="AQ113" t="str">
        <f>AQ$1&amp;": '"&amp;Tabla5[[#This Row],[url_aux]]&amp;"', "</f>
        <v xml:space="preserve">url_aux: '', </v>
      </c>
      <c r="AR113" t="str">
        <f>AR$1&amp;": '"&amp;Tabla5[[#This Row],[calificacion]]&amp;"', "</f>
        <v xml:space="preserve">calificacion: 'Bueno', </v>
      </c>
      <c r="AS113" t="str">
        <f>AS$1&amp;": "&amp;Tabla5[[#This Row],[actualizado]]&amp;", "</f>
        <v xml:space="preserve">actualizado: true, </v>
      </c>
      <c r="AT113" t="str">
        <f>AT$1&amp;": "&amp;Tabla5[[#This Row],[en_ruta]]&amp;", "</f>
        <v xml:space="preserve">en_ruta: true, </v>
      </c>
      <c r="AU113" t="str">
        <f>AU$1&amp;": '"&amp;Tabla5[[#This Row],[logo_platform]]&amp;"', "</f>
        <v xml:space="preserve">logo_platform: 'udemy', </v>
      </c>
      <c r="AV113" t="str">
        <f>AV$1&amp;": [ "&amp;Tabla5[[#This Row],[logo_technologies]]&amp;" ], "</f>
        <v xml:space="preserve">logo_technologies: [ 'laravel','oauth2','facebook','google','twitter','excel' ], </v>
      </c>
      <c r="AW113" t="str">
        <f>AW$1&amp;": "&amp;Tabla5[[#This Row],[mostrar]]&amp;", "</f>
        <v xml:space="preserve">mostrar: true, </v>
      </c>
      <c r="AX113" t="str">
        <f>AX$1&amp;": '"&amp;Tabla5[[#This Row],[repositorio]]&amp;"', "</f>
        <v xml:space="preserve">repositorio: '', </v>
      </c>
      <c r="AY113" t="str">
        <f>AY$1&amp;": '"&amp;Tabla5[[#This Row],[nota]]&amp;"'"</f>
        <v>nota: ''</v>
      </c>
      <c r="AZ113" t="str">
        <f t="shared" si="1"/>
        <v>{ id: 112, name: 'Laravel y OAuth 2: Login con Facebook, Twitter, Google+, etc', category: 'Frameworks de back-end', technology: 'Laravel', url: 'https://www.udemy.com/course/laravel-y-oauth-2-facebook-twitter-google', platform: 'Udemy', costo: 9.99, money: 'EUR', comprado: true, priority: 0, minutos: 407, culminado: '2022-02-25', certificado: 'UC-035a82e5-ca87-43b3-bf11-a2ee4b3b2705', url_certificado: 'https://www.udemy.com/certificate/UC-035a82e5-ca87-43b3-bf11-a2ee4b3b2705', instructor: 'Juan Ramos', description: 'Desarrollemos un monitor de precios! Los usuarios ingresan vía redes sociales, ingresan datos y consultan reportes.', url_aux: '', calificacion: 'Bueno', actualizado: true, en_ruta: true, logo_platform: 'udemy', logo_technologies: [ 'laravel','oauth2','facebook','google','twitter','excel' ], mostrar: true, repositorio: '', nota: '' },</v>
      </c>
    </row>
    <row r="114" spans="1:52" x14ac:dyDescent="0.3">
      <c r="A114" s="6">
        <v>113</v>
      </c>
      <c r="B114" t="s">
        <v>434</v>
      </c>
      <c r="C114" t="s">
        <v>435</v>
      </c>
      <c r="D114" t="s">
        <v>282</v>
      </c>
      <c r="E114" s="2" t="s">
        <v>436</v>
      </c>
      <c r="F114" t="s">
        <v>8</v>
      </c>
      <c r="G114" s="3">
        <v>9.99</v>
      </c>
      <c r="H114" t="s">
        <v>10</v>
      </c>
      <c r="I114" t="s">
        <v>14</v>
      </c>
      <c r="J114" s="4">
        <v>0</v>
      </c>
      <c r="K114">
        <f>5*60+49</f>
        <v>349</v>
      </c>
      <c r="L114" s="9">
        <v>44601</v>
      </c>
      <c r="M114" t="s">
        <v>639</v>
      </c>
      <c r="N114" s="2" t="s">
        <v>638</v>
      </c>
      <c r="O114" t="s">
        <v>209</v>
      </c>
      <c r="P114" t="s">
        <v>1009</v>
      </c>
      <c r="R114" t="s">
        <v>446</v>
      </c>
      <c r="S114" t="s">
        <v>14</v>
      </c>
      <c r="T114" t="s">
        <v>14</v>
      </c>
      <c r="U114" t="s">
        <v>783</v>
      </c>
      <c r="V114" s="19" t="s">
        <v>1102</v>
      </c>
      <c r="W114" s="19" t="s">
        <v>14</v>
      </c>
      <c r="X114" s="2" t="s">
        <v>619</v>
      </c>
      <c r="AA114" t="str">
        <f>AA$1&amp;": "&amp;Tabla5[[#This Row],[id]]&amp;", "</f>
        <v xml:space="preserve">id: 113, </v>
      </c>
      <c r="AB114" t="str">
        <f>AB$1&amp;": '"&amp;Tabla5[[#This Row],[name]]&amp;"', "</f>
        <v xml:space="preserve">name: 'Aprende a publicar cualquier web en Internet (Hosting y VPS)', </v>
      </c>
      <c r="AC114" t="str">
        <f>AC$1&amp;": '"&amp;Tabla5[[#This Row],[category]]&amp;"', "</f>
        <v xml:space="preserve">category: 'Deploy', </v>
      </c>
      <c r="AD114" t="str">
        <f>AD$1&amp;": '"&amp;Tabla5[[#This Row],[technology]]&amp;"', "</f>
        <v xml:space="preserve">technology: 'General', </v>
      </c>
      <c r="AE114" t="str">
        <f>AE$1&amp;": '"&amp;Tabla5[[#This Row],[url]]&amp;"', "</f>
        <v xml:space="preserve">url: 'https://www.udemy.com/course/aprende-a-publicar-sitios-web-en-internet-hosting-vps', </v>
      </c>
      <c r="AF114" t="str">
        <f>AF$1&amp;": '"&amp;Tabla5[[#This Row],[platform]]&amp;"', "</f>
        <v xml:space="preserve">platform: 'Udemy', </v>
      </c>
      <c r="AG114" t="str">
        <f>AG$1&amp;": "&amp;SUBSTITUTE(Tabla5[[#This Row],[costo]],",",".")&amp;", "</f>
        <v xml:space="preserve">costo: 9.99, </v>
      </c>
      <c r="AH114" t="str">
        <f>AH$1&amp;": '"&amp;Tabla5[[#This Row],[money]]&amp;"', "</f>
        <v xml:space="preserve">money: 'EUR', </v>
      </c>
      <c r="AI114" t="str">
        <f>AI$1&amp;": "&amp;Tabla5[[#This Row],[comprado]]&amp;", "</f>
        <v xml:space="preserve">comprado: true, </v>
      </c>
      <c r="AJ114" t="str">
        <f>AJ$1&amp;": "&amp;Tabla5[[#This Row],[priority]]&amp;", "</f>
        <v xml:space="preserve">priority: 0, </v>
      </c>
      <c r="AK114" t="str">
        <f>AK$1&amp;": "&amp;Tabla5[[#This Row],[minutos]]&amp;", "</f>
        <v xml:space="preserve">minutos: 349, </v>
      </c>
      <c r="AL114" t="str">
        <f>AL$1&amp;": "&amp;IF(Tabla5[[#This Row],[culminado]]=0,"null","'"&amp;TEXT(Tabla5[[#This Row],[culminado]],"aaaa-mm-dd")&amp;"'")&amp;", "</f>
        <v xml:space="preserve">culminado: '2022-02-09', </v>
      </c>
      <c r="AM114" t="str">
        <f>AM$1&amp;": '"&amp;Tabla5[[#This Row],[certificado]]&amp;"', "</f>
        <v xml:space="preserve">certificado: 'UC-70a57832-6af5-46bc-a638-b13009c9c869', </v>
      </c>
      <c r="AN114" t="str">
        <f>AN$1&amp;": '"&amp;Tabla5[[#This Row],[url_certificado]]&amp;"', "</f>
        <v xml:space="preserve">url_certificado: 'https://www.udemy.com/certificate/UC-70a57832-6af5-46bc-a638-b13009c9c869', </v>
      </c>
      <c r="AO114" t="str">
        <f>AO$1&amp;": '"&amp;Tabla5[[#This Row],[instructor]]&amp;"', "</f>
        <v xml:space="preserve">instructor: 'Víctor Robles', </v>
      </c>
      <c r="AP114" t="str">
        <f>AP$1&amp;": '"&amp;Tabla5[[#This Row],[description]]&amp;"', "</f>
        <v xml:space="preserve">description: 'Sube tus webs creadas con HTML, css, javascript, php, mysql, angular, Node, Mongo, laravel, Symfony, WP, python y django', </v>
      </c>
      <c r="AQ114" t="str">
        <f>AQ$1&amp;": '"&amp;Tabla5[[#This Row],[url_aux]]&amp;"', "</f>
        <v xml:space="preserve">url_aux: '', </v>
      </c>
      <c r="AR114" t="str">
        <f>AR$1&amp;": '"&amp;Tabla5[[#This Row],[calificacion]]&amp;"', "</f>
        <v xml:space="preserve">calificacion: 'Bueno', </v>
      </c>
      <c r="AS114" t="str">
        <f>AS$1&amp;": "&amp;Tabla5[[#This Row],[actualizado]]&amp;", "</f>
        <v xml:space="preserve">actualizado: true, </v>
      </c>
      <c r="AT114" t="str">
        <f>AT$1&amp;": "&amp;Tabla5[[#This Row],[en_ruta]]&amp;", "</f>
        <v xml:space="preserve">en_ruta: true, </v>
      </c>
      <c r="AU114" t="str">
        <f>AU$1&amp;": '"&amp;Tabla5[[#This Row],[logo_platform]]&amp;"', "</f>
        <v xml:space="preserve">logo_platform: 'udemy', </v>
      </c>
      <c r="AV114" t="str">
        <f>AV$1&amp;": [ "&amp;Tabla5[[#This Row],[logo_technologies]]&amp;" ], "</f>
        <v xml:space="preserve">logo_technologies: [ 'devops','mysql','mongo','laravel','angular','nodejs' ], </v>
      </c>
      <c r="AW114" t="str">
        <f>AW$1&amp;": "&amp;Tabla5[[#This Row],[mostrar]]&amp;", "</f>
        <v xml:space="preserve">mostrar: true, </v>
      </c>
      <c r="AX114" t="str">
        <f>AX$1&amp;": '"&amp;Tabla5[[#This Row],[repositorio]]&amp;"', "</f>
        <v xml:space="preserve">repositorio: 'https://github.com/petrix12/deploy_2022.git', </v>
      </c>
      <c r="AY114" t="str">
        <f>AY$1&amp;": '"&amp;Tabla5[[#This Row],[nota]]&amp;"'"</f>
        <v>nota: ''</v>
      </c>
      <c r="AZ114" t="str">
        <f t="shared" si="1"/>
        <v>{ id: 113, name: 'Aprende a publicar cualquier web en Internet (Hosting y VPS)', category: 'Deploy', technology: 'General', url: 'https://www.udemy.com/course/aprende-a-publicar-sitios-web-en-internet-hosting-vps', platform: 'Udemy', costo: 9.99, money: 'EUR', comprado: true, priority: 0, minutos: 349, culminado: '2022-02-09', certificado: 'UC-70a57832-6af5-46bc-a638-b13009c9c869', url_certificado: 'https://www.udemy.com/certificate/UC-70a57832-6af5-46bc-a638-b13009c9c869', instructor: 'Víctor Robles', description: 'Sube tus webs creadas con HTML, css, javascript, php, mysql, angular, Node, Mongo, laravel, Symfony, WP, python y django', url_aux: '', calificacion: 'Bueno', actualizado: true, en_ruta: true, logo_platform: 'udemy', logo_technologies: [ 'devops','mysql','mongo','laravel','angular','nodejs' ], mostrar: true, repositorio: 'https://github.com/petrix12/deploy_2022.git', nota: '' },</v>
      </c>
    </row>
    <row r="115" spans="1:52" x14ac:dyDescent="0.3">
      <c r="A115" s="6">
        <v>114</v>
      </c>
      <c r="B115" t="s">
        <v>437</v>
      </c>
      <c r="C115" t="s">
        <v>439</v>
      </c>
      <c r="D115" t="s">
        <v>440</v>
      </c>
      <c r="E115" s="2" t="s">
        <v>441</v>
      </c>
      <c r="F115" t="s">
        <v>442</v>
      </c>
      <c r="G115" s="3">
        <v>0</v>
      </c>
      <c r="H115" t="s">
        <v>47</v>
      </c>
      <c r="I115" t="s">
        <v>14</v>
      </c>
      <c r="J115" s="4">
        <v>0</v>
      </c>
      <c r="K115">
        <f>6*60+2</f>
        <v>362</v>
      </c>
      <c r="L115" s="9">
        <v>44009</v>
      </c>
      <c r="M115" t="s">
        <v>444</v>
      </c>
      <c r="N115" s="2" t="s">
        <v>443</v>
      </c>
      <c r="O115" t="s">
        <v>445</v>
      </c>
      <c r="P115" t="s">
        <v>437</v>
      </c>
      <c r="R115" t="s">
        <v>446</v>
      </c>
      <c r="S115" t="s">
        <v>15</v>
      </c>
      <c r="T115" t="s">
        <v>15</v>
      </c>
      <c r="U115" t="s">
        <v>768</v>
      </c>
      <c r="V115" s="19" t="s">
        <v>837</v>
      </c>
      <c r="W115" s="19" t="s">
        <v>15</v>
      </c>
      <c r="AA115" t="str">
        <f>AA$1&amp;": "&amp;Tabla5[[#This Row],[id]]&amp;", "</f>
        <v xml:space="preserve">id: 114, </v>
      </c>
      <c r="AB115" t="str">
        <f>AB$1&amp;": '"&amp;Tabla5[[#This Row],[name]]&amp;"', "</f>
        <v xml:space="preserve">name: 'Curso Profesional de JAVA', </v>
      </c>
      <c r="AC115" t="str">
        <f>AC$1&amp;": '"&amp;Tabla5[[#This Row],[category]]&amp;"', "</f>
        <v xml:space="preserve">category: 'Lenguajes de Programación', </v>
      </c>
      <c r="AD115" t="str">
        <f>AD$1&amp;": '"&amp;Tabla5[[#This Row],[technology]]&amp;"', "</f>
        <v xml:space="preserve">technology: 'Java', </v>
      </c>
      <c r="AE115" t="str">
        <f>AE$1&amp;": '"&amp;Tabla5[[#This Row],[url]]&amp;"', "</f>
        <v xml:space="preserve">url: 'https://codigofacilito.com/cursos/java-profesional', </v>
      </c>
      <c r="AF115" t="str">
        <f>AF$1&amp;": '"&amp;Tabla5[[#This Row],[platform]]&amp;"', "</f>
        <v xml:space="preserve">platform: 'Códigofacilito', </v>
      </c>
      <c r="AG115" t="str">
        <f>AG$1&amp;": "&amp;SUBSTITUTE(Tabla5[[#This Row],[costo]],",",".")&amp;", "</f>
        <v xml:space="preserve">costo: 0, </v>
      </c>
      <c r="AH115" t="str">
        <f>AH$1&amp;": '"&amp;Tabla5[[#This Row],[money]]&amp;"', "</f>
        <v xml:space="preserve">money: 'USD', </v>
      </c>
      <c r="AI115" t="str">
        <f>AI$1&amp;": "&amp;Tabla5[[#This Row],[comprado]]&amp;", "</f>
        <v xml:space="preserve">comprado: true, </v>
      </c>
      <c r="AJ115" t="str">
        <f>AJ$1&amp;": "&amp;Tabla5[[#This Row],[priority]]&amp;", "</f>
        <v xml:space="preserve">priority: 0, </v>
      </c>
      <c r="AK115" t="str">
        <f>AK$1&amp;": "&amp;Tabla5[[#This Row],[minutos]]&amp;", "</f>
        <v xml:space="preserve">minutos: 362, </v>
      </c>
      <c r="AL115" t="str">
        <f>AL$1&amp;": "&amp;IF(Tabla5[[#This Row],[culminado]]=0,"null","'"&amp;TEXT(Tabla5[[#This Row],[culminado]],"aaaa-mm-dd")&amp;"'")&amp;", "</f>
        <v xml:space="preserve">culminado: '2020-06-27', </v>
      </c>
      <c r="AM115" t="str">
        <f>AM$1&amp;": '"&amp;Tabla5[[#This Row],[certificado]]&amp;"', "</f>
        <v xml:space="preserve">certificado: ' 48a2c72e-ba9e-4f7c-ad76-6631dbacf761', </v>
      </c>
      <c r="AN115" t="str">
        <f>AN$1&amp;": '"&amp;Tabla5[[#This Row],[url_certificado]]&amp;"', "</f>
        <v xml:space="preserve">url_certificado: 'https://codigofacilito.com/user_quizzes/94372.pdf', </v>
      </c>
      <c r="AO115" t="str">
        <f>AO$1&amp;": '"&amp;Tabla5[[#This Row],[instructor]]&amp;"', "</f>
        <v xml:space="preserve">instructor: 'Eduardo Ismael García Pérez', </v>
      </c>
      <c r="AP115" t="str">
        <f>AP$1&amp;": '"&amp;Tabla5[[#This Row],[description]]&amp;"', "</f>
        <v xml:space="preserve">description: 'Curso Profesional de JAVA', </v>
      </c>
      <c r="AQ115" t="str">
        <f>AQ$1&amp;": '"&amp;Tabla5[[#This Row],[url_aux]]&amp;"', "</f>
        <v xml:space="preserve">url_aux: '', </v>
      </c>
      <c r="AR115" t="str">
        <f>AR$1&amp;": '"&amp;Tabla5[[#This Row],[calificacion]]&amp;"', "</f>
        <v xml:space="preserve">calificacion: 'Bueno', </v>
      </c>
      <c r="AS115" t="str">
        <f>AS$1&amp;": "&amp;Tabla5[[#This Row],[actualizado]]&amp;", "</f>
        <v xml:space="preserve">actualizado: false, </v>
      </c>
      <c r="AT115" t="str">
        <f>AT$1&amp;": "&amp;Tabla5[[#This Row],[en_ruta]]&amp;", "</f>
        <v xml:space="preserve">en_ruta: false, </v>
      </c>
      <c r="AU115" t="str">
        <f>AU$1&amp;": '"&amp;Tabla5[[#This Row],[logo_platform]]&amp;"', "</f>
        <v xml:space="preserve">logo_platform: 'codigofacilito', </v>
      </c>
      <c r="AV115" t="str">
        <f>AV$1&amp;": [ "&amp;Tabla5[[#This Row],[logo_technologies]]&amp;" ], "</f>
        <v xml:space="preserve">logo_technologies: [ 'java' ], </v>
      </c>
      <c r="AW115" t="str">
        <f>AW$1&amp;": "&amp;Tabla5[[#This Row],[mostrar]]&amp;", "</f>
        <v xml:space="preserve">mostrar: false, </v>
      </c>
      <c r="AX115" t="str">
        <f>AX$1&amp;": '"&amp;Tabla5[[#This Row],[repositorio]]&amp;"', "</f>
        <v xml:space="preserve">repositorio: '', </v>
      </c>
      <c r="AY115" t="str">
        <f>AY$1&amp;": '"&amp;Tabla5[[#This Row],[nota]]&amp;"'"</f>
        <v>nota: ''</v>
      </c>
      <c r="AZ115" t="str">
        <f t="shared" si="1"/>
        <v>{ id: 114, name: 'Curso Profesional de JAVA', category: 'Lenguajes de Programación', technology: 'Java', url: 'https://codigofacilito.com/cursos/java-profesional', platform: 'Códigofacilito', costo: 0, money: 'USD', comprado: true, priority: 0, minutos: 362, culminado: '2020-06-27', certificado: ' 48a2c72e-ba9e-4f7c-ad76-6631dbacf761', url_certificado: 'https://codigofacilito.com/user_quizzes/94372.pdf', instructor: 'Eduardo Ismael García Pérez', description: 'Curso Profesional de JAVA', url_aux: '', calificacion: 'Bueno', actualizado: false, en_ruta: false, logo_platform: 'codigofacilito', logo_technologies: [ 'java' ], mostrar: false, repositorio: '', nota: '' },</v>
      </c>
    </row>
    <row r="116" spans="1:52" x14ac:dyDescent="0.3">
      <c r="A116" s="6">
        <v>115</v>
      </c>
      <c r="B116" t="s">
        <v>447</v>
      </c>
      <c r="C116" t="s">
        <v>438</v>
      </c>
      <c r="D116" t="s">
        <v>282</v>
      </c>
      <c r="E116" s="2" t="s">
        <v>448</v>
      </c>
      <c r="F116" t="s">
        <v>1232</v>
      </c>
      <c r="G116" s="3">
        <v>0</v>
      </c>
      <c r="H116" t="s">
        <v>47</v>
      </c>
      <c r="I116" t="s">
        <v>14</v>
      </c>
      <c r="J116" s="4">
        <v>0</v>
      </c>
      <c r="K116">
        <f>32*60</f>
        <v>1920</v>
      </c>
      <c r="L116" s="9">
        <v>44012</v>
      </c>
      <c r="N116" s="2" t="s">
        <v>451</v>
      </c>
      <c r="O116" t="s">
        <v>376</v>
      </c>
      <c r="P116" t="s">
        <v>449</v>
      </c>
      <c r="R116" t="s">
        <v>450</v>
      </c>
      <c r="S116" t="s">
        <v>15</v>
      </c>
      <c r="T116" t="s">
        <v>15</v>
      </c>
      <c r="U116" t="s">
        <v>765</v>
      </c>
      <c r="V116" s="19" t="s">
        <v>836</v>
      </c>
      <c r="W116" s="19" t="s">
        <v>14</v>
      </c>
      <c r="AA116" t="str">
        <f>AA$1&amp;": "&amp;Tabla5[[#This Row],[id]]&amp;", "</f>
        <v xml:space="preserve">id: 115, </v>
      </c>
      <c r="AB116" t="str">
        <f>AB$1&amp;": '"&amp;Tabla5[[#This Row],[name]]&amp;"', "</f>
        <v xml:space="preserve">name: 'Desarrollador Back-end', </v>
      </c>
      <c r="AC116" t="str">
        <f>AC$1&amp;": '"&amp;Tabla5[[#This Row],[category]]&amp;"', "</f>
        <v xml:space="preserve">category: 'Back-end', </v>
      </c>
      <c r="AD116" t="str">
        <f>AD$1&amp;": '"&amp;Tabla5[[#This Row],[technology]]&amp;"', "</f>
        <v xml:space="preserve">technology: 'General', </v>
      </c>
      <c r="AE116" t="str">
        <f>AE$1&amp;": '"&amp;Tabla5[[#This Row],[url]]&amp;"', "</f>
        <v xml:space="preserve">url: 'https://capacitateparaelempleo.org/pages.php?r=.tema&amp;tagID=6725', </v>
      </c>
      <c r="AF116" t="str">
        <f>AF$1&amp;": '"&amp;Tabla5[[#This Row],[platform]]&amp;"', "</f>
        <v xml:space="preserve">platform: 'Fundación Carlos Slim', </v>
      </c>
      <c r="AG116" t="str">
        <f>AG$1&amp;": "&amp;SUBSTITUTE(Tabla5[[#This Row],[costo]],",",".")&amp;", "</f>
        <v xml:space="preserve">costo: 0, </v>
      </c>
      <c r="AH116" t="str">
        <f>AH$1&amp;": '"&amp;Tabla5[[#This Row],[money]]&amp;"', "</f>
        <v xml:space="preserve">money: 'USD', </v>
      </c>
      <c r="AI116" t="str">
        <f>AI$1&amp;": "&amp;Tabla5[[#This Row],[comprado]]&amp;", "</f>
        <v xml:space="preserve">comprado: true, </v>
      </c>
      <c r="AJ116" t="str">
        <f>AJ$1&amp;": "&amp;Tabla5[[#This Row],[priority]]&amp;", "</f>
        <v xml:space="preserve">priority: 0, </v>
      </c>
      <c r="AK116" t="str">
        <f>AK$1&amp;": "&amp;Tabla5[[#This Row],[minutos]]&amp;", "</f>
        <v xml:space="preserve">minutos: 1920, </v>
      </c>
      <c r="AL116" t="str">
        <f>AL$1&amp;": "&amp;IF(Tabla5[[#This Row],[culminado]]=0,"null","'"&amp;TEXT(Tabla5[[#This Row],[culminado]],"aaaa-mm-dd")&amp;"'")&amp;", "</f>
        <v xml:space="preserve">culminado: '2020-06-30', </v>
      </c>
      <c r="AM116" t="str">
        <f>AM$1&amp;": '"&amp;Tabla5[[#This Row],[certificado]]&amp;"', "</f>
        <v xml:space="preserve">certificado: '', </v>
      </c>
      <c r="AN116" t="str">
        <f>AN$1&amp;": '"&amp;Tabla5[[#This Row],[url_certificado]]&amp;"', "</f>
        <v xml:space="preserve">url_certificado: 'https://capacitateparaelempleo.org/verifica/o0skcnx58', </v>
      </c>
      <c r="AO116" t="str">
        <f>AO$1&amp;": '"&amp;Tabla5[[#This Row],[instructor]]&amp;"', "</f>
        <v xml:space="preserve">instructor: 'Capacítate para el empleo', </v>
      </c>
      <c r="AP116" t="str">
        <f>AP$1&amp;": '"&amp;Tabla5[[#This Row],[description]]&amp;"', "</f>
        <v xml:space="preserve">description: 'Utiliza lenguajes de programación para desarrollar módulos de procesamiento que otorguen a los usuarios contenido dinámico basado en las petriciones de entrada. Almacena información de valor utilizando bases de datos y otorga un alto nivel operacional a sitios como las redes sociales, páginas de compras por internet y a la mayoría de páginas web actuales.', </v>
      </c>
      <c r="AQ116" t="str">
        <f>AQ$1&amp;": '"&amp;Tabla5[[#This Row],[url_aux]]&amp;"', "</f>
        <v xml:space="preserve">url_aux: '', </v>
      </c>
      <c r="AR116" t="str">
        <f>AR$1&amp;": '"&amp;Tabla5[[#This Row],[calificacion]]&amp;"', "</f>
        <v xml:space="preserve">calificacion: 'Regular', </v>
      </c>
      <c r="AS116" t="str">
        <f>AS$1&amp;": "&amp;Tabla5[[#This Row],[actualizado]]&amp;", "</f>
        <v xml:space="preserve">actualizado: false, </v>
      </c>
      <c r="AT116" t="str">
        <f>AT$1&amp;": "&amp;Tabla5[[#This Row],[en_ruta]]&amp;", "</f>
        <v xml:space="preserve">en_ruta: false, </v>
      </c>
      <c r="AU116" t="str">
        <f>AU$1&amp;": '"&amp;Tabla5[[#This Row],[logo_platform]]&amp;"', "</f>
        <v xml:space="preserve">logo_platform: 'cpee', </v>
      </c>
      <c r="AV116" t="str">
        <f>AV$1&amp;": [ "&amp;Tabla5[[#This Row],[logo_technologies]]&amp;" ], "</f>
        <v xml:space="preserve">logo_technologies: [ 'generico' ], </v>
      </c>
      <c r="AW116" t="str">
        <f>AW$1&amp;": "&amp;Tabla5[[#This Row],[mostrar]]&amp;", "</f>
        <v xml:space="preserve">mostrar: true, </v>
      </c>
      <c r="AX116" t="str">
        <f>AX$1&amp;": '"&amp;Tabla5[[#This Row],[repositorio]]&amp;"', "</f>
        <v xml:space="preserve">repositorio: '', </v>
      </c>
      <c r="AY116" t="str">
        <f>AY$1&amp;": '"&amp;Tabla5[[#This Row],[nota]]&amp;"'"</f>
        <v>nota: ''</v>
      </c>
      <c r="AZ116" t="str">
        <f t="shared" si="1"/>
        <v>{ id: 115, name: 'Desarrollador Back-end', category: 'Back-end', technology: 'General', url: 'https://capacitateparaelempleo.org/pages.php?r=.tema&amp;tagID=6725', platform: 'Fundación Carlos Slim', costo: 0, money: 'USD', comprado: true, priority: 0, minutos: 1920, culminado: '2020-06-30', certificado: '', url_certificado: 'https://capacitateparaelempleo.org/verifica/o0skcnx58', instructor: 'Capacítate para el empleo', description: 'Utiliza lenguajes de programación para desarrollar módulos de procesamiento que otorguen a los usuarios contenido dinámico basado en las petriciones de entrada. Almacena información de valor utilizando bases de datos y otorga un alto nivel operacional a sitios como las redes sociales, páginas de compras por internet y a la mayoría de páginas web actuales.', url_aux: '', calificacion: 'Regular', actualizado: false, en_ruta: false, logo_platform: 'cpee', logo_technologies: [ 'generico' ], mostrar: true, repositorio: '', nota: '' },</v>
      </c>
    </row>
    <row r="117" spans="1:52" x14ac:dyDescent="0.3">
      <c r="A117" s="6">
        <v>116</v>
      </c>
      <c r="B117" t="s">
        <v>453</v>
      </c>
      <c r="C117" t="s">
        <v>171</v>
      </c>
      <c r="D117" s="19" t="s">
        <v>790</v>
      </c>
      <c r="E117" s="2" t="s">
        <v>452</v>
      </c>
      <c r="F117" t="s">
        <v>454</v>
      </c>
      <c r="G117" s="3">
        <v>0</v>
      </c>
      <c r="H117" t="s">
        <v>47</v>
      </c>
      <c r="I117" t="s">
        <v>14</v>
      </c>
      <c r="J117" s="4">
        <v>0</v>
      </c>
      <c r="K117">
        <f>40*60</f>
        <v>2400</v>
      </c>
      <c r="L117" s="9">
        <v>44015</v>
      </c>
      <c r="M117" t="s">
        <v>456</v>
      </c>
      <c r="N117" s="2" t="s">
        <v>457</v>
      </c>
      <c r="O117" t="s">
        <v>455</v>
      </c>
      <c r="P117" t="s">
        <v>1010</v>
      </c>
      <c r="R117" t="s">
        <v>458</v>
      </c>
      <c r="S117" t="s">
        <v>15</v>
      </c>
      <c r="T117" t="s">
        <v>14</v>
      </c>
      <c r="U117" t="s">
        <v>780</v>
      </c>
      <c r="V117" s="19" t="s">
        <v>840</v>
      </c>
      <c r="W117" s="19" t="s">
        <v>15</v>
      </c>
      <c r="AA117" t="str">
        <f>AA$1&amp;": "&amp;Tabla5[[#This Row],[id]]&amp;", "</f>
        <v xml:space="preserve">id: 116, </v>
      </c>
      <c r="AB117" t="str">
        <f>AB$1&amp;": '"&amp;Tabla5[[#This Row],[name]]&amp;"', "</f>
        <v xml:space="preserve">name: 'Programación Básica', </v>
      </c>
      <c r="AC117" t="str">
        <f>AC$1&amp;": '"&amp;Tabla5[[#This Row],[category]]&amp;"', "</f>
        <v xml:space="preserve">category: 'Front-end', </v>
      </c>
      <c r="AD117" t="str">
        <f>AD$1&amp;": '"&amp;Tabla5[[#This Row],[technology]]&amp;"', "</f>
        <v xml:space="preserve">technology: 'javascript', </v>
      </c>
      <c r="AE117" t="str">
        <f>AE$1&amp;": '"&amp;Tabla5[[#This Row],[url]]&amp;"', "</f>
        <v xml:space="preserve">url: 'https://platzi.com/clases/1050-programacion-basica/5104-que-es-htmlcssjs', </v>
      </c>
      <c r="AF117" t="str">
        <f>AF$1&amp;": '"&amp;Tabla5[[#This Row],[platform]]&amp;"', "</f>
        <v xml:space="preserve">platform: 'Platzi', </v>
      </c>
      <c r="AG117" t="str">
        <f>AG$1&amp;": "&amp;SUBSTITUTE(Tabla5[[#This Row],[costo]],",",".")&amp;", "</f>
        <v xml:space="preserve">costo: 0, </v>
      </c>
      <c r="AH117" t="str">
        <f>AH$1&amp;": '"&amp;Tabla5[[#This Row],[money]]&amp;"', "</f>
        <v xml:space="preserve">money: 'USD', </v>
      </c>
      <c r="AI117" t="str">
        <f>AI$1&amp;": "&amp;Tabla5[[#This Row],[comprado]]&amp;", "</f>
        <v xml:space="preserve">comprado: true, </v>
      </c>
      <c r="AJ117" t="str">
        <f>AJ$1&amp;": "&amp;Tabla5[[#This Row],[priority]]&amp;", "</f>
        <v xml:space="preserve">priority: 0, </v>
      </c>
      <c r="AK117" t="str">
        <f>AK$1&amp;": "&amp;Tabla5[[#This Row],[minutos]]&amp;", "</f>
        <v xml:space="preserve">minutos: 2400, </v>
      </c>
      <c r="AL117" t="str">
        <f>AL$1&amp;": "&amp;IF(Tabla5[[#This Row],[culminado]]=0,"null","'"&amp;TEXT(Tabla5[[#This Row],[culminado]],"aaaa-mm-dd")&amp;"'")&amp;", "</f>
        <v xml:space="preserve">culminado: '2020-07-03', </v>
      </c>
      <c r="AM117" t="str">
        <f>AM$1&amp;": '"&amp;Tabla5[[#This Row],[certificado]]&amp;"', "</f>
        <v xml:space="preserve">certificado: '10dceb04-40a2-4d14-bb70-ac91648472f6', </v>
      </c>
      <c r="AN117" t="str">
        <f>AN$1&amp;": '"&amp;Tabla5[[#This Row],[url_certificado]]&amp;"', "</f>
        <v xml:space="preserve">url_certificado: 'https://platzi.com/@pedro-bazo', </v>
      </c>
      <c r="AO117" t="str">
        <f>AO$1&amp;": '"&amp;Tabla5[[#This Row],[instructor]]&amp;"', "</f>
        <v xml:space="preserve">instructor: 'John Freddy Vega', </v>
      </c>
      <c r="AP117" t="str">
        <f>AP$1&amp;": '"&amp;Tabla5[[#This Row],[description]]&amp;"', "</f>
        <v xml:space="preserve">description: 'Programación básica con javascript.', </v>
      </c>
      <c r="AQ117" t="str">
        <f>AQ$1&amp;": '"&amp;Tabla5[[#This Row],[url_aux]]&amp;"', "</f>
        <v xml:space="preserve">url_aux: '', </v>
      </c>
      <c r="AR117" t="str">
        <f>AR$1&amp;": '"&amp;Tabla5[[#This Row],[calificacion]]&amp;"', "</f>
        <v xml:space="preserve">calificacion: 'Excelente', </v>
      </c>
      <c r="AS117" t="str">
        <f>AS$1&amp;": "&amp;Tabla5[[#This Row],[actualizado]]&amp;", "</f>
        <v xml:space="preserve">actualizado: false, </v>
      </c>
      <c r="AT117" t="str">
        <f>AT$1&amp;": "&amp;Tabla5[[#This Row],[en_ruta]]&amp;", "</f>
        <v xml:space="preserve">en_ruta: true, </v>
      </c>
      <c r="AU117" t="str">
        <f>AU$1&amp;": '"&amp;Tabla5[[#This Row],[logo_platform]]&amp;"', "</f>
        <v xml:space="preserve">logo_platform: 'platzi', </v>
      </c>
      <c r="AV117" t="str">
        <f>AV$1&amp;": [ "&amp;Tabla5[[#This Row],[logo_technologies]]&amp;" ], "</f>
        <v xml:space="preserve">logo_technologies: [ 'javascript' ], </v>
      </c>
      <c r="AW117" t="str">
        <f>AW$1&amp;": "&amp;Tabla5[[#This Row],[mostrar]]&amp;", "</f>
        <v xml:space="preserve">mostrar: false, </v>
      </c>
      <c r="AX117" t="str">
        <f>AX$1&amp;": '"&amp;Tabla5[[#This Row],[repositorio]]&amp;"', "</f>
        <v xml:space="preserve">repositorio: '', </v>
      </c>
      <c r="AY117" t="str">
        <f>AY$1&amp;": '"&amp;Tabla5[[#This Row],[nota]]&amp;"'"</f>
        <v>nota: ''</v>
      </c>
      <c r="AZ117" t="str">
        <f t="shared" si="1"/>
        <v>{ id: 116, name: 'Programación Básica', category: 'Front-end', technology: 'javascript', url: 'https://platzi.com/clases/1050-programacion-basica/5104-que-es-htmlcssjs', platform: 'Platzi', costo: 0, money: 'USD', comprado: true, priority: 0, minutos: 2400, culminado: '2020-07-03', certificado: '10dceb04-40a2-4d14-bb70-ac91648472f6', url_certificado: 'https://platzi.com/@pedro-bazo', instructor: 'John Freddy Vega', description: 'Programación básica con javascript.', url_aux: '', calificacion: 'Excelente', actualizado: false, en_ruta: true, logo_platform: 'platzi', logo_technologies: [ 'javascript' ], mostrar: false, repositorio: '', nota: '' },</v>
      </c>
    </row>
    <row r="118" spans="1:52" x14ac:dyDescent="0.3">
      <c r="A118" s="6">
        <v>117</v>
      </c>
      <c r="B118" t="s">
        <v>460</v>
      </c>
      <c r="C118" t="s">
        <v>113</v>
      </c>
      <c r="D118" t="s">
        <v>282</v>
      </c>
      <c r="E118" s="2" t="s">
        <v>459</v>
      </c>
      <c r="F118" t="s">
        <v>442</v>
      </c>
      <c r="G118" s="3">
        <v>0</v>
      </c>
      <c r="H118" t="s">
        <v>47</v>
      </c>
      <c r="I118" t="s">
        <v>14</v>
      </c>
      <c r="J118" s="4">
        <v>0</v>
      </c>
      <c r="K118">
        <f>60+16</f>
        <v>76</v>
      </c>
      <c r="L118" s="9">
        <v>44018</v>
      </c>
      <c r="M118" t="s">
        <v>463</v>
      </c>
      <c r="N118" s="2" t="s">
        <v>462</v>
      </c>
      <c r="O118" t="s">
        <v>464</v>
      </c>
      <c r="P118" t="s">
        <v>461</v>
      </c>
      <c r="R118" t="s">
        <v>446</v>
      </c>
      <c r="S118" t="s">
        <v>14</v>
      </c>
      <c r="T118" t="s">
        <v>14</v>
      </c>
      <c r="U118" t="s">
        <v>768</v>
      </c>
      <c r="V118" s="19" t="s">
        <v>836</v>
      </c>
      <c r="W118" s="19" t="s">
        <v>15</v>
      </c>
      <c r="AA118" t="str">
        <f>AA$1&amp;": "&amp;Tabla5[[#This Row],[id]]&amp;", "</f>
        <v xml:space="preserve">id: 117, </v>
      </c>
      <c r="AB118" t="str">
        <f>AB$1&amp;": '"&amp;Tabla5[[#This Row],[name]]&amp;"', "</f>
        <v xml:space="preserve">name: 'Curso de introducción a la programación', </v>
      </c>
      <c r="AC118" t="str">
        <f>AC$1&amp;": '"&amp;Tabla5[[#This Row],[category]]&amp;"', "</f>
        <v xml:space="preserve">category: 'Paradigmas', </v>
      </c>
      <c r="AD118" t="str">
        <f>AD$1&amp;": '"&amp;Tabla5[[#This Row],[technology]]&amp;"', "</f>
        <v xml:space="preserve">technology: 'General', </v>
      </c>
      <c r="AE118" t="str">
        <f>AE$1&amp;": '"&amp;Tabla5[[#This Row],[url]]&amp;"', "</f>
        <v xml:space="preserve">url: 'https://codigofacilito.com/cursos/introduccion', </v>
      </c>
      <c r="AF118" t="str">
        <f>AF$1&amp;": '"&amp;Tabla5[[#This Row],[platform]]&amp;"', "</f>
        <v xml:space="preserve">platform: 'Códigofacilito', </v>
      </c>
      <c r="AG118" t="str">
        <f>AG$1&amp;": "&amp;SUBSTITUTE(Tabla5[[#This Row],[costo]],",",".")&amp;", "</f>
        <v xml:space="preserve">costo: 0, </v>
      </c>
      <c r="AH118" t="str">
        <f>AH$1&amp;": '"&amp;Tabla5[[#This Row],[money]]&amp;"', "</f>
        <v xml:space="preserve">money: 'USD', </v>
      </c>
      <c r="AI118" t="str">
        <f>AI$1&amp;": "&amp;Tabla5[[#This Row],[comprado]]&amp;", "</f>
        <v xml:space="preserve">comprado: true, </v>
      </c>
      <c r="AJ118" t="str">
        <f>AJ$1&amp;": "&amp;Tabla5[[#This Row],[priority]]&amp;", "</f>
        <v xml:space="preserve">priority: 0, </v>
      </c>
      <c r="AK118" t="str">
        <f>AK$1&amp;": "&amp;Tabla5[[#This Row],[minutos]]&amp;", "</f>
        <v xml:space="preserve">minutos: 76, </v>
      </c>
      <c r="AL118" t="str">
        <f>AL$1&amp;": "&amp;IF(Tabla5[[#This Row],[culminado]]=0,"null","'"&amp;TEXT(Tabla5[[#This Row],[culminado]],"aaaa-mm-dd")&amp;"'")&amp;", "</f>
        <v xml:space="preserve">culminado: '2020-07-06', </v>
      </c>
      <c r="AM118" t="str">
        <f>AM$1&amp;": '"&amp;Tabla5[[#This Row],[certificado]]&amp;"', "</f>
        <v xml:space="preserve">certificado: '7694d69c-ace0-4135-a7ad-d7666cb89493', </v>
      </c>
      <c r="AN118" t="str">
        <f>AN$1&amp;": '"&amp;Tabla5[[#This Row],[url_certificado]]&amp;"', "</f>
        <v xml:space="preserve">url_certificado: 'https://codigofacilito.com/user_quizzes/95588.pdf', </v>
      </c>
      <c r="AO118" t="str">
        <f>AO$1&amp;": '"&amp;Tabla5[[#This Row],[instructor]]&amp;"', "</f>
        <v xml:space="preserve">instructor: 'Petriz Celaya', </v>
      </c>
      <c r="AP118" t="str">
        <f>AP$1&amp;": '"&amp;Tabla5[[#This Row],[description]]&amp;"', "</f>
        <v xml:space="preserve">description: 'Aprende los fundamentos y bases de la programación. Descubre cómo es que con instrucciones de código puedes indicarle a una computadora cómo completar una tarea.', </v>
      </c>
      <c r="AQ118" t="str">
        <f>AQ$1&amp;": '"&amp;Tabla5[[#This Row],[url_aux]]&amp;"', "</f>
        <v xml:space="preserve">url_aux: '', </v>
      </c>
      <c r="AR118" t="str">
        <f>AR$1&amp;": '"&amp;Tabla5[[#This Row],[calificacion]]&amp;"', "</f>
        <v xml:space="preserve">calificacion: 'Bueno', </v>
      </c>
      <c r="AS118" t="str">
        <f>AS$1&amp;": "&amp;Tabla5[[#This Row],[actualizado]]&amp;", "</f>
        <v xml:space="preserve">actualizado: true, </v>
      </c>
      <c r="AT118" t="str">
        <f>AT$1&amp;": "&amp;Tabla5[[#This Row],[en_ruta]]&amp;", "</f>
        <v xml:space="preserve">en_ruta: true, </v>
      </c>
      <c r="AU118" t="str">
        <f>AU$1&amp;": '"&amp;Tabla5[[#This Row],[logo_platform]]&amp;"', "</f>
        <v xml:space="preserve">logo_platform: 'codigofacilito', </v>
      </c>
      <c r="AV118" t="str">
        <f>AV$1&amp;": [ "&amp;Tabla5[[#This Row],[logo_technologies]]&amp;" ], "</f>
        <v xml:space="preserve">logo_technologies: [ 'generico' ], </v>
      </c>
      <c r="AW118" t="str">
        <f>AW$1&amp;": "&amp;Tabla5[[#This Row],[mostrar]]&amp;", "</f>
        <v xml:space="preserve">mostrar: false, </v>
      </c>
      <c r="AX118" t="str">
        <f>AX$1&amp;": '"&amp;Tabla5[[#This Row],[repositorio]]&amp;"', "</f>
        <v xml:space="preserve">repositorio: '', </v>
      </c>
      <c r="AY118" t="str">
        <f>AY$1&amp;": '"&amp;Tabla5[[#This Row],[nota]]&amp;"'"</f>
        <v>nota: ''</v>
      </c>
      <c r="AZ118" t="str">
        <f t="shared" si="1"/>
        <v>{ id: 117, name: 'Curso de introducción a la programación', category: 'Paradigmas', technology: 'General', url: 'https://codigofacilito.com/cursos/introduccion', platform: 'Códigofacilito', costo: 0, money: 'USD', comprado: true, priority: 0, minutos: 76, culminado: '2020-07-06', certificado: '7694d69c-ace0-4135-a7ad-d7666cb89493', url_certificado: 'https://codigofacilito.com/user_quizzes/95588.pdf', instructor: 'Petriz Celaya', description: 'Aprende los fundamentos y bases de la programación. Descubre cómo es que con instrucciones de código puedes indicarle a una computadora cómo completar una tarea.', url_aux: '', calificacion: 'Bueno', actualizado: true, en_ruta: true, logo_platform: 'codigofacilito', logo_technologies: [ 'generico' ], mostrar: false, repositorio: '', nota: '' },</v>
      </c>
    </row>
    <row r="119" spans="1:52" x14ac:dyDescent="0.3">
      <c r="A119" s="6">
        <v>118</v>
      </c>
      <c r="B119" t="s">
        <v>465</v>
      </c>
      <c r="C119" t="s">
        <v>113</v>
      </c>
      <c r="D119" t="s">
        <v>282</v>
      </c>
      <c r="E119" s="2" t="s">
        <v>466</v>
      </c>
      <c r="F119" t="s">
        <v>454</v>
      </c>
      <c r="G119" s="3">
        <v>0</v>
      </c>
      <c r="H119" t="s">
        <v>47</v>
      </c>
      <c r="I119" t="s">
        <v>14</v>
      </c>
      <c r="J119" s="4">
        <v>0</v>
      </c>
      <c r="K119">
        <f>12*60</f>
        <v>720</v>
      </c>
      <c r="L119" s="9">
        <v>44018</v>
      </c>
      <c r="M119" t="s">
        <v>467</v>
      </c>
      <c r="N119" s="2" t="s">
        <v>457</v>
      </c>
      <c r="O119" t="s">
        <v>455</v>
      </c>
      <c r="P119" t="s">
        <v>468</v>
      </c>
      <c r="R119" t="s">
        <v>458</v>
      </c>
      <c r="S119" t="s">
        <v>14</v>
      </c>
      <c r="T119" t="s">
        <v>14</v>
      </c>
      <c r="U119" t="s">
        <v>780</v>
      </c>
      <c r="V119" s="19" t="s">
        <v>1103</v>
      </c>
      <c r="W119" s="19" t="s">
        <v>14</v>
      </c>
      <c r="AA119" t="str">
        <f>AA$1&amp;": "&amp;Tabla5[[#This Row],[id]]&amp;", "</f>
        <v xml:space="preserve">id: 118, </v>
      </c>
      <c r="AB119" t="str">
        <f>AB$1&amp;": '"&amp;Tabla5[[#This Row],[name]]&amp;"', "</f>
        <v xml:space="preserve">name: 'Curso de Marca Personal', </v>
      </c>
      <c r="AC119" t="str">
        <f>AC$1&amp;": '"&amp;Tabla5[[#This Row],[category]]&amp;"', "</f>
        <v xml:space="preserve">category: 'Paradigmas', </v>
      </c>
      <c r="AD119" t="str">
        <f>AD$1&amp;": '"&amp;Tabla5[[#This Row],[technology]]&amp;"', "</f>
        <v xml:space="preserve">technology: 'General', </v>
      </c>
      <c r="AE119" t="str">
        <f>AE$1&amp;": '"&amp;Tabla5[[#This Row],[url]]&amp;"', "</f>
        <v xml:space="preserve">url: 'https://platzi.com/cursos/marca-personal', </v>
      </c>
      <c r="AF119" t="str">
        <f>AF$1&amp;": '"&amp;Tabla5[[#This Row],[platform]]&amp;"', "</f>
        <v xml:space="preserve">platform: 'Platzi', </v>
      </c>
      <c r="AG119" t="str">
        <f>AG$1&amp;": "&amp;SUBSTITUTE(Tabla5[[#This Row],[costo]],",",".")&amp;", "</f>
        <v xml:space="preserve">costo: 0, </v>
      </c>
      <c r="AH119" t="str">
        <f>AH$1&amp;": '"&amp;Tabla5[[#This Row],[money]]&amp;"', "</f>
        <v xml:space="preserve">money: 'USD', </v>
      </c>
      <c r="AI119" t="str">
        <f>AI$1&amp;": "&amp;Tabla5[[#This Row],[comprado]]&amp;", "</f>
        <v xml:space="preserve">comprado: true, </v>
      </c>
      <c r="AJ119" t="str">
        <f>AJ$1&amp;": "&amp;Tabla5[[#This Row],[priority]]&amp;", "</f>
        <v xml:space="preserve">priority: 0, </v>
      </c>
      <c r="AK119" t="str">
        <f>AK$1&amp;": "&amp;Tabla5[[#This Row],[minutos]]&amp;", "</f>
        <v xml:space="preserve">minutos: 720, </v>
      </c>
      <c r="AL119" t="str">
        <f>AL$1&amp;": "&amp;IF(Tabla5[[#This Row],[culminado]]=0,"null","'"&amp;TEXT(Tabla5[[#This Row],[culminado]],"aaaa-mm-dd")&amp;"'")&amp;", "</f>
        <v xml:space="preserve">culminado: '2020-07-06', </v>
      </c>
      <c r="AM119" t="str">
        <f>AM$1&amp;": '"&amp;Tabla5[[#This Row],[certificado]]&amp;"', "</f>
        <v xml:space="preserve">certificado: '5d15e657-ae42-405c-94de-bbc3ebc7f6e7', </v>
      </c>
      <c r="AN119" t="str">
        <f>AN$1&amp;": '"&amp;Tabla5[[#This Row],[url_certificado]]&amp;"', "</f>
        <v xml:space="preserve">url_certificado: 'https://platzi.com/@pedro-bazo', </v>
      </c>
      <c r="AO119" t="str">
        <f>AO$1&amp;": '"&amp;Tabla5[[#This Row],[instructor]]&amp;"', "</f>
        <v xml:space="preserve">instructor: 'John Freddy Vega', </v>
      </c>
      <c r="AP119" t="str">
        <f>AP$1&amp;": '"&amp;Tabla5[[#This Row],[description]]&amp;"', "</f>
        <v xml:space="preserve">description: 'Construir un portafolio de proyectos y fortalecer tu presencia online te ayudará a resaltar para ampliar tus oportunidades laborales, conseguir un mejor empleo o crear tu propio negocio.', </v>
      </c>
      <c r="AQ119" t="str">
        <f>AQ$1&amp;": '"&amp;Tabla5[[#This Row],[url_aux]]&amp;"', "</f>
        <v xml:space="preserve">url_aux: '', </v>
      </c>
      <c r="AR119" t="str">
        <f>AR$1&amp;": '"&amp;Tabla5[[#This Row],[calificacion]]&amp;"', "</f>
        <v xml:space="preserve">calificacion: 'Excelente', </v>
      </c>
      <c r="AS119" t="str">
        <f>AS$1&amp;": "&amp;Tabla5[[#This Row],[actualizado]]&amp;", "</f>
        <v xml:space="preserve">actualizado: true, </v>
      </c>
      <c r="AT119" t="str">
        <f>AT$1&amp;": "&amp;Tabla5[[#This Row],[en_ruta]]&amp;", "</f>
        <v xml:space="preserve">en_ruta: true, </v>
      </c>
      <c r="AU119" t="str">
        <f>AU$1&amp;": '"&amp;Tabla5[[#This Row],[logo_platform]]&amp;"', "</f>
        <v xml:space="preserve">logo_platform: 'platzi', </v>
      </c>
      <c r="AV119" t="str">
        <f>AV$1&amp;": [ "&amp;Tabla5[[#This Row],[logo_technologies]]&amp;" ], "</f>
        <v xml:space="preserve">logo_technologies: [ 'facebook','instagram','twitter','google','whatsapp' ], </v>
      </c>
      <c r="AW119" t="str">
        <f>AW$1&amp;": "&amp;Tabla5[[#This Row],[mostrar]]&amp;", "</f>
        <v xml:space="preserve">mostrar: true, </v>
      </c>
      <c r="AX119" t="str">
        <f>AX$1&amp;": '"&amp;Tabla5[[#This Row],[repositorio]]&amp;"', "</f>
        <v xml:space="preserve">repositorio: '', </v>
      </c>
      <c r="AY119" t="str">
        <f>AY$1&amp;": '"&amp;Tabla5[[#This Row],[nota]]&amp;"'"</f>
        <v>nota: ''</v>
      </c>
      <c r="AZ119" t="str">
        <f t="shared" si="1"/>
        <v>{ id: 118, name: 'Curso de Marca Personal', category: 'Paradigmas', technology: 'General', url: 'https://platzi.com/cursos/marca-personal', platform: 'Platzi', costo: 0, money: 'USD', comprado: true, priority: 0, minutos: 720, culminado: '2020-07-06', certificado: '5d15e657-ae42-405c-94de-bbc3ebc7f6e7', url_certificado: 'https://platzi.com/@pedro-bazo', instructor: 'John Freddy Vega', description: 'Construir un portafolio de proyectos y fortalecer tu presencia online te ayudará a resaltar para ampliar tus oportunidades laborales, conseguir un mejor empleo o crear tu propio negocio.', url_aux: '', calificacion: 'Excelente', actualizado: true, en_ruta: true, logo_platform: 'platzi', logo_technologies: [ 'facebook','instagram','twitter','google','whatsapp' ], mostrar: true, repositorio: '', nota: '' },</v>
      </c>
    </row>
    <row r="120" spans="1:52" x14ac:dyDescent="0.3">
      <c r="A120" s="6">
        <v>119</v>
      </c>
      <c r="B120" t="s">
        <v>470</v>
      </c>
      <c r="C120" t="s">
        <v>470</v>
      </c>
      <c r="D120" t="s">
        <v>282</v>
      </c>
      <c r="E120" s="2" t="s">
        <v>469</v>
      </c>
      <c r="F120" t="s">
        <v>173</v>
      </c>
      <c r="G120" s="3">
        <v>0</v>
      </c>
      <c r="H120" t="s">
        <v>47</v>
      </c>
      <c r="I120" t="s">
        <v>14</v>
      </c>
      <c r="J120" s="4">
        <v>0</v>
      </c>
      <c r="K120">
        <f>40*60</f>
        <v>2400</v>
      </c>
      <c r="L120" s="9">
        <v>44023</v>
      </c>
      <c r="M120" t="s">
        <v>472</v>
      </c>
      <c r="N120" s="2" t="s">
        <v>180</v>
      </c>
      <c r="O120" t="s">
        <v>372</v>
      </c>
      <c r="P120" t="s">
        <v>471</v>
      </c>
      <c r="R120" t="s">
        <v>458</v>
      </c>
      <c r="S120" t="s">
        <v>14</v>
      </c>
      <c r="T120" t="s">
        <v>14</v>
      </c>
      <c r="U120" t="s">
        <v>774</v>
      </c>
      <c r="V120" s="19" t="s">
        <v>1104</v>
      </c>
      <c r="W120" s="19" t="s">
        <v>14</v>
      </c>
      <c r="AA120" t="str">
        <f>AA$1&amp;": "&amp;Tabla5[[#This Row],[id]]&amp;", "</f>
        <v xml:space="preserve">id: 119, </v>
      </c>
      <c r="AB120" t="str">
        <f>AB$1&amp;": '"&amp;Tabla5[[#This Row],[name]]&amp;"', "</f>
        <v xml:space="preserve">name: 'Cloud Computing', </v>
      </c>
      <c r="AC120" t="str">
        <f>AC$1&amp;": '"&amp;Tabla5[[#This Row],[category]]&amp;"', "</f>
        <v xml:space="preserve">category: 'Cloud Computing', </v>
      </c>
      <c r="AD120" t="str">
        <f>AD$1&amp;": '"&amp;Tabla5[[#This Row],[technology]]&amp;"', "</f>
        <v xml:space="preserve">technology: 'General', </v>
      </c>
      <c r="AE120" t="str">
        <f>AE$1&amp;": '"&amp;Tabla5[[#This Row],[url]]&amp;"', "</f>
        <v xml:space="preserve">url: 'https://learndigital.withgoogle.com/activate/course/cloud-computing', </v>
      </c>
      <c r="AF120" t="str">
        <f>AF$1&amp;": '"&amp;Tabla5[[#This Row],[platform]]&amp;"', "</f>
        <v xml:space="preserve">platform: 'Google Activate', </v>
      </c>
      <c r="AG120" t="str">
        <f>AG$1&amp;": "&amp;SUBSTITUTE(Tabla5[[#This Row],[costo]],",",".")&amp;", "</f>
        <v xml:space="preserve">costo: 0, </v>
      </c>
      <c r="AH120" t="str">
        <f>AH$1&amp;": '"&amp;Tabla5[[#This Row],[money]]&amp;"', "</f>
        <v xml:space="preserve">money: 'USD', </v>
      </c>
      <c r="AI120" t="str">
        <f>AI$1&amp;": "&amp;Tabla5[[#This Row],[comprado]]&amp;", "</f>
        <v xml:space="preserve">comprado: true, </v>
      </c>
      <c r="AJ120" t="str">
        <f>AJ$1&amp;": "&amp;Tabla5[[#This Row],[priority]]&amp;", "</f>
        <v xml:space="preserve">priority: 0, </v>
      </c>
      <c r="AK120" t="str">
        <f>AK$1&amp;": "&amp;Tabla5[[#This Row],[minutos]]&amp;", "</f>
        <v xml:space="preserve">minutos: 2400, </v>
      </c>
      <c r="AL120" t="str">
        <f>AL$1&amp;": "&amp;IF(Tabla5[[#This Row],[culminado]]=0,"null","'"&amp;TEXT(Tabla5[[#This Row],[culminado]],"aaaa-mm-dd")&amp;"'")&amp;", "</f>
        <v xml:space="preserve">culminado: '2020-07-11', </v>
      </c>
      <c r="AM120" t="str">
        <f>AM$1&amp;": '"&amp;Tabla5[[#This Row],[certificado]]&amp;"', "</f>
        <v xml:space="preserve">certificado: 'BMC RVW BN7', </v>
      </c>
      <c r="AN120" t="str">
        <f>AN$1&amp;": '"&amp;Tabla5[[#This Row],[url_certificado]]&amp;"', "</f>
        <v xml:space="preserve">url_certificado: 'https://learndigital.withgoogle.com/activate/validate-certificate-code', </v>
      </c>
      <c r="AO120" t="str">
        <f>AO$1&amp;": '"&amp;Tabla5[[#This Row],[instructor]]&amp;"', "</f>
        <v xml:space="preserve">instructor: 'Google EMEA', </v>
      </c>
      <c r="AP120" t="str">
        <f>AP$1&amp;": '"&amp;Tabla5[[#This Row],[description]]&amp;"', "</f>
        <v xml:space="preserve">description: 'Descubre el mundo del Cloud Computing de la mano de EOI (Escuela de Organización Industrial)', </v>
      </c>
      <c r="AQ120" t="str">
        <f>AQ$1&amp;": '"&amp;Tabla5[[#This Row],[url_aux]]&amp;"', "</f>
        <v xml:space="preserve">url_aux: '', </v>
      </c>
      <c r="AR120" t="str">
        <f>AR$1&amp;": '"&amp;Tabla5[[#This Row],[calificacion]]&amp;"', "</f>
        <v xml:space="preserve">calificacion: 'Excelente', </v>
      </c>
      <c r="AS120" t="str">
        <f>AS$1&amp;": "&amp;Tabla5[[#This Row],[actualizado]]&amp;", "</f>
        <v xml:space="preserve">actualizado: true, </v>
      </c>
      <c r="AT120" t="str">
        <f>AT$1&amp;": "&amp;Tabla5[[#This Row],[en_ruta]]&amp;", "</f>
        <v xml:space="preserve">en_ruta: true, </v>
      </c>
      <c r="AU120" t="str">
        <f>AU$1&amp;": '"&amp;Tabla5[[#This Row],[logo_platform]]&amp;"', "</f>
        <v xml:space="preserve">logo_platform: 'google', </v>
      </c>
      <c r="AV120" t="str">
        <f>AV$1&amp;": [ "&amp;Tabla5[[#This Row],[logo_technologies]]&amp;" ], "</f>
        <v xml:space="preserve">logo_technologies: [ 'aws','google','azure','digitalocean' ], </v>
      </c>
      <c r="AW120" t="str">
        <f>AW$1&amp;": "&amp;Tabla5[[#This Row],[mostrar]]&amp;", "</f>
        <v xml:space="preserve">mostrar: true, </v>
      </c>
      <c r="AX120" t="str">
        <f>AX$1&amp;": '"&amp;Tabla5[[#This Row],[repositorio]]&amp;"', "</f>
        <v xml:space="preserve">repositorio: '', </v>
      </c>
      <c r="AY120" t="str">
        <f>AY$1&amp;": '"&amp;Tabla5[[#This Row],[nota]]&amp;"'"</f>
        <v>nota: ''</v>
      </c>
      <c r="AZ120" t="str">
        <f t="shared" si="1"/>
        <v>{ id: 119, name: 'Cloud Computing', category: 'Cloud Computing', technology: 'General', url: 'https://learndigital.withgoogle.com/activate/course/cloud-computing', platform: 'Google Activate', costo: 0, money: 'USD', comprado: true, priority: 0, minutos: 2400, culminado: '2020-07-11', certificado: 'BMC RVW BN7', url_certificado: 'https://learndigital.withgoogle.com/activate/validate-certificate-code', instructor: 'Google EMEA', description: 'Descubre el mundo del Cloud Computing de la mano de EOI (Escuela de Organización Industrial)', url_aux: '', calificacion: 'Excelente', actualizado: true, en_ruta: true, logo_platform: 'google', logo_technologies: [ 'aws','google','azure','digitalocean' ], mostrar: true, repositorio: '', nota: '' },</v>
      </c>
    </row>
    <row r="121" spans="1:52" x14ac:dyDescent="0.3">
      <c r="A121" s="6">
        <v>120</v>
      </c>
      <c r="B121" t="s">
        <v>473</v>
      </c>
      <c r="C121" t="s">
        <v>302</v>
      </c>
      <c r="D121" t="s">
        <v>282</v>
      </c>
      <c r="E121" s="2" t="s">
        <v>474</v>
      </c>
      <c r="F121" t="s">
        <v>475</v>
      </c>
      <c r="G121" s="3">
        <v>0</v>
      </c>
      <c r="H121" t="s">
        <v>47</v>
      </c>
      <c r="I121" t="s">
        <v>14</v>
      </c>
      <c r="J121" s="4">
        <v>0</v>
      </c>
      <c r="K121">
        <v>55</v>
      </c>
      <c r="L121" s="9">
        <v>44024</v>
      </c>
      <c r="M121" t="s">
        <v>476</v>
      </c>
      <c r="N121" s="2" t="s">
        <v>489</v>
      </c>
      <c r="O121" t="s">
        <v>477</v>
      </c>
      <c r="P121" t="s">
        <v>488</v>
      </c>
      <c r="R121" t="s">
        <v>458</v>
      </c>
      <c r="S121" t="s">
        <v>14</v>
      </c>
      <c r="T121" t="s">
        <v>14</v>
      </c>
      <c r="U121" t="s">
        <v>777</v>
      </c>
      <c r="V121" s="19" t="s">
        <v>836</v>
      </c>
      <c r="W121" s="19" t="s">
        <v>14</v>
      </c>
      <c r="AA121" t="str">
        <f>AA$1&amp;": "&amp;Tabla5[[#This Row],[id]]&amp;", "</f>
        <v xml:space="preserve">id: 120, </v>
      </c>
      <c r="AB121" t="str">
        <f>AB$1&amp;": '"&amp;Tabla5[[#This Row],[name]]&amp;"', "</f>
        <v xml:space="preserve">name: 'Fundamentos del desarrollo web: Full Stack o Front-end', </v>
      </c>
      <c r="AC121" t="str">
        <f>AC$1&amp;": '"&amp;Tabla5[[#This Row],[category]]&amp;"', "</f>
        <v xml:space="preserve">category: 'Stack', </v>
      </c>
      <c r="AD121" t="str">
        <f>AD$1&amp;": '"&amp;Tabla5[[#This Row],[technology]]&amp;"', "</f>
        <v xml:space="preserve">technology: 'General', </v>
      </c>
      <c r="AE121" t="str">
        <f>AE$1&amp;": '"&amp;Tabla5[[#This Row],[url]]&amp;"', "</f>
        <v xml:space="preserve">url: 'https://es.linkedin.com/learning/fundamentos-del-desarrollo-web-full-stack-o-front-end/presentacion-del-curso-fundamentos-del-desarrollo-web-full-stack-o-front-end', </v>
      </c>
      <c r="AF121" t="str">
        <f>AF$1&amp;": '"&amp;Tabla5[[#This Row],[platform]]&amp;"', "</f>
        <v xml:space="preserve">platform: 'LinkedIn Learning', </v>
      </c>
      <c r="AG121" t="str">
        <f>AG$1&amp;": "&amp;SUBSTITUTE(Tabla5[[#This Row],[costo]],",",".")&amp;", "</f>
        <v xml:space="preserve">costo: 0, </v>
      </c>
      <c r="AH121" t="str">
        <f>AH$1&amp;": '"&amp;Tabla5[[#This Row],[money]]&amp;"', "</f>
        <v xml:space="preserve">money: 'USD', </v>
      </c>
      <c r="AI121" t="str">
        <f>AI$1&amp;": "&amp;Tabla5[[#This Row],[comprado]]&amp;", "</f>
        <v xml:space="preserve">comprado: true, </v>
      </c>
      <c r="AJ121" t="str">
        <f>AJ$1&amp;": "&amp;Tabla5[[#This Row],[priority]]&amp;", "</f>
        <v xml:space="preserve">priority: 0, </v>
      </c>
      <c r="AK121" t="str">
        <f>AK$1&amp;": "&amp;Tabla5[[#This Row],[minutos]]&amp;", "</f>
        <v xml:space="preserve">minutos: 55, </v>
      </c>
      <c r="AL121" t="str">
        <f>AL$1&amp;": "&amp;IF(Tabla5[[#This Row],[culminado]]=0,"null","'"&amp;TEXT(Tabla5[[#This Row],[culminado]],"aaaa-mm-dd")&amp;"'")&amp;", "</f>
        <v xml:space="preserve">culminado: '2020-07-12', </v>
      </c>
      <c r="AM121" t="str">
        <f>AM$1&amp;": '"&amp;Tabla5[[#This Row],[certificado]]&amp;"', "</f>
        <v xml:space="preserve">certificado: 'AQoG5v-if5GvR4ih5nmi33igT7HQ', </v>
      </c>
      <c r="AN121" t="str">
        <f>AN$1&amp;": '"&amp;Tabla5[[#This Row],[url_certificado]]&amp;"', "</f>
        <v xml:space="preserve">url_certificado: 'https://www.linkedin.com/learning/certificates/f615bb94f4833b31f3b997ff6036441bd36e1fd011d70911b25d934c942a1aab?trk=share_certificate', </v>
      </c>
      <c r="AO121" t="str">
        <f>AO$1&amp;": '"&amp;Tabla5[[#This Row],[instructor]]&amp;"', "</f>
        <v xml:space="preserve">instructor: 'Sergio Brito', </v>
      </c>
      <c r="AP121" t="str">
        <f>AP$1&amp;": '"&amp;Tabla5[[#This Row],[description]]&amp;"', "</f>
        <v xml:space="preserve">description: 'En este curso aprenderás todo lo que implica ser un desarrollador web, desde las herramientas y frameworks de trabajo necesarias hasta todo lo que debes de considerar para hacerte de un buen trabajo. Descubre qué habilidades deberás poseer y mejorar para ser un profesional exitoso en la industria web.', </v>
      </c>
      <c r="AQ121" t="str">
        <f>AQ$1&amp;": '"&amp;Tabla5[[#This Row],[url_aux]]&amp;"', "</f>
        <v xml:space="preserve">url_aux: '', </v>
      </c>
      <c r="AR121" t="str">
        <f>AR$1&amp;": '"&amp;Tabla5[[#This Row],[calificacion]]&amp;"', "</f>
        <v xml:space="preserve">calificacion: 'Excelente', </v>
      </c>
      <c r="AS121" t="str">
        <f>AS$1&amp;": "&amp;Tabla5[[#This Row],[actualizado]]&amp;", "</f>
        <v xml:space="preserve">actualizado: true, </v>
      </c>
      <c r="AT121" t="str">
        <f>AT$1&amp;": "&amp;Tabla5[[#This Row],[en_ruta]]&amp;", "</f>
        <v xml:space="preserve">en_ruta: true, </v>
      </c>
      <c r="AU121" t="str">
        <f>AU$1&amp;": '"&amp;Tabla5[[#This Row],[logo_platform]]&amp;"', "</f>
        <v xml:space="preserve">logo_platform: 'linkedin', </v>
      </c>
      <c r="AV121" t="str">
        <f>AV$1&amp;": [ "&amp;Tabla5[[#This Row],[logo_technologies]]&amp;" ], "</f>
        <v xml:space="preserve">logo_technologies: [ 'generico' ], </v>
      </c>
      <c r="AW121" t="str">
        <f>AW$1&amp;": "&amp;Tabla5[[#This Row],[mostrar]]&amp;", "</f>
        <v xml:space="preserve">mostrar: true, </v>
      </c>
      <c r="AX121" t="str">
        <f>AX$1&amp;": '"&amp;Tabla5[[#This Row],[repositorio]]&amp;"', "</f>
        <v xml:space="preserve">repositorio: '', </v>
      </c>
      <c r="AY121" t="str">
        <f>AY$1&amp;": '"&amp;Tabla5[[#This Row],[nota]]&amp;"'"</f>
        <v>nota: ''</v>
      </c>
      <c r="AZ121" t="str">
        <f t="shared" si="1"/>
        <v>{ id: 120, name: 'Fundamentos del desarrollo web: Full Stack o Front-end', category: 'Stack', technology: 'General', url: 'https://es.linkedin.com/learning/fundamentos-del-desarrollo-web-full-stack-o-front-end/presentacion-del-curso-fundamentos-del-desarrollo-web-full-stack-o-front-end', platform: 'LinkedIn Learning', costo: 0, money: 'USD', comprado: true, priority: 0, minutos: 55, culminado: '2020-07-12', certificado: 'AQoG5v-if5GvR4ih5nmi33igT7HQ', url_certificado: 'https://www.linkedin.com/learning/certificates/f615bb94f4833b31f3b997ff6036441bd36e1fd011d70911b25d934c942a1aab?trk=share_certificate', instructor: 'Sergio Brito', description: 'En este curso aprenderás todo lo que implica ser un desarrollador web, desde las herramientas y frameworks de trabajo necesarias hasta todo lo que debes de considerar para hacerte de un buen trabajo. Descubre qué habilidades deberás poseer y mejorar para ser un profesional exitoso en la industria web.', url_aux: '', calificacion: 'Excelente', actualizado: true, en_ruta: true, logo_platform: 'linkedin', logo_technologies: [ 'generico' ], mostrar: true, repositorio: '', nota: '' },</v>
      </c>
    </row>
    <row r="122" spans="1:52" x14ac:dyDescent="0.3">
      <c r="A122" s="6">
        <v>121</v>
      </c>
      <c r="B122" t="s">
        <v>478</v>
      </c>
      <c r="C122" t="s">
        <v>3</v>
      </c>
      <c r="D122" t="s">
        <v>17</v>
      </c>
      <c r="E122" s="2" t="s">
        <v>479</v>
      </c>
      <c r="F122" t="s">
        <v>475</v>
      </c>
      <c r="G122" s="3">
        <v>0</v>
      </c>
      <c r="H122" t="s">
        <v>47</v>
      </c>
      <c r="I122" t="s">
        <v>14</v>
      </c>
      <c r="J122" s="4">
        <v>0</v>
      </c>
      <c r="K122">
        <f>60+25</f>
        <v>85</v>
      </c>
      <c r="L122" s="9">
        <v>44025</v>
      </c>
      <c r="M122" s="6" t="s">
        <v>480</v>
      </c>
      <c r="O122" t="s">
        <v>477</v>
      </c>
      <c r="P122" t="s">
        <v>484</v>
      </c>
      <c r="R122" t="s">
        <v>458</v>
      </c>
      <c r="S122" t="s">
        <v>15</v>
      </c>
      <c r="T122" t="s">
        <v>15</v>
      </c>
      <c r="U122" t="s">
        <v>777</v>
      </c>
      <c r="V122" s="19" t="s">
        <v>828</v>
      </c>
      <c r="W122" s="19" t="s">
        <v>15</v>
      </c>
      <c r="AA122" t="str">
        <f>AA$1&amp;": "&amp;Tabla5[[#This Row],[id]]&amp;", "</f>
        <v xml:space="preserve">id: 121, </v>
      </c>
      <c r="AB122" t="str">
        <f>AB$1&amp;": '"&amp;Tabla5[[#This Row],[name]]&amp;"', "</f>
        <v xml:space="preserve">name: 'Aprende Visual Studio Code', </v>
      </c>
      <c r="AC122" t="str">
        <f>AC$1&amp;": '"&amp;Tabla5[[#This Row],[category]]&amp;"', "</f>
        <v xml:space="preserve">category: 'Herramientas', </v>
      </c>
      <c r="AD122" t="str">
        <f>AD$1&amp;": '"&amp;Tabla5[[#This Row],[technology]]&amp;"', "</f>
        <v xml:space="preserve">technology: 'VS Code', </v>
      </c>
      <c r="AE122" t="str">
        <f>AE$1&amp;": '"&amp;Tabla5[[#This Row],[url]]&amp;"', "</f>
        <v xml:space="preserve">url: 'https://www.linkedin.com/learning/aprende-visual-studio-code', </v>
      </c>
      <c r="AF122" t="str">
        <f>AF$1&amp;": '"&amp;Tabla5[[#This Row],[platform]]&amp;"', "</f>
        <v xml:space="preserve">platform: 'LinkedIn Learning', </v>
      </c>
      <c r="AG122" t="str">
        <f>AG$1&amp;": "&amp;SUBSTITUTE(Tabla5[[#This Row],[costo]],",",".")&amp;", "</f>
        <v xml:space="preserve">costo: 0, </v>
      </c>
      <c r="AH122" t="str">
        <f>AH$1&amp;": '"&amp;Tabla5[[#This Row],[money]]&amp;"', "</f>
        <v xml:space="preserve">money: 'USD', </v>
      </c>
      <c r="AI122" t="str">
        <f>AI$1&amp;": "&amp;Tabla5[[#This Row],[comprado]]&amp;", "</f>
        <v xml:space="preserve">comprado: true, </v>
      </c>
      <c r="AJ122" t="str">
        <f>AJ$1&amp;": "&amp;Tabla5[[#This Row],[priority]]&amp;", "</f>
        <v xml:space="preserve">priority: 0, </v>
      </c>
      <c r="AK122" t="str">
        <f>AK$1&amp;": "&amp;Tabla5[[#This Row],[minutos]]&amp;", "</f>
        <v xml:space="preserve">minutos: 85, </v>
      </c>
      <c r="AL122" t="str">
        <f>AL$1&amp;": "&amp;IF(Tabla5[[#This Row],[culminado]]=0,"null","'"&amp;TEXT(Tabla5[[#This Row],[culminado]],"aaaa-mm-dd")&amp;"'")&amp;", "</f>
        <v xml:space="preserve">culminado: '2020-07-13', </v>
      </c>
      <c r="AM122" t="str">
        <f>AM$1&amp;": '"&amp;Tabla5[[#This Row],[certificado]]&amp;"', "</f>
        <v xml:space="preserve">certificado: 'AdJbdvjorzaWEPQKsR_ruv28nelk', </v>
      </c>
      <c r="AN122" t="str">
        <f>AN$1&amp;": '"&amp;Tabla5[[#This Row],[url_certificado]]&amp;"', "</f>
        <v xml:space="preserve">url_certificado: '', </v>
      </c>
      <c r="AO122" t="str">
        <f>AO$1&amp;": '"&amp;Tabla5[[#This Row],[instructor]]&amp;"', "</f>
        <v xml:space="preserve">instructor: 'Sergio Brito', </v>
      </c>
      <c r="AP122" t="str">
        <f>AP$1&amp;": '"&amp;Tabla5[[#This Row],[description]]&amp;"', "</f>
        <v xml:space="preserve">description: 'Aprende a utilizar Visual Studio Code.', </v>
      </c>
      <c r="AQ122" t="str">
        <f>AQ$1&amp;": '"&amp;Tabla5[[#This Row],[url_aux]]&amp;"', "</f>
        <v xml:space="preserve">url_aux: '', </v>
      </c>
      <c r="AR122" t="str">
        <f>AR$1&amp;": '"&amp;Tabla5[[#This Row],[calificacion]]&amp;"', "</f>
        <v xml:space="preserve">calificacion: 'Excelente', </v>
      </c>
      <c r="AS122" t="str">
        <f>AS$1&amp;": "&amp;Tabla5[[#This Row],[actualizado]]&amp;", "</f>
        <v xml:space="preserve">actualizado: false, </v>
      </c>
      <c r="AT122" t="str">
        <f>AT$1&amp;": "&amp;Tabla5[[#This Row],[en_ruta]]&amp;", "</f>
        <v xml:space="preserve">en_ruta: false, </v>
      </c>
      <c r="AU122" t="str">
        <f>AU$1&amp;": '"&amp;Tabla5[[#This Row],[logo_platform]]&amp;"', "</f>
        <v xml:space="preserve">logo_platform: 'linkedin', </v>
      </c>
      <c r="AV122" t="str">
        <f>AV$1&amp;": [ "&amp;Tabla5[[#This Row],[logo_technologies]]&amp;" ], "</f>
        <v xml:space="preserve">logo_technologies: [ 'vsc' ], </v>
      </c>
      <c r="AW122" t="str">
        <f>AW$1&amp;": "&amp;Tabla5[[#This Row],[mostrar]]&amp;", "</f>
        <v xml:space="preserve">mostrar: false, </v>
      </c>
      <c r="AX122" t="str">
        <f>AX$1&amp;": '"&amp;Tabla5[[#This Row],[repositorio]]&amp;"', "</f>
        <v xml:space="preserve">repositorio: '', </v>
      </c>
      <c r="AY122" t="str">
        <f>AY$1&amp;": '"&amp;Tabla5[[#This Row],[nota]]&amp;"'"</f>
        <v>nota: ''</v>
      </c>
      <c r="AZ122" t="str">
        <f t="shared" si="1"/>
        <v>{ id: 121, name: 'Aprende Visual Studio Code', category: 'Herramientas', technology: 'VS Code', url: 'https://www.linkedin.com/learning/aprende-visual-studio-code', platform: 'LinkedIn Learning', costo: 0, money: 'USD', comprado: true, priority: 0, minutos: 85, culminado: '2020-07-13', certificado: 'AdJbdvjorzaWEPQKsR_ruv28nelk', url_certificado: '', instructor: 'Sergio Brito', description: 'Aprende a utilizar Visual Studio Code.', url_aux: '', calificacion: 'Excelente', actualizado: false, en_ruta: false, logo_platform: 'linkedin', logo_technologies: [ 'vsc' ], mostrar: false, repositorio: '', nota: '' },</v>
      </c>
    </row>
    <row r="123" spans="1:52" x14ac:dyDescent="0.3">
      <c r="A123" s="6">
        <v>122</v>
      </c>
      <c r="B123" s="19" t="s">
        <v>912</v>
      </c>
      <c r="C123" t="s">
        <v>171</v>
      </c>
      <c r="D123" s="19" t="s">
        <v>790</v>
      </c>
      <c r="E123" s="2" t="s">
        <v>481</v>
      </c>
      <c r="F123" t="s">
        <v>475</v>
      </c>
      <c r="G123" s="3">
        <v>0</v>
      </c>
      <c r="H123" t="s">
        <v>47</v>
      </c>
      <c r="I123" t="s">
        <v>14</v>
      </c>
      <c r="J123" s="4">
        <v>0</v>
      </c>
      <c r="K123">
        <f>5*60+27</f>
        <v>327</v>
      </c>
      <c r="L123" s="9">
        <v>44027</v>
      </c>
      <c r="M123" t="s">
        <v>483</v>
      </c>
      <c r="N123" s="2" t="s">
        <v>482</v>
      </c>
      <c r="O123" t="s">
        <v>477</v>
      </c>
      <c r="P123" t="s">
        <v>1011</v>
      </c>
      <c r="R123" t="s">
        <v>458</v>
      </c>
      <c r="S123" t="s">
        <v>15</v>
      </c>
      <c r="T123" t="s">
        <v>15</v>
      </c>
      <c r="U123" t="s">
        <v>777</v>
      </c>
      <c r="V123" s="19" t="s">
        <v>840</v>
      </c>
      <c r="W123" s="19" t="s">
        <v>15</v>
      </c>
      <c r="AA123" t="str">
        <f>AA$1&amp;": "&amp;Tabla5[[#This Row],[id]]&amp;", "</f>
        <v xml:space="preserve">id: 122, </v>
      </c>
      <c r="AB123" t="str">
        <f>AB$1&amp;": '"&amp;Tabla5[[#This Row],[name]]&amp;"', "</f>
        <v xml:space="preserve">name: 'javascript esencial', </v>
      </c>
      <c r="AC123" t="str">
        <f>AC$1&amp;": '"&amp;Tabla5[[#This Row],[category]]&amp;"', "</f>
        <v xml:space="preserve">category: 'Front-end', </v>
      </c>
      <c r="AD123" t="str">
        <f>AD$1&amp;": '"&amp;Tabla5[[#This Row],[technology]]&amp;"', "</f>
        <v xml:space="preserve">technology: 'javascript', </v>
      </c>
      <c r="AE123" t="str">
        <f>AE$1&amp;": '"&amp;Tabla5[[#This Row],[url]]&amp;"', "</f>
        <v xml:space="preserve">url: 'https://www.linkedin.com/learning/javascript-esencial/presentacion-del-curso-javascript-esencial', </v>
      </c>
      <c r="AF123" t="str">
        <f>AF$1&amp;": '"&amp;Tabla5[[#This Row],[platform]]&amp;"', "</f>
        <v xml:space="preserve">platform: 'LinkedIn Learning', </v>
      </c>
      <c r="AG123" t="str">
        <f>AG$1&amp;": "&amp;SUBSTITUTE(Tabla5[[#This Row],[costo]],",",".")&amp;", "</f>
        <v xml:space="preserve">costo: 0, </v>
      </c>
      <c r="AH123" t="str">
        <f>AH$1&amp;": '"&amp;Tabla5[[#This Row],[money]]&amp;"', "</f>
        <v xml:space="preserve">money: 'USD', </v>
      </c>
      <c r="AI123" t="str">
        <f>AI$1&amp;": "&amp;Tabla5[[#This Row],[comprado]]&amp;", "</f>
        <v xml:space="preserve">comprado: true, </v>
      </c>
      <c r="AJ123" t="str">
        <f>AJ$1&amp;": "&amp;Tabla5[[#This Row],[priority]]&amp;", "</f>
        <v xml:space="preserve">priority: 0, </v>
      </c>
      <c r="AK123" t="str">
        <f>AK$1&amp;": "&amp;Tabla5[[#This Row],[minutos]]&amp;", "</f>
        <v xml:space="preserve">minutos: 327, </v>
      </c>
      <c r="AL123" t="str">
        <f>AL$1&amp;": "&amp;IF(Tabla5[[#This Row],[culminado]]=0,"null","'"&amp;TEXT(Tabla5[[#This Row],[culminado]],"aaaa-mm-dd")&amp;"'")&amp;", "</f>
        <v xml:space="preserve">culminado: '2020-07-15', </v>
      </c>
      <c r="AM123" t="str">
        <f>AM$1&amp;": '"&amp;Tabla5[[#This Row],[certificado]]&amp;"', "</f>
        <v xml:space="preserve">certificado: 'AfnYV01thUHoafVxBRr5i7RUkTgk', </v>
      </c>
      <c r="AN123" t="str">
        <f>AN$1&amp;": '"&amp;Tabla5[[#This Row],[url_certificado]]&amp;"', "</f>
        <v xml:space="preserve">url_certificado: 'https://www.linkedin.com/learning/certificates/6c6262935ed9c6ab5fcac15726fe8fed685f66a160b2fbd04719f8c8abf41487?trk=share_certificate', </v>
      </c>
      <c r="AO123" t="str">
        <f>AO$1&amp;": '"&amp;Tabla5[[#This Row],[instructor]]&amp;"', "</f>
        <v xml:space="preserve">instructor: 'Sergio Brito', </v>
      </c>
      <c r="AP123" t="str">
        <f>AP$1&amp;": '"&amp;Tabla5[[#This Row],[description]]&amp;"', "</f>
        <v xml:space="preserve">description: 'Conoce javascript, sus clases y elementos, desde sus conceptos más básicos hasta las herramientas más avanzadas. Este curso esencial de javascript, el lenguaje que rige la web, considera la nueva especificación del lenguaje ES6 y te enseña desde los fundamentos hasta un nivel intermedio, de un lenguaje utilizado en distintas áreas, como web, aplicaciones móviles y aplicaciones escritorio. Esto hace de javascript uno de los lenguajes más estudiados y demandados.', </v>
      </c>
      <c r="AQ123" t="str">
        <f>AQ$1&amp;": '"&amp;Tabla5[[#This Row],[url_aux]]&amp;"', "</f>
        <v xml:space="preserve">url_aux: '', </v>
      </c>
      <c r="AR123" t="str">
        <f>AR$1&amp;": '"&amp;Tabla5[[#This Row],[calificacion]]&amp;"', "</f>
        <v xml:space="preserve">calificacion: 'Excelente', </v>
      </c>
      <c r="AS123" t="str">
        <f>AS$1&amp;": "&amp;Tabla5[[#This Row],[actualizado]]&amp;", "</f>
        <v xml:space="preserve">actualizado: false, </v>
      </c>
      <c r="AT123" t="str">
        <f>AT$1&amp;": "&amp;Tabla5[[#This Row],[en_ruta]]&amp;", "</f>
        <v xml:space="preserve">en_ruta: false, </v>
      </c>
      <c r="AU123" t="str">
        <f>AU$1&amp;": '"&amp;Tabla5[[#This Row],[logo_platform]]&amp;"', "</f>
        <v xml:space="preserve">logo_platform: 'linkedin', </v>
      </c>
      <c r="AV123" t="str">
        <f>AV$1&amp;": [ "&amp;Tabla5[[#This Row],[logo_technologies]]&amp;" ], "</f>
        <v xml:space="preserve">logo_technologies: [ 'javascript' ], </v>
      </c>
      <c r="AW123" t="str">
        <f>AW$1&amp;": "&amp;Tabla5[[#This Row],[mostrar]]&amp;", "</f>
        <v xml:space="preserve">mostrar: false, </v>
      </c>
      <c r="AX123" t="str">
        <f>AX$1&amp;": '"&amp;Tabla5[[#This Row],[repositorio]]&amp;"', "</f>
        <v xml:space="preserve">repositorio: '', </v>
      </c>
      <c r="AY123" t="str">
        <f>AY$1&amp;": '"&amp;Tabla5[[#This Row],[nota]]&amp;"'"</f>
        <v>nota: ''</v>
      </c>
      <c r="AZ123" t="str">
        <f t="shared" si="1"/>
        <v>{ id: 122, name: 'javascript esencial', category: 'Front-end', technology: 'javascript', url: 'https://www.linkedin.com/learning/javascript-esencial/presentacion-del-curso-javascript-esencial', platform: 'LinkedIn Learning', costo: 0, money: 'USD', comprado: true, priority: 0, minutos: 327, culminado: '2020-07-15', certificado: 'AfnYV01thUHoafVxBRr5i7RUkTgk', url_certificado: 'https://www.linkedin.com/learning/certificates/6c6262935ed9c6ab5fcac15726fe8fed685f66a160b2fbd04719f8c8abf41487?trk=share_certificate', instructor: 'Sergio Brito', description: 'Conoce javascript, sus clases y elementos, desde sus conceptos más básicos hasta las herramientas más avanzadas. Este curso esencial de javascript, el lenguaje que rige la web, considera la nueva especificación del lenguaje ES6 y te enseña desde los fundamentos hasta un nivel intermedio, de un lenguaje utilizado en distintas áreas, como web, aplicaciones móviles y aplicaciones escritorio. Esto hace de javascript uno de los lenguajes más estudiados y demandados.', url_aux: '', calificacion: 'Excelente', actualizado: false, en_ruta: false, logo_platform: 'linkedin', logo_technologies: [ 'javascript' ], mostrar: false, repositorio: '', nota: '' },</v>
      </c>
    </row>
    <row r="124" spans="1:52" x14ac:dyDescent="0.3">
      <c r="A124" s="6">
        <v>123</v>
      </c>
      <c r="B124" s="19" t="s">
        <v>913</v>
      </c>
      <c r="C124" t="s">
        <v>171</v>
      </c>
      <c r="D124" s="19" t="s">
        <v>790</v>
      </c>
      <c r="E124" s="2" t="s">
        <v>485</v>
      </c>
      <c r="F124" t="s">
        <v>475</v>
      </c>
      <c r="G124" s="3">
        <v>0</v>
      </c>
      <c r="H124" t="s">
        <v>47</v>
      </c>
      <c r="I124" t="s">
        <v>14</v>
      </c>
      <c r="J124" s="4">
        <v>0</v>
      </c>
      <c r="K124">
        <f>60+49</f>
        <v>109</v>
      </c>
      <c r="L124" s="9">
        <v>44029</v>
      </c>
      <c r="M124" t="s">
        <v>487</v>
      </c>
      <c r="N124" s="2" t="s">
        <v>486</v>
      </c>
      <c r="O124" t="s">
        <v>477</v>
      </c>
      <c r="P124" t="s">
        <v>1012</v>
      </c>
      <c r="R124" t="s">
        <v>458</v>
      </c>
      <c r="S124" t="s">
        <v>15</v>
      </c>
      <c r="T124" t="s">
        <v>15</v>
      </c>
      <c r="U124" t="s">
        <v>777</v>
      </c>
      <c r="V124" s="19" t="s">
        <v>840</v>
      </c>
      <c r="W124" s="19" t="s">
        <v>15</v>
      </c>
      <c r="AA124" t="str">
        <f>AA$1&amp;": "&amp;Tabla5[[#This Row],[id]]&amp;", "</f>
        <v xml:space="preserve">id: 123, </v>
      </c>
      <c r="AB124" t="str">
        <f>AB$1&amp;": '"&amp;Tabla5[[#This Row],[name]]&amp;"', "</f>
        <v xml:space="preserve">name: 'javascript avanzado: Buenas prácticas', </v>
      </c>
      <c r="AC124" t="str">
        <f>AC$1&amp;": '"&amp;Tabla5[[#This Row],[category]]&amp;"', "</f>
        <v xml:space="preserve">category: 'Front-end', </v>
      </c>
      <c r="AD124" t="str">
        <f>AD$1&amp;": '"&amp;Tabla5[[#This Row],[technology]]&amp;"', "</f>
        <v xml:space="preserve">technology: 'javascript', </v>
      </c>
      <c r="AE124" t="str">
        <f>AE$1&amp;": '"&amp;Tabla5[[#This Row],[url]]&amp;"', "</f>
        <v xml:space="preserve">url: 'https://www.linkedin.com/learning/javascript-avanzado-buenas-practicas/presentacion-del-curso-javascript-avanzado-buenas-practicas', </v>
      </c>
      <c r="AF124" t="str">
        <f>AF$1&amp;": '"&amp;Tabla5[[#This Row],[platform]]&amp;"', "</f>
        <v xml:space="preserve">platform: 'LinkedIn Learning', </v>
      </c>
      <c r="AG124" t="str">
        <f>AG$1&amp;": "&amp;SUBSTITUTE(Tabla5[[#This Row],[costo]],",",".")&amp;", "</f>
        <v xml:space="preserve">costo: 0, </v>
      </c>
      <c r="AH124" t="str">
        <f>AH$1&amp;": '"&amp;Tabla5[[#This Row],[money]]&amp;"', "</f>
        <v xml:space="preserve">money: 'USD', </v>
      </c>
      <c r="AI124" t="str">
        <f>AI$1&amp;": "&amp;Tabla5[[#This Row],[comprado]]&amp;", "</f>
        <v xml:space="preserve">comprado: true, </v>
      </c>
      <c r="AJ124" t="str">
        <f>AJ$1&amp;": "&amp;Tabla5[[#This Row],[priority]]&amp;", "</f>
        <v xml:space="preserve">priority: 0, </v>
      </c>
      <c r="AK124" t="str">
        <f>AK$1&amp;": "&amp;Tabla5[[#This Row],[minutos]]&amp;", "</f>
        <v xml:space="preserve">minutos: 109, </v>
      </c>
      <c r="AL124" t="str">
        <f>AL$1&amp;": "&amp;IF(Tabla5[[#This Row],[culminado]]=0,"null","'"&amp;TEXT(Tabla5[[#This Row],[culminado]],"aaaa-mm-dd")&amp;"'")&amp;", "</f>
        <v xml:space="preserve">culminado: '2020-07-17', </v>
      </c>
      <c r="AM124" t="str">
        <f>AM$1&amp;": '"&amp;Tabla5[[#This Row],[certificado]]&amp;"', "</f>
        <v xml:space="preserve">certificado: 'AbEiI_V1GjZq7_M4bBkvg0kwMGwc', </v>
      </c>
      <c r="AN124" t="str">
        <f>AN$1&amp;": '"&amp;Tabla5[[#This Row],[url_certificado]]&amp;"', "</f>
        <v xml:space="preserve">url_certificado: 'https://www.linkedin.com/learning/certificates/66a8440ec2362e38b6b8e729e5b131c47a0608b0e7f50cce5c591cbd5b1475ff?trk=share_certificate', </v>
      </c>
      <c r="AO124" t="str">
        <f>AO$1&amp;": '"&amp;Tabla5[[#This Row],[instructor]]&amp;"', "</f>
        <v xml:space="preserve">instructor: 'Sergio Brito', </v>
      </c>
      <c r="AP124" t="str">
        <f>AP$1&amp;": '"&amp;Tabla5[[#This Row],[description]]&amp;"', "</f>
        <v xml:space="preserve">description: 'En este curso conocerás las buenas prácticas más populares y eficaces, que harán que tu trabajo como desarrollador usando javascript mejore y sea más práctico al trabajar en una nueva aplicación web. Estas buenas prácticas se convertirán en el set de acciones que incorporarás en cada proyecto web y que ayudarán a que tu código sea mejor.', </v>
      </c>
      <c r="AQ124" t="str">
        <f>AQ$1&amp;": '"&amp;Tabla5[[#This Row],[url_aux]]&amp;"', "</f>
        <v xml:space="preserve">url_aux: '', </v>
      </c>
      <c r="AR124" t="str">
        <f>AR$1&amp;": '"&amp;Tabla5[[#This Row],[calificacion]]&amp;"', "</f>
        <v xml:space="preserve">calificacion: 'Excelente', </v>
      </c>
      <c r="AS124" t="str">
        <f>AS$1&amp;": "&amp;Tabla5[[#This Row],[actualizado]]&amp;", "</f>
        <v xml:space="preserve">actualizado: false, </v>
      </c>
      <c r="AT124" t="str">
        <f>AT$1&amp;": "&amp;Tabla5[[#This Row],[en_ruta]]&amp;", "</f>
        <v xml:space="preserve">en_ruta: false, </v>
      </c>
      <c r="AU124" t="str">
        <f>AU$1&amp;": '"&amp;Tabla5[[#This Row],[logo_platform]]&amp;"', "</f>
        <v xml:space="preserve">logo_platform: 'linkedin', </v>
      </c>
      <c r="AV124" t="str">
        <f>AV$1&amp;": [ "&amp;Tabla5[[#This Row],[logo_technologies]]&amp;" ], "</f>
        <v xml:space="preserve">logo_technologies: [ 'javascript' ], </v>
      </c>
      <c r="AW124" t="str">
        <f>AW$1&amp;": "&amp;Tabla5[[#This Row],[mostrar]]&amp;", "</f>
        <v xml:space="preserve">mostrar: false, </v>
      </c>
      <c r="AX124" t="str">
        <f>AX$1&amp;": '"&amp;Tabla5[[#This Row],[repositorio]]&amp;"', "</f>
        <v xml:space="preserve">repositorio: '', </v>
      </c>
      <c r="AY124" t="str">
        <f>AY$1&amp;": '"&amp;Tabla5[[#This Row],[nota]]&amp;"'"</f>
        <v>nota: ''</v>
      </c>
      <c r="AZ124" t="str">
        <f t="shared" si="1"/>
        <v>{ id: 123, name: 'javascript avanzado: Buenas prácticas', category: 'Front-end', technology: 'javascript', url: 'https://www.linkedin.com/learning/javascript-avanzado-buenas-practicas/presentacion-del-curso-javascript-avanzado-buenas-practicas', platform: 'LinkedIn Learning', costo: 0, money: 'USD', comprado: true, priority: 0, minutos: 109, culminado: '2020-07-17', certificado: 'AbEiI_V1GjZq7_M4bBkvg0kwMGwc', url_certificado: 'https://www.linkedin.com/learning/certificates/66a8440ec2362e38b6b8e729e5b131c47a0608b0e7f50cce5c591cbd5b1475ff?trk=share_certificate', instructor: 'Sergio Brito', description: 'En este curso conocerás las buenas prácticas más populares y eficaces, que harán que tu trabajo como desarrollador usando javascript mejore y sea más práctico al trabajar en una nueva aplicación web. Estas buenas prácticas se convertirán en el set de acciones que incorporarás en cada proyecto web y que ayudarán a que tu código sea mejor.', url_aux: '', calificacion: 'Excelente', actualizado: false, en_ruta: false, logo_platform: 'linkedin', logo_technologies: [ 'javascript' ], mostrar: false, repositorio: '', nota: '' },</v>
      </c>
    </row>
    <row r="125" spans="1:52" x14ac:dyDescent="0.3">
      <c r="A125" s="6">
        <v>124</v>
      </c>
      <c r="B125" s="19" t="s">
        <v>914</v>
      </c>
      <c r="C125" t="s">
        <v>171</v>
      </c>
      <c r="D125" s="19" t="s">
        <v>790</v>
      </c>
      <c r="E125" s="2" t="s">
        <v>490</v>
      </c>
      <c r="F125" t="s">
        <v>475</v>
      </c>
      <c r="G125" s="3">
        <v>0</v>
      </c>
      <c r="H125" t="s">
        <v>47</v>
      </c>
      <c r="I125" t="s">
        <v>14</v>
      </c>
      <c r="J125" s="4">
        <v>0</v>
      </c>
      <c r="K125">
        <f>60+34</f>
        <v>94</v>
      </c>
      <c r="L125" s="9">
        <v>44030</v>
      </c>
      <c r="M125" t="s">
        <v>492</v>
      </c>
      <c r="N125" s="2" t="s">
        <v>491</v>
      </c>
      <c r="O125" t="s">
        <v>477</v>
      </c>
      <c r="P125" t="s">
        <v>1013</v>
      </c>
      <c r="R125" t="s">
        <v>458</v>
      </c>
      <c r="S125" t="s">
        <v>15</v>
      </c>
      <c r="T125" t="s">
        <v>15</v>
      </c>
      <c r="U125" t="s">
        <v>777</v>
      </c>
      <c r="V125" s="19" t="s">
        <v>840</v>
      </c>
      <c r="W125" s="19" t="s">
        <v>15</v>
      </c>
      <c r="AA125" t="str">
        <f>AA$1&amp;": "&amp;Tabla5[[#This Row],[id]]&amp;", "</f>
        <v xml:space="preserve">id: 124, </v>
      </c>
      <c r="AB125" t="str">
        <f>AB$1&amp;": '"&amp;Tabla5[[#This Row],[name]]&amp;"', "</f>
        <v xml:space="preserve">name: 'javascript avanzado: Expresiones regulares', </v>
      </c>
      <c r="AC125" t="str">
        <f>AC$1&amp;": '"&amp;Tabla5[[#This Row],[category]]&amp;"', "</f>
        <v xml:space="preserve">category: 'Front-end', </v>
      </c>
      <c r="AD125" t="str">
        <f>AD$1&amp;": '"&amp;Tabla5[[#This Row],[technology]]&amp;"', "</f>
        <v xml:space="preserve">technology: 'javascript', </v>
      </c>
      <c r="AE125" t="str">
        <f>AE$1&amp;": '"&amp;Tabla5[[#This Row],[url]]&amp;"', "</f>
        <v xml:space="preserve">url: 'https://www.linkedin.com/learning/javascript-avanzado-expresiones-regulares/presentacion-del-curso-javascript-avanzado-expresiones-regulares', </v>
      </c>
      <c r="AF125" t="str">
        <f>AF$1&amp;": '"&amp;Tabla5[[#This Row],[platform]]&amp;"', "</f>
        <v xml:space="preserve">platform: 'LinkedIn Learning', </v>
      </c>
      <c r="AG125" t="str">
        <f>AG$1&amp;": "&amp;SUBSTITUTE(Tabla5[[#This Row],[costo]],",",".")&amp;", "</f>
        <v xml:space="preserve">costo: 0, </v>
      </c>
      <c r="AH125" t="str">
        <f>AH$1&amp;": '"&amp;Tabla5[[#This Row],[money]]&amp;"', "</f>
        <v xml:space="preserve">money: 'USD', </v>
      </c>
      <c r="AI125" t="str">
        <f>AI$1&amp;": "&amp;Tabla5[[#This Row],[comprado]]&amp;", "</f>
        <v xml:space="preserve">comprado: true, </v>
      </c>
      <c r="AJ125" t="str">
        <f>AJ$1&amp;": "&amp;Tabla5[[#This Row],[priority]]&amp;", "</f>
        <v xml:space="preserve">priority: 0, </v>
      </c>
      <c r="AK125" t="str">
        <f>AK$1&amp;": "&amp;Tabla5[[#This Row],[minutos]]&amp;", "</f>
        <v xml:space="preserve">minutos: 94, </v>
      </c>
      <c r="AL125" t="str">
        <f>AL$1&amp;": "&amp;IF(Tabla5[[#This Row],[culminado]]=0,"null","'"&amp;TEXT(Tabla5[[#This Row],[culminado]],"aaaa-mm-dd")&amp;"'")&amp;", "</f>
        <v xml:space="preserve">culminado: '2020-07-18', </v>
      </c>
      <c r="AM125" t="str">
        <f>AM$1&amp;": '"&amp;Tabla5[[#This Row],[certificado]]&amp;"', "</f>
        <v xml:space="preserve">certificado: 'AcULzI6GeFyOA5dRitATMcLFJ2ik', </v>
      </c>
      <c r="AN125" t="str">
        <f>AN$1&amp;": '"&amp;Tabla5[[#This Row],[url_certificado]]&amp;"', "</f>
        <v xml:space="preserve">url_certificado: 'https://www.linkedin.com/learning/certificates/d7f64256de10f5ab340fa733d2760aface893e774bad1551394104533bcadc78?trk=share_certificate', </v>
      </c>
      <c r="AO125" t="str">
        <f>AO$1&amp;": '"&amp;Tabla5[[#This Row],[instructor]]&amp;"', "</f>
        <v xml:space="preserve">instructor: 'Sergio Brito', </v>
      </c>
      <c r="AP125" t="str">
        <f>AP$1&amp;": '"&amp;Tabla5[[#This Row],[description]]&amp;"', "</f>
        <v xml:space="preserve">description: 'Aprende en este curso a usar las expresiones regulares con javascript.', </v>
      </c>
      <c r="AQ125" t="str">
        <f>AQ$1&amp;": '"&amp;Tabla5[[#This Row],[url_aux]]&amp;"', "</f>
        <v xml:space="preserve">url_aux: '', </v>
      </c>
      <c r="AR125" t="str">
        <f>AR$1&amp;": '"&amp;Tabla5[[#This Row],[calificacion]]&amp;"', "</f>
        <v xml:space="preserve">calificacion: 'Excelente', </v>
      </c>
      <c r="AS125" t="str">
        <f>AS$1&amp;": "&amp;Tabla5[[#This Row],[actualizado]]&amp;", "</f>
        <v xml:space="preserve">actualizado: false, </v>
      </c>
      <c r="AT125" t="str">
        <f>AT$1&amp;": "&amp;Tabla5[[#This Row],[en_ruta]]&amp;", "</f>
        <v xml:space="preserve">en_ruta: false, </v>
      </c>
      <c r="AU125" t="str">
        <f>AU$1&amp;": '"&amp;Tabla5[[#This Row],[logo_platform]]&amp;"', "</f>
        <v xml:space="preserve">logo_platform: 'linkedin', </v>
      </c>
      <c r="AV125" t="str">
        <f>AV$1&amp;": [ "&amp;Tabla5[[#This Row],[logo_technologies]]&amp;" ], "</f>
        <v xml:space="preserve">logo_technologies: [ 'javascript' ], </v>
      </c>
      <c r="AW125" t="str">
        <f>AW$1&amp;": "&amp;Tabla5[[#This Row],[mostrar]]&amp;", "</f>
        <v xml:space="preserve">mostrar: false, </v>
      </c>
      <c r="AX125" t="str">
        <f>AX$1&amp;": '"&amp;Tabla5[[#This Row],[repositorio]]&amp;"', "</f>
        <v xml:space="preserve">repositorio: '', </v>
      </c>
      <c r="AY125" t="str">
        <f>AY$1&amp;": '"&amp;Tabla5[[#This Row],[nota]]&amp;"'"</f>
        <v>nota: ''</v>
      </c>
      <c r="AZ125" t="str">
        <f t="shared" si="1"/>
        <v>{ id: 124, name: 'javascript avanzado: Expresiones regulares', category: 'Front-end', technology: 'javascript', url: 'https://www.linkedin.com/learning/javascript-avanzado-expresiones-regulares/presentacion-del-curso-javascript-avanzado-expresiones-regulares', platform: 'LinkedIn Learning', costo: 0, money: 'USD', comprado: true, priority: 0, minutos: 94, culminado: '2020-07-18', certificado: 'AcULzI6GeFyOA5dRitATMcLFJ2ik', url_certificado: 'https://www.linkedin.com/learning/certificates/d7f64256de10f5ab340fa733d2760aface893e774bad1551394104533bcadc78?trk=share_certificate', instructor: 'Sergio Brito', description: 'Aprende en este curso a usar las expresiones regulares con javascript.', url_aux: '', calificacion: 'Excelente', actualizado: false, en_ruta: false, logo_platform: 'linkedin', logo_technologies: [ 'javascript' ], mostrar: false, repositorio: '', nota: '' },</v>
      </c>
    </row>
    <row r="126" spans="1:52" x14ac:dyDescent="0.3">
      <c r="A126" s="6">
        <v>125</v>
      </c>
      <c r="B126" t="s">
        <v>496</v>
      </c>
      <c r="C126" t="s">
        <v>438</v>
      </c>
      <c r="D126" t="s">
        <v>497</v>
      </c>
      <c r="E126" s="2" t="s">
        <v>493</v>
      </c>
      <c r="F126" t="s">
        <v>475</v>
      </c>
      <c r="G126" s="3">
        <v>0</v>
      </c>
      <c r="H126" t="s">
        <v>47</v>
      </c>
      <c r="I126" t="s">
        <v>14</v>
      </c>
      <c r="J126" s="4">
        <v>0</v>
      </c>
      <c r="K126">
        <f>3*60+42</f>
        <v>222</v>
      </c>
      <c r="L126" s="9">
        <v>44032</v>
      </c>
      <c r="M126" t="s">
        <v>498</v>
      </c>
      <c r="O126" t="s">
        <v>495</v>
      </c>
      <c r="P126" t="s">
        <v>494</v>
      </c>
      <c r="R126" t="s">
        <v>507</v>
      </c>
      <c r="S126" t="s">
        <v>15</v>
      </c>
      <c r="T126" t="s">
        <v>15</v>
      </c>
      <c r="U126" t="s">
        <v>777</v>
      </c>
      <c r="V126" s="19" t="s">
        <v>857</v>
      </c>
      <c r="W126" s="19" t="s">
        <v>14</v>
      </c>
      <c r="AA126" t="str">
        <f>AA$1&amp;": "&amp;Tabla5[[#This Row],[id]]&amp;", "</f>
        <v xml:space="preserve">id: 125, </v>
      </c>
      <c r="AB126" t="str">
        <f>AB$1&amp;": '"&amp;Tabla5[[#This Row],[name]]&amp;"', "</f>
        <v xml:space="preserve">name: 'Node.js esencial', </v>
      </c>
      <c r="AC126" t="str">
        <f>AC$1&amp;": '"&amp;Tabla5[[#This Row],[category]]&amp;"', "</f>
        <v xml:space="preserve">category: 'Back-end', </v>
      </c>
      <c r="AD126" t="str">
        <f>AD$1&amp;": '"&amp;Tabla5[[#This Row],[technology]]&amp;"', "</f>
        <v xml:space="preserve">technology: 'Node.js', </v>
      </c>
      <c r="AE126" t="str">
        <f>AE$1&amp;": '"&amp;Tabla5[[#This Row],[url]]&amp;"', "</f>
        <v xml:space="preserve">url: 'https://www.linkedin.com/learning/node-js-esencial', </v>
      </c>
      <c r="AF126" t="str">
        <f>AF$1&amp;": '"&amp;Tabla5[[#This Row],[platform]]&amp;"', "</f>
        <v xml:space="preserve">platform: 'LinkedIn Learning', </v>
      </c>
      <c r="AG126" t="str">
        <f>AG$1&amp;": "&amp;SUBSTITUTE(Tabla5[[#This Row],[costo]],",",".")&amp;", "</f>
        <v xml:space="preserve">costo: 0, </v>
      </c>
      <c r="AH126" t="str">
        <f>AH$1&amp;": '"&amp;Tabla5[[#This Row],[money]]&amp;"', "</f>
        <v xml:space="preserve">money: 'USD', </v>
      </c>
      <c r="AI126" t="str">
        <f>AI$1&amp;": "&amp;Tabla5[[#This Row],[comprado]]&amp;", "</f>
        <v xml:space="preserve">comprado: true, </v>
      </c>
      <c r="AJ126" t="str">
        <f>AJ$1&amp;": "&amp;Tabla5[[#This Row],[priority]]&amp;", "</f>
        <v xml:space="preserve">priority: 0, </v>
      </c>
      <c r="AK126" t="str">
        <f>AK$1&amp;": "&amp;Tabla5[[#This Row],[minutos]]&amp;", "</f>
        <v xml:space="preserve">minutos: 222, </v>
      </c>
      <c r="AL126" t="str">
        <f>AL$1&amp;": "&amp;IF(Tabla5[[#This Row],[culminado]]=0,"null","'"&amp;TEXT(Tabla5[[#This Row],[culminado]],"aaaa-mm-dd")&amp;"'")&amp;", "</f>
        <v xml:space="preserve">culminado: '2020-07-20', </v>
      </c>
      <c r="AM126" t="str">
        <f>AM$1&amp;": '"&amp;Tabla5[[#This Row],[certificado]]&amp;"', "</f>
        <v xml:space="preserve">certificado: 'AXBaLkGLNI7CeQhU2t3l4DJDAkcH', </v>
      </c>
      <c r="AN126" t="str">
        <f>AN$1&amp;": '"&amp;Tabla5[[#This Row],[url_certificado]]&amp;"', "</f>
        <v xml:space="preserve">url_certificado: '', </v>
      </c>
      <c r="AO126" t="str">
        <f>AO$1&amp;": '"&amp;Tabla5[[#This Row],[instructor]]&amp;"', "</f>
        <v xml:space="preserve">instructor: 'Carlos Solís', </v>
      </c>
      <c r="AP126" t="str">
        <f>AP$1&amp;": '"&amp;Tabla5[[#This Row],[description]]&amp;"', "</f>
        <v xml:space="preserve">description: 'En este curso, vamos a explorar todo lo que necesitas saber para comenzar a trabajar ya con Node.js. Veremos los pasos básicos de instalación, las reglas básicas de sintaxis y cómo crear aplicaciones completas. Después de este curso, podrás dar los primeros pasos para convertirte en un desarrollador Fullstack.', </v>
      </c>
      <c r="AQ126" t="str">
        <f>AQ$1&amp;": '"&amp;Tabla5[[#This Row],[url_aux]]&amp;"', "</f>
        <v xml:space="preserve">url_aux: '', </v>
      </c>
      <c r="AR126" t="str">
        <f>AR$1&amp;": '"&amp;Tabla5[[#This Row],[calificacion]]&amp;"', "</f>
        <v xml:space="preserve">calificacion: 'Muy bueno', </v>
      </c>
      <c r="AS126" t="str">
        <f>AS$1&amp;": "&amp;Tabla5[[#This Row],[actualizado]]&amp;", "</f>
        <v xml:space="preserve">actualizado: false, </v>
      </c>
      <c r="AT126" t="str">
        <f>AT$1&amp;": "&amp;Tabla5[[#This Row],[en_ruta]]&amp;", "</f>
        <v xml:space="preserve">en_ruta: false, </v>
      </c>
      <c r="AU126" t="str">
        <f>AU$1&amp;": '"&amp;Tabla5[[#This Row],[logo_platform]]&amp;"', "</f>
        <v xml:space="preserve">logo_platform: 'linkedin', </v>
      </c>
      <c r="AV126" t="str">
        <f>AV$1&amp;": [ "&amp;Tabla5[[#This Row],[logo_technologies]]&amp;" ], "</f>
        <v xml:space="preserve">logo_technologies: [ 'nodejs' ], </v>
      </c>
      <c r="AW126" t="str">
        <f>AW$1&amp;": "&amp;Tabla5[[#This Row],[mostrar]]&amp;", "</f>
        <v xml:space="preserve">mostrar: true, </v>
      </c>
      <c r="AX126" t="str">
        <f>AX$1&amp;": '"&amp;Tabla5[[#This Row],[repositorio]]&amp;"', "</f>
        <v xml:space="preserve">repositorio: '', </v>
      </c>
      <c r="AY126" t="str">
        <f>AY$1&amp;": '"&amp;Tabla5[[#This Row],[nota]]&amp;"'"</f>
        <v>nota: ''</v>
      </c>
      <c r="AZ126" t="str">
        <f t="shared" si="1"/>
        <v>{ id: 125, name: 'Node.js esencial', category: 'Back-end', technology: 'Node.js', url: 'https://www.linkedin.com/learning/node-js-esencial', platform: 'LinkedIn Learning', costo: 0, money: 'USD', comprado: true, priority: 0, minutos: 222, culminado: '2020-07-20', certificado: 'AXBaLkGLNI7CeQhU2t3l4DJDAkcH', url_certificado: '', instructor: 'Carlos Solís', description: 'En este curso, vamos a explorar todo lo que necesitas saber para comenzar a trabajar ya con Node.js. Veremos los pasos básicos de instalación, las reglas básicas de sintaxis y cómo crear aplicaciones completas. Después de este curso, podrás dar los primeros pasos para convertirte en un desarrollador Fullstack.', url_aux: '', calificacion: 'Muy bueno', actualizado: false, en_ruta: false, logo_platform: 'linkedin', logo_technologies: [ 'nodejs' ], mostrar: true, repositorio: '', nota: '' },</v>
      </c>
    </row>
    <row r="127" spans="1:52" x14ac:dyDescent="0.3">
      <c r="A127" s="6">
        <v>126</v>
      </c>
      <c r="B127" t="s">
        <v>500</v>
      </c>
      <c r="C127" t="s">
        <v>438</v>
      </c>
      <c r="D127" t="s">
        <v>497</v>
      </c>
      <c r="E127" s="2" t="s">
        <v>499</v>
      </c>
      <c r="F127" t="s">
        <v>475</v>
      </c>
      <c r="G127" s="3">
        <v>0</v>
      </c>
      <c r="H127" t="s">
        <v>47</v>
      </c>
      <c r="I127" t="s">
        <v>14</v>
      </c>
      <c r="J127" s="4">
        <v>0</v>
      </c>
      <c r="K127">
        <f>2*24+34</f>
        <v>82</v>
      </c>
      <c r="L127" s="9">
        <v>44036</v>
      </c>
      <c r="M127" s="6" t="s">
        <v>501</v>
      </c>
      <c r="O127" t="s">
        <v>495</v>
      </c>
      <c r="P127" t="s">
        <v>1014</v>
      </c>
      <c r="R127" t="s">
        <v>507</v>
      </c>
      <c r="S127" t="s">
        <v>15</v>
      </c>
      <c r="T127" t="s">
        <v>15</v>
      </c>
      <c r="U127" t="s">
        <v>777</v>
      </c>
      <c r="V127" s="19" t="s">
        <v>857</v>
      </c>
      <c r="W127" s="19" t="s">
        <v>15</v>
      </c>
      <c r="AA127" t="str">
        <f>AA$1&amp;": "&amp;Tabla5[[#This Row],[id]]&amp;", "</f>
        <v xml:space="preserve">id: 126, </v>
      </c>
      <c r="AB127" t="str">
        <f>AB$1&amp;": '"&amp;Tabla5[[#This Row],[name]]&amp;"', "</f>
        <v xml:space="preserve">name: 'Node.js práctico: Sitio web', </v>
      </c>
      <c r="AC127" t="str">
        <f>AC$1&amp;": '"&amp;Tabla5[[#This Row],[category]]&amp;"', "</f>
        <v xml:space="preserve">category: 'Back-end', </v>
      </c>
      <c r="AD127" t="str">
        <f>AD$1&amp;": '"&amp;Tabla5[[#This Row],[technology]]&amp;"', "</f>
        <v xml:space="preserve">technology: 'Node.js', </v>
      </c>
      <c r="AE127" t="str">
        <f>AE$1&amp;": '"&amp;Tabla5[[#This Row],[url]]&amp;"', "</f>
        <v xml:space="preserve">url: 'https://www.linkedin.com/learning/node-js-practico-sitio-web', </v>
      </c>
      <c r="AF127" t="str">
        <f>AF$1&amp;": '"&amp;Tabla5[[#This Row],[platform]]&amp;"', "</f>
        <v xml:space="preserve">platform: 'LinkedIn Learning', </v>
      </c>
      <c r="AG127" t="str">
        <f>AG$1&amp;": "&amp;SUBSTITUTE(Tabla5[[#This Row],[costo]],",",".")&amp;", "</f>
        <v xml:space="preserve">costo: 0, </v>
      </c>
      <c r="AH127" t="str">
        <f>AH$1&amp;": '"&amp;Tabla5[[#This Row],[money]]&amp;"', "</f>
        <v xml:space="preserve">money: 'USD', </v>
      </c>
      <c r="AI127" t="str">
        <f>AI$1&amp;": "&amp;Tabla5[[#This Row],[comprado]]&amp;", "</f>
        <v xml:space="preserve">comprado: true, </v>
      </c>
      <c r="AJ127" t="str">
        <f>AJ$1&amp;": "&amp;Tabla5[[#This Row],[priority]]&amp;", "</f>
        <v xml:space="preserve">priority: 0, </v>
      </c>
      <c r="AK127" t="str">
        <f>AK$1&amp;": "&amp;Tabla5[[#This Row],[minutos]]&amp;", "</f>
        <v xml:space="preserve">minutos: 82, </v>
      </c>
      <c r="AL127" t="str">
        <f>AL$1&amp;": "&amp;IF(Tabla5[[#This Row],[culminado]]=0,"null","'"&amp;TEXT(Tabla5[[#This Row],[culminado]],"aaaa-mm-dd")&amp;"'")&amp;", "</f>
        <v xml:space="preserve">culminado: '2020-07-24', </v>
      </c>
      <c r="AM127" t="str">
        <f>AM$1&amp;": '"&amp;Tabla5[[#This Row],[certificado]]&amp;"', "</f>
        <v xml:space="preserve">certificado: 'AUlU2edpTPRe9X3Vt9JzJ5eo8z7N', </v>
      </c>
      <c r="AN127" t="str">
        <f>AN$1&amp;": '"&amp;Tabla5[[#This Row],[url_certificado]]&amp;"', "</f>
        <v xml:space="preserve">url_certificado: '', </v>
      </c>
      <c r="AO127" t="str">
        <f>AO$1&amp;": '"&amp;Tabla5[[#This Row],[instructor]]&amp;"', "</f>
        <v xml:space="preserve">instructor: 'Carlos Solís', </v>
      </c>
      <c r="AP127" t="str">
        <f>AP$1&amp;": '"&amp;Tabla5[[#This Row],[description]]&amp;"', "</f>
        <v xml:space="preserve">description: 'En este curso práctico nos enfocaremos en diferentes proyectos web basados en nodejs. Crearemos un sitio completo y utilizaremos funciones avanzadas, así como librerías y servicios adicionales para llevar nuestro producto al siguiente nivel. Finalmente aprenderemos los procesos de publicación en diferentes servicios en la nube para que nuestra aplicación esté disponible para el mundo entero.', </v>
      </c>
      <c r="AQ127" t="str">
        <f>AQ$1&amp;": '"&amp;Tabla5[[#This Row],[url_aux]]&amp;"', "</f>
        <v xml:space="preserve">url_aux: '', </v>
      </c>
      <c r="AR127" t="str">
        <f>AR$1&amp;": '"&amp;Tabla5[[#This Row],[calificacion]]&amp;"', "</f>
        <v xml:space="preserve">calificacion: 'Muy bueno', </v>
      </c>
      <c r="AS127" t="str">
        <f>AS$1&amp;": "&amp;Tabla5[[#This Row],[actualizado]]&amp;", "</f>
        <v xml:space="preserve">actualizado: false, </v>
      </c>
      <c r="AT127" t="str">
        <f>AT$1&amp;": "&amp;Tabla5[[#This Row],[en_ruta]]&amp;", "</f>
        <v xml:space="preserve">en_ruta: false, </v>
      </c>
      <c r="AU127" t="str">
        <f>AU$1&amp;": '"&amp;Tabla5[[#This Row],[logo_platform]]&amp;"', "</f>
        <v xml:space="preserve">logo_platform: 'linkedin', </v>
      </c>
      <c r="AV127" t="str">
        <f>AV$1&amp;": [ "&amp;Tabla5[[#This Row],[logo_technologies]]&amp;" ], "</f>
        <v xml:space="preserve">logo_technologies: [ 'nodejs' ], </v>
      </c>
      <c r="AW127" t="str">
        <f>AW$1&amp;": "&amp;Tabla5[[#This Row],[mostrar]]&amp;", "</f>
        <v xml:space="preserve">mostrar: false, </v>
      </c>
      <c r="AX127" t="str">
        <f>AX$1&amp;": '"&amp;Tabla5[[#This Row],[repositorio]]&amp;"', "</f>
        <v xml:space="preserve">repositorio: '', </v>
      </c>
      <c r="AY127" t="str">
        <f>AY$1&amp;": '"&amp;Tabla5[[#This Row],[nota]]&amp;"'"</f>
        <v>nota: ''</v>
      </c>
      <c r="AZ127" t="str">
        <f t="shared" si="1"/>
        <v>{ id: 126, name: 'Node.js práctico: Sitio web', category: 'Back-end', technology: 'Node.js', url: 'https://www.linkedin.com/learning/node-js-practico-sitio-web', platform: 'LinkedIn Learning', costo: 0, money: 'USD', comprado: true, priority: 0, minutos: 82, culminado: '2020-07-24', certificado: 'AUlU2edpTPRe9X3Vt9JzJ5eo8z7N', url_certificado: '', instructor: 'Carlos Solís', description: 'En este curso práctico nos enfocaremos en diferentes proyectos web basados en nodejs. Crearemos un sitio completo y utilizaremos funciones avanzadas, así como librerías y servicios adicionales para llevar nuestro producto al siguiente nivel. Finalmente aprenderemos los procesos de publicación en diferentes servicios en la nube para que nuestra aplicación esté disponible para el mundo entero.', url_aux: '', calificacion: 'Muy bueno', actualizado: false, en_ruta: false, logo_platform: 'linkedin', logo_technologies: [ 'nodejs' ], mostrar: false, repositorio: '', nota: '' },</v>
      </c>
    </row>
    <row r="128" spans="1:52" x14ac:dyDescent="0.3">
      <c r="A128" s="6">
        <v>127</v>
      </c>
      <c r="B128" t="s">
        <v>503</v>
      </c>
      <c r="C128" t="s">
        <v>374</v>
      </c>
      <c r="D128" t="s">
        <v>282</v>
      </c>
      <c r="E128" s="2" t="s">
        <v>502</v>
      </c>
      <c r="F128" t="s">
        <v>475</v>
      </c>
      <c r="G128" s="3">
        <v>0</v>
      </c>
      <c r="H128" t="s">
        <v>47</v>
      </c>
      <c r="I128" t="s">
        <v>14</v>
      </c>
      <c r="J128" s="4">
        <v>0</v>
      </c>
      <c r="K128">
        <v>53</v>
      </c>
      <c r="L128" s="9">
        <v>44040</v>
      </c>
      <c r="M128" t="s">
        <v>506</v>
      </c>
      <c r="O128" t="s">
        <v>505</v>
      </c>
      <c r="P128" t="s">
        <v>504</v>
      </c>
      <c r="R128" t="s">
        <v>446</v>
      </c>
      <c r="S128" t="s">
        <v>14</v>
      </c>
      <c r="T128" t="s">
        <v>14</v>
      </c>
      <c r="U128" t="s">
        <v>777</v>
      </c>
      <c r="V128" s="19" t="s">
        <v>858</v>
      </c>
      <c r="W128" s="19" t="s">
        <v>15</v>
      </c>
      <c r="AA128" t="str">
        <f>AA$1&amp;": "&amp;Tabla5[[#This Row],[id]]&amp;", "</f>
        <v xml:space="preserve">id: 127, </v>
      </c>
      <c r="AB128" t="str">
        <f>AB$1&amp;": '"&amp;Tabla5[[#This Row],[name]]&amp;"', "</f>
        <v xml:space="preserve">name: 'Aprende diseño de base de datos relacionales', </v>
      </c>
      <c r="AC128" t="str">
        <f>AC$1&amp;": '"&amp;Tabla5[[#This Row],[category]]&amp;"', "</f>
        <v xml:space="preserve">category: 'Bases de datos', </v>
      </c>
      <c r="AD128" t="str">
        <f>AD$1&amp;": '"&amp;Tabla5[[#This Row],[technology]]&amp;"', "</f>
        <v xml:space="preserve">technology: 'General', </v>
      </c>
      <c r="AE128" t="str">
        <f>AE$1&amp;": '"&amp;Tabla5[[#This Row],[url]]&amp;"', "</f>
        <v xml:space="preserve">url: 'https://www.linkedin.com/learning/aprende-diseno-de-base-de-datos-relacionales', </v>
      </c>
      <c r="AF128" t="str">
        <f>AF$1&amp;": '"&amp;Tabla5[[#This Row],[platform]]&amp;"', "</f>
        <v xml:space="preserve">platform: 'LinkedIn Learning', </v>
      </c>
      <c r="AG128" t="str">
        <f>AG$1&amp;": "&amp;SUBSTITUTE(Tabla5[[#This Row],[costo]],",",".")&amp;", "</f>
        <v xml:space="preserve">costo: 0, </v>
      </c>
      <c r="AH128" t="str">
        <f>AH$1&amp;": '"&amp;Tabla5[[#This Row],[money]]&amp;"', "</f>
        <v xml:space="preserve">money: 'USD', </v>
      </c>
      <c r="AI128" t="str">
        <f>AI$1&amp;": "&amp;Tabla5[[#This Row],[comprado]]&amp;", "</f>
        <v xml:space="preserve">comprado: true, </v>
      </c>
      <c r="AJ128" t="str">
        <f>AJ$1&amp;": "&amp;Tabla5[[#This Row],[priority]]&amp;", "</f>
        <v xml:space="preserve">priority: 0, </v>
      </c>
      <c r="AK128" t="str">
        <f>AK$1&amp;": "&amp;Tabla5[[#This Row],[minutos]]&amp;", "</f>
        <v xml:space="preserve">minutos: 53, </v>
      </c>
      <c r="AL128" t="str">
        <f>AL$1&amp;": "&amp;IF(Tabla5[[#This Row],[culminado]]=0,"null","'"&amp;TEXT(Tabla5[[#This Row],[culminado]],"aaaa-mm-dd")&amp;"'")&amp;", "</f>
        <v xml:space="preserve">culminado: '2020-07-28', </v>
      </c>
      <c r="AM128" t="str">
        <f>AM$1&amp;": '"&amp;Tabla5[[#This Row],[certificado]]&amp;"', "</f>
        <v xml:space="preserve">certificado: 'Ae5V_EEcB2xVaK6WTCpW6_QF21d6', </v>
      </c>
      <c r="AN128" t="str">
        <f>AN$1&amp;": '"&amp;Tabla5[[#This Row],[url_certificado]]&amp;"', "</f>
        <v xml:space="preserve">url_certificado: '', </v>
      </c>
      <c r="AO128" t="str">
        <f>AO$1&amp;": '"&amp;Tabla5[[#This Row],[instructor]]&amp;"', "</f>
        <v xml:space="preserve">instructor: 'Noemí León', </v>
      </c>
      <c r="AP128" t="str">
        <f>AP$1&amp;": '"&amp;Tabla5[[#This Row],[description]]&amp;"', "</f>
        <v xml:space="preserve">description: '¿Quieres iniciarte en el mundo de las bases de datos y no sabes por dónde empezar? ¿Tienes un sitio web y quieres agregarle una base de datos, pero no entiendes muchos conceptos? En este curso, partiremos de los conceptos básicos. Veremos qué es una base de datos y cuáles son sus clasificaciones principales, hasta llegar a conceptos precisos del diseño de bases de datos relacionales, de forma que, cuando termines el curso, tendrás una idea clara de cómo funcionan este tipo de bases de datos y si están hechas para ti.', </v>
      </c>
      <c r="AQ128" t="str">
        <f>AQ$1&amp;": '"&amp;Tabla5[[#This Row],[url_aux]]&amp;"', "</f>
        <v xml:space="preserve">url_aux: '', </v>
      </c>
      <c r="AR128" t="str">
        <f>AR$1&amp;": '"&amp;Tabla5[[#This Row],[calificacion]]&amp;"', "</f>
        <v xml:space="preserve">calificacion: 'Bueno', </v>
      </c>
      <c r="AS128" t="str">
        <f>AS$1&amp;": "&amp;Tabla5[[#This Row],[actualizado]]&amp;", "</f>
        <v xml:space="preserve">actualizado: true, </v>
      </c>
      <c r="AT128" t="str">
        <f>AT$1&amp;": "&amp;Tabla5[[#This Row],[en_ruta]]&amp;", "</f>
        <v xml:space="preserve">en_ruta: true, </v>
      </c>
      <c r="AU128" t="str">
        <f>AU$1&amp;": '"&amp;Tabla5[[#This Row],[logo_platform]]&amp;"', "</f>
        <v xml:space="preserve">logo_platform: 'linkedin', </v>
      </c>
      <c r="AV128" t="str">
        <f>AV$1&amp;": [ "&amp;Tabla5[[#This Row],[logo_technologies]]&amp;" ], "</f>
        <v xml:space="preserve">logo_technologies: [ 'sql' ], </v>
      </c>
      <c r="AW128" t="str">
        <f>AW$1&amp;": "&amp;Tabla5[[#This Row],[mostrar]]&amp;", "</f>
        <v xml:space="preserve">mostrar: false, </v>
      </c>
      <c r="AX128" t="str">
        <f>AX$1&amp;": '"&amp;Tabla5[[#This Row],[repositorio]]&amp;"', "</f>
        <v xml:space="preserve">repositorio: '', </v>
      </c>
      <c r="AY128" t="str">
        <f>AY$1&amp;": '"&amp;Tabla5[[#This Row],[nota]]&amp;"'"</f>
        <v>nota: ''</v>
      </c>
      <c r="AZ128" t="str">
        <f t="shared" si="1"/>
        <v>{ id: 127, name: 'Aprende diseño de base de datos relacionales', category: 'Bases de datos', technology: 'General', url: 'https://www.linkedin.com/learning/aprende-diseno-de-base-de-datos-relacionales', platform: 'LinkedIn Learning', costo: 0, money: 'USD', comprado: true, priority: 0, minutos: 53, culminado: '2020-07-28', certificado: 'Ae5V_EEcB2xVaK6WTCpW6_QF21d6', url_certificado: '', instructor: 'Noemí León', description: '¿Quieres iniciarte en el mundo de las bases de datos y no sabes por dónde empezar? ¿Tienes un sitio web y quieres agregarle una base de datos, pero no entiendes muchos conceptos? En este curso, partiremos de los conceptos básicos. Veremos qué es una base de datos y cuáles son sus clasificaciones principales, hasta llegar a conceptos precisos del diseño de bases de datos relacionales, de forma que, cuando termines el curso, tendrás una idea clara de cómo funcionan este tipo de bases de datos y si están hechas para ti.', url_aux: '', calificacion: 'Bueno', actualizado: true, en_ruta: true, logo_platform: 'linkedin', logo_technologies: [ 'sql' ], mostrar: false, repositorio: '', nota: '' },</v>
      </c>
    </row>
    <row r="129" spans="1:52" x14ac:dyDescent="0.3">
      <c r="A129" s="6">
        <v>128</v>
      </c>
      <c r="B129" t="s">
        <v>510</v>
      </c>
      <c r="C129" t="s">
        <v>374</v>
      </c>
      <c r="D129" t="s">
        <v>509</v>
      </c>
      <c r="E129" s="2" t="s">
        <v>508</v>
      </c>
      <c r="F129" t="s">
        <v>475</v>
      </c>
      <c r="G129" s="3">
        <v>0</v>
      </c>
      <c r="H129" t="s">
        <v>47</v>
      </c>
      <c r="I129" t="s">
        <v>14</v>
      </c>
      <c r="J129" s="4">
        <v>0</v>
      </c>
      <c r="K129">
        <f>60+56</f>
        <v>116</v>
      </c>
      <c r="L129" s="9">
        <v>44044</v>
      </c>
      <c r="M129" t="s">
        <v>513</v>
      </c>
      <c r="O129" t="s">
        <v>511</v>
      </c>
      <c r="P129" t="s">
        <v>512</v>
      </c>
      <c r="R129" t="s">
        <v>446</v>
      </c>
      <c r="S129" t="s">
        <v>14</v>
      </c>
      <c r="T129" t="s">
        <v>15</v>
      </c>
      <c r="U129" t="s">
        <v>777</v>
      </c>
      <c r="V129" s="19" t="s">
        <v>858</v>
      </c>
      <c r="W129" s="19" t="s">
        <v>15</v>
      </c>
      <c r="AA129" t="str">
        <f>AA$1&amp;": "&amp;Tabla5[[#This Row],[id]]&amp;", "</f>
        <v xml:space="preserve">id: 128, </v>
      </c>
      <c r="AB129" t="str">
        <f>AB$1&amp;": '"&amp;Tabla5[[#This Row],[name]]&amp;"', "</f>
        <v xml:space="preserve">name: 'SQL esencial', </v>
      </c>
      <c r="AC129" t="str">
        <f>AC$1&amp;": '"&amp;Tabla5[[#This Row],[category]]&amp;"', "</f>
        <v xml:space="preserve">category: 'Bases de datos', </v>
      </c>
      <c r="AD129" t="str">
        <f>AD$1&amp;": '"&amp;Tabla5[[#This Row],[technology]]&amp;"', "</f>
        <v xml:space="preserve">technology: 'SQL', </v>
      </c>
      <c r="AE129" t="str">
        <f>AE$1&amp;": '"&amp;Tabla5[[#This Row],[url]]&amp;"', "</f>
        <v xml:space="preserve">url: 'https://www.linkedin.com/learning/sql-esencial/presentacion-del-curso-sql-esencial', </v>
      </c>
      <c r="AF129" t="str">
        <f>AF$1&amp;": '"&amp;Tabla5[[#This Row],[platform]]&amp;"', "</f>
        <v xml:space="preserve">platform: 'LinkedIn Learning', </v>
      </c>
      <c r="AG129" t="str">
        <f>AG$1&amp;": "&amp;SUBSTITUTE(Tabla5[[#This Row],[costo]],",",".")&amp;", "</f>
        <v xml:space="preserve">costo: 0, </v>
      </c>
      <c r="AH129" t="str">
        <f>AH$1&amp;": '"&amp;Tabla5[[#This Row],[money]]&amp;"', "</f>
        <v xml:space="preserve">money: 'USD', </v>
      </c>
      <c r="AI129" t="str">
        <f>AI$1&amp;": "&amp;Tabla5[[#This Row],[comprado]]&amp;", "</f>
        <v xml:space="preserve">comprado: true, </v>
      </c>
      <c r="AJ129" t="str">
        <f>AJ$1&amp;": "&amp;Tabla5[[#This Row],[priority]]&amp;", "</f>
        <v xml:space="preserve">priority: 0, </v>
      </c>
      <c r="AK129" t="str">
        <f>AK$1&amp;": "&amp;Tabla5[[#This Row],[minutos]]&amp;", "</f>
        <v xml:space="preserve">minutos: 116, </v>
      </c>
      <c r="AL129" t="str">
        <f>AL$1&amp;": "&amp;IF(Tabla5[[#This Row],[culminado]]=0,"null","'"&amp;TEXT(Tabla5[[#This Row],[culminado]],"aaaa-mm-dd")&amp;"'")&amp;", "</f>
        <v xml:space="preserve">culminado: '2020-08-01', </v>
      </c>
      <c r="AM129" t="str">
        <f>AM$1&amp;": '"&amp;Tabla5[[#This Row],[certificado]]&amp;"', "</f>
        <v xml:space="preserve">certificado: 'AYtHVD2RpYUMz5PHuFACVjmf1J9_', </v>
      </c>
      <c r="AN129" t="str">
        <f>AN$1&amp;": '"&amp;Tabla5[[#This Row],[url_certificado]]&amp;"', "</f>
        <v xml:space="preserve">url_certificado: '', </v>
      </c>
      <c r="AO129" t="str">
        <f>AO$1&amp;": '"&amp;Tabla5[[#This Row],[instructor]]&amp;"', "</f>
        <v xml:space="preserve">instructor: 'Bernardo Pineda', </v>
      </c>
      <c r="AP129" t="str">
        <f>AP$1&amp;": '"&amp;Tabla5[[#This Row],[description]]&amp;"', "</f>
        <v xml:space="preserve">description: 'En este curso verás cómo crear, actualizar, eliminar y filtrar registros, así como la creación de la estructura de nuestra base de datos (tablas y tipos de datos).', </v>
      </c>
      <c r="AQ129" t="str">
        <f>AQ$1&amp;": '"&amp;Tabla5[[#This Row],[url_aux]]&amp;"', "</f>
        <v xml:space="preserve">url_aux: '', </v>
      </c>
      <c r="AR129" t="str">
        <f>AR$1&amp;": '"&amp;Tabla5[[#This Row],[calificacion]]&amp;"', "</f>
        <v xml:space="preserve">calificacion: 'Bueno', </v>
      </c>
      <c r="AS129" t="str">
        <f>AS$1&amp;": "&amp;Tabla5[[#This Row],[actualizado]]&amp;", "</f>
        <v xml:space="preserve">actualizado: true, </v>
      </c>
      <c r="AT129" t="str">
        <f>AT$1&amp;": "&amp;Tabla5[[#This Row],[en_ruta]]&amp;", "</f>
        <v xml:space="preserve">en_ruta: false, </v>
      </c>
      <c r="AU129" t="str">
        <f>AU$1&amp;": '"&amp;Tabla5[[#This Row],[logo_platform]]&amp;"', "</f>
        <v xml:space="preserve">logo_platform: 'linkedin', </v>
      </c>
      <c r="AV129" t="str">
        <f>AV$1&amp;": [ "&amp;Tabla5[[#This Row],[logo_technologies]]&amp;" ], "</f>
        <v xml:space="preserve">logo_technologies: [ 'sql' ], </v>
      </c>
      <c r="AW129" t="str">
        <f>AW$1&amp;": "&amp;Tabla5[[#This Row],[mostrar]]&amp;", "</f>
        <v xml:space="preserve">mostrar: false, </v>
      </c>
      <c r="AX129" t="str">
        <f>AX$1&amp;": '"&amp;Tabla5[[#This Row],[repositorio]]&amp;"', "</f>
        <v xml:space="preserve">repositorio: '', </v>
      </c>
      <c r="AY129" t="str">
        <f>AY$1&amp;": '"&amp;Tabla5[[#This Row],[nota]]&amp;"'"</f>
        <v>nota: ''</v>
      </c>
      <c r="AZ129" t="str">
        <f t="shared" si="1"/>
        <v>{ id: 128, name: 'SQL esencial', category: 'Bases de datos', technology: 'SQL', url: 'https://www.linkedin.com/learning/sql-esencial/presentacion-del-curso-sql-esencial', platform: 'LinkedIn Learning', costo: 0, money: 'USD', comprado: true, priority: 0, minutos: 116, culminado: '2020-08-01', certificado: 'AYtHVD2RpYUMz5PHuFACVjmf1J9_', url_certificado: '', instructor: 'Bernardo Pineda', description: 'En este curso verás cómo crear, actualizar, eliminar y filtrar registros, así como la creación de la estructura de nuestra base de datos (tablas y tipos de datos).', url_aux: '', calificacion: 'Bueno', actualizado: true, en_ruta: false, logo_platform: 'linkedin', logo_technologies: [ 'sql' ], mostrar: false, repositorio: '', nota: '' },</v>
      </c>
    </row>
    <row r="130" spans="1:52" x14ac:dyDescent="0.3">
      <c r="A130" s="6">
        <v>129</v>
      </c>
      <c r="B130" t="s">
        <v>915</v>
      </c>
      <c r="C130" t="s">
        <v>333</v>
      </c>
      <c r="D130" t="s">
        <v>332</v>
      </c>
      <c r="E130" s="2" t="s">
        <v>514</v>
      </c>
      <c r="F130" t="s">
        <v>515</v>
      </c>
      <c r="G130" s="3">
        <v>0</v>
      </c>
      <c r="H130" t="s">
        <v>47</v>
      </c>
      <c r="I130" t="s">
        <v>14</v>
      </c>
      <c r="J130" s="4">
        <v>0</v>
      </c>
      <c r="K130">
        <f>31*10</f>
        <v>310</v>
      </c>
      <c r="L130" s="9">
        <v>44205</v>
      </c>
      <c r="O130" t="s">
        <v>516</v>
      </c>
      <c r="P130" t="s">
        <v>517</v>
      </c>
      <c r="R130" t="s">
        <v>458</v>
      </c>
      <c r="S130" t="s">
        <v>15</v>
      </c>
      <c r="T130" t="s">
        <v>15</v>
      </c>
      <c r="U130" t="s">
        <v>771</v>
      </c>
      <c r="V130" s="19" t="s">
        <v>839</v>
      </c>
      <c r="W130" s="19" t="s">
        <v>15</v>
      </c>
      <c r="AA130" t="str">
        <f>AA$1&amp;": "&amp;Tabla5[[#This Row],[id]]&amp;", "</f>
        <v xml:space="preserve">id: 129, </v>
      </c>
      <c r="AB130" t="str">
        <f>AB$1&amp;": '"&amp;Tabla5[[#This Row],[name]]&amp;"', "</f>
        <v xml:space="preserve">name: 'Curso de laravel 5.4', </v>
      </c>
      <c r="AC130" t="str">
        <f>AC$1&amp;": '"&amp;Tabla5[[#This Row],[category]]&amp;"', "</f>
        <v xml:space="preserve">category: 'Frameworks de back-end', </v>
      </c>
      <c r="AD130" t="str">
        <f>AD$1&amp;": '"&amp;Tabla5[[#This Row],[technology]]&amp;"', "</f>
        <v xml:space="preserve">technology: 'Laravel', </v>
      </c>
      <c r="AE130" t="str">
        <f>AE$1&amp;": '"&amp;Tabla5[[#This Row],[url]]&amp;"', "</f>
        <v xml:space="preserve">url: 'https://learn.edutin.com/?token=eyJ0eXAiOiJKV1QiLCJhbGciOiJIUzI1NiJ9.eyJpYXQiOjE2MDU5MDUzNTgsImV4cCI6MTYwNjUxMDE1OCwiZGF0YSI6eyJpZCI6IjEyMTg1MDciLCJuYW1lIjoiUGVkcm8gQmF6XHUwMGYzIiwiZW1haWwiOiJiYXpvLnBlZHJvQGdtYWlsLmNvbSIsInJvbGUiOiJmcmVlIiwiY2VydGlmaWNhdGlvbl9pZCI6IjI5NTA5ODMifX0.dGPrPVjWVG7579MKfRA9GPRNhYeIvS9bwvvYTO_khvw&amp;config=%7B%22status%22:true,%22curso_id%22:%223765%22,%22certification_id%22:%222950983%22,%22type%22:%222%22,%22clase_id%22:%22409329702%22,%22idu%22:%221218507%22,%22language_id%22:%221%22%7D', </v>
      </c>
      <c r="AF130" t="str">
        <f>AF$1&amp;": '"&amp;Tabla5[[#This Row],[platform]]&amp;"', "</f>
        <v xml:space="preserve">platform: 'Edutin Academy', </v>
      </c>
      <c r="AG130" t="str">
        <f>AG$1&amp;": "&amp;SUBSTITUTE(Tabla5[[#This Row],[costo]],",",".")&amp;", "</f>
        <v xml:space="preserve">costo: 0, </v>
      </c>
      <c r="AH130" t="str">
        <f>AH$1&amp;": '"&amp;Tabla5[[#This Row],[money]]&amp;"', "</f>
        <v xml:space="preserve">money: 'USD', </v>
      </c>
      <c r="AI130" t="str">
        <f>AI$1&amp;": "&amp;Tabla5[[#This Row],[comprado]]&amp;", "</f>
        <v xml:space="preserve">comprado: true, </v>
      </c>
      <c r="AJ130" t="str">
        <f>AJ$1&amp;": "&amp;Tabla5[[#This Row],[priority]]&amp;", "</f>
        <v xml:space="preserve">priority: 0, </v>
      </c>
      <c r="AK130" t="str">
        <f>AK$1&amp;": "&amp;Tabla5[[#This Row],[minutos]]&amp;", "</f>
        <v xml:space="preserve">minutos: 310, </v>
      </c>
      <c r="AL130" t="str">
        <f>AL$1&amp;": "&amp;IF(Tabla5[[#This Row],[culminado]]=0,"null","'"&amp;TEXT(Tabla5[[#This Row],[culminado]],"aaaa-mm-dd")&amp;"'")&amp;", "</f>
        <v xml:space="preserve">culminado: '2021-01-09', </v>
      </c>
      <c r="AM130" t="str">
        <f>AM$1&amp;": '"&amp;Tabla5[[#This Row],[certificado]]&amp;"', "</f>
        <v xml:space="preserve">certificado: '', </v>
      </c>
      <c r="AN130" t="str">
        <f>AN$1&amp;": '"&amp;Tabla5[[#This Row],[url_certificado]]&amp;"', "</f>
        <v xml:space="preserve">url_certificado: '', </v>
      </c>
      <c r="AO130" t="str">
        <f>AO$1&amp;": '"&amp;Tabla5[[#This Row],[instructor]]&amp;"', "</f>
        <v xml:space="preserve">instructor: 'Homero Raúl Vargas Cruz', </v>
      </c>
      <c r="AP130" t="str">
        <f>AP$1&amp;": '"&amp;Tabla5[[#This Row],[description]]&amp;"', "</f>
        <v xml:space="preserve">description: 'Aprende Larevel 5.4', </v>
      </c>
      <c r="AQ130" t="str">
        <f>AQ$1&amp;": '"&amp;Tabla5[[#This Row],[url_aux]]&amp;"', "</f>
        <v xml:space="preserve">url_aux: '', </v>
      </c>
      <c r="AR130" t="str">
        <f>AR$1&amp;": '"&amp;Tabla5[[#This Row],[calificacion]]&amp;"', "</f>
        <v xml:space="preserve">calificacion: 'Excelente', </v>
      </c>
      <c r="AS130" t="str">
        <f>AS$1&amp;": "&amp;Tabla5[[#This Row],[actualizado]]&amp;", "</f>
        <v xml:space="preserve">actualizado: false, </v>
      </c>
      <c r="AT130" t="str">
        <f>AT$1&amp;": "&amp;Tabla5[[#This Row],[en_ruta]]&amp;", "</f>
        <v xml:space="preserve">en_ruta: false, </v>
      </c>
      <c r="AU130" t="str">
        <f>AU$1&amp;": '"&amp;Tabla5[[#This Row],[logo_platform]]&amp;"', "</f>
        <v xml:space="preserve">logo_platform: 'edutin', </v>
      </c>
      <c r="AV130" t="str">
        <f>AV$1&amp;": [ "&amp;Tabla5[[#This Row],[logo_technologies]]&amp;" ], "</f>
        <v xml:space="preserve">logo_technologies: [ 'laravel' ], </v>
      </c>
      <c r="AW130" t="str">
        <f>AW$1&amp;": "&amp;Tabla5[[#This Row],[mostrar]]&amp;", "</f>
        <v xml:space="preserve">mostrar: false, </v>
      </c>
      <c r="AX130" t="str">
        <f>AX$1&amp;": '"&amp;Tabla5[[#This Row],[repositorio]]&amp;"', "</f>
        <v xml:space="preserve">repositorio: '', </v>
      </c>
      <c r="AY130" t="str">
        <f>AY$1&amp;": '"&amp;Tabla5[[#This Row],[nota]]&amp;"'"</f>
        <v>nota: ''</v>
      </c>
      <c r="AZ130" t="str">
        <f t="shared" si="1"/>
        <v>{ id: 129, name: 'Curso de laravel 5.4', category: 'Frameworks de back-end', technology: 'Laravel', url: 'https://learn.edutin.com/?token=eyJ0eXAiOiJKV1QiLCJhbGciOiJIUzI1NiJ9.eyJpYXQiOjE2MDU5MDUzNTgsImV4cCI6MTYwNjUxMDE1OCwiZGF0YSI6eyJpZCI6IjEyMTg1MDciLCJuYW1lIjoiUGVkcm8gQmF6XHUwMGYzIiwiZW1haWwiOiJiYXpvLnBlZHJvQGdtYWlsLmNvbSIsInJvbGUiOiJmcmVlIiwiY2VydGlmaWNhdGlvbl9pZCI6IjI5NTA5ODMifX0.dGPrPVjWVG7579MKfRA9GPRNhYeIvS9bwvvYTO_khvw&amp;config=%7B%22status%22:true,%22curso_id%22:%223765%22,%22certification_id%22:%222950983%22,%22type%22:%222%22,%22clase_id%22:%22409329702%22,%22idu%22:%221218507%22,%22language_id%22:%221%22%7D', platform: 'Edutin Academy', costo: 0, money: 'USD', comprado: true, priority: 0, minutos: 310, culminado: '2021-01-09', certificado: '', url_certificado: '', instructor: 'Homero Raúl Vargas Cruz', description: 'Aprende Larevel 5.4', url_aux: '', calificacion: 'Excelente', actualizado: false, en_ruta: false, logo_platform: 'edutin', logo_technologies: [ 'laravel' ], mostrar: false, repositorio: '', nota: '' },</v>
      </c>
    </row>
    <row r="131" spans="1:52" x14ac:dyDescent="0.3">
      <c r="A131" s="6">
        <v>130</v>
      </c>
      <c r="B131" t="s">
        <v>916</v>
      </c>
      <c r="C131" t="s">
        <v>333</v>
      </c>
      <c r="D131" t="s">
        <v>332</v>
      </c>
      <c r="E131" s="2" t="s">
        <v>518</v>
      </c>
      <c r="F131" t="s">
        <v>81</v>
      </c>
      <c r="G131" s="3">
        <v>0</v>
      </c>
      <c r="H131" t="s">
        <v>47</v>
      </c>
      <c r="I131" t="s">
        <v>14</v>
      </c>
      <c r="J131" s="4">
        <v>0</v>
      </c>
      <c r="K131" s="7">
        <f>13*62</f>
        <v>806</v>
      </c>
      <c r="L131" s="9">
        <v>44235</v>
      </c>
      <c r="M131" t="s">
        <v>147</v>
      </c>
      <c r="O131" t="s">
        <v>516</v>
      </c>
      <c r="P131" t="s">
        <v>1015</v>
      </c>
      <c r="R131" t="s">
        <v>458</v>
      </c>
      <c r="S131" t="s">
        <v>15</v>
      </c>
      <c r="T131" t="s">
        <v>15</v>
      </c>
      <c r="U131" t="s">
        <v>785</v>
      </c>
      <c r="V131" s="19" t="s">
        <v>839</v>
      </c>
      <c r="W131" s="19" t="s">
        <v>14</v>
      </c>
      <c r="AA131" t="str">
        <f>AA$1&amp;": "&amp;Tabla5[[#This Row],[id]]&amp;", "</f>
        <v xml:space="preserve">id: 130, </v>
      </c>
      <c r="AB131" t="str">
        <f>AB$1&amp;": '"&amp;Tabla5[[#This Row],[name]]&amp;"', "</f>
        <v xml:space="preserve">name: 'Sistema de Historia Clínica en laravel', </v>
      </c>
      <c r="AC131" t="str">
        <f>AC$1&amp;": '"&amp;Tabla5[[#This Row],[category]]&amp;"', "</f>
        <v xml:space="preserve">category: 'Frameworks de back-end', </v>
      </c>
      <c r="AD131" t="str">
        <f>AD$1&amp;": '"&amp;Tabla5[[#This Row],[technology]]&amp;"', "</f>
        <v xml:space="preserve">technology: 'Laravel', </v>
      </c>
      <c r="AE131" t="str">
        <f>AE$1&amp;": '"&amp;Tabla5[[#This Row],[url]]&amp;"', "</f>
        <v xml:space="preserve">url: 'https://www.youtube.com/playlist?list=PLS3ZgoVufwTmVTRZnxekoeST-C9OzKzKk', </v>
      </c>
      <c r="AF131" t="str">
        <f>AF$1&amp;": '"&amp;Tabla5[[#This Row],[platform]]&amp;"', "</f>
        <v xml:space="preserve">platform: 'YouTube', </v>
      </c>
      <c r="AG131" t="str">
        <f>AG$1&amp;": "&amp;SUBSTITUTE(Tabla5[[#This Row],[costo]],",",".")&amp;", "</f>
        <v xml:space="preserve">costo: 0, </v>
      </c>
      <c r="AH131" t="str">
        <f>AH$1&amp;": '"&amp;Tabla5[[#This Row],[money]]&amp;"', "</f>
        <v xml:space="preserve">money: 'USD', </v>
      </c>
      <c r="AI131" t="str">
        <f>AI$1&amp;": "&amp;Tabla5[[#This Row],[comprado]]&amp;", "</f>
        <v xml:space="preserve">comprado: true, </v>
      </c>
      <c r="AJ131" t="str">
        <f>AJ$1&amp;": "&amp;Tabla5[[#This Row],[priority]]&amp;", "</f>
        <v xml:space="preserve">priority: 0, </v>
      </c>
      <c r="AK131" t="str">
        <f>AK$1&amp;": "&amp;Tabla5[[#This Row],[minutos]]&amp;", "</f>
        <v xml:space="preserve">minutos: 806, </v>
      </c>
      <c r="AL131" t="str">
        <f>AL$1&amp;": "&amp;IF(Tabla5[[#This Row],[culminado]]=0,"null","'"&amp;TEXT(Tabla5[[#This Row],[culminado]],"aaaa-mm-dd")&amp;"'")&amp;", "</f>
        <v xml:space="preserve">culminado: '2021-02-08', </v>
      </c>
      <c r="AM131" t="str">
        <f>AM$1&amp;": '"&amp;Tabla5[[#This Row],[certificado]]&amp;"', "</f>
        <v xml:space="preserve">certificado: 'S/C', </v>
      </c>
      <c r="AN131" t="str">
        <f>AN$1&amp;": '"&amp;Tabla5[[#This Row],[url_certificado]]&amp;"', "</f>
        <v xml:space="preserve">url_certificado: '', </v>
      </c>
      <c r="AO131" t="str">
        <f>AO$1&amp;": '"&amp;Tabla5[[#This Row],[instructor]]&amp;"', "</f>
        <v xml:space="preserve">instructor: 'Homero Raúl Vargas Cruz', </v>
      </c>
      <c r="AP131" t="str">
        <f>AP$1&amp;": '"&amp;Tabla5[[#This Row],[description]]&amp;"', "</f>
        <v xml:space="preserve">description: 'Construir una aplicación de historia clínica en laravel ', </v>
      </c>
      <c r="AQ131" t="str">
        <f>AQ$1&amp;": '"&amp;Tabla5[[#This Row],[url_aux]]&amp;"', "</f>
        <v xml:space="preserve">url_aux: '', </v>
      </c>
      <c r="AR131" t="str">
        <f>AR$1&amp;": '"&amp;Tabla5[[#This Row],[calificacion]]&amp;"', "</f>
        <v xml:space="preserve">calificacion: 'Excelente', </v>
      </c>
      <c r="AS131" t="str">
        <f>AS$1&amp;": "&amp;Tabla5[[#This Row],[actualizado]]&amp;", "</f>
        <v xml:space="preserve">actualizado: false, </v>
      </c>
      <c r="AT131" t="str">
        <f>AT$1&amp;": "&amp;Tabla5[[#This Row],[en_ruta]]&amp;", "</f>
        <v xml:space="preserve">en_ruta: false, </v>
      </c>
      <c r="AU131" t="str">
        <f>AU$1&amp;": '"&amp;Tabla5[[#This Row],[logo_platform]]&amp;"', "</f>
        <v xml:space="preserve">logo_platform: 'youtube', </v>
      </c>
      <c r="AV131" t="str">
        <f>AV$1&amp;": [ "&amp;Tabla5[[#This Row],[logo_technologies]]&amp;" ], "</f>
        <v xml:space="preserve">logo_technologies: [ 'laravel' ], </v>
      </c>
      <c r="AW131" t="str">
        <f>AW$1&amp;": "&amp;Tabla5[[#This Row],[mostrar]]&amp;", "</f>
        <v xml:space="preserve">mostrar: true, </v>
      </c>
      <c r="AX131" t="str">
        <f>AX$1&amp;": '"&amp;Tabla5[[#This Row],[repositorio]]&amp;"', "</f>
        <v xml:space="preserve">repositorio: '', </v>
      </c>
      <c r="AY131" t="str">
        <f>AY$1&amp;": '"&amp;Tabla5[[#This Row],[nota]]&amp;"'"</f>
        <v>nota: ''</v>
      </c>
      <c r="AZ131" t="str">
        <f t="shared" ref="AZ131:AZ178" si="2">"{ "&amp;AA131&amp;AB131&amp;AC131&amp;AD131&amp;AE131&amp;AF131&amp;AG131&amp;AH131&amp;AI131&amp;AJ131&amp;AK131&amp;AL131&amp;AM131&amp;AN131&amp;AO131&amp;AP131&amp;AQ131&amp;AR131&amp;AS131&amp;AT131&amp;AU131&amp;AV131&amp;AW131&amp;AX131&amp;AY131&amp;" },"</f>
        <v>{ id: 130, name: 'Sistema de Historia Clínica en laravel', category: 'Frameworks de back-end', technology: 'Laravel', url: 'https://www.youtube.com/playlist?list=PLS3ZgoVufwTmVTRZnxekoeST-C9OzKzKk', platform: 'YouTube', costo: 0, money: 'USD', comprado: true, priority: 0, minutos: 806, culminado: '2021-02-08', certificado: 'S/C', url_certificado: '', instructor: 'Homero Raúl Vargas Cruz', description: 'Construir una aplicación de historia clínica en laravel ', url_aux: '', calificacion: 'Excelente', actualizado: false, en_ruta: false, logo_platform: 'youtube', logo_technologies: [ 'laravel' ], mostrar: true, repositorio: '', nota: '' },</v>
      </c>
    </row>
    <row r="132" spans="1:52" x14ac:dyDescent="0.3">
      <c r="A132" s="6">
        <v>131</v>
      </c>
      <c r="B132" t="s">
        <v>917</v>
      </c>
      <c r="C132" t="s">
        <v>333</v>
      </c>
      <c r="D132" t="s">
        <v>332</v>
      </c>
      <c r="E132" s="2" t="s">
        <v>519</v>
      </c>
      <c r="F132" t="s">
        <v>520</v>
      </c>
      <c r="G132" s="3">
        <v>0</v>
      </c>
      <c r="H132" t="s">
        <v>47</v>
      </c>
      <c r="I132" t="s">
        <v>14</v>
      </c>
      <c r="J132" s="4">
        <v>0</v>
      </c>
      <c r="K132">
        <v>41</v>
      </c>
      <c r="L132" s="9">
        <v>44239</v>
      </c>
      <c r="M132" t="s">
        <v>147</v>
      </c>
      <c r="O132" t="s">
        <v>1164</v>
      </c>
      <c r="P132" t="s">
        <v>1016</v>
      </c>
      <c r="R132" t="s">
        <v>458</v>
      </c>
      <c r="S132" t="s">
        <v>14</v>
      </c>
      <c r="T132" t="s">
        <v>14</v>
      </c>
      <c r="U132" t="s">
        <v>764</v>
      </c>
      <c r="V132" s="19" t="s">
        <v>839</v>
      </c>
      <c r="W132" s="19" t="s">
        <v>15</v>
      </c>
      <c r="AA132" t="str">
        <f>AA$1&amp;": "&amp;Tabla5[[#This Row],[id]]&amp;", "</f>
        <v xml:space="preserve">id: 131, </v>
      </c>
      <c r="AB132" t="str">
        <f>AB$1&amp;": '"&amp;Tabla5[[#This Row],[name]]&amp;"', "</f>
        <v xml:space="preserve">name: 'Novedades de laravel 5.5', </v>
      </c>
      <c r="AC132" t="str">
        <f>AC$1&amp;": '"&amp;Tabla5[[#This Row],[category]]&amp;"', "</f>
        <v xml:space="preserve">category: 'Frameworks de back-end', </v>
      </c>
      <c r="AD132" t="str">
        <f>AD$1&amp;": '"&amp;Tabla5[[#This Row],[technology]]&amp;"', "</f>
        <v xml:space="preserve">technology: 'Laravel', </v>
      </c>
      <c r="AE132" t="str">
        <f>AE$1&amp;": '"&amp;Tabla5[[#This Row],[url]]&amp;"', "</f>
        <v xml:space="preserve">url: 'https://aprendible.com/series/novedades-de-laravel-5-5', </v>
      </c>
      <c r="AF132" t="str">
        <f>AF$1&amp;": '"&amp;Tabla5[[#This Row],[platform]]&amp;"', "</f>
        <v xml:space="preserve">platform: 'Aprendible', </v>
      </c>
      <c r="AG132" t="str">
        <f>AG$1&amp;": "&amp;SUBSTITUTE(Tabla5[[#This Row],[costo]],",",".")&amp;", "</f>
        <v xml:space="preserve">costo: 0, </v>
      </c>
      <c r="AH132" t="str">
        <f>AH$1&amp;": '"&amp;Tabla5[[#This Row],[money]]&amp;"', "</f>
        <v xml:space="preserve">money: 'USD', </v>
      </c>
      <c r="AI132" t="str">
        <f>AI$1&amp;": "&amp;Tabla5[[#This Row],[comprado]]&amp;", "</f>
        <v xml:space="preserve">comprado: true, </v>
      </c>
      <c r="AJ132" t="str">
        <f>AJ$1&amp;": "&amp;Tabla5[[#This Row],[priority]]&amp;", "</f>
        <v xml:space="preserve">priority: 0, </v>
      </c>
      <c r="AK132" t="str">
        <f>AK$1&amp;": "&amp;Tabla5[[#This Row],[minutos]]&amp;", "</f>
        <v xml:space="preserve">minutos: 41, </v>
      </c>
      <c r="AL132" t="str">
        <f>AL$1&amp;": "&amp;IF(Tabla5[[#This Row],[culminado]]=0,"null","'"&amp;TEXT(Tabla5[[#This Row],[culminado]],"aaaa-mm-dd")&amp;"'")&amp;", "</f>
        <v xml:space="preserve">culminado: '2021-02-12', </v>
      </c>
      <c r="AM132" t="str">
        <f>AM$1&amp;": '"&amp;Tabla5[[#This Row],[certificado]]&amp;"', "</f>
        <v xml:space="preserve">certificado: 'S/C', </v>
      </c>
      <c r="AN132" t="str">
        <f>AN$1&amp;": '"&amp;Tabla5[[#This Row],[url_certificado]]&amp;"', "</f>
        <v xml:space="preserve">url_certificado: '', </v>
      </c>
      <c r="AO132" t="str">
        <f>AO$1&amp;": '"&amp;Tabla5[[#This Row],[instructor]]&amp;"', "</f>
        <v xml:space="preserve">instructor: 'Jorge Luis García Coello', </v>
      </c>
      <c r="AP132" t="str">
        <f>AP$1&amp;": '"&amp;Tabla5[[#This Row],[description]]&amp;"', "</f>
        <v xml:space="preserve">description: 'En esta serie de videos revisaremos las novedades que vienen en la nueva versión de laravel 5.5 LTS (Long Term Support).', </v>
      </c>
      <c r="AQ132" t="str">
        <f>AQ$1&amp;": '"&amp;Tabla5[[#This Row],[url_aux]]&amp;"', "</f>
        <v xml:space="preserve">url_aux: '', </v>
      </c>
      <c r="AR132" t="str">
        <f>AR$1&amp;": '"&amp;Tabla5[[#This Row],[calificacion]]&amp;"', "</f>
        <v xml:space="preserve">calificacion: 'Excelente', </v>
      </c>
      <c r="AS132" t="str">
        <f>AS$1&amp;": "&amp;Tabla5[[#This Row],[actualizado]]&amp;", "</f>
        <v xml:space="preserve">actualizado: true, </v>
      </c>
      <c r="AT132" t="str">
        <f>AT$1&amp;": "&amp;Tabla5[[#This Row],[en_ruta]]&amp;", "</f>
        <v xml:space="preserve">en_ruta: true, </v>
      </c>
      <c r="AU132" t="str">
        <f>AU$1&amp;": '"&amp;Tabla5[[#This Row],[logo_platform]]&amp;"', "</f>
        <v xml:space="preserve">logo_platform: 'aprendible', </v>
      </c>
      <c r="AV132" t="str">
        <f>AV$1&amp;": [ "&amp;Tabla5[[#This Row],[logo_technologies]]&amp;" ], "</f>
        <v xml:space="preserve">logo_technologies: [ 'laravel' ], </v>
      </c>
      <c r="AW132" t="str">
        <f>AW$1&amp;": "&amp;Tabla5[[#This Row],[mostrar]]&amp;", "</f>
        <v xml:space="preserve">mostrar: false, </v>
      </c>
      <c r="AX132" t="str">
        <f>AX$1&amp;": '"&amp;Tabla5[[#This Row],[repositorio]]&amp;"', "</f>
        <v xml:space="preserve">repositorio: '', </v>
      </c>
      <c r="AY132" t="str">
        <f>AY$1&amp;": '"&amp;Tabla5[[#This Row],[nota]]&amp;"'"</f>
        <v>nota: ''</v>
      </c>
      <c r="AZ132" t="str">
        <f t="shared" si="2"/>
        <v>{ id: 131, name: 'Novedades de laravel 5.5', category: 'Frameworks de back-end', technology: 'Laravel', url: 'https://aprendible.com/series/novedades-de-laravel-5-5', platform: 'Aprendible', costo: 0, money: 'USD', comprado: true, priority: 0, minutos: 41, culminado: '2021-02-12', certificado: 'S/C', url_certificado: '', instructor: 'Jorge Luis García Coello', description: 'En esta serie de videos revisaremos las novedades que vienen en la nueva versión de laravel 5.5 LTS (Long Term Support).', url_aux: '', calificacion: 'Excelente', actualizado: true, en_ruta: true, logo_platform: 'aprendible', logo_technologies: [ 'laravel' ], mostrar: false, repositorio: '', nota: '' },</v>
      </c>
    </row>
    <row r="133" spans="1:52" x14ac:dyDescent="0.3">
      <c r="A133" s="6">
        <v>132</v>
      </c>
      <c r="B133" t="s">
        <v>918</v>
      </c>
      <c r="C133" t="s">
        <v>333</v>
      </c>
      <c r="D133" t="s">
        <v>332</v>
      </c>
      <c r="E133" s="2" t="s">
        <v>521</v>
      </c>
      <c r="F133" t="s">
        <v>520</v>
      </c>
      <c r="G133" s="3">
        <v>0</v>
      </c>
      <c r="H133" t="s">
        <v>47</v>
      </c>
      <c r="I133" t="s">
        <v>14</v>
      </c>
      <c r="J133" s="4">
        <v>0</v>
      </c>
      <c r="K133">
        <v>20</v>
      </c>
      <c r="L133" s="9">
        <v>44240</v>
      </c>
      <c r="M133" t="s">
        <v>147</v>
      </c>
      <c r="O133" t="s">
        <v>1164</v>
      </c>
      <c r="P133" t="s">
        <v>1017</v>
      </c>
      <c r="R133" t="s">
        <v>458</v>
      </c>
      <c r="S133" t="s">
        <v>14</v>
      </c>
      <c r="T133" t="s">
        <v>14</v>
      </c>
      <c r="U133" t="s">
        <v>764</v>
      </c>
      <c r="V133" s="19" t="s">
        <v>839</v>
      </c>
      <c r="W133" s="19" t="s">
        <v>15</v>
      </c>
      <c r="AA133" t="str">
        <f>AA$1&amp;": "&amp;Tabla5[[#This Row],[id]]&amp;", "</f>
        <v xml:space="preserve">id: 132, </v>
      </c>
      <c r="AB133" t="str">
        <f>AB$1&amp;": '"&amp;Tabla5[[#This Row],[name]]&amp;"', "</f>
        <v xml:space="preserve">name: 'Novedades de laravel 5.7', </v>
      </c>
      <c r="AC133" t="str">
        <f>AC$1&amp;": '"&amp;Tabla5[[#This Row],[category]]&amp;"', "</f>
        <v xml:space="preserve">category: 'Frameworks de back-end', </v>
      </c>
      <c r="AD133" t="str">
        <f>AD$1&amp;": '"&amp;Tabla5[[#This Row],[technology]]&amp;"', "</f>
        <v xml:space="preserve">technology: 'Laravel', </v>
      </c>
      <c r="AE133" t="str">
        <f>AE$1&amp;": '"&amp;Tabla5[[#This Row],[url]]&amp;"', "</f>
        <v xml:space="preserve">url: 'https://aprendible.com/series/novedades-laravel-5-7', </v>
      </c>
      <c r="AF133" t="str">
        <f>AF$1&amp;": '"&amp;Tabla5[[#This Row],[platform]]&amp;"', "</f>
        <v xml:space="preserve">platform: 'Aprendible', </v>
      </c>
      <c r="AG133" t="str">
        <f>AG$1&amp;": "&amp;SUBSTITUTE(Tabla5[[#This Row],[costo]],",",".")&amp;", "</f>
        <v xml:space="preserve">costo: 0, </v>
      </c>
      <c r="AH133" t="str">
        <f>AH$1&amp;": '"&amp;Tabla5[[#This Row],[money]]&amp;"', "</f>
        <v xml:space="preserve">money: 'USD', </v>
      </c>
      <c r="AI133" t="str">
        <f>AI$1&amp;": "&amp;Tabla5[[#This Row],[comprado]]&amp;", "</f>
        <v xml:space="preserve">comprado: true, </v>
      </c>
      <c r="AJ133" t="str">
        <f>AJ$1&amp;": "&amp;Tabla5[[#This Row],[priority]]&amp;", "</f>
        <v xml:space="preserve">priority: 0, </v>
      </c>
      <c r="AK133" t="str">
        <f>AK$1&amp;": "&amp;Tabla5[[#This Row],[minutos]]&amp;", "</f>
        <v xml:space="preserve">minutos: 20, </v>
      </c>
      <c r="AL133" t="str">
        <f>AL$1&amp;": "&amp;IF(Tabla5[[#This Row],[culminado]]=0,"null","'"&amp;TEXT(Tabla5[[#This Row],[culminado]],"aaaa-mm-dd")&amp;"'")&amp;", "</f>
        <v xml:space="preserve">culminado: '2021-02-13', </v>
      </c>
      <c r="AM133" t="str">
        <f>AM$1&amp;": '"&amp;Tabla5[[#This Row],[certificado]]&amp;"', "</f>
        <v xml:space="preserve">certificado: 'S/C', </v>
      </c>
      <c r="AN133" t="str">
        <f>AN$1&amp;": '"&amp;Tabla5[[#This Row],[url_certificado]]&amp;"', "</f>
        <v xml:space="preserve">url_certificado: '', </v>
      </c>
      <c r="AO133" t="str">
        <f>AO$1&amp;": '"&amp;Tabla5[[#This Row],[instructor]]&amp;"', "</f>
        <v xml:space="preserve">instructor: 'Jorge Luis García Coello', </v>
      </c>
      <c r="AP133" t="str">
        <f>AP$1&amp;": '"&amp;Tabla5[[#This Row],[description]]&amp;"', "</f>
        <v xml:space="preserve">description: 'En esta serie de videos revisaremos las novedades que vienen en la versión 5.7 de laravel', </v>
      </c>
      <c r="AQ133" t="str">
        <f>AQ$1&amp;": '"&amp;Tabla5[[#This Row],[url_aux]]&amp;"', "</f>
        <v xml:space="preserve">url_aux: '', </v>
      </c>
      <c r="AR133" t="str">
        <f>AR$1&amp;": '"&amp;Tabla5[[#This Row],[calificacion]]&amp;"', "</f>
        <v xml:space="preserve">calificacion: 'Excelente', </v>
      </c>
      <c r="AS133" t="str">
        <f>AS$1&amp;": "&amp;Tabla5[[#This Row],[actualizado]]&amp;", "</f>
        <v xml:space="preserve">actualizado: true, </v>
      </c>
      <c r="AT133" t="str">
        <f>AT$1&amp;": "&amp;Tabla5[[#This Row],[en_ruta]]&amp;", "</f>
        <v xml:space="preserve">en_ruta: true, </v>
      </c>
      <c r="AU133" t="str">
        <f>AU$1&amp;": '"&amp;Tabla5[[#This Row],[logo_platform]]&amp;"', "</f>
        <v xml:space="preserve">logo_platform: 'aprendible', </v>
      </c>
      <c r="AV133" t="str">
        <f>AV$1&amp;": [ "&amp;Tabla5[[#This Row],[logo_technologies]]&amp;" ], "</f>
        <v xml:space="preserve">logo_technologies: [ 'laravel' ], </v>
      </c>
      <c r="AW133" t="str">
        <f>AW$1&amp;": "&amp;Tabla5[[#This Row],[mostrar]]&amp;", "</f>
        <v xml:space="preserve">mostrar: false, </v>
      </c>
      <c r="AX133" t="str">
        <f>AX$1&amp;": '"&amp;Tabla5[[#This Row],[repositorio]]&amp;"', "</f>
        <v xml:space="preserve">repositorio: '', </v>
      </c>
      <c r="AY133" t="str">
        <f>AY$1&amp;": '"&amp;Tabla5[[#This Row],[nota]]&amp;"'"</f>
        <v>nota: ''</v>
      </c>
      <c r="AZ133" t="str">
        <f t="shared" si="2"/>
        <v>{ id: 132, name: 'Novedades de laravel 5.7', category: 'Frameworks de back-end', technology: 'Laravel', url: 'https://aprendible.com/series/novedades-laravel-5-7', platform: 'Aprendible', costo: 0, money: 'USD', comprado: true, priority: 0, minutos: 20, culminado: '2021-02-13', certificado: 'S/C', url_certificado: '', instructor: 'Jorge Luis García Coello', description: 'En esta serie de videos revisaremos las novedades que vienen en la versión 5.7 de laravel', url_aux: '', calificacion: 'Excelente', actualizado: true, en_ruta: true, logo_platform: 'aprendible', logo_technologies: [ 'laravel' ], mostrar: false, repositorio: '', nota: '' },</v>
      </c>
    </row>
    <row r="134" spans="1:52" x14ac:dyDescent="0.3">
      <c r="A134" s="6">
        <v>133</v>
      </c>
      <c r="B134" t="s">
        <v>919</v>
      </c>
      <c r="C134" t="s">
        <v>333</v>
      </c>
      <c r="D134" t="s">
        <v>332</v>
      </c>
      <c r="E134" s="2" t="s">
        <v>522</v>
      </c>
      <c r="F134" t="s">
        <v>520</v>
      </c>
      <c r="G134" s="3">
        <v>0</v>
      </c>
      <c r="H134" t="s">
        <v>47</v>
      </c>
      <c r="I134" t="s">
        <v>14</v>
      </c>
      <c r="J134" s="4">
        <v>0</v>
      </c>
      <c r="K134">
        <v>7</v>
      </c>
      <c r="L134" s="9">
        <v>44241</v>
      </c>
      <c r="M134" t="s">
        <v>147</v>
      </c>
      <c r="O134" t="s">
        <v>1164</v>
      </c>
      <c r="P134" t="s">
        <v>1018</v>
      </c>
      <c r="R134" t="s">
        <v>458</v>
      </c>
      <c r="S134" t="s">
        <v>14</v>
      </c>
      <c r="T134" t="s">
        <v>14</v>
      </c>
      <c r="U134" t="s">
        <v>764</v>
      </c>
      <c r="V134" s="19" t="s">
        <v>839</v>
      </c>
      <c r="W134" s="19" t="s">
        <v>15</v>
      </c>
      <c r="AA134" t="str">
        <f>AA$1&amp;": "&amp;Tabla5[[#This Row],[id]]&amp;", "</f>
        <v xml:space="preserve">id: 133, </v>
      </c>
      <c r="AB134" t="str">
        <f>AB$1&amp;": '"&amp;Tabla5[[#This Row],[name]]&amp;"', "</f>
        <v xml:space="preserve">name: 'Novedades de laravel 5.8', </v>
      </c>
      <c r="AC134" t="str">
        <f>AC$1&amp;": '"&amp;Tabla5[[#This Row],[category]]&amp;"', "</f>
        <v xml:space="preserve">category: 'Frameworks de back-end', </v>
      </c>
      <c r="AD134" t="str">
        <f>AD$1&amp;": '"&amp;Tabla5[[#This Row],[technology]]&amp;"', "</f>
        <v xml:space="preserve">technology: 'Laravel', </v>
      </c>
      <c r="AE134" t="str">
        <f>AE$1&amp;": '"&amp;Tabla5[[#This Row],[url]]&amp;"', "</f>
        <v xml:space="preserve">url: 'https://aprendible.com/series/novedades-de-laravel-5-8', </v>
      </c>
      <c r="AF134" t="str">
        <f>AF$1&amp;": '"&amp;Tabla5[[#This Row],[platform]]&amp;"', "</f>
        <v xml:space="preserve">platform: 'Aprendible', </v>
      </c>
      <c r="AG134" t="str">
        <f>AG$1&amp;": "&amp;SUBSTITUTE(Tabla5[[#This Row],[costo]],",",".")&amp;", "</f>
        <v xml:space="preserve">costo: 0, </v>
      </c>
      <c r="AH134" t="str">
        <f>AH$1&amp;": '"&amp;Tabla5[[#This Row],[money]]&amp;"', "</f>
        <v xml:space="preserve">money: 'USD', </v>
      </c>
      <c r="AI134" t="str">
        <f>AI$1&amp;": "&amp;Tabla5[[#This Row],[comprado]]&amp;", "</f>
        <v xml:space="preserve">comprado: true, </v>
      </c>
      <c r="AJ134" t="str">
        <f>AJ$1&amp;": "&amp;Tabla5[[#This Row],[priority]]&amp;", "</f>
        <v xml:space="preserve">priority: 0, </v>
      </c>
      <c r="AK134" t="str">
        <f>AK$1&amp;": "&amp;Tabla5[[#This Row],[minutos]]&amp;", "</f>
        <v xml:space="preserve">minutos: 7, </v>
      </c>
      <c r="AL134" t="str">
        <f>AL$1&amp;": "&amp;IF(Tabla5[[#This Row],[culminado]]=0,"null","'"&amp;TEXT(Tabla5[[#This Row],[culminado]],"aaaa-mm-dd")&amp;"'")&amp;", "</f>
        <v xml:space="preserve">culminado: '2021-02-14', </v>
      </c>
      <c r="AM134" t="str">
        <f>AM$1&amp;": '"&amp;Tabla5[[#This Row],[certificado]]&amp;"', "</f>
        <v xml:space="preserve">certificado: 'S/C', </v>
      </c>
      <c r="AN134" t="str">
        <f>AN$1&amp;": '"&amp;Tabla5[[#This Row],[url_certificado]]&amp;"', "</f>
        <v xml:space="preserve">url_certificado: '', </v>
      </c>
      <c r="AO134" t="str">
        <f>AO$1&amp;": '"&amp;Tabla5[[#This Row],[instructor]]&amp;"', "</f>
        <v xml:space="preserve">instructor: 'Jorge Luis García Coello', </v>
      </c>
      <c r="AP134" t="str">
        <f>AP$1&amp;": '"&amp;Tabla5[[#This Row],[description]]&amp;"', "</f>
        <v xml:space="preserve">description: 'En esta serie revisamos las novedades más importantes de la versión 5.8 de laravel.', </v>
      </c>
      <c r="AQ134" t="str">
        <f>AQ$1&amp;": '"&amp;Tabla5[[#This Row],[url_aux]]&amp;"', "</f>
        <v xml:space="preserve">url_aux: '', </v>
      </c>
      <c r="AR134" t="str">
        <f>AR$1&amp;": '"&amp;Tabla5[[#This Row],[calificacion]]&amp;"', "</f>
        <v xml:space="preserve">calificacion: 'Excelente', </v>
      </c>
      <c r="AS134" t="str">
        <f>AS$1&amp;": "&amp;Tabla5[[#This Row],[actualizado]]&amp;", "</f>
        <v xml:space="preserve">actualizado: true, </v>
      </c>
      <c r="AT134" t="str">
        <f>AT$1&amp;": "&amp;Tabla5[[#This Row],[en_ruta]]&amp;", "</f>
        <v xml:space="preserve">en_ruta: true, </v>
      </c>
      <c r="AU134" t="str">
        <f>AU$1&amp;": '"&amp;Tabla5[[#This Row],[logo_platform]]&amp;"', "</f>
        <v xml:space="preserve">logo_platform: 'aprendible', </v>
      </c>
      <c r="AV134" t="str">
        <f>AV$1&amp;": [ "&amp;Tabla5[[#This Row],[logo_technologies]]&amp;" ], "</f>
        <v xml:space="preserve">logo_technologies: [ 'laravel' ], </v>
      </c>
      <c r="AW134" t="str">
        <f>AW$1&amp;": "&amp;Tabla5[[#This Row],[mostrar]]&amp;", "</f>
        <v xml:space="preserve">mostrar: false, </v>
      </c>
      <c r="AX134" t="str">
        <f>AX$1&amp;": '"&amp;Tabla5[[#This Row],[repositorio]]&amp;"', "</f>
        <v xml:space="preserve">repositorio: '', </v>
      </c>
      <c r="AY134" t="str">
        <f>AY$1&amp;": '"&amp;Tabla5[[#This Row],[nota]]&amp;"'"</f>
        <v>nota: ''</v>
      </c>
      <c r="AZ134" t="str">
        <f t="shared" si="2"/>
        <v>{ id: 133, name: 'Novedades de laravel 5.8', category: 'Frameworks de back-end', technology: 'Laravel', url: 'https://aprendible.com/series/novedades-de-laravel-5-8', platform: 'Aprendible', costo: 0, money: 'USD', comprado: true, priority: 0, minutos: 7, culminado: '2021-02-14', certificado: 'S/C', url_certificado: '', instructor: 'Jorge Luis García Coello', description: 'En esta serie revisamos las novedades más importantes de la versión 5.8 de laravel.', url_aux: '', calificacion: 'Excelente', actualizado: true, en_ruta: true, logo_platform: 'aprendible', logo_technologies: [ 'laravel' ], mostrar: false, repositorio: '', nota: '' },</v>
      </c>
    </row>
    <row r="135" spans="1:52" x14ac:dyDescent="0.3">
      <c r="A135" s="6">
        <v>134</v>
      </c>
      <c r="B135" t="s">
        <v>920</v>
      </c>
      <c r="C135" t="s">
        <v>333</v>
      </c>
      <c r="D135" t="s">
        <v>332</v>
      </c>
      <c r="E135" s="2" t="s">
        <v>523</v>
      </c>
      <c r="F135" t="s">
        <v>520</v>
      </c>
      <c r="G135" s="3">
        <v>0</v>
      </c>
      <c r="H135" t="s">
        <v>47</v>
      </c>
      <c r="I135" t="s">
        <v>14</v>
      </c>
      <c r="J135" s="4">
        <v>0</v>
      </c>
      <c r="K135">
        <v>25</v>
      </c>
      <c r="L135" s="9">
        <v>44244</v>
      </c>
      <c r="M135" t="s">
        <v>147</v>
      </c>
      <c r="O135" t="s">
        <v>1164</v>
      </c>
      <c r="P135" t="s">
        <v>1019</v>
      </c>
      <c r="R135" t="s">
        <v>458</v>
      </c>
      <c r="S135" t="s">
        <v>14</v>
      </c>
      <c r="T135" t="s">
        <v>14</v>
      </c>
      <c r="U135" t="s">
        <v>764</v>
      </c>
      <c r="V135" s="19" t="s">
        <v>839</v>
      </c>
      <c r="W135" s="19" t="s">
        <v>15</v>
      </c>
      <c r="AA135" t="str">
        <f>AA$1&amp;": "&amp;Tabla5[[#This Row],[id]]&amp;", "</f>
        <v xml:space="preserve">id: 134, </v>
      </c>
      <c r="AB135" t="str">
        <f>AB$1&amp;": '"&amp;Tabla5[[#This Row],[name]]&amp;"', "</f>
        <v xml:space="preserve">name: 'Novedades de laravel 6', </v>
      </c>
      <c r="AC135" t="str">
        <f>AC$1&amp;": '"&amp;Tabla5[[#This Row],[category]]&amp;"', "</f>
        <v xml:space="preserve">category: 'Frameworks de back-end', </v>
      </c>
      <c r="AD135" t="str">
        <f>AD$1&amp;": '"&amp;Tabla5[[#This Row],[technology]]&amp;"', "</f>
        <v xml:space="preserve">technology: 'Laravel', </v>
      </c>
      <c r="AE135" t="str">
        <f>AE$1&amp;": '"&amp;Tabla5[[#This Row],[url]]&amp;"', "</f>
        <v xml:space="preserve">url: 'https://aprendible.com/series/novedades-de-laravel-6', </v>
      </c>
      <c r="AF135" t="str">
        <f>AF$1&amp;": '"&amp;Tabla5[[#This Row],[platform]]&amp;"', "</f>
        <v xml:space="preserve">platform: 'Aprendible', </v>
      </c>
      <c r="AG135" t="str">
        <f>AG$1&amp;": "&amp;SUBSTITUTE(Tabla5[[#This Row],[costo]],",",".")&amp;", "</f>
        <v xml:space="preserve">costo: 0, </v>
      </c>
      <c r="AH135" t="str">
        <f>AH$1&amp;": '"&amp;Tabla5[[#This Row],[money]]&amp;"', "</f>
        <v xml:space="preserve">money: 'USD', </v>
      </c>
      <c r="AI135" t="str">
        <f>AI$1&amp;": "&amp;Tabla5[[#This Row],[comprado]]&amp;", "</f>
        <v xml:space="preserve">comprado: true, </v>
      </c>
      <c r="AJ135" t="str">
        <f>AJ$1&amp;": "&amp;Tabla5[[#This Row],[priority]]&amp;", "</f>
        <v xml:space="preserve">priority: 0, </v>
      </c>
      <c r="AK135" t="str">
        <f>AK$1&amp;": "&amp;Tabla5[[#This Row],[minutos]]&amp;", "</f>
        <v xml:space="preserve">minutos: 25, </v>
      </c>
      <c r="AL135" t="str">
        <f>AL$1&amp;": "&amp;IF(Tabla5[[#This Row],[culminado]]=0,"null","'"&amp;TEXT(Tabla5[[#This Row],[culminado]],"aaaa-mm-dd")&amp;"'")&amp;", "</f>
        <v xml:space="preserve">culminado: '2021-02-17', </v>
      </c>
      <c r="AM135" t="str">
        <f>AM$1&amp;": '"&amp;Tabla5[[#This Row],[certificado]]&amp;"', "</f>
        <v xml:space="preserve">certificado: 'S/C', </v>
      </c>
      <c r="AN135" t="str">
        <f>AN$1&amp;": '"&amp;Tabla5[[#This Row],[url_certificado]]&amp;"', "</f>
        <v xml:space="preserve">url_certificado: '', </v>
      </c>
      <c r="AO135" t="str">
        <f>AO$1&amp;": '"&amp;Tabla5[[#This Row],[instructor]]&amp;"', "</f>
        <v xml:space="preserve">instructor: 'Jorge Luis García Coello', </v>
      </c>
      <c r="AP135" t="str">
        <f>AP$1&amp;": '"&amp;Tabla5[[#This Row],[description]]&amp;"', "</f>
        <v xml:space="preserve">description: 'En esta serie revisamos las principales novedades de la versión 6.0 de laravel', </v>
      </c>
      <c r="AQ135" t="str">
        <f>AQ$1&amp;": '"&amp;Tabla5[[#This Row],[url_aux]]&amp;"', "</f>
        <v xml:space="preserve">url_aux: '', </v>
      </c>
      <c r="AR135" t="str">
        <f>AR$1&amp;": '"&amp;Tabla5[[#This Row],[calificacion]]&amp;"', "</f>
        <v xml:space="preserve">calificacion: 'Excelente', </v>
      </c>
      <c r="AS135" t="str">
        <f>AS$1&amp;": "&amp;Tabla5[[#This Row],[actualizado]]&amp;", "</f>
        <v xml:space="preserve">actualizado: true, </v>
      </c>
      <c r="AT135" t="str">
        <f>AT$1&amp;": "&amp;Tabla5[[#This Row],[en_ruta]]&amp;", "</f>
        <v xml:space="preserve">en_ruta: true, </v>
      </c>
      <c r="AU135" t="str">
        <f>AU$1&amp;": '"&amp;Tabla5[[#This Row],[logo_platform]]&amp;"', "</f>
        <v xml:space="preserve">logo_platform: 'aprendible', </v>
      </c>
      <c r="AV135" t="str">
        <f>AV$1&amp;": [ "&amp;Tabla5[[#This Row],[logo_technologies]]&amp;" ], "</f>
        <v xml:space="preserve">logo_technologies: [ 'laravel' ], </v>
      </c>
      <c r="AW135" t="str">
        <f>AW$1&amp;": "&amp;Tabla5[[#This Row],[mostrar]]&amp;", "</f>
        <v xml:space="preserve">mostrar: false, </v>
      </c>
      <c r="AX135" t="str">
        <f>AX$1&amp;": '"&amp;Tabla5[[#This Row],[repositorio]]&amp;"', "</f>
        <v xml:space="preserve">repositorio: '', </v>
      </c>
      <c r="AY135" t="str">
        <f>AY$1&amp;": '"&amp;Tabla5[[#This Row],[nota]]&amp;"'"</f>
        <v>nota: ''</v>
      </c>
      <c r="AZ135" t="str">
        <f t="shared" si="2"/>
        <v>{ id: 134, name: 'Novedades de laravel 6', category: 'Frameworks de back-end', technology: 'Laravel', url: 'https://aprendible.com/series/novedades-de-laravel-6', platform: 'Aprendible', costo: 0, money: 'USD', comprado: true, priority: 0, minutos: 25, culminado: '2021-02-17', certificado: 'S/C', url_certificado: '', instructor: 'Jorge Luis García Coello', description: 'En esta serie revisamos las principales novedades de la versión 6.0 de laravel', url_aux: '', calificacion: 'Excelente', actualizado: true, en_ruta: true, logo_platform: 'aprendible', logo_technologies: [ 'laravel' ], mostrar: false, repositorio: '', nota: '' },</v>
      </c>
    </row>
    <row r="136" spans="1:52" x14ac:dyDescent="0.3">
      <c r="A136" s="6">
        <v>135</v>
      </c>
      <c r="B136" t="s">
        <v>921</v>
      </c>
      <c r="C136" t="s">
        <v>333</v>
      </c>
      <c r="D136" t="s">
        <v>332</v>
      </c>
      <c r="E136" s="2" t="s">
        <v>524</v>
      </c>
      <c r="F136" t="s">
        <v>520</v>
      </c>
      <c r="G136" s="3">
        <v>0</v>
      </c>
      <c r="H136" t="s">
        <v>47</v>
      </c>
      <c r="I136" t="s">
        <v>14</v>
      </c>
      <c r="J136" s="4">
        <v>0</v>
      </c>
      <c r="K136">
        <v>41</v>
      </c>
      <c r="L136" s="9">
        <v>44248</v>
      </c>
      <c r="M136" t="s">
        <v>147</v>
      </c>
      <c r="O136" t="s">
        <v>1164</v>
      </c>
      <c r="P136" t="s">
        <v>1020</v>
      </c>
      <c r="R136" t="s">
        <v>458</v>
      </c>
      <c r="S136" t="s">
        <v>14</v>
      </c>
      <c r="T136" t="s">
        <v>14</v>
      </c>
      <c r="U136" t="s">
        <v>764</v>
      </c>
      <c r="V136" s="19" t="s">
        <v>839</v>
      </c>
      <c r="W136" s="19" t="s">
        <v>15</v>
      </c>
      <c r="AA136" t="str">
        <f>AA$1&amp;": "&amp;Tabla5[[#This Row],[id]]&amp;", "</f>
        <v xml:space="preserve">id: 135, </v>
      </c>
      <c r="AB136" t="str">
        <f>AB$1&amp;": '"&amp;Tabla5[[#This Row],[name]]&amp;"', "</f>
        <v xml:space="preserve">name: 'Novedades de laravel 7', </v>
      </c>
      <c r="AC136" t="str">
        <f>AC$1&amp;": '"&amp;Tabla5[[#This Row],[category]]&amp;"', "</f>
        <v xml:space="preserve">category: 'Frameworks de back-end', </v>
      </c>
      <c r="AD136" t="str">
        <f>AD$1&amp;": '"&amp;Tabla5[[#This Row],[technology]]&amp;"', "</f>
        <v xml:space="preserve">technology: 'Laravel', </v>
      </c>
      <c r="AE136" t="str">
        <f>AE$1&amp;": '"&amp;Tabla5[[#This Row],[url]]&amp;"', "</f>
        <v xml:space="preserve">url: 'https://aprendible.com/series/novedades-de-laravel-7', </v>
      </c>
      <c r="AF136" t="str">
        <f>AF$1&amp;": '"&amp;Tabla5[[#This Row],[platform]]&amp;"', "</f>
        <v xml:space="preserve">platform: 'Aprendible', </v>
      </c>
      <c r="AG136" t="str">
        <f>AG$1&amp;": "&amp;SUBSTITUTE(Tabla5[[#This Row],[costo]],",",".")&amp;", "</f>
        <v xml:space="preserve">costo: 0, </v>
      </c>
      <c r="AH136" t="str">
        <f>AH$1&amp;": '"&amp;Tabla5[[#This Row],[money]]&amp;"', "</f>
        <v xml:space="preserve">money: 'USD', </v>
      </c>
      <c r="AI136" t="str">
        <f>AI$1&amp;": "&amp;Tabla5[[#This Row],[comprado]]&amp;", "</f>
        <v xml:space="preserve">comprado: true, </v>
      </c>
      <c r="AJ136" t="str">
        <f>AJ$1&amp;": "&amp;Tabla5[[#This Row],[priority]]&amp;", "</f>
        <v xml:space="preserve">priority: 0, </v>
      </c>
      <c r="AK136" t="str">
        <f>AK$1&amp;": "&amp;Tabla5[[#This Row],[minutos]]&amp;", "</f>
        <v xml:space="preserve">minutos: 41, </v>
      </c>
      <c r="AL136" t="str">
        <f>AL$1&amp;": "&amp;IF(Tabla5[[#This Row],[culminado]]=0,"null","'"&amp;TEXT(Tabla5[[#This Row],[culminado]],"aaaa-mm-dd")&amp;"'")&amp;", "</f>
        <v xml:space="preserve">culminado: '2021-02-21', </v>
      </c>
      <c r="AM136" t="str">
        <f>AM$1&amp;": '"&amp;Tabla5[[#This Row],[certificado]]&amp;"', "</f>
        <v xml:space="preserve">certificado: 'S/C', </v>
      </c>
      <c r="AN136" t="str">
        <f>AN$1&amp;": '"&amp;Tabla5[[#This Row],[url_certificado]]&amp;"', "</f>
        <v xml:space="preserve">url_certificado: '', </v>
      </c>
      <c r="AO136" t="str">
        <f>AO$1&amp;": '"&amp;Tabla5[[#This Row],[instructor]]&amp;"', "</f>
        <v xml:space="preserve">instructor: 'Jorge Luis García Coello', </v>
      </c>
      <c r="AP136" t="str">
        <f>AP$1&amp;": '"&amp;Tabla5[[#This Row],[description]]&amp;"', "</f>
        <v xml:space="preserve">description: 'En esta serie de videos vamos a revisar las novedades más importantes de la versión 7 de laravel.', </v>
      </c>
      <c r="AQ136" t="str">
        <f>AQ$1&amp;": '"&amp;Tabla5[[#This Row],[url_aux]]&amp;"', "</f>
        <v xml:space="preserve">url_aux: '', </v>
      </c>
      <c r="AR136" t="str">
        <f>AR$1&amp;": '"&amp;Tabla5[[#This Row],[calificacion]]&amp;"', "</f>
        <v xml:space="preserve">calificacion: 'Excelente', </v>
      </c>
      <c r="AS136" t="str">
        <f>AS$1&amp;": "&amp;Tabla5[[#This Row],[actualizado]]&amp;", "</f>
        <v xml:space="preserve">actualizado: true, </v>
      </c>
      <c r="AT136" t="str">
        <f>AT$1&amp;": "&amp;Tabla5[[#This Row],[en_ruta]]&amp;", "</f>
        <v xml:space="preserve">en_ruta: true, </v>
      </c>
      <c r="AU136" t="str">
        <f>AU$1&amp;": '"&amp;Tabla5[[#This Row],[logo_platform]]&amp;"', "</f>
        <v xml:space="preserve">logo_platform: 'aprendible', </v>
      </c>
      <c r="AV136" t="str">
        <f>AV$1&amp;": [ "&amp;Tabla5[[#This Row],[logo_technologies]]&amp;" ], "</f>
        <v xml:space="preserve">logo_technologies: [ 'laravel' ], </v>
      </c>
      <c r="AW136" t="str">
        <f>AW$1&amp;": "&amp;Tabla5[[#This Row],[mostrar]]&amp;", "</f>
        <v xml:space="preserve">mostrar: false, </v>
      </c>
      <c r="AX136" t="str">
        <f>AX$1&amp;": '"&amp;Tabla5[[#This Row],[repositorio]]&amp;"', "</f>
        <v xml:space="preserve">repositorio: '', </v>
      </c>
      <c r="AY136" t="str">
        <f>AY$1&amp;": '"&amp;Tabla5[[#This Row],[nota]]&amp;"'"</f>
        <v>nota: ''</v>
      </c>
      <c r="AZ136" t="str">
        <f t="shared" si="2"/>
        <v>{ id: 135, name: 'Novedades de laravel 7', category: 'Frameworks de back-end', technology: 'Laravel', url: 'https://aprendible.com/series/novedades-de-laravel-7', platform: 'Aprendible', costo: 0, money: 'USD', comprado: true, priority: 0, minutos: 41, culminado: '2021-02-21', certificado: 'S/C', url_certificado: '', instructor: 'Jorge Luis García Coello', description: 'En esta serie de videos vamos a revisar las novedades más importantes de la versión 7 de laravel.', url_aux: '', calificacion: 'Excelente', actualizado: true, en_ruta: true, logo_platform: 'aprendible', logo_technologies: [ 'laravel' ], mostrar: false, repositorio: '', nota: '' },</v>
      </c>
    </row>
    <row r="137" spans="1:52" x14ac:dyDescent="0.3">
      <c r="A137" s="6">
        <v>136</v>
      </c>
      <c r="B137" s="19" t="s">
        <v>922</v>
      </c>
      <c r="C137" t="s">
        <v>333</v>
      </c>
      <c r="D137" t="s">
        <v>332</v>
      </c>
      <c r="E137" s="2" t="s">
        <v>525</v>
      </c>
      <c r="F137" t="s">
        <v>81</v>
      </c>
      <c r="G137" s="3">
        <v>0</v>
      </c>
      <c r="H137" t="s">
        <v>47</v>
      </c>
      <c r="I137" t="s">
        <v>14</v>
      </c>
      <c r="J137" s="4">
        <v>0</v>
      </c>
      <c r="K137" s="7">
        <f>12*15</f>
        <v>180</v>
      </c>
      <c r="L137" s="9">
        <v>44248</v>
      </c>
      <c r="M137" t="s">
        <v>147</v>
      </c>
      <c r="O137" t="s">
        <v>526</v>
      </c>
      <c r="P137" t="s">
        <v>1021</v>
      </c>
      <c r="R137" t="s">
        <v>446</v>
      </c>
      <c r="S137" t="s">
        <v>14</v>
      </c>
      <c r="T137" t="s">
        <v>14</v>
      </c>
      <c r="U137" t="s">
        <v>785</v>
      </c>
      <c r="V137" s="19" t="s">
        <v>839</v>
      </c>
      <c r="W137" s="19" t="s">
        <v>15</v>
      </c>
      <c r="AA137" t="str">
        <f>AA$1&amp;": "&amp;Tabla5[[#This Row],[id]]&amp;", "</f>
        <v xml:space="preserve">id: 136, </v>
      </c>
      <c r="AB137" t="str">
        <f>AB$1&amp;": '"&amp;Tabla5[[#This Row],[name]]&amp;"', "</f>
        <v xml:space="preserve">name: 'laravel 8 ¡desde cero!', </v>
      </c>
      <c r="AC137" t="str">
        <f>AC$1&amp;": '"&amp;Tabla5[[#This Row],[category]]&amp;"', "</f>
        <v xml:space="preserve">category: 'Frameworks de back-end', </v>
      </c>
      <c r="AD137" t="str">
        <f>AD$1&amp;": '"&amp;Tabla5[[#This Row],[technology]]&amp;"', "</f>
        <v xml:space="preserve">technology: 'Laravel', </v>
      </c>
      <c r="AE137" t="str">
        <f>AE$1&amp;": '"&amp;Tabla5[[#This Row],[url]]&amp;"', "</f>
        <v xml:space="preserve">url: 'https://www.youtube.com/playlist?list=PLrAw40DbN0l34pUNNfzrT4cDOMkV47640', </v>
      </c>
      <c r="AF137" t="str">
        <f>AF$1&amp;": '"&amp;Tabla5[[#This Row],[platform]]&amp;"', "</f>
        <v xml:space="preserve">platform: 'YouTube', </v>
      </c>
      <c r="AG137" t="str">
        <f>AG$1&amp;": "&amp;SUBSTITUTE(Tabla5[[#This Row],[costo]],",",".")&amp;", "</f>
        <v xml:space="preserve">costo: 0, </v>
      </c>
      <c r="AH137" t="str">
        <f>AH$1&amp;": '"&amp;Tabla5[[#This Row],[money]]&amp;"', "</f>
        <v xml:space="preserve">money: 'USD', </v>
      </c>
      <c r="AI137" t="str">
        <f>AI$1&amp;": "&amp;Tabla5[[#This Row],[comprado]]&amp;", "</f>
        <v xml:space="preserve">comprado: true, </v>
      </c>
      <c r="AJ137" t="str">
        <f>AJ$1&amp;": "&amp;Tabla5[[#This Row],[priority]]&amp;", "</f>
        <v xml:space="preserve">priority: 0, </v>
      </c>
      <c r="AK137" t="str">
        <f>AK$1&amp;": "&amp;Tabla5[[#This Row],[minutos]]&amp;", "</f>
        <v xml:space="preserve">minutos: 180, </v>
      </c>
      <c r="AL137" t="str">
        <f>AL$1&amp;": "&amp;IF(Tabla5[[#This Row],[culminado]]=0,"null","'"&amp;TEXT(Tabla5[[#This Row],[culminado]],"aaaa-mm-dd")&amp;"'")&amp;", "</f>
        <v xml:space="preserve">culminado: '2021-02-21', </v>
      </c>
      <c r="AM137" t="str">
        <f>AM$1&amp;": '"&amp;Tabla5[[#This Row],[certificado]]&amp;"', "</f>
        <v xml:space="preserve">certificado: 'S/C', </v>
      </c>
      <c r="AN137" t="str">
        <f>AN$1&amp;": '"&amp;Tabla5[[#This Row],[url_certificado]]&amp;"', "</f>
        <v xml:space="preserve">url_certificado: '', </v>
      </c>
      <c r="AO137" t="str">
        <f>AO$1&amp;": '"&amp;Tabla5[[#This Row],[instructor]]&amp;"', "</f>
        <v xml:space="preserve">instructor: 'Informática DP', </v>
      </c>
      <c r="AP137" t="str">
        <f>AP$1&amp;": '"&amp;Tabla5[[#This Row],[description]]&amp;"', "</f>
        <v xml:space="preserve">description: 'Curso de laravel desde cero.', </v>
      </c>
      <c r="AQ137" t="str">
        <f>AQ$1&amp;": '"&amp;Tabla5[[#This Row],[url_aux]]&amp;"', "</f>
        <v xml:space="preserve">url_aux: '', </v>
      </c>
      <c r="AR137" t="str">
        <f>AR$1&amp;": '"&amp;Tabla5[[#This Row],[calificacion]]&amp;"', "</f>
        <v xml:space="preserve">calificacion: 'Bueno', </v>
      </c>
      <c r="AS137" t="str">
        <f>AS$1&amp;": "&amp;Tabla5[[#This Row],[actualizado]]&amp;", "</f>
        <v xml:space="preserve">actualizado: true, </v>
      </c>
      <c r="AT137" t="str">
        <f>AT$1&amp;": "&amp;Tabla5[[#This Row],[en_ruta]]&amp;", "</f>
        <v xml:space="preserve">en_ruta: true, </v>
      </c>
      <c r="AU137" t="str">
        <f>AU$1&amp;": '"&amp;Tabla5[[#This Row],[logo_platform]]&amp;"', "</f>
        <v xml:space="preserve">logo_platform: 'youtube', </v>
      </c>
      <c r="AV137" t="str">
        <f>AV$1&amp;": [ "&amp;Tabla5[[#This Row],[logo_technologies]]&amp;" ], "</f>
        <v xml:space="preserve">logo_technologies: [ 'laravel' ], </v>
      </c>
      <c r="AW137" t="str">
        <f>AW$1&amp;": "&amp;Tabla5[[#This Row],[mostrar]]&amp;", "</f>
        <v xml:space="preserve">mostrar: false, </v>
      </c>
      <c r="AX137" t="str">
        <f>AX$1&amp;": '"&amp;Tabla5[[#This Row],[repositorio]]&amp;"', "</f>
        <v xml:space="preserve">repositorio: '', </v>
      </c>
      <c r="AY137" t="str">
        <f>AY$1&amp;": '"&amp;Tabla5[[#This Row],[nota]]&amp;"'"</f>
        <v>nota: ''</v>
      </c>
      <c r="AZ137" t="str">
        <f t="shared" si="2"/>
        <v>{ id: 136, name: 'laravel 8 ¡desde cero!', category: 'Frameworks de back-end', technology: 'Laravel', url: 'https://www.youtube.com/playlist?list=PLrAw40DbN0l34pUNNfzrT4cDOMkV47640', platform: 'YouTube', costo: 0, money: 'USD', comprado: true, priority: 0, minutos: 180, culminado: '2021-02-21', certificado: 'S/C', url_certificado: '', instructor: 'Informática DP', description: 'Curso de laravel desde cero.', url_aux: '', calificacion: 'Bueno', actualizado: true, en_ruta: true, logo_platform: 'youtube', logo_technologies: [ 'laravel' ], mostrar: false, repositorio: '', nota: '' },</v>
      </c>
    </row>
    <row r="138" spans="1:52" x14ac:dyDescent="0.3">
      <c r="A138" s="6">
        <v>137</v>
      </c>
      <c r="B138" t="s">
        <v>923</v>
      </c>
      <c r="C138" t="s">
        <v>333</v>
      </c>
      <c r="D138" t="s">
        <v>332</v>
      </c>
      <c r="E138" s="2" t="s">
        <v>530</v>
      </c>
      <c r="F138" t="s">
        <v>520</v>
      </c>
      <c r="G138" s="3">
        <v>0</v>
      </c>
      <c r="H138" t="s">
        <v>47</v>
      </c>
      <c r="I138" t="s">
        <v>14</v>
      </c>
      <c r="J138" s="4">
        <v>0</v>
      </c>
      <c r="K138">
        <f>60+19</f>
        <v>79</v>
      </c>
      <c r="L138" s="9">
        <v>44252</v>
      </c>
      <c r="M138" t="s">
        <v>147</v>
      </c>
      <c r="O138" t="s">
        <v>1164</v>
      </c>
      <c r="P138" t="s">
        <v>1022</v>
      </c>
      <c r="R138" t="s">
        <v>458</v>
      </c>
      <c r="S138" t="s">
        <v>14</v>
      </c>
      <c r="T138" t="s">
        <v>14</v>
      </c>
      <c r="U138" t="s">
        <v>764</v>
      </c>
      <c r="V138" s="19" t="s">
        <v>839</v>
      </c>
      <c r="W138" s="19" t="s">
        <v>15</v>
      </c>
      <c r="AA138" t="str">
        <f>AA$1&amp;": "&amp;Tabla5[[#This Row],[id]]&amp;", "</f>
        <v xml:space="preserve">id: 137, </v>
      </c>
      <c r="AB138" t="str">
        <f>AB$1&amp;": '"&amp;Tabla5[[#This Row],[name]]&amp;"', "</f>
        <v xml:space="preserve">name: 'Novedades de laravel 8', </v>
      </c>
      <c r="AC138" t="str">
        <f>AC$1&amp;": '"&amp;Tabla5[[#This Row],[category]]&amp;"', "</f>
        <v xml:space="preserve">category: 'Frameworks de back-end', </v>
      </c>
      <c r="AD138" t="str">
        <f>AD$1&amp;": '"&amp;Tabla5[[#This Row],[technology]]&amp;"', "</f>
        <v xml:space="preserve">technology: 'Laravel', </v>
      </c>
      <c r="AE138" t="str">
        <f>AE$1&amp;": '"&amp;Tabla5[[#This Row],[url]]&amp;"', "</f>
        <v xml:space="preserve">url: 'https://aprendible.com/series/novedades-de-laravel-8', </v>
      </c>
      <c r="AF138" t="str">
        <f>AF$1&amp;": '"&amp;Tabla5[[#This Row],[platform]]&amp;"', "</f>
        <v xml:space="preserve">platform: 'Aprendible', </v>
      </c>
      <c r="AG138" t="str">
        <f>AG$1&amp;": "&amp;SUBSTITUTE(Tabla5[[#This Row],[costo]],",",".")&amp;", "</f>
        <v xml:space="preserve">costo: 0, </v>
      </c>
      <c r="AH138" t="str">
        <f>AH$1&amp;": '"&amp;Tabla5[[#This Row],[money]]&amp;"', "</f>
        <v xml:space="preserve">money: 'USD', </v>
      </c>
      <c r="AI138" t="str">
        <f>AI$1&amp;": "&amp;Tabla5[[#This Row],[comprado]]&amp;", "</f>
        <v xml:space="preserve">comprado: true, </v>
      </c>
      <c r="AJ138" t="str">
        <f>AJ$1&amp;": "&amp;Tabla5[[#This Row],[priority]]&amp;", "</f>
        <v xml:space="preserve">priority: 0, </v>
      </c>
      <c r="AK138" t="str">
        <f>AK$1&amp;": "&amp;Tabla5[[#This Row],[minutos]]&amp;", "</f>
        <v xml:space="preserve">minutos: 79, </v>
      </c>
      <c r="AL138" t="str">
        <f>AL$1&amp;": "&amp;IF(Tabla5[[#This Row],[culminado]]=0,"null","'"&amp;TEXT(Tabla5[[#This Row],[culminado]],"aaaa-mm-dd")&amp;"'")&amp;", "</f>
        <v xml:space="preserve">culminado: '2021-02-25', </v>
      </c>
      <c r="AM138" t="str">
        <f>AM$1&amp;": '"&amp;Tabla5[[#This Row],[certificado]]&amp;"', "</f>
        <v xml:space="preserve">certificado: 'S/C', </v>
      </c>
      <c r="AN138" t="str">
        <f>AN$1&amp;": '"&amp;Tabla5[[#This Row],[url_certificado]]&amp;"', "</f>
        <v xml:space="preserve">url_certificado: '', </v>
      </c>
      <c r="AO138" t="str">
        <f>AO$1&amp;": '"&amp;Tabla5[[#This Row],[instructor]]&amp;"', "</f>
        <v xml:space="preserve">instructor: 'Jorge Luis García Coello', </v>
      </c>
      <c r="AP138" t="str">
        <f>AP$1&amp;": '"&amp;Tabla5[[#This Row],[description]]&amp;"', "</f>
        <v xml:space="preserve">description: 'En esta serie de videos vamos a revisar las novedades más importantes de la versión 8 de laravel.', </v>
      </c>
      <c r="AQ138" t="str">
        <f>AQ$1&amp;": '"&amp;Tabla5[[#This Row],[url_aux]]&amp;"', "</f>
        <v xml:space="preserve">url_aux: '', </v>
      </c>
      <c r="AR138" t="str">
        <f>AR$1&amp;": '"&amp;Tabla5[[#This Row],[calificacion]]&amp;"', "</f>
        <v xml:space="preserve">calificacion: 'Excelente', </v>
      </c>
      <c r="AS138" t="str">
        <f>AS$1&amp;": "&amp;Tabla5[[#This Row],[actualizado]]&amp;", "</f>
        <v xml:space="preserve">actualizado: true, </v>
      </c>
      <c r="AT138" t="str">
        <f>AT$1&amp;": "&amp;Tabla5[[#This Row],[en_ruta]]&amp;", "</f>
        <v xml:space="preserve">en_ruta: true, </v>
      </c>
      <c r="AU138" t="str">
        <f>AU$1&amp;": '"&amp;Tabla5[[#This Row],[logo_platform]]&amp;"', "</f>
        <v xml:space="preserve">logo_platform: 'aprendible', </v>
      </c>
      <c r="AV138" t="str">
        <f>AV$1&amp;": [ "&amp;Tabla5[[#This Row],[logo_technologies]]&amp;" ], "</f>
        <v xml:space="preserve">logo_technologies: [ 'laravel' ], </v>
      </c>
      <c r="AW138" t="str">
        <f>AW$1&amp;": "&amp;Tabla5[[#This Row],[mostrar]]&amp;", "</f>
        <v xml:space="preserve">mostrar: false, </v>
      </c>
      <c r="AX138" t="str">
        <f>AX$1&amp;": '"&amp;Tabla5[[#This Row],[repositorio]]&amp;"', "</f>
        <v xml:space="preserve">repositorio: '', </v>
      </c>
      <c r="AY138" t="str">
        <f>AY$1&amp;": '"&amp;Tabla5[[#This Row],[nota]]&amp;"'"</f>
        <v>nota: ''</v>
      </c>
      <c r="AZ138" t="str">
        <f t="shared" si="2"/>
        <v>{ id: 137, name: 'Novedades de laravel 8', category: 'Frameworks de back-end', technology: 'Laravel', url: 'https://aprendible.com/series/novedades-de-laravel-8', platform: 'Aprendible', costo: 0, money: 'USD', comprado: true, priority: 0, minutos: 79, culminado: '2021-02-25', certificado: 'S/C', url_certificado: '', instructor: 'Jorge Luis García Coello', description: 'En esta serie de videos vamos a revisar las novedades más importantes de la versión 8 de laravel.', url_aux: '', calificacion: 'Excelente', actualizado: true, en_ruta: true, logo_platform: 'aprendible', logo_technologies: [ 'laravel' ], mostrar: false, repositorio: '', nota: '' },</v>
      </c>
    </row>
    <row r="139" spans="1:52" x14ac:dyDescent="0.3">
      <c r="A139" s="6">
        <v>138</v>
      </c>
      <c r="B139" t="s">
        <v>924</v>
      </c>
      <c r="C139" t="s">
        <v>333</v>
      </c>
      <c r="D139" t="s">
        <v>332</v>
      </c>
      <c r="E139" s="2" t="s">
        <v>531</v>
      </c>
      <c r="F139" t="s">
        <v>532</v>
      </c>
      <c r="G139" s="3">
        <v>0</v>
      </c>
      <c r="H139" t="s">
        <v>47</v>
      </c>
      <c r="I139" t="s">
        <v>14</v>
      </c>
      <c r="J139" s="4">
        <v>0</v>
      </c>
      <c r="K139">
        <f>5*60+3</f>
        <v>303</v>
      </c>
      <c r="L139" s="9">
        <v>44253</v>
      </c>
      <c r="M139" t="s">
        <v>147</v>
      </c>
      <c r="O139" t="s">
        <v>532</v>
      </c>
      <c r="P139" t="s">
        <v>1023</v>
      </c>
      <c r="R139" t="s">
        <v>507</v>
      </c>
      <c r="S139" t="s">
        <v>14</v>
      </c>
      <c r="T139" t="s">
        <v>14</v>
      </c>
      <c r="U139" t="s">
        <v>769</v>
      </c>
      <c r="V139" s="19" t="s">
        <v>839</v>
      </c>
      <c r="W139" s="19" t="s">
        <v>15</v>
      </c>
      <c r="AA139" t="str">
        <f>AA$1&amp;": "&amp;Tabla5[[#This Row],[id]]&amp;", "</f>
        <v xml:space="preserve">id: 138, </v>
      </c>
      <c r="AB139" t="str">
        <f>AB$1&amp;": '"&amp;Tabla5[[#This Row],[name]]&amp;"', "</f>
        <v xml:space="preserve">name: 'Curso laravel 8 desde cero', </v>
      </c>
      <c r="AC139" t="str">
        <f>AC$1&amp;": '"&amp;Tabla5[[#This Row],[category]]&amp;"', "</f>
        <v xml:space="preserve">category: 'Frameworks de back-end', </v>
      </c>
      <c r="AD139" t="str">
        <f>AD$1&amp;": '"&amp;Tabla5[[#This Row],[technology]]&amp;"', "</f>
        <v xml:space="preserve">technology: 'Laravel', </v>
      </c>
      <c r="AE139" t="str">
        <f>AE$1&amp;": '"&amp;Tabla5[[#This Row],[url]]&amp;"', "</f>
        <v xml:space="preserve">url: 'https://www.cursosdesarrolloweb.es/course/curso-laravel-8-desde-cero', </v>
      </c>
      <c r="AF139" t="str">
        <f>AF$1&amp;": '"&amp;Tabla5[[#This Row],[platform]]&amp;"', "</f>
        <v xml:space="preserve">platform: 'Cursosdedesarrolloweb', </v>
      </c>
      <c r="AG139" t="str">
        <f>AG$1&amp;": "&amp;SUBSTITUTE(Tabla5[[#This Row],[costo]],",",".")&amp;", "</f>
        <v xml:space="preserve">costo: 0, </v>
      </c>
      <c r="AH139" t="str">
        <f>AH$1&amp;": '"&amp;Tabla5[[#This Row],[money]]&amp;"', "</f>
        <v xml:space="preserve">money: 'USD', </v>
      </c>
      <c r="AI139" t="str">
        <f>AI$1&amp;": "&amp;Tabla5[[#This Row],[comprado]]&amp;", "</f>
        <v xml:space="preserve">comprado: true, </v>
      </c>
      <c r="AJ139" t="str">
        <f>AJ$1&amp;": "&amp;Tabla5[[#This Row],[priority]]&amp;", "</f>
        <v xml:space="preserve">priority: 0, </v>
      </c>
      <c r="AK139" t="str">
        <f>AK$1&amp;": "&amp;Tabla5[[#This Row],[minutos]]&amp;", "</f>
        <v xml:space="preserve">minutos: 303, </v>
      </c>
      <c r="AL139" t="str">
        <f>AL$1&amp;": "&amp;IF(Tabla5[[#This Row],[culminado]]=0,"null","'"&amp;TEXT(Tabla5[[#This Row],[culminado]],"aaaa-mm-dd")&amp;"'")&amp;", "</f>
        <v xml:space="preserve">culminado: '2021-02-26', </v>
      </c>
      <c r="AM139" t="str">
        <f>AM$1&amp;": '"&amp;Tabla5[[#This Row],[certificado]]&amp;"', "</f>
        <v xml:space="preserve">certificado: 'S/C', </v>
      </c>
      <c r="AN139" t="str">
        <f>AN$1&amp;": '"&amp;Tabla5[[#This Row],[url_certificado]]&amp;"', "</f>
        <v xml:space="preserve">url_certificado: '', </v>
      </c>
      <c r="AO139" t="str">
        <f>AO$1&amp;": '"&amp;Tabla5[[#This Row],[instructor]]&amp;"', "</f>
        <v xml:space="preserve">instructor: 'Cursosdedesarrolloweb', </v>
      </c>
      <c r="AP139" t="str">
        <f>AP$1&amp;": '"&amp;Tabla5[[#This Row],[description]]&amp;"', "</f>
        <v xml:space="preserve">description: 'En este curso te voy a explicar desde cero todo lo que necesitas conocer de laravel 8 en adelante, a partir de esta base, podrás seguir aprendiendo con el resto de cursos de laravel 8 de la plataforma o por tu cuenta, tú decides.', </v>
      </c>
      <c r="AQ139" t="str">
        <f>AQ$1&amp;": '"&amp;Tabla5[[#This Row],[url_aux]]&amp;"', "</f>
        <v xml:space="preserve">url_aux: '', </v>
      </c>
      <c r="AR139" t="str">
        <f>AR$1&amp;": '"&amp;Tabla5[[#This Row],[calificacion]]&amp;"', "</f>
        <v xml:space="preserve">calificacion: 'Muy bueno', </v>
      </c>
      <c r="AS139" t="str">
        <f>AS$1&amp;": "&amp;Tabla5[[#This Row],[actualizado]]&amp;", "</f>
        <v xml:space="preserve">actualizado: true, </v>
      </c>
      <c r="AT139" t="str">
        <f>AT$1&amp;": "&amp;Tabla5[[#This Row],[en_ruta]]&amp;", "</f>
        <v xml:space="preserve">en_ruta: true, </v>
      </c>
      <c r="AU139" t="str">
        <f>AU$1&amp;": '"&amp;Tabla5[[#This Row],[logo_platform]]&amp;"', "</f>
        <v xml:space="preserve">logo_platform: 'cursosdedesarrolloweb', </v>
      </c>
      <c r="AV139" t="str">
        <f>AV$1&amp;": [ "&amp;Tabla5[[#This Row],[logo_technologies]]&amp;" ], "</f>
        <v xml:space="preserve">logo_technologies: [ 'laravel' ], </v>
      </c>
      <c r="AW139" t="str">
        <f>AW$1&amp;": "&amp;Tabla5[[#This Row],[mostrar]]&amp;", "</f>
        <v xml:space="preserve">mostrar: false, </v>
      </c>
      <c r="AX139" t="str">
        <f>AX$1&amp;": '"&amp;Tabla5[[#This Row],[repositorio]]&amp;"', "</f>
        <v xml:space="preserve">repositorio: '', </v>
      </c>
      <c r="AY139" t="str">
        <f>AY$1&amp;": '"&amp;Tabla5[[#This Row],[nota]]&amp;"'"</f>
        <v>nota: ''</v>
      </c>
      <c r="AZ139" t="str">
        <f t="shared" si="2"/>
        <v>{ id: 138, name: 'Curso laravel 8 desde cero', category: 'Frameworks de back-end', technology: 'Laravel', url: 'https://www.cursosdesarrolloweb.es/course/curso-laravel-8-desde-cero', platform: 'Cursosdedesarrolloweb', costo: 0, money: 'USD', comprado: true, priority: 0, minutos: 303, culminado: '2021-02-26', certificado: 'S/C', url_certificado: '', instructor: 'Cursosdedesarrolloweb', description: 'En este curso te voy a explicar desde cero todo lo que necesitas conocer de laravel 8 en adelante, a partir de esta base, podrás seguir aprendiendo con el resto de cursos de laravel 8 de la plataforma o por tu cuenta, tú decides.', url_aux: '', calificacion: 'Muy bueno', actualizado: true, en_ruta: true, logo_platform: 'cursosdedesarrolloweb', logo_technologies: [ 'laravel' ], mostrar: false, repositorio: '', nota: '' },</v>
      </c>
    </row>
    <row r="140" spans="1:52" x14ac:dyDescent="0.3">
      <c r="A140" s="6">
        <v>139</v>
      </c>
      <c r="B140" t="s">
        <v>925</v>
      </c>
      <c r="C140" t="s">
        <v>333</v>
      </c>
      <c r="D140" t="s">
        <v>332</v>
      </c>
      <c r="E140" s="2" t="s">
        <v>533</v>
      </c>
      <c r="F140" t="s">
        <v>8</v>
      </c>
      <c r="G140" s="3">
        <v>0</v>
      </c>
      <c r="H140" t="s">
        <v>10</v>
      </c>
      <c r="I140" t="s">
        <v>14</v>
      </c>
      <c r="J140" s="4">
        <v>0</v>
      </c>
      <c r="K140">
        <v>46</v>
      </c>
      <c r="L140" s="9">
        <v>44258</v>
      </c>
      <c r="M140" t="s">
        <v>147</v>
      </c>
      <c r="O140" t="s">
        <v>534</v>
      </c>
      <c r="P140" t="s">
        <v>1024</v>
      </c>
      <c r="R140" t="s">
        <v>446</v>
      </c>
      <c r="S140" t="s">
        <v>15</v>
      </c>
      <c r="T140" t="s">
        <v>15</v>
      </c>
      <c r="U140" t="s">
        <v>783</v>
      </c>
      <c r="V140" s="19" t="s">
        <v>839</v>
      </c>
      <c r="W140" s="19" t="s">
        <v>15</v>
      </c>
      <c r="AA140" t="str">
        <f>AA$1&amp;": "&amp;Tabla5[[#This Row],[id]]&amp;", "</f>
        <v xml:space="preserve">id: 139, </v>
      </c>
      <c r="AB140" t="str">
        <f>AB$1&amp;": '"&amp;Tabla5[[#This Row],[name]]&amp;"', "</f>
        <v xml:space="preserve">name: 'Cómo subir múltiples archivos en laravel', </v>
      </c>
      <c r="AC140" t="str">
        <f>AC$1&amp;": '"&amp;Tabla5[[#This Row],[category]]&amp;"', "</f>
        <v xml:space="preserve">category: 'Frameworks de back-end', </v>
      </c>
      <c r="AD140" t="str">
        <f>AD$1&amp;": '"&amp;Tabla5[[#This Row],[technology]]&amp;"', "</f>
        <v xml:space="preserve">technology: 'Laravel', </v>
      </c>
      <c r="AE140" t="str">
        <f>AE$1&amp;": '"&amp;Tabla5[[#This Row],[url]]&amp;"', "</f>
        <v xml:space="preserve">url: 'https://www.udemy.com/course/como-subir-multiples-archivos-en-laravel', </v>
      </c>
      <c r="AF140" t="str">
        <f>AF$1&amp;": '"&amp;Tabla5[[#This Row],[platform]]&amp;"', "</f>
        <v xml:space="preserve">platform: 'Udemy', </v>
      </c>
      <c r="AG140" t="str">
        <f>AG$1&amp;": "&amp;SUBSTITUTE(Tabla5[[#This Row],[costo]],",",".")&amp;", "</f>
        <v xml:space="preserve">costo: 0, </v>
      </c>
      <c r="AH140" t="str">
        <f>AH$1&amp;": '"&amp;Tabla5[[#This Row],[money]]&amp;"', "</f>
        <v xml:space="preserve">money: 'EUR', </v>
      </c>
      <c r="AI140" t="str">
        <f>AI$1&amp;": "&amp;Tabla5[[#This Row],[comprado]]&amp;", "</f>
        <v xml:space="preserve">comprado: true, </v>
      </c>
      <c r="AJ140" t="str">
        <f>AJ$1&amp;": "&amp;Tabla5[[#This Row],[priority]]&amp;", "</f>
        <v xml:space="preserve">priority: 0, </v>
      </c>
      <c r="AK140" t="str">
        <f>AK$1&amp;": "&amp;Tabla5[[#This Row],[minutos]]&amp;", "</f>
        <v xml:space="preserve">minutos: 46, </v>
      </c>
      <c r="AL140" t="str">
        <f>AL$1&amp;": "&amp;IF(Tabla5[[#This Row],[culminado]]=0,"null","'"&amp;TEXT(Tabla5[[#This Row],[culminado]],"aaaa-mm-dd")&amp;"'")&amp;", "</f>
        <v xml:space="preserve">culminado: '2021-03-03', </v>
      </c>
      <c r="AM140" t="str">
        <f>AM$1&amp;": '"&amp;Tabla5[[#This Row],[certificado]]&amp;"', "</f>
        <v xml:space="preserve">certificado: 'S/C', </v>
      </c>
      <c r="AN140" t="str">
        <f>AN$1&amp;": '"&amp;Tabla5[[#This Row],[url_certificado]]&amp;"', "</f>
        <v xml:space="preserve">url_certificado: '', </v>
      </c>
      <c r="AO140" t="str">
        <f>AO$1&amp;": '"&amp;Tabla5[[#This Row],[instructor]]&amp;"', "</f>
        <v xml:space="preserve">instructor: 'Brayan Angarita', </v>
      </c>
      <c r="AP140" t="str">
        <f>AP$1&amp;": '"&amp;Tabla5[[#This Row],[description]]&amp;"', "</f>
        <v xml:space="preserve">description: 'Desarrolla una aplicación sencilla para subir varios archivos de una vez en laravel', </v>
      </c>
      <c r="AQ140" t="str">
        <f>AQ$1&amp;": '"&amp;Tabla5[[#This Row],[url_aux]]&amp;"', "</f>
        <v xml:space="preserve">url_aux: '', </v>
      </c>
      <c r="AR140" t="str">
        <f>AR$1&amp;": '"&amp;Tabla5[[#This Row],[calificacion]]&amp;"', "</f>
        <v xml:space="preserve">calificacion: 'Bueno', </v>
      </c>
      <c r="AS140" t="str">
        <f>AS$1&amp;": "&amp;Tabla5[[#This Row],[actualizado]]&amp;", "</f>
        <v xml:space="preserve">actualizado: false, </v>
      </c>
      <c r="AT140" t="str">
        <f>AT$1&amp;": "&amp;Tabla5[[#This Row],[en_ruta]]&amp;", "</f>
        <v xml:space="preserve">en_ruta: false, </v>
      </c>
      <c r="AU140" t="str">
        <f>AU$1&amp;": '"&amp;Tabla5[[#This Row],[logo_platform]]&amp;"', "</f>
        <v xml:space="preserve">logo_platform: 'udemy', </v>
      </c>
      <c r="AV140" t="str">
        <f>AV$1&amp;": [ "&amp;Tabla5[[#This Row],[logo_technologies]]&amp;" ], "</f>
        <v xml:space="preserve">logo_technologies: [ 'laravel' ], </v>
      </c>
      <c r="AW140" t="str">
        <f>AW$1&amp;": "&amp;Tabla5[[#This Row],[mostrar]]&amp;", "</f>
        <v xml:space="preserve">mostrar: false, </v>
      </c>
      <c r="AX140" t="str">
        <f>AX$1&amp;": '"&amp;Tabla5[[#This Row],[repositorio]]&amp;"', "</f>
        <v xml:space="preserve">repositorio: '', </v>
      </c>
      <c r="AY140" t="str">
        <f>AY$1&amp;": '"&amp;Tabla5[[#This Row],[nota]]&amp;"'"</f>
        <v>nota: ''</v>
      </c>
      <c r="AZ140" t="str">
        <f t="shared" si="2"/>
        <v>{ id: 139, name: 'Cómo subir múltiples archivos en laravel', category: 'Frameworks de back-end', technology: 'Laravel', url: 'https://www.udemy.com/course/como-subir-multiples-archivos-en-laravel', platform: 'Udemy', costo: 0, money: 'EUR', comprado: true, priority: 0, minutos: 46, culminado: '2021-03-03', certificado: 'S/C', url_certificado: '', instructor: 'Brayan Angarita', description: 'Desarrolla una aplicación sencilla para subir varios archivos de una vez en laravel', url_aux: '', calificacion: 'Bueno', actualizado: false, en_ruta: false, logo_platform: 'udemy', logo_technologies: [ 'laravel' ], mostrar: false, repositorio: '', nota: '' },</v>
      </c>
    </row>
    <row r="141" spans="1:52" x14ac:dyDescent="0.3">
      <c r="A141" s="6">
        <v>140</v>
      </c>
      <c r="B141" t="s">
        <v>926</v>
      </c>
      <c r="C141" t="s">
        <v>333</v>
      </c>
      <c r="D141" t="s">
        <v>332</v>
      </c>
      <c r="E141" s="2" t="s">
        <v>535</v>
      </c>
      <c r="F141" t="s">
        <v>81</v>
      </c>
      <c r="G141" s="3">
        <v>0</v>
      </c>
      <c r="H141" t="s">
        <v>47</v>
      </c>
      <c r="I141" t="s">
        <v>14</v>
      </c>
      <c r="J141" s="4">
        <v>0</v>
      </c>
      <c r="K141" s="7">
        <f>9*10</f>
        <v>90</v>
      </c>
      <c r="L141" s="9">
        <v>44263</v>
      </c>
      <c r="M141" t="s">
        <v>147</v>
      </c>
      <c r="O141" t="s">
        <v>150</v>
      </c>
      <c r="P141" t="s">
        <v>926</v>
      </c>
      <c r="R141" t="s">
        <v>458</v>
      </c>
      <c r="S141" t="s">
        <v>14</v>
      </c>
      <c r="T141" t="s">
        <v>14</v>
      </c>
      <c r="U141" t="s">
        <v>785</v>
      </c>
      <c r="V141" s="19" t="s">
        <v>839</v>
      </c>
      <c r="W141" s="19" t="s">
        <v>15</v>
      </c>
      <c r="AA141" t="str">
        <f>AA$1&amp;": "&amp;Tabla5[[#This Row],[id]]&amp;", "</f>
        <v xml:space="preserve">id: 140, </v>
      </c>
      <c r="AB141" t="str">
        <f>AB$1&amp;": '"&amp;Tabla5[[#This Row],[name]]&amp;"', "</f>
        <v xml:space="preserve">name: 'Cómo integrar la plantilla AdminLTE 3 en tu proyecto de laravel', </v>
      </c>
      <c r="AC141" t="str">
        <f>AC$1&amp;": '"&amp;Tabla5[[#This Row],[category]]&amp;"', "</f>
        <v xml:space="preserve">category: 'Frameworks de back-end', </v>
      </c>
      <c r="AD141" t="str">
        <f>AD$1&amp;": '"&amp;Tabla5[[#This Row],[technology]]&amp;"', "</f>
        <v xml:space="preserve">technology: 'Laravel', </v>
      </c>
      <c r="AE141" t="str">
        <f>AE$1&amp;": '"&amp;Tabla5[[#This Row],[url]]&amp;"', "</f>
        <v xml:space="preserve">url: 'https://www.youtube.com/playlist?list=PLZ2ovOgdI-kWTCkbH749Ukvq7FMz5ahpP', </v>
      </c>
      <c r="AF141" t="str">
        <f>AF$1&amp;": '"&amp;Tabla5[[#This Row],[platform]]&amp;"', "</f>
        <v xml:space="preserve">platform: 'YouTube', </v>
      </c>
      <c r="AG141" t="str">
        <f>AG$1&amp;": "&amp;SUBSTITUTE(Tabla5[[#This Row],[costo]],",",".")&amp;", "</f>
        <v xml:space="preserve">costo: 0, </v>
      </c>
      <c r="AH141" t="str">
        <f>AH$1&amp;": '"&amp;Tabla5[[#This Row],[money]]&amp;"', "</f>
        <v xml:space="preserve">money: 'USD', </v>
      </c>
      <c r="AI141" t="str">
        <f>AI$1&amp;": "&amp;Tabla5[[#This Row],[comprado]]&amp;", "</f>
        <v xml:space="preserve">comprado: true, </v>
      </c>
      <c r="AJ141" t="str">
        <f>AJ$1&amp;": "&amp;Tabla5[[#This Row],[priority]]&amp;", "</f>
        <v xml:space="preserve">priority: 0, </v>
      </c>
      <c r="AK141" t="str">
        <f>AK$1&amp;": "&amp;Tabla5[[#This Row],[minutos]]&amp;", "</f>
        <v xml:space="preserve">minutos: 90, </v>
      </c>
      <c r="AL141" t="str">
        <f>AL$1&amp;": "&amp;IF(Tabla5[[#This Row],[culminado]]=0,"null","'"&amp;TEXT(Tabla5[[#This Row],[culminado]],"aaaa-mm-dd")&amp;"'")&amp;", "</f>
        <v xml:space="preserve">culminado: '2021-03-08', </v>
      </c>
      <c r="AM141" t="str">
        <f>AM$1&amp;": '"&amp;Tabla5[[#This Row],[certificado]]&amp;"', "</f>
        <v xml:space="preserve">certificado: 'S/C', </v>
      </c>
      <c r="AN141" t="str">
        <f>AN$1&amp;": '"&amp;Tabla5[[#This Row],[url_certificado]]&amp;"', "</f>
        <v xml:space="preserve">url_certificado: '', </v>
      </c>
      <c r="AO141" t="str">
        <f>AO$1&amp;": '"&amp;Tabla5[[#This Row],[instructor]]&amp;"', "</f>
        <v xml:space="preserve">instructor: 'Victor Arana Flores', </v>
      </c>
      <c r="AP141" t="str">
        <f>AP$1&amp;": '"&amp;Tabla5[[#This Row],[description]]&amp;"', "</f>
        <v xml:space="preserve">description: 'Cómo integrar la plantilla AdminLTE 3 en tu proyecto de laravel', </v>
      </c>
      <c r="AQ141" t="str">
        <f>AQ$1&amp;": '"&amp;Tabla5[[#This Row],[url_aux]]&amp;"', "</f>
        <v xml:space="preserve">url_aux: '', </v>
      </c>
      <c r="AR141" t="str">
        <f>AR$1&amp;": '"&amp;Tabla5[[#This Row],[calificacion]]&amp;"', "</f>
        <v xml:space="preserve">calificacion: 'Excelente', </v>
      </c>
      <c r="AS141" t="str">
        <f>AS$1&amp;": "&amp;Tabla5[[#This Row],[actualizado]]&amp;", "</f>
        <v xml:space="preserve">actualizado: true, </v>
      </c>
      <c r="AT141" t="str">
        <f>AT$1&amp;": "&amp;Tabla5[[#This Row],[en_ruta]]&amp;", "</f>
        <v xml:space="preserve">en_ruta: true, </v>
      </c>
      <c r="AU141" t="str">
        <f>AU$1&amp;": '"&amp;Tabla5[[#This Row],[logo_platform]]&amp;"', "</f>
        <v xml:space="preserve">logo_platform: 'youtube', </v>
      </c>
      <c r="AV141" t="str">
        <f>AV$1&amp;": [ "&amp;Tabla5[[#This Row],[logo_technologies]]&amp;" ], "</f>
        <v xml:space="preserve">logo_technologies: [ 'laravel' ], </v>
      </c>
      <c r="AW141" t="str">
        <f>AW$1&amp;": "&amp;Tabla5[[#This Row],[mostrar]]&amp;", "</f>
        <v xml:space="preserve">mostrar: false, </v>
      </c>
      <c r="AX141" t="str">
        <f>AX$1&amp;": '"&amp;Tabla5[[#This Row],[repositorio]]&amp;"', "</f>
        <v xml:space="preserve">repositorio: '', </v>
      </c>
      <c r="AY141" t="str">
        <f>AY$1&amp;": '"&amp;Tabla5[[#This Row],[nota]]&amp;"'"</f>
        <v>nota: ''</v>
      </c>
      <c r="AZ141" t="str">
        <f t="shared" si="2"/>
        <v>{ id: 140, name: 'Cómo integrar la plantilla AdminLTE 3 en tu proyecto de laravel', category: 'Frameworks de back-end', technology: 'Laravel', url: 'https://www.youtube.com/playlist?list=PLZ2ovOgdI-kWTCkbH749Ukvq7FMz5ahpP', platform: 'YouTube', costo: 0, money: 'USD', comprado: true, priority: 0, minutos: 90, culminado: '2021-03-08', certificado: 'S/C', url_certificado: '', instructor: 'Victor Arana Flores', description: 'Cómo integrar la plantilla AdminLTE 3 en tu proyecto de laravel', url_aux: '', calificacion: 'Excelente', actualizado: true, en_ruta: true, logo_platform: 'youtube', logo_technologies: [ 'laravel' ], mostrar: false, repositorio: '', nota: '' },</v>
      </c>
    </row>
    <row r="142" spans="1:52" x14ac:dyDescent="0.3">
      <c r="A142" s="7">
        <v>141</v>
      </c>
      <c r="B142" t="s">
        <v>927</v>
      </c>
      <c r="C142" t="s">
        <v>333</v>
      </c>
      <c r="D142" t="s">
        <v>332</v>
      </c>
      <c r="E142" s="2" t="s">
        <v>536</v>
      </c>
      <c r="F142" t="s">
        <v>149</v>
      </c>
      <c r="G142" s="3">
        <v>0</v>
      </c>
      <c r="H142" t="s">
        <v>47</v>
      </c>
      <c r="I142" t="s">
        <v>14</v>
      </c>
      <c r="J142" s="4">
        <v>1</v>
      </c>
      <c r="K142">
        <f>21*60</f>
        <v>1260</v>
      </c>
      <c r="O142" t="s">
        <v>150</v>
      </c>
      <c r="P142" t="s">
        <v>1025</v>
      </c>
      <c r="R142" t="s">
        <v>458</v>
      </c>
      <c r="S142" t="s">
        <v>14</v>
      </c>
      <c r="T142" t="s">
        <v>14</v>
      </c>
      <c r="U142" t="s">
        <v>767</v>
      </c>
      <c r="V142" s="19" t="s">
        <v>839</v>
      </c>
      <c r="W142" s="19" t="s">
        <v>15</v>
      </c>
      <c r="AA142" t="str">
        <f>AA$1&amp;": "&amp;Tabla5[[#This Row],[id]]&amp;", "</f>
        <v xml:space="preserve">id: 141, </v>
      </c>
      <c r="AB142" t="str">
        <f>AB$1&amp;": '"&amp;Tabla5[[#This Row],[name]]&amp;"', "</f>
        <v xml:space="preserve">name: 'Aprende laravel 8 desde cero', </v>
      </c>
      <c r="AC142" t="str">
        <f>AC$1&amp;": '"&amp;Tabla5[[#This Row],[category]]&amp;"', "</f>
        <v xml:space="preserve">category: 'Frameworks de back-end', </v>
      </c>
      <c r="AD142" t="str">
        <f>AD$1&amp;": '"&amp;Tabla5[[#This Row],[technology]]&amp;"', "</f>
        <v xml:space="preserve">technology: 'Laravel', </v>
      </c>
      <c r="AE142" t="str">
        <f>AE$1&amp;": '"&amp;Tabla5[[#This Row],[url]]&amp;"', "</f>
        <v xml:space="preserve">url: 'https://codersfree.com/cursos/aprende-laravel-8-desde-cero', </v>
      </c>
      <c r="AF142" t="str">
        <f>AF$1&amp;": '"&amp;Tabla5[[#This Row],[platform]]&amp;"', "</f>
        <v xml:space="preserve">platform: 'Coders Free', </v>
      </c>
      <c r="AG142" t="str">
        <f>AG$1&amp;": "&amp;SUBSTITUTE(Tabla5[[#This Row],[costo]],",",".")&amp;", "</f>
        <v xml:space="preserve">costo: 0, </v>
      </c>
      <c r="AH142" t="str">
        <f>AH$1&amp;": '"&amp;Tabla5[[#This Row],[money]]&amp;"', "</f>
        <v xml:space="preserve">money: 'USD', </v>
      </c>
      <c r="AI142" t="str">
        <f>AI$1&amp;": "&amp;Tabla5[[#This Row],[comprado]]&amp;", "</f>
        <v xml:space="preserve">comprado: true, </v>
      </c>
      <c r="AJ142" t="str">
        <f>AJ$1&amp;": "&amp;Tabla5[[#This Row],[priority]]&amp;", "</f>
        <v xml:space="preserve">priority: 1, </v>
      </c>
      <c r="AK142" t="str">
        <f>AK$1&amp;": "&amp;Tabla5[[#This Row],[minutos]]&amp;", "</f>
        <v xml:space="preserve">minutos: 1260, </v>
      </c>
      <c r="AL142" t="str">
        <f>AL$1&amp;": "&amp;IF(Tabla5[[#This Row],[culminado]]=0,"null","'"&amp;TEXT(Tabla5[[#This Row],[culminado]],"aaaa-mm-dd")&amp;"'")&amp;", "</f>
        <v xml:space="preserve">culminado: null, </v>
      </c>
      <c r="AM142" t="str">
        <f>AM$1&amp;": '"&amp;Tabla5[[#This Row],[certificado]]&amp;"', "</f>
        <v xml:space="preserve">certificado: '', </v>
      </c>
      <c r="AN142" t="str">
        <f>AN$1&amp;": '"&amp;Tabla5[[#This Row],[url_certificado]]&amp;"', "</f>
        <v xml:space="preserve">url_certificado: '', </v>
      </c>
      <c r="AO142" t="str">
        <f>AO$1&amp;": '"&amp;Tabla5[[#This Row],[instructor]]&amp;"', "</f>
        <v xml:space="preserve">instructor: 'Victor Arana Flores', </v>
      </c>
      <c r="AP142" t="str">
        <f>AP$1&amp;": '"&amp;Tabla5[[#This Row],[description]]&amp;"', "</f>
        <v xml:space="preserve">description: 'En este curso aprenderás a utilizar el frameworke laravel 8, totalmente desde cero.', </v>
      </c>
      <c r="AQ142" t="str">
        <f>AQ$1&amp;": '"&amp;Tabla5[[#This Row],[url_aux]]&amp;"', "</f>
        <v xml:space="preserve">url_aux: '', </v>
      </c>
      <c r="AR142" t="str">
        <f>AR$1&amp;": '"&amp;Tabla5[[#This Row],[calificacion]]&amp;"', "</f>
        <v xml:space="preserve">calificacion: 'Excelente', </v>
      </c>
      <c r="AS142" t="str">
        <f>AS$1&amp;": "&amp;Tabla5[[#This Row],[actualizado]]&amp;", "</f>
        <v xml:space="preserve">actualizado: true, </v>
      </c>
      <c r="AT142" t="str">
        <f>AT$1&amp;": "&amp;Tabla5[[#This Row],[en_ruta]]&amp;", "</f>
        <v xml:space="preserve">en_ruta: true, </v>
      </c>
      <c r="AU142" t="str">
        <f>AU$1&amp;": '"&amp;Tabla5[[#This Row],[logo_platform]]&amp;"', "</f>
        <v xml:space="preserve">logo_platform: 'coders_free', </v>
      </c>
      <c r="AV142" t="str">
        <f>AV$1&amp;": [ "&amp;Tabla5[[#This Row],[logo_technologies]]&amp;" ], "</f>
        <v xml:space="preserve">logo_technologies: [ 'laravel' ], </v>
      </c>
      <c r="AW142" t="str">
        <f>AW$1&amp;": "&amp;Tabla5[[#This Row],[mostrar]]&amp;", "</f>
        <v xml:space="preserve">mostrar: false, </v>
      </c>
      <c r="AX142" t="str">
        <f>AX$1&amp;": '"&amp;Tabla5[[#This Row],[repositorio]]&amp;"', "</f>
        <v xml:space="preserve">repositorio: '', </v>
      </c>
      <c r="AY142" t="str">
        <f>AY$1&amp;": '"&amp;Tabla5[[#This Row],[nota]]&amp;"'"</f>
        <v>nota: ''</v>
      </c>
      <c r="AZ142" t="str">
        <f t="shared" si="2"/>
        <v>{ id: 141, name: 'Aprende laravel 8 desde cero', category: 'Frameworks de back-end', technology: 'Laravel', url: 'https://codersfree.com/cursos/aprende-laravel-8-desde-cero', platform: 'Coders Free', costo: 0, money: 'USD', comprado: true, priority: 1, minutos: 1260, culminado: null, certificado: '', url_certificado: '', instructor: 'Victor Arana Flores', description: 'En este curso aprenderás a utilizar el frameworke laravel 8, totalmente desde cero.', url_aux: '', calificacion: 'Excelente', actualizado: true, en_ruta: true, logo_platform: 'coders_free', logo_technologies: [ 'laravel' ], mostrar: false, repositorio: '', nota: '' },</v>
      </c>
    </row>
    <row r="143" spans="1:52" x14ac:dyDescent="0.3">
      <c r="A143" s="6">
        <v>142</v>
      </c>
      <c r="B143" t="s">
        <v>928</v>
      </c>
      <c r="C143" t="s">
        <v>435</v>
      </c>
      <c r="D143" t="s">
        <v>332</v>
      </c>
      <c r="E143" s="2" t="s">
        <v>537</v>
      </c>
      <c r="F143" t="s">
        <v>81</v>
      </c>
      <c r="G143" s="3">
        <v>0</v>
      </c>
      <c r="H143" t="s">
        <v>47</v>
      </c>
      <c r="I143" t="s">
        <v>14</v>
      </c>
      <c r="J143" s="4">
        <v>0</v>
      </c>
      <c r="K143" s="7">
        <f>9*10</f>
        <v>90</v>
      </c>
      <c r="L143" s="9">
        <v>44274</v>
      </c>
      <c r="M143" t="s">
        <v>147</v>
      </c>
      <c r="O143" t="s">
        <v>150</v>
      </c>
      <c r="P143" t="s">
        <v>1026</v>
      </c>
      <c r="R143" t="s">
        <v>458</v>
      </c>
      <c r="S143" t="s">
        <v>14</v>
      </c>
      <c r="T143" t="s">
        <v>14</v>
      </c>
      <c r="U143" t="s">
        <v>785</v>
      </c>
      <c r="V143" s="19" t="s">
        <v>1105</v>
      </c>
      <c r="W143" s="19" t="s">
        <v>14</v>
      </c>
      <c r="AA143" t="str">
        <f>AA$1&amp;": "&amp;Tabla5[[#This Row],[id]]&amp;", "</f>
        <v xml:space="preserve">id: 142, </v>
      </c>
      <c r="AB143" t="str">
        <f>AB$1&amp;": '"&amp;Tabla5[[#This Row],[name]]&amp;"', "</f>
        <v xml:space="preserve">name: 'Desplegar tu proyecto laravel en Digital Ocean', </v>
      </c>
      <c r="AC143" t="str">
        <f>AC$1&amp;": '"&amp;Tabla5[[#This Row],[category]]&amp;"', "</f>
        <v xml:space="preserve">category: 'Deploy', </v>
      </c>
      <c r="AD143" t="str">
        <f>AD$1&amp;": '"&amp;Tabla5[[#This Row],[technology]]&amp;"', "</f>
        <v xml:space="preserve">technology: 'Laravel', </v>
      </c>
      <c r="AE143" t="str">
        <f>AE$1&amp;": '"&amp;Tabla5[[#This Row],[url]]&amp;"', "</f>
        <v xml:space="preserve">url: 'https://www.youtube.com/playlist?list=PLZ2ovOgdI-kWRdVAJLH0kEHSNKCk8rz_x', </v>
      </c>
      <c r="AF143" t="str">
        <f>AF$1&amp;": '"&amp;Tabla5[[#This Row],[platform]]&amp;"', "</f>
        <v xml:space="preserve">platform: 'YouTube', </v>
      </c>
      <c r="AG143" t="str">
        <f>AG$1&amp;": "&amp;SUBSTITUTE(Tabla5[[#This Row],[costo]],",",".")&amp;", "</f>
        <v xml:space="preserve">costo: 0, </v>
      </c>
      <c r="AH143" t="str">
        <f>AH$1&amp;": '"&amp;Tabla5[[#This Row],[money]]&amp;"', "</f>
        <v xml:space="preserve">money: 'USD', </v>
      </c>
      <c r="AI143" t="str">
        <f>AI$1&amp;": "&amp;Tabla5[[#This Row],[comprado]]&amp;", "</f>
        <v xml:space="preserve">comprado: true, </v>
      </c>
      <c r="AJ143" t="str">
        <f>AJ$1&amp;": "&amp;Tabla5[[#This Row],[priority]]&amp;", "</f>
        <v xml:space="preserve">priority: 0, </v>
      </c>
      <c r="AK143" t="str">
        <f>AK$1&amp;": "&amp;Tabla5[[#This Row],[minutos]]&amp;", "</f>
        <v xml:space="preserve">minutos: 90, </v>
      </c>
      <c r="AL143" t="str">
        <f>AL$1&amp;": "&amp;IF(Tabla5[[#This Row],[culminado]]=0,"null","'"&amp;TEXT(Tabla5[[#This Row],[culminado]],"aaaa-mm-dd")&amp;"'")&amp;", "</f>
        <v xml:space="preserve">culminado: '2021-03-19', </v>
      </c>
      <c r="AM143" t="str">
        <f>AM$1&amp;": '"&amp;Tabla5[[#This Row],[certificado]]&amp;"', "</f>
        <v xml:space="preserve">certificado: 'S/C', </v>
      </c>
      <c r="AN143" t="str">
        <f>AN$1&amp;": '"&amp;Tabla5[[#This Row],[url_certificado]]&amp;"', "</f>
        <v xml:space="preserve">url_certificado: '', </v>
      </c>
      <c r="AO143" t="str">
        <f>AO$1&amp;": '"&amp;Tabla5[[#This Row],[instructor]]&amp;"', "</f>
        <v xml:space="preserve">instructor: 'Victor Arana Flores', </v>
      </c>
      <c r="AP143" t="str">
        <f>AP$1&amp;": '"&amp;Tabla5[[#This Row],[description]]&amp;"', "</f>
        <v xml:space="preserve">description: 'En esta nueva serie te enseñaré a cómo administrar tu propio servidor, y subir tus proyectos laravel en él.', </v>
      </c>
      <c r="AQ143" t="str">
        <f>AQ$1&amp;": '"&amp;Tabla5[[#This Row],[url_aux]]&amp;"', "</f>
        <v xml:space="preserve">url_aux: '', </v>
      </c>
      <c r="AR143" t="str">
        <f>AR$1&amp;": '"&amp;Tabla5[[#This Row],[calificacion]]&amp;"', "</f>
        <v xml:space="preserve">calificacion: 'Excelente', </v>
      </c>
      <c r="AS143" t="str">
        <f>AS$1&amp;": "&amp;Tabla5[[#This Row],[actualizado]]&amp;", "</f>
        <v xml:space="preserve">actualizado: true, </v>
      </c>
      <c r="AT143" t="str">
        <f>AT$1&amp;": "&amp;Tabla5[[#This Row],[en_ruta]]&amp;", "</f>
        <v xml:space="preserve">en_ruta: true, </v>
      </c>
      <c r="AU143" t="str">
        <f>AU$1&amp;": '"&amp;Tabla5[[#This Row],[logo_platform]]&amp;"', "</f>
        <v xml:space="preserve">logo_platform: 'youtube', </v>
      </c>
      <c r="AV143" t="str">
        <f>AV$1&amp;": [ "&amp;Tabla5[[#This Row],[logo_technologies]]&amp;" ], "</f>
        <v xml:space="preserve">logo_technologies: [ 'laravel','digitalocean' ], </v>
      </c>
      <c r="AW143" t="str">
        <f>AW$1&amp;": "&amp;Tabla5[[#This Row],[mostrar]]&amp;", "</f>
        <v xml:space="preserve">mostrar: true, </v>
      </c>
      <c r="AX143" t="str">
        <f>AX$1&amp;": '"&amp;Tabla5[[#This Row],[repositorio]]&amp;"', "</f>
        <v xml:space="preserve">repositorio: '', </v>
      </c>
      <c r="AY143" t="str">
        <f>AY$1&amp;": '"&amp;Tabla5[[#This Row],[nota]]&amp;"'"</f>
        <v>nota: ''</v>
      </c>
      <c r="AZ143" t="str">
        <f t="shared" si="2"/>
        <v>{ id: 142, name: 'Desplegar tu proyecto laravel en Digital Ocean', category: 'Deploy', technology: 'Laravel', url: 'https://www.youtube.com/playlist?list=PLZ2ovOgdI-kWRdVAJLH0kEHSNKCk8rz_x', platform: 'YouTube', costo: 0, money: 'USD', comprado: true, priority: 0, minutos: 90, culminado: '2021-03-19', certificado: 'S/C', url_certificado: '', instructor: 'Victor Arana Flores', description: 'En esta nueva serie te enseñaré a cómo administrar tu propio servidor, y subir tus proyectos laravel en él.', url_aux: '', calificacion: 'Excelente', actualizado: true, en_ruta: true, logo_platform: 'youtube', logo_technologies: [ 'laravel','digitalocean' ], mostrar: true, repositorio: '', nota: '' },</v>
      </c>
    </row>
    <row r="144" spans="1:52" x14ac:dyDescent="0.3">
      <c r="A144" s="6">
        <v>143</v>
      </c>
      <c r="B144" t="s">
        <v>539</v>
      </c>
      <c r="C144" t="s">
        <v>260</v>
      </c>
      <c r="D144" t="s">
        <v>259</v>
      </c>
      <c r="E144" s="2" t="s">
        <v>538</v>
      </c>
      <c r="F144" t="s">
        <v>520</v>
      </c>
      <c r="G144" s="3">
        <v>0</v>
      </c>
      <c r="H144" t="s">
        <v>47</v>
      </c>
      <c r="I144" t="s">
        <v>14</v>
      </c>
      <c r="J144" s="4">
        <v>0</v>
      </c>
      <c r="K144">
        <f>60+10</f>
        <v>70</v>
      </c>
      <c r="L144" s="9">
        <v>44314</v>
      </c>
      <c r="M144" t="s">
        <v>147</v>
      </c>
      <c r="O144" t="s">
        <v>1164</v>
      </c>
      <c r="P144" t="s">
        <v>1027</v>
      </c>
      <c r="R144" t="s">
        <v>507</v>
      </c>
      <c r="S144" t="s">
        <v>15</v>
      </c>
      <c r="T144" t="s">
        <v>15</v>
      </c>
      <c r="U144" t="s">
        <v>764</v>
      </c>
      <c r="V144" s="19" t="s">
        <v>849</v>
      </c>
      <c r="W144" s="19" t="s">
        <v>15</v>
      </c>
      <c r="AA144" t="str">
        <f>AA$1&amp;": "&amp;Tabla5[[#This Row],[id]]&amp;", "</f>
        <v xml:space="preserve">id: 143, </v>
      </c>
      <c r="AB144" t="str">
        <f>AB$1&amp;": '"&amp;Tabla5[[#This Row],[name]]&amp;"', "</f>
        <v xml:space="preserve">name: 'Vue.js desde cero', </v>
      </c>
      <c r="AC144" t="str">
        <f>AC$1&amp;": '"&amp;Tabla5[[#This Row],[category]]&amp;"', "</f>
        <v xml:space="preserve">category: 'Frameworks de JavaScript', </v>
      </c>
      <c r="AD144" t="str">
        <f>AD$1&amp;": '"&amp;Tabla5[[#This Row],[technology]]&amp;"', "</f>
        <v xml:space="preserve">technology: 'Vue JS', </v>
      </c>
      <c r="AE144" t="str">
        <f>AE$1&amp;": '"&amp;Tabla5[[#This Row],[url]]&amp;"', "</f>
        <v xml:space="preserve">url: 'https://aprendible.com/series/vuejs-desde-cero', </v>
      </c>
      <c r="AF144" t="str">
        <f>AF$1&amp;": '"&amp;Tabla5[[#This Row],[platform]]&amp;"', "</f>
        <v xml:space="preserve">platform: 'Aprendible', </v>
      </c>
      <c r="AG144" t="str">
        <f>AG$1&amp;": "&amp;SUBSTITUTE(Tabla5[[#This Row],[costo]],",",".")&amp;", "</f>
        <v xml:space="preserve">costo: 0, </v>
      </c>
      <c r="AH144" t="str">
        <f>AH$1&amp;": '"&amp;Tabla5[[#This Row],[money]]&amp;"', "</f>
        <v xml:space="preserve">money: 'USD', </v>
      </c>
      <c r="AI144" t="str">
        <f>AI$1&amp;": "&amp;Tabla5[[#This Row],[comprado]]&amp;", "</f>
        <v xml:space="preserve">comprado: true, </v>
      </c>
      <c r="AJ144" t="str">
        <f>AJ$1&amp;": "&amp;Tabla5[[#This Row],[priority]]&amp;", "</f>
        <v xml:space="preserve">priority: 0, </v>
      </c>
      <c r="AK144" t="str">
        <f>AK$1&amp;": "&amp;Tabla5[[#This Row],[minutos]]&amp;", "</f>
        <v xml:space="preserve">minutos: 70, </v>
      </c>
      <c r="AL144" t="str">
        <f>AL$1&amp;": "&amp;IF(Tabla5[[#This Row],[culminado]]=0,"null","'"&amp;TEXT(Tabla5[[#This Row],[culminado]],"aaaa-mm-dd")&amp;"'")&amp;", "</f>
        <v xml:space="preserve">culminado: '2021-04-28', </v>
      </c>
      <c r="AM144" t="str">
        <f>AM$1&amp;": '"&amp;Tabla5[[#This Row],[certificado]]&amp;"', "</f>
        <v xml:space="preserve">certificado: 'S/C', </v>
      </c>
      <c r="AN144" t="str">
        <f>AN$1&amp;": '"&amp;Tabla5[[#This Row],[url_certificado]]&amp;"', "</f>
        <v xml:space="preserve">url_certificado: '', </v>
      </c>
      <c r="AO144" t="str">
        <f>AO$1&amp;": '"&amp;Tabla5[[#This Row],[instructor]]&amp;"', "</f>
        <v xml:space="preserve">instructor: 'Jorge Luis García Coello', </v>
      </c>
      <c r="AP144" t="str">
        <f>AP$1&amp;": '"&amp;Tabla5[[#This Row],[description]]&amp;"', "</f>
        <v xml:space="preserve">description: 'En esta serie aprenderemos a utilizar Vue.js desde cero y cómo integrarlo en tus aplicaciones de laravel.', </v>
      </c>
      <c r="AQ144" t="str">
        <f>AQ$1&amp;": '"&amp;Tabla5[[#This Row],[url_aux]]&amp;"', "</f>
        <v xml:space="preserve">url_aux: '', </v>
      </c>
      <c r="AR144" t="str">
        <f>AR$1&amp;": '"&amp;Tabla5[[#This Row],[calificacion]]&amp;"', "</f>
        <v xml:space="preserve">calificacion: 'Muy bueno', </v>
      </c>
      <c r="AS144" t="str">
        <f>AS$1&amp;": "&amp;Tabla5[[#This Row],[actualizado]]&amp;", "</f>
        <v xml:space="preserve">actualizado: false, </v>
      </c>
      <c r="AT144" t="str">
        <f>AT$1&amp;": "&amp;Tabla5[[#This Row],[en_ruta]]&amp;", "</f>
        <v xml:space="preserve">en_ruta: false, </v>
      </c>
      <c r="AU144" t="str">
        <f>AU$1&amp;": '"&amp;Tabla5[[#This Row],[logo_platform]]&amp;"', "</f>
        <v xml:space="preserve">logo_platform: 'aprendible', </v>
      </c>
      <c r="AV144" t="str">
        <f>AV$1&amp;": [ "&amp;Tabla5[[#This Row],[logo_technologies]]&amp;" ], "</f>
        <v xml:space="preserve">logo_technologies: [ 'vuejs' ], </v>
      </c>
      <c r="AW144" t="str">
        <f>AW$1&amp;": "&amp;Tabla5[[#This Row],[mostrar]]&amp;", "</f>
        <v xml:space="preserve">mostrar: false, </v>
      </c>
      <c r="AX144" t="str">
        <f>AX$1&amp;": '"&amp;Tabla5[[#This Row],[repositorio]]&amp;"', "</f>
        <v xml:space="preserve">repositorio: '', </v>
      </c>
      <c r="AY144" t="str">
        <f>AY$1&amp;": '"&amp;Tabla5[[#This Row],[nota]]&amp;"'"</f>
        <v>nota: ''</v>
      </c>
      <c r="AZ144" t="str">
        <f t="shared" si="2"/>
        <v>{ id: 143, name: 'Vue.js desde cero', category: 'Frameworks de JavaScript', technology: 'Vue JS', url: 'https://aprendible.com/series/vuejs-desde-cero', platform: 'Aprendible', costo: 0, money: 'USD', comprado: true, priority: 0, minutos: 70, culminado: '2021-04-28', certificado: 'S/C', url_certificado: '', instructor: 'Jorge Luis García Coello', description: 'En esta serie aprenderemos a utilizar Vue.js desde cero y cómo integrarlo en tus aplicaciones de laravel.', url_aux: '', calificacion: 'Muy bueno', actualizado: false, en_ruta: false, logo_platform: 'aprendible', logo_technologies: [ 'vuejs' ], mostrar: false, repositorio: '', nota: '' },</v>
      </c>
    </row>
    <row r="145" spans="1:52" x14ac:dyDescent="0.3">
      <c r="A145" s="6">
        <v>144</v>
      </c>
      <c r="B145" t="s">
        <v>540</v>
      </c>
      <c r="C145" t="s">
        <v>435</v>
      </c>
      <c r="D145" t="s">
        <v>282</v>
      </c>
      <c r="E145" s="2" t="s">
        <v>541</v>
      </c>
      <c r="F145" t="s">
        <v>520</v>
      </c>
      <c r="G145" s="3">
        <v>0</v>
      </c>
      <c r="H145" t="s">
        <v>47</v>
      </c>
      <c r="I145" t="s">
        <v>14</v>
      </c>
      <c r="J145" s="4">
        <v>0</v>
      </c>
      <c r="K145">
        <v>52</v>
      </c>
      <c r="L145" s="9">
        <v>44316</v>
      </c>
      <c r="M145" t="s">
        <v>147</v>
      </c>
      <c r="O145" t="s">
        <v>1164</v>
      </c>
      <c r="P145" t="s">
        <v>1028</v>
      </c>
      <c r="R145" t="s">
        <v>507</v>
      </c>
      <c r="S145" t="s">
        <v>14</v>
      </c>
      <c r="T145" t="s">
        <v>14</v>
      </c>
      <c r="U145" t="s">
        <v>764</v>
      </c>
      <c r="V145" s="19" t="s">
        <v>1106</v>
      </c>
      <c r="W145" s="19" t="s">
        <v>14</v>
      </c>
      <c r="AA145" t="str">
        <f>AA$1&amp;": "&amp;Tabla5[[#This Row],[id]]&amp;", "</f>
        <v xml:space="preserve">id: 144, </v>
      </c>
      <c r="AB145" t="str">
        <f>AB$1&amp;": '"&amp;Tabla5[[#This Row],[name]]&amp;"', "</f>
        <v xml:space="preserve">name: 'Servidores', </v>
      </c>
      <c r="AC145" t="str">
        <f>AC$1&amp;": '"&amp;Tabla5[[#This Row],[category]]&amp;"', "</f>
        <v xml:space="preserve">category: 'Deploy', </v>
      </c>
      <c r="AD145" t="str">
        <f>AD$1&amp;": '"&amp;Tabla5[[#This Row],[technology]]&amp;"', "</f>
        <v xml:space="preserve">technology: 'General', </v>
      </c>
      <c r="AE145" t="str">
        <f>AE$1&amp;": '"&amp;Tabla5[[#This Row],[url]]&amp;"', "</f>
        <v xml:space="preserve">url: 'https://aprendible.com/series/servidores', </v>
      </c>
      <c r="AF145" t="str">
        <f>AF$1&amp;": '"&amp;Tabla5[[#This Row],[platform]]&amp;"', "</f>
        <v xml:space="preserve">platform: 'Aprendible', </v>
      </c>
      <c r="AG145" t="str">
        <f>AG$1&amp;": "&amp;SUBSTITUTE(Tabla5[[#This Row],[costo]],",",".")&amp;", "</f>
        <v xml:space="preserve">costo: 0, </v>
      </c>
      <c r="AH145" t="str">
        <f>AH$1&amp;": '"&amp;Tabla5[[#This Row],[money]]&amp;"', "</f>
        <v xml:space="preserve">money: 'USD', </v>
      </c>
      <c r="AI145" t="str">
        <f>AI$1&amp;": "&amp;Tabla5[[#This Row],[comprado]]&amp;", "</f>
        <v xml:space="preserve">comprado: true, </v>
      </c>
      <c r="AJ145" t="str">
        <f>AJ$1&amp;": "&amp;Tabla5[[#This Row],[priority]]&amp;", "</f>
        <v xml:space="preserve">priority: 0, </v>
      </c>
      <c r="AK145" t="str">
        <f>AK$1&amp;": "&amp;Tabla5[[#This Row],[minutos]]&amp;", "</f>
        <v xml:space="preserve">minutos: 52, </v>
      </c>
      <c r="AL145" t="str">
        <f>AL$1&amp;": "&amp;IF(Tabla5[[#This Row],[culminado]]=0,"null","'"&amp;TEXT(Tabla5[[#This Row],[culminado]],"aaaa-mm-dd")&amp;"'")&amp;", "</f>
        <v xml:space="preserve">culminado: '2021-04-30', </v>
      </c>
      <c r="AM145" t="str">
        <f>AM$1&amp;": '"&amp;Tabla5[[#This Row],[certificado]]&amp;"', "</f>
        <v xml:space="preserve">certificado: 'S/C', </v>
      </c>
      <c r="AN145" t="str">
        <f>AN$1&amp;": '"&amp;Tabla5[[#This Row],[url_certificado]]&amp;"', "</f>
        <v xml:space="preserve">url_certificado: '', </v>
      </c>
      <c r="AO145" t="str">
        <f>AO$1&amp;": '"&amp;Tabla5[[#This Row],[instructor]]&amp;"', "</f>
        <v xml:space="preserve">instructor: 'Jorge Luis García Coello', </v>
      </c>
      <c r="AP145" t="str">
        <f>AP$1&amp;": '"&amp;Tabla5[[#This Row],[description]]&amp;"', "</f>
        <v xml:space="preserve">description: 'Todo lo que necesitas saber para publicar tus aplicaciones hechas en laravel en servidores modernos.', </v>
      </c>
      <c r="AQ145" t="str">
        <f>AQ$1&amp;": '"&amp;Tabla5[[#This Row],[url_aux]]&amp;"', "</f>
        <v xml:space="preserve">url_aux: '', </v>
      </c>
      <c r="AR145" t="str">
        <f>AR$1&amp;": '"&amp;Tabla5[[#This Row],[calificacion]]&amp;"', "</f>
        <v xml:space="preserve">calificacion: 'Muy bueno', </v>
      </c>
      <c r="AS145" t="str">
        <f>AS$1&amp;": "&amp;Tabla5[[#This Row],[actualizado]]&amp;", "</f>
        <v xml:space="preserve">actualizado: true, </v>
      </c>
      <c r="AT145" t="str">
        <f>AT$1&amp;": "&amp;Tabla5[[#This Row],[en_ruta]]&amp;", "</f>
        <v xml:space="preserve">en_ruta: true, </v>
      </c>
      <c r="AU145" t="str">
        <f>AU$1&amp;": '"&amp;Tabla5[[#This Row],[logo_platform]]&amp;"', "</f>
        <v xml:space="preserve">logo_platform: 'aprendible', </v>
      </c>
      <c r="AV145" t="str">
        <f>AV$1&amp;": [ "&amp;Tabla5[[#This Row],[logo_technologies]]&amp;" ], "</f>
        <v xml:space="preserve">logo_technologies: [ 'devops','heroku','digitalocean','cpanel','laravel' ], </v>
      </c>
      <c r="AW145" t="str">
        <f>AW$1&amp;": "&amp;Tabla5[[#This Row],[mostrar]]&amp;", "</f>
        <v xml:space="preserve">mostrar: true, </v>
      </c>
      <c r="AX145" t="str">
        <f>AX$1&amp;": '"&amp;Tabla5[[#This Row],[repositorio]]&amp;"', "</f>
        <v xml:space="preserve">repositorio: '', </v>
      </c>
      <c r="AY145" t="str">
        <f>AY$1&amp;": '"&amp;Tabla5[[#This Row],[nota]]&amp;"'"</f>
        <v>nota: ''</v>
      </c>
      <c r="AZ145" t="str">
        <f t="shared" si="2"/>
        <v>{ id: 144, name: 'Servidores', category: 'Deploy', technology: 'General', url: 'https://aprendible.com/series/servidores', platform: 'Aprendible', costo: 0, money: 'USD', comprado: true, priority: 0, minutos: 52, culminado: '2021-04-30', certificado: 'S/C', url_certificado: '', instructor: 'Jorge Luis García Coello', description: 'Todo lo que necesitas saber para publicar tus aplicaciones hechas en laravel en servidores modernos.', url_aux: '', calificacion: 'Muy bueno', actualizado: true, en_ruta: true, logo_platform: 'aprendible', logo_technologies: [ 'devops','heroku','digitalocean','cpanel','laravel' ], mostrar: true, repositorio: '', nota: '' },</v>
      </c>
    </row>
    <row r="146" spans="1:52" x14ac:dyDescent="0.3">
      <c r="A146" s="6">
        <v>145</v>
      </c>
      <c r="B146" t="s">
        <v>929</v>
      </c>
      <c r="C146" t="s">
        <v>333</v>
      </c>
      <c r="D146" t="s">
        <v>332</v>
      </c>
      <c r="E146" s="2" t="s">
        <v>542</v>
      </c>
      <c r="F146" t="s">
        <v>149</v>
      </c>
      <c r="G146" s="3">
        <v>0</v>
      </c>
      <c r="H146" t="s">
        <v>47</v>
      </c>
      <c r="I146" t="s">
        <v>14</v>
      </c>
      <c r="J146" s="4">
        <v>0</v>
      </c>
      <c r="K146">
        <f>3*60</f>
        <v>180</v>
      </c>
      <c r="L146" s="9">
        <v>44406</v>
      </c>
      <c r="M146" t="s">
        <v>147</v>
      </c>
      <c r="O146" t="s">
        <v>150</v>
      </c>
      <c r="P146" t="s">
        <v>543</v>
      </c>
      <c r="R146" t="s">
        <v>458</v>
      </c>
      <c r="S146" t="s">
        <v>14</v>
      </c>
      <c r="T146" t="s">
        <v>14</v>
      </c>
      <c r="U146" t="s">
        <v>767</v>
      </c>
      <c r="V146" s="19" t="s">
        <v>839</v>
      </c>
      <c r="W146" s="19" t="s">
        <v>14</v>
      </c>
      <c r="AA146" t="str">
        <f>AA$1&amp;": "&amp;Tabla5[[#This Row],[id]]&amp;", "</f>
        <v xml:space="preserve">id: 145, </v>
      </c>
      <c r="AB146" t="str">
        <f>AB$1&amp;": '"&amp;Tabla5[[#This Row],[name]]&amp;"', "</f>
        <v xml:space="preserve">name: 'Relaciones avanzadas de laravel', </v>
      </c>
      <c r="AC146" t="str">
        <f>AC$1&amp;": '"&amp;Tabla5[[#This Row],[category]]&amp;"', "</f>
        <v xml:space="preserve">category: 'Frameworks de back-end', </v>
      </c>
      <c r="AD146" t="str">
        <f>AD$1&amp;": '"&amp;Tabla5[[#This Row],[technology]]&amp;"', "</f>
        <v xml:space="preserve">technology: 'Laravel', </v>
      </c>
      <c r="AE146" t="str">
        <f>AE$1&amp;": '"&amp;Tabla5[[#This Row],[url]]&amp;"', "</f>
        <v xml:space="preserve">url: 'https://codersfree.com/cursos/relaciones-avanzadas-de-laravel', </v>
      </c>
      <c r="AF146" t="str">
        <f>AF$1&amp;": '"&amp;Tabla5[[#This Row],[platform]]&amp;"', "</f>
        <v xml:space="preserve">platform: 'Coders Free', </v>
      </c>
      <c r="AG146" t="str">
        <f>AG$1&amp;": "&amp;SUBSTITUTE(Tabla5[[#This Row],[costo]],",",".")&amp;", "</f>
        <v xml:space="preserve">costo: 0, </v>
      </c>
      <c r="AH146" t="str">
        <f>AH$1&amp;": '"&amp;Tabla5[[#This Row],[money]]&amp;"', "</f>
        <v xml:space="preserve">money: 'USD', </v>
      </c>
      <c r="AI146" t="str">
        <f>AI$1&amp;": "&amp;Tabla5[[#This Row],[comprado]]&amp;", "</f>
        <v xml:space="preserve">comprado: true, </v>
      </c>
      <c r="AJ146" t="str">
        <f>AJ$1&amp;": "&amp;Tabla5[[#This Row],[priority]]&amp;", "</f>
        <v xml:space="preserve">priority: 0, </v>
      </c>
      <c r="AK146" t="str">
        <f>AK$1&amp;": "&amp;Tabla5[[#This Row],[minutos]]&amp;", "</f>
        <v xml:space="preserve">minutos: 180, </v>
      </c>
      <c r="AL146" t="str">
        <f>AL$1&amp;": "&amp;IF(Tabla5[[#This Row],[culminado]]=0,"null","'"&amp;TEXT(Tabla5[[#This Row],[culminado]],"aaaa-mm-dd")&amp;"'")&amp;", "</f>
        <v xml:space="preserve">culminado: '2021-07-29', </v>
      </c>
      <c r="AM146" t="str">
        <f>AM$1&amp;": '"&amp;Tabla5[[#This Row],[certificado]]&amp;"', "</f>
        <v xml:space="preserve">certificado: 'S/C', </v>
      </c>
      <c r="AN146" t="str">
        <f>AN$1&amp;": '"&amp;Tabla5[[#This Row],[url_certificado]]&amp;"', "</f>
        <v xml:space="preserve">url_certificado: '', </v>
      </c>
      <c r="AO146" t="str">
        <f>AO$1&amp;": '"&amp;Tabla5[[#This Row],[instructor]]&amp;"', "</f>
        <v xml:space="preserve">instructor: 'Victor Arana Flores', </v>
      </c>
      <c r="AP146" t="str">
        <f>AP$1&amp;": '"&amp;Tabla5[[#This Row],[description]]&amp;"', "</f>
        <v xml:space="preserve">description: 'En este curso aprenderás a como trabajar con una base de datos en un proyecto real.', </v>
      </c>
      <c r="AQ146" t="str">
        <f>AQ$1&amp;": '"&amp;Tabla5[[#This Row],[url_aux]]&amp;"', "</f>
        <v xml:space="preserve">url_aux: '', </v>
      </c>
      <c r="AR146" t="str">
        <f>AR$1&amp;": '"&amp;Tabla5[[#This Row],[calificacion]]&amp;"', "</f>
        <v xml:space="preserve">calificacion: 'Excelente', </v>
      </c>
      <c r="AS146" t="str">
        <f>AS$1&amp;": "&amp;Tabla5[[#This Row],[actualizado]]&amp;", "</f>
        <v xml:space="preserve">actualizado: true, </v>
      </c>
      <c r="AT146" t="str">
        <f>AT$1&amp;": "&amp;Tabla5[[#This Row],[en_ruta]]&amp;", "</f>
        <v xml:space="preserve">en_ruta: true, </v>
      </c>
      <c r="AU146" t="str">
        <f>AU$1&amp;": '"&amp;Tabla5[[#This Row],[logo_platform]]&amp;"', "</f>
        <v xml:space="preserve">logo_platform: 'coders_free', </v>
      </c>
      <c r="AV146" t="str">
        <f>AV$1&amp;": [ "&amp;Tabla5[[#This Row],[logo_technologies]]&amp;" ], "</f>
        <v xml:space="preserve">logo_technologies: [ 'laravel' ], </v>
      </c>
      <c r="AW146" t="str">
        <f>AW$1&amp;": "&amp;Tabla5[[#This Row],[mostrar]]&amp;", "</f>
        <v xml:space="preserve">mostrar: true, </v>
      </c>
      <c r="AX146" t="str">
        <f>AX$1&amp;": '"&amp;Tabla5[[#This Row],[repositorio]]&amp;"', "</f>
        <v xml:space="preserve">repositorio: '', </v>
      </c>
      <c r="AY146" t="str">
        <f>AY$1&amp;": '"&amp;Tabla5[[#This Row],[nota]]&amp;"'"</f>
        <v>nota: ''</v>
      </c>
      <c r="AZ146" t="str">
        <f t="shared" si="2"/>
        <v>{ id: 145, name: 'Relaciones avanzadas de laravel', category: 'Frameworks de back-end', technology: 'Laravel', url: 'https://codersfree.com/cursos/relaciones-avanzadas-de-laravel', platform: 'Coders Free', costo: 0, money: 'USD', comprado: true, priority: 0, minutos: 180, culminado: '2021-07-29', certificado: 'S/C', url_certificado: '', instructor: 'Victor Arana Flores', description: 'En este curso aprenderás a como trabajar con una base de datos en un proyecto real.', url_aux: '', calificacion: 'Excelente', actualizado: true, en_ruta: true, logo_platform: 'coders_free', logo_technologies: [ 'laravel' ], mostrar: true, repositorio: '', nota: '' },</v>
      </c>
    </row>
    <row r="147" spans="1:52" x14ac:dyDescent="0.3">
      <c r="A147" s="6">
        <v>146</v>
      </c>
      <c r="B147" t="s">
        <v>545</v>
      </c>
      <c r="C147" t="s">
        <v>113</v>
      </c>
      <c r="D147" t="s">
        <v>132</v>
      </c>
      <c r="E147" s="2" t="s">
        <v>544</v>
      </c>
      <c r="F147" t="s">
        <v>8</v>
      </c>
      <c r="G147" s="3">
        <v>0</v>
      </c>
      <c r="H147" t="s">
        <v>10</v>
      </c>
      <c r="I147" t="s">
        <v>14</v>
      </c>
      <c r="J147" s="4">
        <v>0</v>
      </c>
      <c r="K147">
        <v>51</v>
      </c>
      <c r="L147" s="9">
        <v>44435</v>
      </c>
      <c r="M147" t="s">
        <v>147</v>
      </c>
      <c r="O147" t="s">
        <v>143</v>
      </c>
      <c r="P147" t="s">
        <v>546</v>
      </c>
      <c r="R147" t="s">
        <v>446</v>
      </c>
      <c r="S147" t="s">
        <v>14</v>
      </c>
      <c r="T147" t="s">
        <v>14</v>
      </c>
      <c r="U147" t="s">
        <v>783</v>
      </c>
      <c r="V147" s="19" t="s">
        <v>836</v>
      </c>
      <c r="W147" s="19" t="s">
        <v>15</v>
      </c>
      <c r="AA147" t="str">
        <f>AA$1&amp;": "&amp;Tabla5[[#This Row],[id]]&amp;", "</f>
        <v xml:space="preserve">id: 146, </v>
      </c>
      <c r="AB147" t="str">
        <f>AB$1&amp;": '"&amp;Tabla5[[#This Row],[name]]&amp;"', "</f>
        <v xml:space="preserve">name: 'Programación Orientada a Objetos y principios SOLID', </v>
      </c>
      <c r="AC147" t="str">
        <f>AC$1&amp;": '"&amp;Tabla5[[#This Row],[category]]&amp;"', "</f>
        <v xml:space="preserve">category: 'Paradigmas', </v>
      </c>
      <c r="AD147" t="str">
        <f>AD$1&amp;": '"&amp;Tabla5[[#This Row],[technology]]&amp;"', "</f>
        <v xml:space="preserve">technology: 'POO', </v>
      </c>
      <c r="AE147" t="str">
        <f>AE$1&amp;": '"&amp;Tabla5[[#This Row],[url]]&amp;"', "</f>
        <v xml:space="preserve">url: 'https://www.udemy.com/course/programacion-orientada-a-objetos-y-principio-solid', </v>
      </c>
      <c r="AF147" t="str">
        <f>AF$1&amp;": '"&amp;Tabla5[[#This Row],[platform]]&amp;"', "</f>
        <v xml:space="preserve">platform: 'Udemy', </v>
      </c>
      <c r="AG147" t="str">
        <f>AG$1&amp;": "&amp;SUBSTITUTE(Tabla5[[#This Row],[costo]],",",".")&amp;", "</f>
        <v xml:space="preserve">costo: 0, </v>
      </c>
      <c r="AH147" t="str">
        <f>AH$1&amp;": '"&amp;Tabla5[[#This Row],[money]]&amp;"', "</f>
        <v xml:space="preserve">money: 'EUR', </v>
      </c>
      <c r="AI147" t="str">
        <f>AI$1&amp;": "&amp;Tabla5[[#This Row],[comprado]]&amp;", "</f>
        <v xml:space="preserve">comprado: true, </v>
      </c>
      <c r="AJ147" t="str">
        <f>AJ$1&amp;": "&amp;Tabla5[[#This Row],[priority]]&amp;", "</f>
        <v xml:space="preserve">priority: 0, </v>
      </c>
      <c r="AK147" t="str">
        <f>AK$1&amp;": "&amp;Tabla5[[#This Row],[minutos]]&amp;", "</f>
        <v xml:space="preserve">minutos: 51, </v>
      </c>
      <c r="AL147" t="str">
        <f>AL$1&amp;": "&amp;IF(Tabla5[[#This Row],[culminado]]=0,"null","'"&amp;TEXT(Tabla5[[#This Row],[culminado]],"aaaa-mm-dd")&amp;"'")&amp;", "</f>
        <v xml:space="preserve">culminado: '2021-08-27', </v>
      </c>
      <c r="AM147" t="str">
        <f>AM$1&amp;": '"&amp;Tabla5[[#This Row],[certificado]]&amp;"', "</f>
        <v xml:space="preserve">certificado: 'S/C', </v>
      </c>
      <c r="AN147" t="str">
        <f>AN$1&amp;": '"&amp;Tabla5[[#This Row],[url_certificado]]&amp;"', "</f>
        <v xml:space="preserve">url_certificado: '', </v>
      </c>
      <c r="AO147" t="str">
        <f>AO$1&amp;": '"&amp;Tabla5[[#This Row],[instructor]]&amp;"', "</f>
        <v xml:space="preserve">instructor: 'Eduardo Patiño', </v>
      </c>
      <c r="AP147" t="str">
        <f>AP$1&amp;": '"&amp;Tabla5[[#This Row],[description]]&amp;"', "</f>
        <v xml:space="preserve">description: 'Curso conceptual sobre el paradigma de la programación orientada a objetos y SOLID.', </v>
      </c>
      <c r="AQ147" t="str">
        <f>AQ$1&amp;": '"&amp;Tabla5[[#This Row],[url_aux]]&amp;"', "</f>
        <v xml:space="preserve">url_aux: '', </v>
      </c>
      <c r="AR147" t="str">
        <f>AR$1&amp;": '"&amp;Tabla5[[#This Row],[calificacion]]&amp;"', "</f>
        <v xml:space="preserve">calificacion: 'Bueno', </v>
      </c>
      <c r="AS147" t="str">
        <f>AS$1&amp;": "&amp;Tabla5[[#This Row],[actualizado]]&amp;", "</f>
        <v xml:space="preserve">actualizado: true, </v>
      </c>
      <c r="AT147" t="str">
        <f>AT$1&amp;": "&amp;Tabla5[[#This Row],[en_ruta]]&amp;", "</f>
        <v xml:space="preserve">en_ruta: true, </v>
      </c>
      <c r="AU147" t="str">
        <f>AU$1&amp;": '"&amp;Tabla5[[#This Row],[logo_platform]]&amp;"', "</f>
        <v xml:space="preserve">logo_platform: 'udemy', </v>
      </c>
      <c r="AV147" t="str">
        <f>AV$1&amp;": [ "&amp;Tabla5[[#This Row],[logo_technologies]]&amp;" ], "</f>
        <v xml:space="preserve">logo_technologies: [ 'generico' ], </v>
      </c>
      <c r="AW147" t="str">
        <f>AW$1&amp;": "&amp;Tabla5[[#This Row],[mostrar]]&amp;", "</f>
        <v xml:space="preserve">mostrar: false, </v>
      </c>
      <c r="AX147" t="str">
        <f>AX$1&amp;": '"&amp;Tabla5[[#This Row],[repositorio]]&amp;"', "</f>
        <v xml:space="preserve">repositorio: '', </v>
      </c>
      <c r="AY147" t="str">
        <f>AY$1&amp;": '"&amp;Tabla5[[#This Row],[nota]]&amp;"'"</f>
        <v>nota: ''</v>
      </c>
      <c r="AZ147" t="str">
        <f t="shared" si="2"/>
        <v>{ id: 146, name: 'Programación Orientada a Objetos y principios SOLID', category: 'Paradigmas', technology: 'POO', url: 'https://www.udemy.com/course/programacion-orientada-a-objetos-y-principio-solid', platform: 'Udemy', costo: 0, money: 'EUR', comprado: true, priority: 0, minutos: 51, culminado: '2021-08-27', certificado: 'S/C', url_certificado: '', instructor: 'Eduardo Patiño', description: 'Curso conceptual sobre el paradigma de la programación orientada a objetos y SOLID.', url_aux: '', calificacion: 'Bueno', actualizado: true, en_ruta: true, logo_platform: 'udemy', logo_technologies: [ 'generico' ], mostrar: false, repositorio: '', nota: '' },</v>
      </c>
    </row>
    <row r="148" spans="1:52" x14ac:dyDescent="0.3">
      <c r="A148" s="6">
        <v>147</v>
      </c>
      <c r="B148" t="s">
        <v>547</v>
      </c>
      <c r="C148" t="s">
        <v>302</v>
      </c>
      <c r="D148" t="s">
        <v>316</v>
      </c>
      <c r="E148" s="2" t="s">
        <v>549</v>
      </c>
      <c r="F148" t="s">
        <v>8</v>
      </c>
      <c r="G148" s="3">
        <v>0</v>
      </c>
      <c r="H148" t="s">
        <v>10</v>
      </c>
      <c r="I148" t="s">
        <v>14</v>
      </c>
      <c r="J148" s="4">
        <v>0</v>
      </c>
      <c r="K148">
        <f>60+14</f>
        <v>74</v>
      </c>
      <c r="L148" s="9">
        <v>44520</v>
      </c>
      <c r="M148" t="s">
        <v>147</v>
      </c>
      <c r="O148" t="s">
        <v>550</v>
      </c>
      <c r="P148" t="s">
        <v>548</v>
      </c>
      <c r="R148" t="s">
        <v>446</v>
      </c>
      <c r="S148" t="s">
        <v>14</v>
      </c>
      <c r="T148" t="s">
        <v>14</v>
      </c>
      <c r="U148" t="s">
        <v>783</v>
      </c>
      <c r="V148" s="19" t="s">
        <v>1091</v>
      </c>
      <c r="W148" s="19" t="s">
        <v>14</v>
      </c>
      <c r="AA148" t="str">
        <f>AA$1&amp;": "&amp;Tabla5[[#This Row],[id]]&amp;", "</f>
        <v xml:space="preserve">id: 147, </v>
      </c>
      <c r="AB148" t="str">
        <f>AB$1&amp;": '"&amp;Tabla5[[#This Row],[name]]&amp;"', "</f>
        <v xml:space="preserve">name: 'Las bases para desarrollar una aplicación full stack MERN', </v>
      </c>
      <c r="AC148" t="str">
        <f>AC$1&amp;": '"&amp;Tabla5[[#This Row],[category]]&amp;"', "</f>
        <v xml:space="preserve">category: 'Stack', </v>
      </c>
      <c r="AD148" t="str">
        <f>AD$1&amp;": '"&amp;Tabla5[[#This Row],[technology]]&amp;"', "</f>
        <v xml:space="preserve">technology: 'MERN', </v>
      </c>
      <c r="AE148" t="str">
        <f>AE$1&amp;": '"&amp;Tabla5[[#This Row],[url]]&amp;"', "</f>
        <v xml:space="preserve">url: 'https://www.udemy.com/course/las-bases-para-desarrollar-una-aplicacion-full-stack-mern', </v>
      </c>
      <c r="AF148" t="str">
        <f>AF$1&amp;": '"&amp;Tabla5[[#This Row],[platform]]&amp;"', "</f>
        <v xml:space="preserve">platform: 'Udemy', </v>
      </c>
      <c r="AG148" t="str">
        <f>AG$1&amp;": "&amp;SUBSTITUTE(Tabla5[[#This Row],[costo]],",",".")&amp;", "</f>
        <v xml:space="preserve">costo: 0, </v>
      </c>
      <c r="AH148" t="str">
        <f>AH$1&amp;": '"&amp;Tabla5[[#This Row],[money]]&amp;"', "</f>
        <v xml:space="preserve">money: 'EUR', </v>
      </c>
      <c r="AI148" t="str">
        <f>AI$1&amp;": "&amp;Tabla5[[#This Row],[comprado]]&amp;", "</f>
        <v xml:space="preserve">comprado: true, </v>
      </c>
      <c r="AJ148" t="str">
        <f>AJ$1&amp;": "&amp;Tabla5[[#This Row],[priority]]&amp;", "</f>
        <v xml:space="preserve">priority: 0, </v>
      </c>
      <c r="AK148" t="str">
        <f>AK$1&amp;": "&amp;Tabla5[[#This Row],[minutos]]&amp;", "</f>
        <v xml:space="preserve">minutos: 74, </v>
      </c>
      <c r="AL148" t="str">
        <f>AL$1&amp;": "&amp;IF(Tabla5[[#This Row],[culminado]]=0,"null","'"&amp;TEXT(Tabla5[[#This Row],[culminado]],"aaaa-mm-dd")&amp;"'")&amp;", "</f>
        <v xml:space="preserve">culminado: '2021-11-20', </v>
      </c>
      <c r="AM148" t="str">
        <f>AM$1&amp;": '"&amp;Tabla5[[#This Row],[certificado]]&amp;"', "</f>
        <v xml:space="preserve">certificado: 'S/C', </v>
      </c>
      <c r="AN148" t="str">
        <f>AN$1&amp;": '"&amp;Tabla5[[#This Row],[url_certificado]]&amp;"', "</f>
        <v xml:space="preserve">url_certificado: '', </v>
      </c>
      <c r="AO148" t="str">
        <f>AO$1&amp;": '"&amp;Tabla5[[#This Row],[instructor]]&amp;"', "</f>
        <v xml:space="preserve">instructor: 'Luis Trujillo Sánchez', </v>
      </c>
      <c r="AP148" t="str">
        <f>AP$1&amp;": '"&amp;Tabla5[[#This Row],[description]]&amp;"', "</f>
        <v xml:space="preserve">description: 'Aprende las bases para crear una aplicación web con el stack MERN (mongodb, express, react, nodejs)', </v>
      </c>
      <c r="AQ148" t="str">
        <f>AQ$1&amp;": '"&amp;Tabla5[[#This Row],[url_aux]]&amp;"', "</f>
        <v xml:space="preserve">url_aux: '', </v>
      </c>
      <c r="AR148" t="str">
        <f>AR$1&amp;": '"&amp;Tabla5[[#This Row],[calificacion]]&amp;"', "</f>
        <v xml:space="preserve">calificacion: 'Bueno', </v>
      </c>
      <c r="AS148" t="str">
        <f>AS$1&amp;": "&amp;Tabla5[[#This Row],[actualizado]]&amp;", "</f>
        <v xml:space="preserve">actualizado: true, </v>
      </c>
      <c r="AT148" t="str">
        <f>AT$1&amp;": "&amp;Tabla5[[#This Row],[en_ruta]]&amp;", "</f>
        <v xml:space="preserve">en_ruta: true, </v>
      </c>
      <c r="AU148" t="str">
        <f>AU$1&amp;": '"&amp;Tabla5[[#This Row],[logo_platform]]&amp;"', "</f>
        <v xml:space="preserve">logo_platform: 'udemy', </v>
      </c>
      <c r="AV148" t="str">
        <f>AV$1&amp;": [ "&amp;Tabla5[[#This Row],[logo_technologies]]&amp;" ], "</f>
        <v xml:space="preserve">logo_technologies: [ 'mongo','express','reactjs','nodejs' ], </v>
      </c>
      <c r="AW148" t="str">
        <f>AW$1&amp;": "&amp;Tabla5[[#This Row],[mostrar]]&amp;", "</f>
        <v xml:space="preserve">mostrar: true, </v>
      </c>
      <c r="AX148" t="str">
        <f>AX$1&amp;": '"&amp;Tabla5[[#This Row],[repositorio]]&amp;"', "</f>
        <v xml:space="preserve">repositorio: '', </v>
      </c>
      <c r="AY148" t="str">
        <f>AY$1&amp;": '"&amp;Tabla5[[#This Row],[nota]]&amp;"'"</f>
        <v>nota: ''</v>
      </c>
      <c r="AZ148" t="str">
        <f t="shared" si="2"/>
        <v>{ id: 147, name: 'Las bases para desarrollar una aplicación full stack MERN', category: 'Stack', technology: 'MERN', url: 'https://www.udemy.com/course/las-bases-para-desarrollar-una-aplicacion-full-stack-mern', platform: 'Udemy', costo: 0, money: 'EUR', comprado: true, priority: 0, minutos: 74, culminado: '2021-11-20', certificado: 'S/C', url_certificado: '', instructor: 'Luis Trujillo Sánchez', description: 'Aprende las bases para crear una aplicación web con el stack MERN (mongodb, express, react, nodejs)', url_aux: '', calificacion: 'Bueno', actualizado: true, en_ruta: true, logo_platform: 'udemy', logo_technologies: [ 'mongo','express','reactjs','nodejs' ], mostrar: true, repositorio: '', nota: '' },</v>
      </c>
    </row>
    <row r="149" spans="1:52" x14ac:dyDescent="0.3">
      <c r="A149" s="6">
        <v>148</v>
      </c>
      <c r="B149" t="s">
        <v>552</v>
      </c>
      <c r="C149" t="s">
        <v>470</v>
      </c>
      <c r="D149" t="s">
        <v>553</v>
      </c>
      <c r="E149" s="2" t="s">
        <v>551</v>
      </c>
      <c r="F149" t="s">
        <v>8</v>
      </c>
      <c r="G149" s="3">
        <v>0</v>
      </c>
      <c r="H149" t="s">
        <v>10</v>
      </c>
      <c r="I149" t="s">
        <v>14</v>
      </c>
      <c r="J149" s="4">
        <v>0</v>
      </c>
      <c r="K149">
        <f>6.5*60</f>
        <v>390</v>
      </c>
      <c r="L149" s="9">
        <v>44358</v>
      </c>
      <c r="M149" t="s">
        <v>556</v>
      </c>
      <c r="N149" s="2" t="s">
        <v>555</v>
      </c>
      <c r="O149" t="s">
        <v>566</v>
      </c>
      <c r="P149" t="s">
        <v>554</v>
      </c>
      <c r="R149" t="s">
        <v>450</v>
      </c>
      <c r="S149" t="s">
        <v>14</v>
      </c>
      <c r="T149" t="s">
        <v>15</v>
      </c>
      <c r="U149" t="s">
        <v>783</v>
      </c>
      <c r="V149" s="19" t="s">
        <v>859</v>
      </c>
      <c r="W149" s="19" t="s">
        <v>15</v>
      </c>
      <c r="AA149" t="str">
        <f>AA$1&amp;": "&amp;Tabla5[[#This Row],[id]]&amp;", "</f>
        <v xml:space="preserve">id: 148, </v>
      </c>
      <c r="AB149" t="str">
        <f>AB$1&amp;": '"&amp;Tabla5[[#This Row],[name]]&amp;"', "</f>
        <v xml:space="preserve">name: 'Introducción a Amazon Web Services (AWS)', </v>
      </c>
      <c r="AC149" t="str">
        <f>AC$1&amp;": '"&amp;Tabla5[[#This Row],[category]]&amp;"', "</f>
        <v xml:space="preserve">category: 'Cloud Computing', </v>
      </c>
      <c r="AD149" t="str">
        <f>AD$1&amp;": '"&amp;Tabla5[[#This Row],[technology]]&amp;"', "</f>
        <v xml:space="preserve">technology: 'AWS', </v>
      </c>
      <c r="AE149" t="str">
        <f>AE$1&amp;": '"&amp;Tabla5[[#This Row],[url]]&amp;"', "</f>
        <v xml:space="preserve">url: 'https://www.udemy.com/course/introduccion-a-amazon-web-services-aws', </v>
      </c>
      <c r="AF149" t="str">
        <f>AF$1&amp;": '"&amp;Tabla5[[#This Row],[platform]]&amp;"', "</f>
        <v xml:space="preserve">platform: 'Udemy', </v>
      </c>
      <c r="AG149" t="str">
        <f>AG$1&amp;": "&amp;SUBSTITUTE(Tabla5[[#This Row],[costo]],",",".")&amp;", "</f>
        <v xml:space="preserve">costo: 0, </v>
      </c>
      <c r="AH149" t="str">
        <f>AH$1&amp;": '"&amp;Tabla5[[#This Row],[money]]&amp;"', "</f>
        <v xml:space="preserve">money: 'EUR', </v>
      </c>
      <c r="AI149" t="str">
        <f>AI$1&amp;": "&amp;Tabla5[[#This Row],[comprado]]&amp;", "</f>
        <v xml:space="preserve">comprado: true, </v>
      </c>
      <c r="AJ149" t="str">
        <f>AJ$1&amp;": "&amp;Tabla5[[#This Row],[priority]]&amp;", "</f>
        <v xml:space="preserve">priority: 0, </v>
      </c>
      <c r="AK149" t="str">
        <f>AK$1&amp;": "&amp;Tabla5[[#This Row],[minutos]]&amp;", "</f>
        <v xml:space="preserve">minutos: 390, </v>
      </c>
      <c r="AL149" t="str">
        <f>AL$1&amp;": "&amp;IF(Tabla5[[#This Row],[culminado]]=0,"null","'"&amp;TEXT(Tabla5[[#This Row],[culminado]],"aaaa-mm-dd")&amp;"'")&amp;", "</f>
        <v xml:space="preserve">culminado: '2021-06-11', </v>
      </c>
      <c r="AM149" t="str">
        <f>AM$1&amp;": '"&amp;Tabla5[[#This Row],[certificado]]&amp;"', "</f>
        <v xml:space="preserve">certificado: 'UC-a0492df5-aae0-415c-8336-63642c830efc', </v>
      </c>
      <c r="AN149" t="str">
        <f>AN$1&amp;": '"&amp;Tabla5[[#This Row],[url_certificado]]&amp;"', "</f>
        <v xml:space="preserve">url_certificado: 'https://www.udemy.com/certificate/UC-a0492df5-aae0-415c-8336-63642c830efc', </v>
      </c>
      <c r="AO149" t="str">
        <f>AO$1&amp;": '"&amp;Tabla5[[#This Row],[instructor]]&amp;"', "</f>
        <v xml:space="preserve">instructor: 'Juan Luque', </v>
      </c>
      <c r="AP149" t="str">
        <f>AP$1&amp;": '"&amp;Tabla5[[#This Row],[description]]&amp;"', "</f>
        <v xml:space="preserve">description: 'Aprende los fundamentos de los servicios de AWS y desarrolla miniproyectos dentro de la plataforma.', </v>
      </c>
      <c r="AQ149" t="str">
        <f>AQ$1&amp;": '"&amp;Tabla5[[#This Row],[url_aux]]&amp;"', "</f>
        <v xml:space="preserve">url_aux: '', </v>
      </c>
      <c r="AR149" t="str">
        <f>AR$1&amp;": '"&amp;Tabla5[[#This Row],[calificacion]]&amp;"', "</f>
        <v xml:space="preserve">calificacion: 'Regular', </v>
      </c>
      <c r="AS149" t="str">
        <f>AS$1&amp;": "&amp;Tabla5[[#This Row],[actualizado]]&amp;", "</f>
        <v xml:space="preserve">actualizado: true, </v>
      </c>
      <c r="AT149" t="str">
        <f>AT$1&amp;": "&amp;Tabla5[[#This Row],[en_ruta]]&amp;", "</f>
        <v xml:space="preserve">en_ruta: false, </v>
      </c>
      <c r="AU149" t="str">
        <f>AU$1&amp;": '"&amp;Tabla5[[#This Row],[logo_platform]]&amp;"', "</f>
        <v xml:space="preserve">logo_platform: 'udemy', </v>
      </c>
      <c r="AV149" t="str">
        <f>AV$1&amp;": [ "&amp;Tabla5[[#This Row],[logo_technologies]]&amp;" ], "</f>
        <v xml:space="preserve">logo_technologies: [ 'aws' ], </v>
      </c>
      <c r="AW149" t="str">
        <f>AW$1&amp;": "&amp;Tabla5[[#This Row],[mostrar]]&amp;", "</f>
        <v xml:space="preserve">mostrar: false, </v>
      </c>
      <c r="AX149" t="str">
        <f>AX$1&amp;": '"&amp;Tabla5[[#This Row],[repositorio]]&amp;"', "</f>
        <v xml:space="preserve">repositorio: '', </v>
      </c>
      <c r="AY149" t="str">
        <f>AY$1&amp;": '"&amp;Tabla5[[#This Row],[nota]]&amp;"'"</f>
        <v>nota: ''</v>
      </c>
      <c r="AZ149" t="str">
        <f t="shared" si="2"/>
        <v>{ id: 148, name: 'Introducción a Amazon Web Services (AWS)', category: 'Cloud Computing', technology: 'AWS', url: 'https://www.udemy.com/course/introduccion-a-amazon-web-services-aws', platform: 'Udemy', costo: 0, money: 'EUR', comprado: true, priority: 0, minutos: 390, culminado: '2021-06-11', certificado: 'UC-a0492df5-aae0-415c-8336-63642c830efc', url_certificado: 'https://www.udemy.com/certificate/UC-a0492df5-aae0-415c-8336-63642c830efc', instructor: 'Juan Luque', description: 'Aprende los fundamentos de los servicios de AWS y desarrolla miniproyectos dentro de la plataforma.', url_aux: '', calificacion: 'Regular', actualizado: true, en_ruta: false, logo_platform: 'udemy', logo_technologies: [ 'aws' ], mostrar: false, repositorio: '', nota: '' },</v>
      </c>
    </row>
    <row r="150" spans="1:52" x14ac:dyDescent="0.3">
      <c r="A150" s="6">
        <v>149</v>
      </c>
      <c r="B150" t="s">
        <v>930</v>
      </c>
      <c r="C150" t="s">
        <v>333</v>
      </c>
      <c r="D150" t="s">
        <v>332</v>
      </c>
      <c r="E150" s="2" t="s">
        <v>557</v>
      </c>
      <c r="F150" t="s">
        <v>8</v>
      </c>
      <c r="G150" s="3">
        <v>9.99</v>
      </c>
      <c r="H150" t="s">
        <v>10</v>
      </c>
      <c r="I150" t="s">
        <v>14</v>
      </c>
      <c r="J150" s="4">
        <v>0</v>
      </c>
      <c r="K150">
        <f>22*60</f>
        <v>1320</v>
      </c>
      <c r="L150" s="9">
        <v>44368</v>
      </c>
      <c r="M150" t="s">
        <v>559</v>
      </c>
      <c r="N150" s="2" t="s">
        <v>558</v>
      </c>
      <c r="O150" t="s">
        <v>150</v>
      </c>
      <c r="P150" t="s">
        <v>1029</v>
      </c>
      <c r="R150" t="s">
        <v>458</v>
      </c>
      <c r="S150" t="s">
        <v>14</v>
      </c>
      <c r="T150" t="s">
        <v>14</v>
      </c>
      <c r="U150" t="s">
        <v>783</v>
      </c>
      <c r="V150" s="19" t="s">
        <v>1107</v>
      </c>
      <c r="W150" s="19" t="s">
        <v>14</v>
      </c>
      <c r="AA150" t="str">
        <f>AA$1&amp;": "&amp;Tabla5[[#This Row],[id]]&amp;", "</f>
        <v xml:space="preserve">id: 149, </v>
      </c>
      <c r="AB150" t="str">
        <f>AB$1&amp;": '"&amp;Tabla5[[#This Row],[name]]&amp;"', "</f>
        <v xml:space="preserve">name: 'Aprende a crear una plataforma de cursos con laravel', </v>
      </c>
      <c r="AC150" t="str">
        <f>AC$1&amp;": '"&amp;Tabla5[[#This Row],[category]]&amp;"', "</f>
        <v xml:space="preserve">category: 'Frameworks de back-end', </v>
      </c>
      <c r="AD150" t="str">
        <f>AD$1&amp;": '"&amp;Tabla5[[#This Row],[technology]]&amp;"', "</f>
        <v xml:space="preserve">technology: 'Laravel', </v>
      </c>
      <c r="AE150" t="str">
        <f>AE$1&amp;": '"&amp;Tabla5[[#This Row],[url]]&amp;"', "</f>
        <v xml:space="preserve">url: 'https://codersfree.com/cursos/aprende-a-crear-una-plataforma-de-cursos-con-laravel', </v>
      </c>
      <c r="AF150" t="str">
        <f>AF$1&amp;": '"&amp;Tabla5[[#This Row],[platform]]&amp;"', "</f>
        <v xml:space="preserve">platform: 'Udemy', </v>
      </c>
      <c r="AG150" t="str">
        <f>AG$1&amp;": "&amp;SUBSTITUTE(Tabla5[[#This Row],[costo]],",",".")&amp;", "</f>
        <v xml:space="preserve">costo: 9.99, </v>
      </c>
      <c r="AH150" t="str">
        <f>AH$1&amp;": '"&amp;Tabla5[[#This Row],[money]]&amp;"', "</f>
        <v xml:space="preserve">money: 'EUR', </v>
      </c>
      <c r="AI150" t="str">
        <f>AI$1&amp;": "&amp;Tabla5[[#This Row],[comprado]]&amp;", "</f>
        <v xml:space="preserve">comprado: true, </v>
      </c>
      <c r="AJ150" t="str">
        <f>AJ$1&amp;": "&amp;Tabla5[[#This Row],[priority]]&amp;", "</f>
        <v xml:space="preserve">priority: 0, </v>
      </c>
      <c r="AK150" t="str">
        <f>AK$1&amp;": "&amp;Tabla5[[#This Row],[minutos]]&amp;", "</f>
        <v xml:space="preserve">minutos: 1320, </v>
      </c>
      <c r="AL150" t="str">
        <f>AL$1&amp;": "&amp;IF(Tabla5[[#This Row],[culminado]]=0,"null","'"&amp;TEXT(Tabla5[[#This Row],[culminado]],"aaaa-mm-dd")&amp;"'")&amp;", "</f>
        <v xml:space="preserve">culminado: '2021-06-21', </v>
      </c>
      <c r="AM150" t="str">
        <f>AM$1&amp;": '"&amp;Tabla5[[#This Row],[certificado]]&amp;"', "</f>
        <v xml:space="preserve">certificado: 'UC-808bf328-9ed5-4792-bcd3-755dde0f62f6', </v>
      </c>
      <c r="AN150" t="str">
        <f>AN$1&amp;": '"&amp;Tabla5[[#This Row],[url_certificado]]&amp;"', "</f>
        <v xml:space="preserve">url_certificado: 'https://www.udemy.com/certificate/UC-808bf328-9ed5-4792-bcd3-755dde0f62f6', </v>
      </c>
      <c r="AO150" t="str">
        <f>AO$1&amp;": '"&amp;Tabla5[[#This Row],[instructor]]&amp;"', "</f>
        <v xml:space="preserve">instructor: 'Victor Arana Flores', </v>
      </c>
      <c r="AP150" t="str">
        <f>AP$1&amp;": '"&amp;Tabla5[[#This Row],[description]]&amp;"', "</f>
        <v xml:space="preserve">description: 'En este curso aprenderás a crear una plataforma de cursos, con laravel, Livewire Tailwind y Alpine.', </v>
      </c>
      <c r="AQ150" t="str">
        <f>AQ$1&amp;": '"&amp;Tabla5[[#This Row],[url_aux]]&amp;"', "</f>
        <v xml:space="preserve">url_aux: '', </v>
      </c>
      <c r="AR150" t="str">
        <f>AR$1&amp;": '"&amp;Tabla5[[#This Row],[calificacion]]&amp;"', "</f>
        <v xml:space="preserve">calificacion: 'Excelente', </v>
      </c>
      <c r="AS150" t="str">
        <f>AS$1&amp;": "&amp;Tabla5[[#This Row],[actualizado]]&amp;", "</f>
        <v xml:space="preserve">actualizado: true, </v>
      </c>
      <c r="AT150" t="str">
        <f>AT$1&amp;": "&amp;Tabla5[[#This Row],[en_ruta]]&amp;", "</f>
        <v xml:space="preserve">en_ruta: true, </v>
      </c>
      <c r="AU150" t="str">
        <f>AU$1&amp;": '"&amp;Tabla5[[#This Row],[logo_platform]]&amp;"', "</f>
        <v xml:space="preserve">logo_platform: 'udemy', </v>
      </c>
      <c r="AV150" t="str">
        <f>AV$1&amp;": [ "&amp;Tabla5[[#This Row],[logo_technologies]]&amp;" ], "</f>
        <v xml:space="preserve">logo_technologies: [ 'laravel','livewire','tailwindcss','alpine' ], </v>
      </c>
      <c r="AW150" t="str">
        <f>AW$1&amp;": "&amp;Tabla5[[#This Row],[mostrar]]&amp;", "</f>
        <v xml:space="preserve">mostrar: true, </v>
      </c>
      <c r="AX150" t="str">
        <f>AX$1&amp;": '"&amp;Tabla5[[#This Row],[repositorio]]&amp;"', "</f>
        <v xml:space="preserve">repositorio: '', </v>
      </c>
      <c r="AY150" t="str">
        <f>AY$1&amp;": '"&amp;Tabla5[[#This Row],[nota]]&amp;"'"</f>
        <v>nota: ''</v>
      </c>
      <c r="AZ150" t="str">
        <f t="shared" si="2"/>
        <v>{ id: 149, name: 'Aprende a crear una plataforma de cursos con laravel', category: 'Frameworks de back-end', technology: 'Laravel', url: 'https://codersfree.com/cursos/aprende-a-crear-una-plataforma-de-cursos-con-laravel', platform: 'Udemy', costo: 9.99, money: 'EUR', comprado: true, priority: 0, minutos: 1320, culminado: '2021-06-21', certificado: 'UC-808bf328-9ed5-4792-bcd3-755dde0f62f6', url_certificado: 'https://www.udemy.com/certificate/UC-808bf328-9ed5-4792-bcd3-755dde0f62f6', instructor: 'Victor Arana Flores', description: 'En este curso aprenderás a crear una plataforma de cursos, con laravel, Livewire Tailwind y Alpine.', url_aux: '', calificacion: 'Excelente', actualizado: true, en_ruta: true, logo_platform: 'udemy', logo_technologies: [ 'laravel','livewire','tailwindcss','alpine' ], mostrar: true, repositorio: '', nota: '' },</v>
      </c>
    </row>
    <row r="151" spans="1:52" x14ac:dyDescent="0.3">
      <c r="A151" s="6">
        <v>150</v>
      </c>
      <c r="B151" t="s">
        <v>931</v>
      </c>
      <c r="C151" t="s">
        <v>302</v>
      </c>
      <c r="D151" s="19" t="s">
        <v>950</v>
      </c>
      <c r="E151" s="2" t="s">
        <v>560</v>
      </c>
      <c r="F151" t="s">
        <v>8</v>
      </c>
      <c r="G151" s="3">
        <v>0</v>
      </c>
      <c r="H151" t="s">
        <v>10</v>
      </c>
      <c r="I151" t="s">
        <v>14</v>
      </c>
      <c r="J151" s="4">
        <v>0</v>
      </c>
      <c r="K151">
        <f>10*60+49</f>
        <v>649</v>
      </c>
      <c r="L151" s="9">
        <v>44379</v>
      </c>
      <c r="M151" t="s">
        <v>563</v>
      </c>
      <c r="N151" s="2" t="s">
        <v>564</v>
      </c>
      <c r="O151" t="s">
        <v>562</v>
      </c>
      <c r="P151" t="s">
        <v>1030</v>
      </c>
      <c r="R151" t="s">
        <v>446</v>
      </c>
      <c r="S151" t="s">
        <v>14</v>
      </c>
      <c r="T151" t="s">
        <v>14</v>
      </c>
      <c r="U151" t="s">
        <v>783</v>
      </c>
      <c r="V151" s="19" t="s">
        <v>1108</v>
      </c>
      <c r="W151" s="19" t="s">
        <v>14</v>
      </c>
      <c r="AA151" t="str">
        <f>AA$1&amp;": "&amp;Tabla5[[#This Row],[id]]&amp;", "</f>
        <v xml:space="preserve">id: 150, </v>
      </c>
      <c r="AB151" t="str">
        <f>AB$1&amp;": '"&amp;Tabla5[[#This Row],[name]]&amp;"', "</f>
        <v xml:space="preserve">name: 'Desarrollo web : HTML, css, javascript, JQuery, python y django', </v>
      </c>
      <c r="AC151" t="str">
        <f>AC$1&amp;": '"&amp;Tabla5[[#This Row],[category]]&amp;"', "</f>
        <v xml:space="preserve">category: 'Stack', </v>
      </c>
      <c r="AD151" t="str">
        <f>AD$1&amp;": '"&amp;Tabla5[[#This Row],[technology]]&amp;"', "</f>
        <v xml:space="preserve">technology: 'python-django', </v>
      </c>
      <c r="AE151" t="str">
        <f>AE$1&amp;": '"&amp;Tabla5[[#This Row],[url]]&amp;"', "</f>
        <v xml:space="preserve">url: 'https://www.udemy.com/course/desarrollo-web-con-python-y-django', </v>
      </c>
      <c r="AF151" t="str">
        <f>AF$1&amp;": '"&amp;Tabla5[[#This Row],[platform]]&amp;"', "</f>
        <v xml:space="preserve">platform: 'Udemy', </v>
      </c>
      <c r="AG151" t="str">
        <f>AG$1&amp;": "&amp;SUBSTITUTE(Tabla5[[#This Row],[costo]],",",".")&amp;", "</f>
        <v xml:space="preserve">costo: 0, </v>
      </c>
      <c r="AH151" t="str">
        <f>AH$1&amp;": '"&amp;Tabla5[[#This Row],[money]]&amp;"', "</f>
        <v xml:space="preserve">money: 'EUR', </v>
      </c>
      <c r="AI151" t="str">
        <f>AI$1&amp;": "&amp;Tabla5[[#This Row],[comprado]]&amp;", "</f>
        <v xml:space="preserve">comprado: true, </v>
      </c>
      <c r="AJ151" t="str">
        <f>AJ$1&amp;": "&amp;Tabla5[[#This Row],[priority]]&amp;", "</f>
        <v xml:space="preserve">priority: 0, </v>
      </c>
      <c r="AK151" t="str">
        <f>AK$1&amp;": "&amp;Tabla5[[#This Row],[minutos]]&amp;", "</f>
        <v xml:space="preserve">minutos: 649, </v>
      </c>
      <c r="AL151" t="str">
        <f>AL$1&amp;": "&amp;IF(Tabla5[[#This Row],[culminado]]=0,"null","'"&amp;TEXT(Tabla5[[#This Row],[culminado]],"aaaa-mm-dd")&amp;"'")&amp;", "</f>
        <v xml:space="preserve">culminado: '2021-07-02', </v>
      </c>
      <c r="AM151" t="str">
        <f>AM$1&amp;": '"&amp;Tabla5[[#This Row],[certificado]]&amp;"', "</f>
        <v xml:space="preserve">certificado: 'UC-f64e78a2-26a3-4ef5-84e8-0b22058eb52a', </v>
      </c>
      <c r="AN151" t="str">
        <f>AN$1&amp;": '"&amp;Tabla5[[#This Row],[url_certificado]]&amp;"', "</f>
        <v xml:space="preserve">url_certificado: 'https://www.udemy.com/certificate/UC-f64e78a2-26a3-4ef5-84e8-0b22058eb52a', </v>
      </c>
      <c r="AO151" t="str">
        <f>AO$1&amp;": '"&amp;Tabla5[[#This Row],[instructor]]&amp;"', "</f>
        <v xml:space="preserve">instructor: 'Redait Media', </v>
      </c>
      <c r="AP151" t="str">
        <f>AP$1&amp;": '"&amp;Tabla5[[#This Row],[description]]&amp;"', "</f>
        <v xml:space="preserve">description: 'Aprende a construir sitios web con HTML, css, bootstrap, javascript, JQuery, python 3 y django.', </v>
      </c>
      <c r="AQ151" t="str">
        <f>AQ$1&amp;": '"&amp;Tabla5[[#This Row],[url_aux]]&amp;"', "</f>
        <v xml:space="preserve">url_aux: '', </v>
      </c>
      <c r="AR151" t="str">
        <f>AR$1&amp;": '"&amp;Tabla5[[#This Row],[calificacion]]&amp;"', "</f>
        <v xml:space="preserve">calificacion: 'Bueno', </v>
      </c>
      <c r="AS151" t="str">
        <f>AS$1&amp;": "&amp;Tabla5[[#This Row],[actualizado]]&amp;", "</f>
        <v xml:space="preserve">actualizado: true, </v>
      </c>
      <c r="AT151" t="str">
        <f>AT$1&amp;": "&amp;Tabla5[[#This Row],[en_ruta]]&amp;", "</f>
        <v xml:space="preserve">en_ruta: true, </v>
      </c>
      <c r="AU151" t="str">
        <f>AU$1&amp;": '"&amp;Tabla5[[#This Row],[logo_platform]]&amp;"', "</f>
        <v xml:space="preserve">logo_platform: 'udemy', </v>
      </c>
      <c r="AV151" t="str">
        <f>AV$1&amp;": [ "&amp;Tabla5[[#This Row],[logo_technologies]]&amp;" ], "</f>
        <v xml:space="preserve">logo_technologies: [ 'html5','css','javascript','jquery','python','django' ], </v>
      </c>
      <c r="AW151" t="str">
        <f>AW$1&amp;": "&amp;Tabla5[[#This Row],[mostrar]]&amp;", "</f>
        <v xml:space="preserve">mostrar: true, </v>
      </c>
      <c r="AX151" t="str">
        <f>AX$1&amp;": '"&amp;Tabla5[[#This Row],[repositorio]]&amp;"', "</f>
        <v xml:space="preserve">repositorio: '', </v>
      </c>
      <c r="AY151" t="str">
        <f>AY$1&amp;": '"&amp;Tabla5[[#This Row],[nota]]&amp;"'"</f>
        <v>nota: ''</v>
      </c>
      <c r="AZ151" t="str">
        <f t="shared" si="2"/>
        <v>{ id: 150, name: 'Desarrollo web : HTML, css, javascript, JQuery, python y django', category: 'Stack', technology: 'python-django', url: 'https://www.udemy.com/course/desarrollo-web-con-python-y-django', platform: 'Udemy', costo: 0, money: 'EUR', comprado: true, priority: 0, minutos: 649, culminado: '2021-07-02', certificado: 'UC-f64e78a2-26a3-4ef5-84e8-0b22058eb52a', url_certificado: 'https://www.udemy.com/certificate/UC-f64e78a2-26a3-4ef5-84e8-0b22058eb52a', instructor: 'Redait Media', description: 'Aprende a construir sitios web con HTML, css, bootstrap, javascript, JQuery, python 3 y django.', url_aux: '', calificacion: 'Bueno', actualizado: true, en_ruta: true, logo_platform: 'udemy', logo_technologies: [ 'html5','css','javascript','jquery','python','django' ], mostrar: true, repositorio: '', nota: '' },</v>
      </c>
    </row>
    <row r="152" spans="1:52" x14ac:dyDescent="0.3">
      <c r="A152" s="6">
        <v>151</v>
      </c>
      <c r="B152" t="s">
        <v>932</v>
      </c>
      <c r="C152" t="s">
        <v>435</v>
      </c>
      <c r="D152" t="s">
        <v>553</v>
      </c>
      <c r="E152" s="2" t="s">
        <v>565</v>
      </c>
      <c r="F152" t="s">
        <v>8</v>
      </c>
      <c r="G152" s="3">
        <v>9.99</v>
      </c>
      <c r="H152" t="s">
        <v>10</v>
      </c>
      <c r="I152" t="s">
        <v>14</v>
      </c>
      <c r="J152" s="4">
        <v>0</v>
      </c>
      <c r="K152">
        <f>1.5*60</f>
        <v>90</v>
      </c>
      <c r="L152" s="9">
        <v>44406</v>
      </c>
      <c r="M152" t="s">
        <v>568</v>
      </c>
      <c r="N152" s="2" t="s">
        <v>567</v>
      </c>
      <c r="O152" t="s">
        <v>516</v>
      </c>
      <c r="P152" t="s">
        <v>1031</v>
      </c>
      <c r="R152" t="s">
        <v>458</v>
      </c>
      <c r="S152" t="s">
        <v>14</v>
      </c>
      <c r="T152" t="s">
        <v>15</v>
      </c>
      <c r="U152" t="s">
        <v>783</v>
      </c>
      <c r="V152" s="19" t="s">
        <v>1109</v>
      </c>
      <c r="W152" s="19" t="s">
        <v>15</v>
      </c>
      <c r="AA152" t="str">
        <f>AA$1&amp;": "&amp;Tabla5[[#This Row],[id]]&amp;", "</f>
        <v xml:space="preserve">id: 151, </v>
      </c>
      <c r="AB152" t="str">
        <f>AB$1&amp;": '"&amp;Tabla5[[#This Row],[name]]&amp;"', "</f>
        <v xml:space="preserve">name: 'Aprende a instalar laravel 8 en Amazon Web Services', </v>
      </c>
      <c r="AC152" t="str">
        <f>AC$1&amp;": '"&amp;Tabla5[[#This Row],[category]]&amp;"', "</f>
        <v xml:space="preserve">category: 'Deploy', </v>
      </c>
      <c r="AD152" t="str">
        <f>AD$1&amp;": '"&amp;Tabla5[[#This Row],[technology]]&amp;"', "</f>
        <v xml:space="preserve">technology: 'AWS', </v>
      </c>
      <c r="AE152" t="str">
        <f>AE$1&amp;": '"&amp;Tabla5[[#This Row],[url]]&amp;"', "</f>
        <v xml:space="preserve">url: 'https://www.udemy.com/course/draft/3793886/learn/lecture/24522234?start=0#overview', </v>
      </c>
      <c r="AF152" t="str">
        <f>AF$1&amp;": '"&amp;Tabla5[[#This Row],[platform]]&amp;"', "</f>
        <v xml:space="preserve">platform: 'Udemy', </v>
      </c>
      <c r="AG152" t="str">
        <f>AG$1&amp;": "&amp;SUBSTITUTE(Tabla5[[#This Row],[costo]],",",".")&amp;", "</f>
        <v xml:space="preserve">costo: 9.99, </v>
      </c>
      <c r="AH152" t="str">
        <f>AH$1&amp;": '"&amp;Tabla5[[#This Row],[money]]&amp;"', "</f>
        <v xml:space="preserve">money: 'EUR', </v>
      </c>
      <c r="AI152" t="str">
        <f>AI$1&amp;": "&amp;Tabla5[[#This Row],[comprado]]&amp;", "</f>
        <v xml:space="preserve">comprado: true, </v>
      </c>
      <c r="AJ152" t="str">
        <f>AJ$1&amp;": "&amp;Tabla5[[#This Row],[priority]]&amp;", "</f>
        <v xml:space="preserve">priority: 0, </v>
      </c>
      <c r="AK152" t="str">
        <f>AK$1&amp;": "&amp;Tabla5[[#This Row],[minutos]]&amp;", "</f>
        <v xml:space="preserve">minutos: 90, </v>
      </c>
      <c r="AL152" t="str">
        <f>AL$1&amp;": "&amp;IF(Tabla5[[#This Row],[culminado]]=0,"null","'"&amp;TEXT(Tabla5[[#This Row],[culminado]],"aaaa-mm-dd")&amp;"'")&amp;", "</f>
        <v xml:space="preserve">culminado: '2021-07-29', </v>
      </c>
      <c r="AM152" t="str">
        <f>AM$1&amp;": '"&amp;Tabla5[[#This Row],[certificado]]&amp;"', "</f>
        <v xml:space="preserve">certificado: 'UC-a7113805-8cb5-405b-9791-5c134e6d8e3c', </v>
      </c>
      <c r="AN152" t="str">
        <f>AN$1&amp;": '"&amp;Tabla5[[#This Row],[url_certificado]]&amp;"', "</f>
        <v xml:space="preserve">url_certificado: 'https://www.udemy.com/certificate/UC-a7113805-8cb5-405b-9791-5c134e6d8e3c', </v>
      </c>
      <c r="AO152" t="str">
        <f>AO$1&amp;": '"&amp;Tabla5[[#This Row],[instructor]]&amp;"', "</f>
        <v xml:space="preserve">instructor: 'Homero Raúl Vargas Cruz', </v>
      </c>
      <c r="AP152" t="str">
        <f>AP$1&amp;": '"&amp;Tabla5[[#This Row],[description]]&amp;"', "</f>
        <v xml:space="preserve">description: 'Instalación de laravel en Amazon EC2, configuracion de la base de datos, implementar certificado SSL y mucho más.', </v>
      </c>
      <c r="AQ152" t="str">
        <f>AQ$1&amp;": '"&amp;Tabla5[[#This Row],[url_aux]]&amp;"', "</f>
        <v xml:space="preserve">url_aux: '', </v>
      </c>
      <c r="AR152" t="str">
        <f>AR$1&amp;": '"&amp;Tabla5[[#This Row],[calificacion]]&amp;"', "</f>
        <v xml:space="preserve">calificacion: 'Excelente', </v>
      </c>
      <c r="AS152" t="str">
        <f>AS$1&amp;": "&amp;Tabla5[[#This Row],[actualizado]]&amp;", "</f>
        <v xml:space="preserve">actualizado: true, </v>
      </c>
      <c r="AT152" t="str">
        <f>AT$1&amp;": "&amp;Tabla5[[#This Row],[en_ruta]]&amp;", "</f>
        <v xml:space="preserve">en_ruta: false, </v>
      </c>
      <c r="AU152" t="str">
        <f>AU$1&amp;": '"&amp;Tabla5[[#This Row],[logo_platform]]&amp;"', "</f>
        <v xml:space="preserve">logo_platform: 'udemy', </v>
      </c>
      <c r="AV152" t="str">
        <f>AV$1&amp;": [ "&amp;Tabla5[[#This Row],[logo_technologies]]&amp;" ], "</f>
        <v xml:space="preserve">logo_technologies: [ 'aws','laravel' ], </v>
      </c>
      <c r="AW152" t="str">
        <f>AW$1&amp;": "&amp;Tabla5[[#This Row],[mostrar]]&amp;", "</f>
        <v xml:space="preserve">mostrar: false, </v>
      </c>
      <c r="AX152" t="str">
        <f>AX$1&amp;": '"&amp;Tabla5[[#This Row],[repositorio]]&amp;"', "</f>
        <v xml:space="preserve">repositorio: '', </v>
      </c>
      <c r="AY152" t="str">
        <f>AY$1&amp;": '"&amp;Tabla5[[#This Row],[nota]]&amp;"'"</f>
        <v>nota: ''</v>
      </c>
      <c r="AZ152" t="str">
        <f t="shared" si="2"/>
        <v>{ id: 151, name: 'Aprende a instalar laravel 8 en Amazon Web Services', category: 'Deploy', technology: 'AWS', url: 'https://www.udemy.com/course/draft/3793886/learn/lecture/24522234?start=0#overview', platform: 'Udemy', costo: 9.99, money: 'EUR', comprado: true, priority: 0, minutos: 90, culminado: '2021-07-29', certificado: 'UC-a7113805-8cb5-405b-9791-5c134e6d8e3c', url_certificado: 'https://www.udemy.com/certificate/UC-a7113805-8cb5-405b-9791-5c134e6d8e3c', instructor: 'Homero Raúl Vargas Cruz', description: 'Instalación de laravel en Amazon EC2, configuracion de la base de datos, implementar certificado SSL y mucho más.', url_aux: '', calificacion: 'Excelente', actualizado: true, en_ruta: false, logo_platform: 'udemy', logo_technologies: [ 'aws','laravel' ], mostrar: false, repositorio: '', nota: '' },</v>
      </c>
    </row>
    <row r="153" spans="1:52" x14ac:dyDescent="0.3">
      <c r="A153" s="6">
        <v>152</v>
      </c>
      <c r="B153" t="s">
        <v>572</v>
      </c>
      <c r="C153" t="s">
        <v>113</v>
      </c>
      <c r="D153" t="s">
        <v>282</v>
      </c>
      <c r="E153" s="2" t="s">
        <v>573</v>
      </c>
      <c r="F153" t="s">
        <v>44</v>
      </c>
      <c r="G153" s="3">
        <v>0</v>
      </c>
      <c r="H153" t="s">
        <v>47</v>
      </c>
      <c r="I153" t="s">
        <v>14</v>
      </c>
      <c r="J153" s="4">
        <v>0</v>
      </c>
      <c r="K153">
        <f>3*60</f>
        <v>180</v>
      </c>
      <c r="L153" s="9">
        <v>44407</v>
      </c>
      <c r="M153" t="s">
        <v>571</v>
      </c>
      <c r="N153" s="2" t="s">
        <v>570</v>
      </c>
      <c r="O153" t="s">
        <v>48</v>
      </c>
      <c r="P153" t="s">
        <v>569</v>
      </c>
      <c r="R153" t="s">
        <v>458</v>
      </c>
      <c r="S153" t="s">
        <v>14</v>
      </c>
      <c r="T153" t="s">
        <v>14</v>
      </c>
      <c r="U153" t="s">
        <v>770</v>
      </c>
      <c r="V153" s="19" t="s">
        <v>836</v>
      </c>
      <c r="W153" s="19" t="s">
        <v>14</v>
      </c>
      <c r="AA153" t="str">
        <f>AA$1&amp;": "&amp;Tabla5[[#This Row],[id]]&amp;", "</f>
        <v xml:space="preserve">id: 152, </v>
      </c>
      <c r="AB153" t="str">
        <f>AB$1&amp;": '"&amp;Tabla5[[#This Row],[name]]&amp;"', "</f>
        <v xml:space="preserve">name: 'La ruta del desarrollador web', </v>
      </c>
      <c r="AC153" t="str">
        <f>AC$1&amp;": '"&amp;Tabla5[[#This Row],[category]]&amp;"', "</f>
        <v xml:space="preserve">category: 'Paradigmas', </v>
      </c>
      <c r="AD153" t="str">
        <f>AD$1&amp;": '"&amp;Tabla5[[#This Row],[technology]]&amp;"', "</f>
        <v xml:space="preserve">technology: 'General', </v>
      </c>
      <c r="AE153" t="str">
        <f>AE$1&amp;": '"&amp;Tabla5[[#This Row],[url]]&amp;"', "</f>
        <v xml:space="preserve">url: 'https://app.ed.team/cursos/web', </v>
      </c>
      <c r="AF153" t="str">
        <f>AF$1&amp;": '"&amp;Tabla5[[#This Row],[platform]]&amp;"', "</f>
        <v xml:space="preserve">platform: 'EDteam', </v>
      </c>
      <c r="AG153" t="str">
        <f>AG$1&amp;": "&amp;SUBSTITUTE(Tabla5[[#This Row],[costo]],",",".")&amp;", "</f>
        <v xml:space="preserve">costo: 0, </v>
      </c>
      <c r="AH153" t="str">
        <f>AH$1&amp;": '"&amp;Tabla5[[#This Row],[money]]&amp;"', "</f>
        <v xml:space="preserve">money: 'USD', </v>
      </c>
      <c r="AI153" t="str">
        <f>AI$1&amp;": "&amp;Tabla5[[#This Row],[comprado]]&amp;", "</f>
        <v xml:space="preserve">comprado: true, </v>
      </c>
      <c r="AJ153" t="str">
        <f>AJ$1&amp;": "&amp;Tabla5[[#This Row],[priority]]&amp;", "</f>
        <v xml:space="preserve">priority: 0, </v>
      </c>
      <c r="AK153" t="str">
        <f>AK$1&amp;": "&amp;Tabla5[[#This Row],[minutos]]&amp;", "</f>
        <v xml:space="preserve">minutos: 180, </v>
      </c>
      <c r="AL153" t="str">
        <f>AL$1&amp;": "&amp;IF(Tabla5[[#This Row],[culminado]]=0,"null","'"&amp;TEXT(Tabla5[[#This Row],[culminado]],"aaaa-mm-dd")&amp;"'")&amp;", "</f>
        <v xml:space="preserve">culminado: '2021-07-30', </v>
      </c>
      <c r="AM153" t="str">
        <f>AM$1&amp;": '"&amp;Tabla5[[#This Row],[certificado]]&amp;"', "</f>
        <v xml:space="preserve">certificado: '228409405-1cd51139-1307-460e-abc8-d6890e6b85bc', </v>
      </c>
      <c r="AN153" t="str">
        <f>AN$1&amp;": '"&amp;Tabla5[[#This Row],[url_certificado]]&amp;"', "</f>
        <v xml:space="preserve">url_certificado: 'https://app.ed.team/@pedrojesusbazocanelon/curso/web', </v>
      </c>
      <c r="AO153" t="str">
        <f>AO$1&amp;": '"&amp;Tabla5[[#This Row],[instructor]]&amp;"', "</f>
        <v xml:space="preserve">instructor: 'Alvaro Felipe Chávez', </v>
      </c>
      <c r="AP153" t="str">
        <f>AP$1&amp;": '"&amp;Tabla5[[#This Row],[description]]&amp;"', "</f>
        <v xml:space="preserve">description: 'Aprende todos los roles y rutas que existen para ser un desarrollador web profesional en 2021.', </v>
      </c>
      <c r="AQ153" t="str">
        <f>AQ$1&amp;": '"&amp;Tabla5[[#This Row],[url_aux]]&amp;"', "</f>
        <v xml:space="preserve">url_aux: '', </v>
      </c>
      <c r="AR153" t="str">
        <f>AR$1&amp;": '"&amp;Tabla5[[#This Row],[calificacion]]&amp;"', "</f>
        <v xml:space="preserve">calificacion: 'Excelente', </v>
      </c>
      <c r="AS153" t="str">
        <f>AS$1&amp;": "&amp;Tabla5[[#This Row],[actualizado]]&amp;", "</f>
        <v xml:space="preserve">actualizado: true, </v>
      </c>
      <c r="AT153" t="str">
        <f>AT$1&amp;": "&amp;Tabla5[[#This Row],[en_ruta]]&amp;", "</f>
        <v xml:space="preserve">en_ruta: true, </v>
      </c>
      <c r="AU153" t="str">
        <f>AU$1&amp;": '"&amp;Tabla5[[#This Row],[logo_platform]]&amp;"', "</f>
        <v xml:space="preserve">logo_platform: 'edteam', </v>
      </c>
      <c r="AV153" t="str">
        <f>AV$1&amp;": [ "&amp;Tabla5[[#This Row],[logo_technologies]]&amp;" ], "</f>
        <v xml:space="preserve">logo_technologies: [ 'generico' ], </v>
      </c>
      <c r="AW153" t="str">
        <f>AW$1&amp;": "&amp;Tabla5[[#This Row],[mostrar]]&amp;", "</f>
        <v xml:space="preserve">mostrar: true, </v>
      </c>
      <c r="AX153" t="str">
        <f>AX$1&amp;": '"&amp;Tabla5[[#This Row],[repositorio]]&amp;"', "</f>
        <v xml:space="preserve">repositorio: '', </v>
      </c>
      <c r="AY153" t="str">
        <f>AY$1&amp;": '"&amp;Tabla5[[#This Row],[nota]]&amp;"'"</f>
        <v>nota: ''</v>
      </c>
      <c r="AZ153" t="str">
        <f t="shared" si="2"/>
        <v>{ id: 152, name: 'La ruta del desarrollador web', category: 'Paradigmas', technology: 'General', url: 'https://app.ed.team/cursos/web', platform: 'EDteam', costo: 0, money: 'USD', comprado: true, priority: 0, minutos: 180, culminado: '2021-07-30', certificado: '228409405-1cd51139-1307-460e-abc8-d6890e6b85bc', url_certificado: 'https://app.ed.team/@pedrojesusbazocanelon/curso/web', instructor: 'Alvaro Felipe Chávez', description: 'Aprende todos los roles y rutas que existen para ser un desarrollador web profesional en 2021.', url_aux: '', calificacion: 'Excelente', actualizado: true, en_ruta: true, logo_platform: 'edteam', logo_technologies: [ 'generico' ], mostrar: true, repositorio: '', nota: '' },</v>
      </c>
    </row>
    <row r="154" spans="1:52" x14ac:dyDescent="0.3">
      <c r="A154" s="6">
        <v>153</v>
      </c>
      <c r="B154" t="s">
        <v>576</v>
      </c>
      <c r="C154" t="s">
        <v>113</v>
      </c>
      <c r="D154" t="s">
        <v>145</v>
      </c>
      <c r="E154" s="2" t="s">
        <v>574</v>
      </c>
      <c r="F154" t="s">
        <v>44</v>
      </c>
      <c r="G154" s="3">
        <v>0</v>
      </c>
      <c r="H154" t="s">
        <v>47</v>
      </c>
      <c r="I154" t="s">
        <v>14</v>
      </c>
      <c r="J154" s="4">
        <v>0</v>
      </c>
      <c r="K154">
        <v>60</v>
      </c>
      <c r="L154" s="9">
        <v>44407</v>
      </c>
      <c r="M154" t="s">
        <v>578</v>
      </c>
      <c r="N154" s="2" t="s">
        <v>577</v>
      </c>
      <c r="O154" t="s">
        <v>71</v>
      </c>
      <c r="P154" t="s">
        <v>575</v>
      </c>
      <c r="R154" t="s">
        <v>507</v>
      </c>
      <c r="S154" t="s">
        <v>14</v>
      </c>
      <c r="T154" t="s">
        <v>14</v>
      </c>
      <c r="U154" t="s">
        <v>770</v>
      </c>
      <c r="V154" s="19" t="s">
        <v>838</v>
      </c>
      <c r="W154" s="19" t="s">
        <v>15</v>
      </c>
      <c r="AA154" t="str">
        <f>AA$1&amp;": "&amp;Tabla5[[#This Row],[id]]&amp;", "</f>
        <v xml:space="preserve">id: 153, </v>
      </c>
      <c r="AB154" t="str">
        <f>AB$1&amp;": '"&amp;Tabla5[[#This Row],[name]]&amp;"', "</f>
        <v xml:space="preserve">name: 'Introducción a API REST', </v>
      </c>
      <c r="AC154" t="str">
        <f>AC$1&amp;": '"&amp;Tabla5[[#This Row],[category]]&amp;"', "</f>
        <v xml:space="preserve">category: 'Paradigmas', </v>
      </c>
      <c r="AD154" t="str">
        <f>AD$1&amp;": '"&amp;Tabla5[[#This Row],[technology]]&amp;"', "</f>
        <v xml:space="preserve">technology: 'API RESTful', </v>
      </c>
      <c r="AE154" t="str">
        <f>AE$1&amp;": '"&amp;Tabla5[[#This Row],[url]]&amp;"', "</f>
        <v xml:space="preserve">url: 'https://app.ed.team/cursos/api-rest', </v>
      </c>
      <c r="AF154" t="str">
        <f>AF$1&amp;": '"&amp;Tabla5[[#This Row],[platform]]&amp;"', "</f>
        <v xml:space="preserve">platform: 'EDteam', </v>
      </c>
      <c r="AG154" t="str">
        <f>AG$1&amp;": "&amp;SUBSTITUTE(Tabla5[[#This Row],[costo]],",",".")&amp;", "</f>
        <v xml:space="preserve">costo: 0, </v>
      </c>
      <c r="AH154" t="str">
        <f>AH$1&amp;": '"&amp;Tabla5[[#This Row],[money]]&amp;"', "</f>
        <v xml:space="preserve">money: 'USD', </v>
      </c>
      <c r="AI154" t="str">
        <f>AI$1&amp;": "&amp;Tabla5[[#This Row],[comprado]]&amp;", "</f>
        <v xml:space="preserve">comprado: true, </v>
      </c>
      <c r="AJ154" t="str">
        <f>AJ$1&amp;": "&amp;Tabla5[[#This Row],[priority]]&amp;", "</f>
        <v xml:space="preserve">priority: 0, </v>
      </c>
      <c r="AK154" t="str">
        <f>AK$1&amp;": "&amp;Tabla5[[#This Row],[minutos]]&amp;", "</f>
        <v xml:space="preserve">minutos: 60, </v>
      </c>
      <c r="AL154" t="str">
        <f>AL$1&amp;": "&amp;IF(Tabla5[[#This Row],[culminado]]=0,"null","'"&amp;TEXT(Tabla5[[#This Row],[culminado]],"aaaa-mm-dd")&amp;"'")&amp;", "</f>
        <v xml:space="preserve">culminado: '2021-07-30', </v>
      </c>
      <c r="AM154" t="str">
        <f>AM$1&amp;": '"&amp;Tabla5[[#This Row],[certificado]]&amp;"', "</f>
        <v xml:space="preserve">certificado: '228409382-1a5a5de0-fcf7-4f3f-95f4-531b23188ba3', </v>
      </c>
      <c r="AN154" t="str">
        <f>AN$1&amp;": '"&amp;Tabla5[[#This Row],[url_certificado]]&amp;"', "</f>
        <v xml:space="preserve">url_certificado: 'https://app.ed.team/@pedrojesusbazocanelon/curso/api-rest', </v>
      </c>
      <c r="AO154" t="str">
        <f>AO$1&amp;": '"&amp;Tabla5[[#This Row],[instructor]]&amp;"', "</f>
        <v xml:space="preserve">instructor: 'Alexys Lozada', </v>
      </c>
      <c r="AP154" t="str">
        <f>AP$1&amp;": '"&amp;Tabla5[[#This Row],[description]]&amp;"', "</f>
        <v xml:space="preserve">description: 'Aprende todos los conceptos teóricos que hay en la arquitectura REST.', </v>
      </c>
      <c r="AQ154" t="str">
        <f>AQ$1&amp;": '"&amp;Tabla5[[#This Row],[url_aux]]&amp;"', "</f>
        <v xml:space="preserve">url_aux: '', </v>
      </c>
      <c r="AR154" t="str">
        <f>AR$1&amp;": '"&amp;Tabla5[[#This Row],[calificacion]]&amp;"', "</f>
        <v xml:space="preserve">calificacion: 'Muy bueno', </v>
      </c>
      <c r="AS154" t="str">
        <f>AS$1&amp;": "&amp;Tabla5[[#This Row],[actualizado]]&amp;", "</f>
        <v xml:space="preserve">actualizado: true, </v>
      </c>
      <c r="AT154" t="str">
        <f>AT$1&amp;": "&amp;Tabla5[[#This Row],[en_ruta]]&amp;", "</f>
        <v xml:space="preserve">en_ruta: true, </v>
      </c>
      <c r="AU154" t="str">
        <f>AU$1&amp;": '"&amp;Tabla5[[#This Row],[logo_platform]]&amp;"', "</f>
        <v xml:space="preserve">logo_platform: 'edteam', </v>
      </c>
      <c r="AV154" t="str">
        <f>AV$1&amp;": [ "&amp;Tabla5[[#This Row],[logo_technologies]]&amp;" ], "</f>
        <v xml:space="preserve">logo_technologies: [ 'apirestful' ], </v>
      </c>
      <c r="AW154" t="str">
        <f>AW$1&amp;": "&amp;Tabla5[[#This Row],[mostrar]]&amp;", "</f>
        <v xml:space="preserve">mostrar: false, </v>
      </c>
      <c r="AX154" t="str">
        <f>AX$1&amp;": '"&amp;Tabla5[[#This Row],[repositorio]]&amp;"', "</f>
        <v xml:space="preserve">repositorio: '', </v>
      </c>
      <c r="AY154" t="str">
        <f>AY$1&amp;": '"&amp;Tabla5[[#This Row],[nota]]&amp;"'"</f>
        <v>nota: ''</v>
      </c>
      <c r="AZ154" t="str">
        <f t="shared" si="2"/>
        <v>{ id: 153, name: 'Introducción a API REST', category: 'Paradigmas', technology: 'API RESTful', url: 'https://app.ed.team/cursos/api-rest', platform: 'EDteam', costo: 0, money: 'USD', comprado: true, priority: 0, minutos: 60, culminado: '2021-07-30', certificado: '228409382-1a5a5de0-fcf7-4f3f-95f4-531b23188ba3', url_certificado: 'https://app.ed.team/@pedrojesusbazocanelon/curso/api-rest', instructor: 'Alexys Lozada', description: 'Aprende todos los conceptos teóricos que hay en la arquitectura REST.', url_aux: '', calificacion: 'Muy bueno', actualizado: true, en_ruta: true, logo_platform: 'edteam', logo_technologies: [ 'apirestful' ], mostrar: false, repositorio: '', nota: '' },</v>
      </c>
    </row>
    <row r="155" spans="1:52" x14ac:dyDescent="0.3">
      <c r="A155" s="6">
        <v>154</v>
      </c>
      <c r="B155" t="s">
        <v>579</v>
      </c>
      <c r="C155" t="s">
        <v>470</v>
      </c>
      <c r="D155" t="s">
        <v>581</v>
      </c>
      <c r="E155" s="2" t="s">
        <v>582</v>
      </c>
      <c r="F155" t="s">
        <v>8</v>
      </c>
      <c r="G155" s="3">
        <v>0</v>
      </c>
      <c r="H155" t="s">
        <v>10</v>
      </c>
      <c r="I155" t="s">
        <v>14</v>
      </c>
      <c r="J155" s="4">
        <v>0</v>
      </c>
      <c r="K155">
        <f>3*60+30</f>
        <v>210</v>
      </c>
      <c r="L155" s="9">
        <v>44411</v>
      </c>
      <c r="M155" t="s">
        <v>585</v>
      </c>
      <c r="N155" s="2" t="s">
        <v>584</v>
      </c>
      <c r="O155" t="s">
        <v>583</v>
      </c>
      <c r="P155" t="s">
        <v>580</v>
      </c>
      <c r="R155" t="s">
        <v>450</v>
      </c>
      <c r="S155" t="s">
        <v>14</v>
      </c>
      <c r="T155" t="s">
        <v>15</v>
      </c>
      <c r="U155" t="s">
        <v>783</v>
      </c>
      <c r="V155" s="19" t="s">
        <v>860</v>
      </c>
      <c r="W155" s="19" t="s">
        <v>15</v>
      </c>
      <c r="AA155" t="str">
        <f>AA$1&amp;": "&amp;Tabla5[[#This Row],[id]]&amp;", "</f>
        <v xml:space="preserve">id: 154, </v>
      </c>
      <c r="AB155" t="str">
        <f>AB$1&amp;": '"&amp;Tabla5[[#This Row],[name]]&amp;"', "</f>
        <v xml:space="preserve">name: 'Introducción a Google Cloud Platform', </v>
      </c>
      <c r="AC155" t="str">
        <f>AC$1&amp;": '"&amp;Tabla5[[#This Row],[category]]&amp;"', "</f>
        <v xml:space="preserve">category: 'Cloud Computing', </v>
      </c>
      <c r="AD155" t="str">
        <f>AD$1&amp;": '"&amp;Tabla5[[#This Row],[technology]]&amp;"', "</f>
        <v xml:space="preserve">technology: 'Google Cloud Platform', </v>
      </c>
      <c r="AE155" t="str">
        <f>AE$1&amp;": '"&amp;Tabla5[[#This Row],[url]]&amp;"', "</f>
        <v xml:space="preserve">url: 'https://www.udemy.com/course/introduccion-a-google-cloud-platform', </v>
      </c>
      <c r="AF155" t="str">
        <f>AF$1&amp;": '"&amp;Tabla5[[#This Row],[platform]]&amp;"', "</f>
        <v xml:space="preserve">platform: 'Udemy', </v>
      </c>
      <c r="AG155" t="str">
        <f>AG$1&amp;": "&amp;SUBSTITUTE(Tabla5[[#This Row],[costo]],",",".")&amp;", "</f>
        <v xml:space="preserve">costo: 0, </v>
      </c>
      <c r="AH155" t="str">
        <f>AH$1&amp;": '"&amp;Tabla5[[#This Row],[money]]&amp;"', "</f>
        <v xml:space="preserve">money: 'EUR', </v>
      </c>
      <c r="AI155" t="str">
        <f>AI$1&amp;": "&amp;Tabla5[[#This Row],[comprado]]&amp;", "</f>
        <v xml:space="preserve">comprado: true, </v>
      </c>
      <c r="AJ155" t="str">
        <f>AJ$1&amp;": "&amp;Tabla5[[#This Row],[priority]]&amp;", "</f>
        <v xml:space="preserve">priority: 0, </v>
      </c>
      <c r="AK155" t="str">
        <f>AK$1&amp;": "&amp;Tabla5[[#This Row],[minutos]]&amp;", "</f>
        <v xml:space="preserve">minutos: 210, </v>
      </c>
      <c r="AL155" t="str">
        <f>AL$1&amp;": "&amp;IF(Tabla5[[#This Row],[culminado]]=0,"null","'"&amp;TEXT(Tabla5[[#This Row],[culminado]],"aaaa-mm-dd")&amp;"'")&amp;", "</f>
        <v xml:space="preserve">culminado: '2021-08-03', </v>
      </c>
      <c r="AM155" t="str">
        <f>AM$1&amp;": '"&amp;Tabla5[[#This Row],[certificado]]&amp;"', "</f>
        <v xml:space="preserve">certificado: 'UC-8d986592-d2d2-42bd-971b-61f25426f6a1', </v>
      </c>
      <c r="AN155" t="str">
        <f>AN$1&amp;": '"&amp;Tabla5[[#This Row],[url_certificado]]&amp;"', "</f>
        <v xml:space="preserve">url_certificado: 'https://www.udemy.com/certificate/UC-8d986592-d2d2-42bd-971b-61f25426f6a1', </v>
      </c>
      <c r="AO155" t="str">
        <f>AO$1&amp;": '"&amp;Tabla5[[#This Row],[instructor]]&amp;"', "</f>
        <v xml:space="preserve">instructor: 'Josue Guevara', </v>
      </c>
      <c r="AP155" t="str">
        <f>AP$1&amp;": '"&amp;Tabla5[[#This Row],[description]]&amp;"', "</f>
        <v xml:space="preserve">description: 'Aprende los fundamentos de los servicios de GCP y desarolla miniproyectos dentro de la plataforma de Google', </v>
      </c>
      <c r="AQ155" t="str">
        <f>AQ$1&amp;": '"&amp;Tabla5[[#This Row],[url_aux]]&amp;"', "</f>
        <v xml:space="preserve">url_aux: '', </v>
      </c>
      <c r="AR155" t="str">
        <f>AR$1&amp;": '"&amp;Tabla5[[#This Row],[calificacion]]&amp;"', "</f>
        <v xml:space="preserve">calificacion: 'Regular', </v>
      </c>
      <c r="AS155" t="str">
        <f>AS$1&amp;": "&amp;Tabla5[[#This Row],[actualizado]]&amp;", "</f>
        <v xml:space="preserve">actualizado: true, </v>
      </c>
      <c r="AT155" t="str">
        <f>AT$1&amp;": "&amp;Tabla5[[#This Row],[en_ruta]]&amp;", "</f>
        <v xml:space="preserve">en_ruta: false, </v>
      </c>
      <c r="AU155" t="str">
        <f>AU$1&amp;": '"&amp;Tabla5[[#This Row],[logo_platform]]&amp;"', "</f>
        <v xml:space="preserve">logo_platform: 'udemy', </v>
      </c>
      <c r="AV155" t="str">
        <f>AV$1&amp;": [ "&amp;Tabla5[[#This Row],[logo_technologies]]&amp;" ], "</f>
        <v xml:space="preserve">logo_technologies: [ 'google' ], </v>
      </c>
      <c r="AW155" t="str">
        <f>AW$1&amp;": "&amp;Tabla5[[#This Row],[mostrar]]&amp;", "</f>
        <v xml:space="preserve">mostrar: false, </v>
      </c>
      <c r="AX155" t="str">
        <f>AX$1&amp;": '"&amp;Tabla5[[#This Row],[repositorio]]&amp;"', "</f>
        <v xml:space="preserve">repositorio: '', </v>
      </c>
      <c r="AY155" t="str">
        <f>AY$1&amp;": '"&amp;Tabla5[[#This Row],[nota]]&amp;"'"</f>
        <v>nota: ''</v>
      </c>
      <c r="AZ155" t="str">
        <f t="shared" si="2"/>
        <v>{ id: 154, name: 'Introducción a Google Cloud Platform', category: 'Cloud Computing', technology: 'Google Cloud Platform', url: 'https://www.udemy.com/course/introduccion-a-google-cloud-platform', platform: 'Udemy', costo: 0, money: 'EUR', comprado: true, priority: 0, minutos: 210, culminado: '2021-08-03', certificado: 'UC-8d986592-d2d2-42bd-971b-61f25426f6a1', url_certificado: 'https://www.udemy.com/certificate/UC-8d986592-d2d2-42bd-971b-61f25426f6a1', instructor: 'Josue Guevara', description: 'Aprende los fundamentos de los servicios de GCP y desarolla miniproyectos dentro de la plataforma de Google', url_aux: '', calificacion: 'Regular', actualizado: true, en_ruta: false, logo_platform: 'udemy', logo_technologies: [ 'google' ], mostrar: false, repositorio: '', nota: '' },</v>
      </c>
    </row>
    <row r="156" spans="1:52" x14ac:dyDescent="0.3">
      <c r="A156" s="6">
        <v>155</v>
      </c>
      <c r="B156" t="s">
        <v>586</v>
      </c>
      <c r="C156" t="s">
        <v>3</v>
      </c>
      <c r="D156" t="s">
        <v>588</v>
      </c>
      <c r="E156" s="2" t="s">
        <v>589</v>
      </c>
      <c r="F156" t="s">
        <v>44</v>
      </c>
      <c r="G156" s="3">
        <v>0</v>
      </c>
      <c r="H156" t="s">
        <v>47</v>
      </c>
      <c r="I156" t="s">
        <v>14</v>
      </c>
      <c r="J156" s="4">
        <v>0</v>
      </c>
      <c r="K156">
        <f>4*60</f>
        <v>240</v>
      </c>
      <c r="L156" s="9">
        <v>44415</v>
      </c>
      <c r="M156" t="s">
        <v>590</v>
      </c>
      <c r="N156" s="2" t="s">
        <v>1293</v>
      </c>
      <c r="O156" t="s">
        <v>48</v>
      </c>
      <c r="P156" t="s">
        <v>587</v>
      </c>
      <c r="R156" t="s">
        <v>458</v>
      </c>
      <c r="S156" t="s">
        <v>14</v>
      </c>
      <c r="T156" t="s">
        <v>14</v>
      </c>
      <c r="U156" t="s">
        <v>770</v>
      </c>
      <c r="V156" s="19" t="s">
        <v>861</v>
      </c>
      <c r="W156" s="19" t="s">
        <v>15</v>
      </c>
      <c r="X156" s="2" t="s">
        <v>1294</v>
      </c>
      <c r="AA156" t="str">
        <f>AA$1&amp;": "&amp;Tabla5[[#This Row],[id]]&amp;", "</f>
        <v xml:space="preserve">id: 155, </v>
      </c>
      <c r="AB156" t="str">
        <f>AB$1&amp;": '"&amp;Tabla5[[#This Row],[name]]&amp;"', "</f>
        <v xml:space="preserve">name: 'Graba y transmite cursos online', </v>
      </c>
      <c r="AC156" t="str">
        <f>AC$1&amp;": '"&amp;Tabla5[[#This Row],[category]]&amp;"', "</f>
        <v xml:space="preserve">category: 'Herramientas', </v>
      </c>
      <c r="AD156" t="str">
        <f>AD$1&amp;": '"&amp;Tabla5[[#This Row],[technology]]&amp;"', "</f>
        <v xml:space="preserve">technology: 'OBS Studio', </v>
      </c>
      <c r="AE156" t="str">
        <f>AE$1&amp;": '"&amp;Tabla5[[#This Row],[url]]&amp;"', "</f>
        <v xml:space="preserve">url: 'https://app.ed.team/cursos/curso-online', </v>
      </c>
      <c r="AF156" t="str">
        <f>AF$1&amp;": '"&amp;Tabla5[[#This Row],[platform]]&amp;"', "</f>
        <v xml:space="preserve">platform: 'EDteam', </v>
      </c>
      <c r="AG156" t="str">
        <f>AG$1&amp;": "&amp;SUBSTITUTE(Tabla5[[#This Row],[costo]],",",".")&amp;", "</f>
        <v xml:space="preserve">costo: 0, </v>
      </c>
      <c r="AH156" t="str">
        <f>AH$1&amp;": '"&amp;Tabla5[[#This Row],[money]]&amp;"', "</f>
        <v xml:space="preserve">money: 'USD', </v>
      </c>
      <c r="AI156" t="str">
        <f>AI$1&amp;": "&amp;Tabla5[[#This Row],[comprado]]&amp;", "</f>
        <v xml:space="preserve">comprado: true, </v>
      </c>
      <c r="AJ156" t="str">
        <f>AJ$1&amp;": "&amp;Tabla5[[#This Row],[priority]]&amp;", "</f>
        <v xml:space="preserve">priority: 0, </v>
      </c>
      <c r="AK156" t="str">
        <f>AK$1&amp;": "&amp;Tabla5[[#This Row],[minutos]]&amp;", "</f>
        <v xml:space="preserve">minutos: 240, </v>
      </c>
      <c r="AL156" t="str">
        <f>AL$1&amp;": "&amp;IF(Tabla5[[#This Row],[culminado]]=0,"null","'"&amp;TEXT(Tabla5[[#This Row],[culminado]],"aaaa-mm-dd")&amp;"'")&amp;", "</f>
        <v xml:space="preserve">culminado: '2021-08-07', </v>
      </c>
      <c r="AM156" t="str">
        <f>AM$1&amp;": '"&amp;Tabla5[[#This Row],[certificado]]&amp;"', "</f>
        <v xml:space="preserve">certificado: '228409385-ce9e27be-d058-4ab8-a6ef-3a465eb73ffc', </v>
      </c>
      <c r="AN156" t="str">
        <f>AN$1&amp;": '"&amp;Tabla5[[#This Row],[url_certificado]]&amp;"', "</f>
        <v xml:space="preserve">url_certificado: 'https://app.ed.team/u/pedrojesusbazocanelon/curso/curso-online', </v>
      </c>
      <c r="AO156" t="str">
        <f>AO$1&amp;": '"&amp;Tabla5[[#This Row],[instructor]]&amp;"', "</f>
        <v xml:space="preserve">instructor: 'Alvaro Felipe Chávez', </v>
      </c>
      <c r="AP156" t="str">
        <f>AP$1&amp;": '"&amp;Tabla5[[#This Row],[description]]&amp;"', "</f>
        <v xml:space="preserve">description: 'Aprende a crear cursos para YouTube, EDteam, Twitch u otras plataformas de la mano de nuestros expertos.', </v>
      </c>
      <c r="AQ156" t="str">
        <f>AQ$1&amp;": '"&amp;Tabla5[[#This Row],[url_aux]]&amp;"', "</f>
        <v xml:space="preserve">url_aux: '', </v>
      </c>
      <c r="AR156" t="str">
        <f>AR$1&amp;": '"&amp;Tabla5[[#This Row],[calificacion]]&amp;"', "</f>
        <v xml:space="preserve">calificacion: 'Excelente', </v>
      </c>
      <c r="AS156" t="str">
        <f>AS$1&amp;": "&amp;Tabla5[[#This Row],[actualizado]]&amp;", "</f>
        <v xml:space="preserve">actualizado: true, </v>
      </c>
      <c r="AT156" t="str">
        <f>AT$1&amp;": "&amp;Tabla5[[#This Row],[en_ruta]]&amp;", "</f>
        <v xml:space="preserve">en_ruta: true, </v>
      </c>
      <c r="AU156" t="str">
        <f>AU$1&amp;": '"&amp;Tabla5[[#This Row],[logo_platform]]&amp;"', "</f>
        <v xml:space="preserve">logo_platform: 'edteam', </v>
      </c>
      <c r="AV156" t="str">
        <f>AV$1&amp;": [ "&amp;Tabla5[[#This Row],[logo_technologies]]&amp;" ], "</f>
        <v xml:space="preserve">logo_technologies: [ 'obs' ], </v>
      </c>
      <c r="AW156" t="str">
        <f>AW$1&amp;": "&amp;Tabla5[[#This Row],[mostrar]]&amp;", "</f>
        <v xml:space="preserve">mostrar: false, </v>
      </c>
      <c r="AX156" t="str">
        <f>AX$1&amp;": '"&amp;Tabla5[[#This Row],[repositorio]]&amp;"', "</f>
        <v xml:space="preserve">repositorio: 'https://github.com/petrix12/obs-grabar-cursos-2021', </v>
      </c>
      <c r="AY156" t="str">
        <f>AY$1&amp;": '"&amp;Tabla5[[#This Row],[nota]]&amp;"'"</f>
        <v>nota: ''</v>
      </c>
      <c r="AZ156" t="str">
        <f t="shared" si="2"/>
        <v>{ id: 155, name: 'Graba y transmite cursos online', category: 'Herramientas', technology: 'OBS Studio', url: 'https://app.ed.team/cursos/curso-online', platform: 'EDteam', costo: 0, money: 'USD', comprado: true, priority: 0, minutos: 240, culminado: '2021-08-07', certificado: '228409385-ce9e27be-d058-4ab8-a6ef-3a465eb73ffc', url_certificado: 'https://app.ed.team/u/pedrojesusbazocanelon/curso/curso-online', instructor: 'Alvaro Felipe Chávez', description: 'Aprende a crear cursos para YouTube, EDteam, Twitch u otras plataformas de la mano de nuestros expertos.', url_aux: '', calificacion: 'Excelente', actualizado: true, en_ruta: true, logo_platform: 'edteam', logo_technologies: [ 'obs' ], mostrar: false, repositorio: 'https://github.com/petrix12/obs-grabar-cursos-2021', nota: '' },</v>
      </c>
    </row>
    <row r="157" spans="1:52" x14ac:dyDescent="0.3">
      <c r="A157" s="6">
        <v>156</v>
      </c>
      <c r="B157" t="s">
        <v>591</v>
      </c>
      <c r="C157" t="s">
        <v>3</v>
      </c>
      <c r="D157" t="s">
        <v>592</v>
      </c>
      <c r="E157" s="2" t="s">
        <v>595</v>
      </c>
      <c r="F157" t="s">
        <v>8</v>
      </c>
      <c r="G157" s="3">
        <v>0</v>
      </c>
      <c r="H157" t="s">
        <v>10</v>
      </c>
      <c r="I157" t="s">
        <v>14</v>
      </c>
      <c r="J157" s="4">
        <v>0</v>
      </c>
      <c r="K157">
        <f>8.5*60</f>
        <v>510</v>
      </c>
      <c r="L157" s="9">
        <v>44416</v>
      </c>
      <c r="M157" t="s">
        <v>597</v>
      </c>
      <c r="N157" s="2" t="s">
        <v>596</v>
      </c>
      <c r="O157" t="s">
        <v>594</v>
      </c>
      <c r="P157" t="s">
        <v>593</v>
      </c>
      <c r="R157" t="s">
        <v>446</v>
      </c>
      <c r="S157" t="s">
        <v>14</v>
      </c>
      <c r="T157" t="s">
        <v>14</v>
      </c>
      <c r="U157" t="s">
        <v>783</v>
      </c>
      <c r="V157" s="19" t="s">
        <v>862</v>
      </c>
      <c r="W157" s="19" t="s">
        <v>15</v>
      </c>
      <c r="X157" s="2" t="s">
        <v>611</v>
      </c>
      <c r="AA157" t="str">
        <f>AA$1&amp;": "&amp;Tabla5[[#This Row],[id]]&amp;", "</f>
        <v xml:space="preserve">id: 156, </v>
      </c>
      <c r="AB157" t="str">
        <f>AB$1&amp;": '"&amp;Tabla5[[#This Row],[name]]&amp;"', "</f>
        <v xml:space="preserve">name: '¡Curso Profesional Excel 2021– Para Empresas!', </v>
      </c>
      <c r="AC157" t="str">
        <f>AC$1&amp;": '"&amp;Tabla5[[#This Row],[category]]&amp;"', "</f>
        <v xml:space="preserve">category: 'Herramientas', </v>
      </c>
      <c r="AD157" t="str">
        <f>AD$1&amp;": '"&amp;Tabla5[[#This Row],[technology]]&amp;"', "</f>
        <v xml:space="preserve">technology: 'Microsoft Excel', </v>
      </c>
      <c r="AE157" t="str">
        <f>AE$1&amp;": '"&amp;Tabla5[[#This Row],[url]]&amp;"', "</f>
        <v xml:space="preserve">url: 'https://www.udemy.com/course/2021-curso-profesional-excel-para-empresas', </v>
      </c>
      <c r="AF157" t="str">
        <f>AF$1&amp;": '"&amp;Tabla5[[#This Row],[platform]]&amp;"', "</f>
        <v xml:space="preserve">platform: 'Udemy', </v>
      </c>
      <c r="AG157" t="str">
        <f>AG$1&amp;": "&amp;SUBSTITUTE(Tabla5[[#This Row],[costo]],",",".")&amp;", "</f>
        <v xml:space="preserve">costo: 0, </v>
      </c>
      <c r="AH157" t="str">
        <f>AH$1&amp;": '"&amp;Tabla5[[#This Row],[money]]&amp;"', "</f>
        <v xml:space="preserve">money: 'EUR', </v>
      </c>
      <c r="AI157" t="str">
        <f>AI$1&amp;": "&amp;Tabla5[[#This Row],[comprado]]&amp;", "</f>
        <v xml:space="preserve">comprado: true, </v>
      </c>
      <c r="AJ157" t="str">
        <f>AJ$1&amp;": "&amp;Tabla5[[#This Row],[priority]]&amp;", "</f>
        <v xml:space="preserve">priority: 0, </v>
      </c>
      <c r="AK157" t="str">
        <f>AK$1&amp;": "&amp;Tabla5[[#This Row],[minutos]]&amp;", "</f>
        <v xml:space="preserve">minutos: 510, </v>
      </c>
      <c r="AL157" t="str">
        <f>AL$1&amp;": "&amp;IF(Tabla5[[#This Row],[culminado]]=0,"null","'"&amp;TEXT(Tabla5[[#This Row],[culminado]],"aaaa-mm-dd")&amp;"'")&amp;", "</f>
        <v xml:space="preserve">culminado: '2021-08-08', </v>
      </c>
      <c r="AM157" t="str">
        <f>AM$1&amp;": '"&amp;Tabla5[[#This Row],[certificado]]&amp;"', "</f>
        <v xml:space="preserve">certificado: 'UC-ff4e21c5-f953-4a72-bfe2-7881ef421926', </v>
      </c>
      <c r="AN157" t="str">
        <f>AN$1&amp;": '"&amp;Tabla5[[#This Row],[url_certificado]]&amp;"', "</f>
        <v xml:space="preserve">url_certificado: 'https://www.udemy.com/certificate/UC-ff4e21c5-f953-4a72-bfe2-7881ef421926', </v>
      </c>
      <c r="AO157" t="str">
        <f>AO$1&amp;": '"&amp;Tabla5[[#This Row],[instructor]]&amp;"', "</f>
        <v xml:space="preserve">instructor: 'David Godeau', </v>
      </c>
      <c r="AP157" t="str">
        <f>AP$1&amp;": '"&amp;Tabla5[[#This Row],[description]]&amp;"', "</f>
        <v xml:space="preserve">description: 'Adquiere Conocimientos Indispensables de Excel en el Mundo Empresarial. ¡El Curso Excel Más Actualizado Este 2021!', </v>
      </c>
      <c r="AQ157" t="str">
        <f>AQ$1&amp;": '"&amp;Tabla5[[#This Row],[url_aux]]&amp;"', "</f>
        <v xml:space="preserve">url_aux: '', </v>
      </c>
      <c r="AR157" t="str">
        <f>AR$1&amp;": '"&amp;Tabla5[[#This Row],[calificacion]]&amp;"', "</f>
        <v xml:space="preserve">calificacion: 'Bueno', </v>
      </c>
      <c r="AS157" t="str">
        <f>AS$1&amp;": "&amp;Tabla5[[#This Row],[actualizado]]&amp;", "</f>
        <v xml:space="preserve">actualizado: true, </v>
      </c>
      <c r="AT157" t="str">
        <f>AT$1&amp;": "&amp;Tabla5[[#This Row],[en_ruta]]&amp;", "</f>
        <v xml:space="preserve">en_ruta: true, </v>
      </c>
      <c r="AU157" t="str">
        <f>AU$1&amp;": '"&amp;Tabla5[[#This Row],[logo_platform]]&amp;"', "</f>
        <v xml:space="preserve">logo_platform: 'udemy', </v>
      </c>
      <c r="AV157" t="str">
        <f>AV$1&amp;": [ "&amp;Tabla5[[#This Row],[logo_technologies]]&amp;" ], "</f>
        <v xml:space="preserve">logo_technologies: [ 'excel' ], </v>
      </c>
      <c r="AW157" t="str">
        <f>AW$1&amp;": "&amp;Tabla5[[#This Row],[mostrar]]&amp;", "</f>
        <v xml:space="preserve">mostrar: false, </v>
      </c>
      <c r="AX157" t="str">
        <f>AX$1&amp;": '"&amp;Tabla5[[#This Row],[repositorio]]&amp;"', "</f>
        <v xml:space="preserve">repositorio: 'https://github.com/petrix12/excel2021', </v>
      </c>
      <c r="AY157" t="str">
        <f>AY$1&amp;": '"&amp;Tabla5[[#This Row],[nota]]&amp;"'"</f>
        <v>nota: ''</v>
      </c>
      <c r="AZ157" t="str">
        <f t="shared" si="2"/>
        <v>{ id: 156, name: '¡Curso Profesional Excel 2021– Para Empresas!', category: 'Herramientas', technology: 'Microsoft Excel', url: 'https://www.udemy.com/course/2021-curso-profesional-excel-para-empresas', platform: 'Udemy', costo: 0, money: 'EUR', comprado: true, priority: 0, minutos: 510, culminado: '2021-08-08', certificado: 'UC-ff4e21c5-f953-4a72-bfe2-7881ef421926', url_certificado: 'https://www.udemy.com/certificate/UC-ff4e21c5-f953-4a72-bfe2-7881ef421926', instructor: 'David Godeau', description: 'Adquiere Conocimientos Indispensables de Excel en el Mundo Empresarial. ¡El Curso Excel Más Actualizado Este 2021!', url_aux: '', calificacion: 'Bueno', actualizado: true, en_ruta: true, logo_platform: 'udemy', logo_technologies: [ 'excel' ], mostrar: false, repositorio: 'https://github.com/petrix12/excel2021', nota: '' },</v>
      </c>
    </row>
    <row r="158" spans="1:52" x14ac:dyDescent="0.3">
      <c r="A158" s="6">
        <v>157</v>
      </c>
      <c r="B158" t="s">
        <v>933</v>
      </c>
      <c r="C158" t="s">
        <v>333</v>
      </c>
      <c r="D158" t="s">
        <v>332</v>
      </c>
      <c r="E158" s="2" t="s">
        <v>599</v>
      </c>
      <c r="F158" t="s">
        <v>8</v>
      </c>
      <c r="G158" s="3">
        <v>9.99</v>
      </c>
      <c r="H158" t="s">
        <v>10</v>
      </c>
      <c r="I158" t="s">
        <v>14</v>
      </c>
      <c r="J158" s="4">
        <v>0</v>
      </c>
      <c r="K158">
        <f>5*60</f>
        <v>300</v>
      </c>
      <c r="L158" s="9">
        <v>44462</v>
      </c>
      <c r="M158" t="s">
        <v>601</v>
      </c>
      <c r="N158" s="2" t="s">
        <v>600</v>
      </c>
      <c r="O158" t="s">
        <v>150</v>
      </c>
      <c r="P158" t="s">
        <v>598</v>
      </c>
      <c r="R158" t="s">
        <v>458</v>
      </c>
      <c r="S158" t="s">
        <v>14</v>
      </c>
      <c r="T158" t="s">
        <v>14</v>
      </c>
      <c r="U158" t="s">
        <v>783</v>
      </c>
      <c r="V158" s="19" t="s">
        <v>1110</v>
      </c>
      <c r="W158" s="19" t="s">
        <v>14</v>
      </c>
      <c r="AA158" t="str">
        <f>AA$1&amp;": "&amp;Tabla5[[#This Row],[id]]&amp;", "</f>
        <v xml:space="preserve">id: 157, </v>
      </c>
      <c r="AB158" t="str">
        <f>AB$1&amp;": '"&amp;Tabla5[[#This Row],[name]]&amp;"', "</f>
        <v xml:space="preserve">name: 'Crea una pasarela de pagos con laravel Cashier y Stripe', </v>
      </c>
      <c r="AC158" t="str">
        <f>AC$1&amp;": '"&amp;Tabla5[[#This Row],[category]]&amp;"', "</f>
        <v xml:space="preserve">category: 'Frameworks de back-end', </v>
      </c>
      <c r="AD158" t="str">
        <f>AD$1&amp;": '"&amp;Tabla5[[#This Row],[technology]]&amp;"', "</f>
        <v xml:space="preserve">technology: 'Laravel', </v>
      </c>
      <c r="AE158" t="str">
        <f>AE$1&amp;": '"&amp;Tabla5[[#This Row],[url]]&amp;"', "</f>
        <v xml:space="preserve">url: 'https://codersfree.com/cursos/crea-una-pasarela-de-pagos-con-laravel', </v>
      </c>
      <c r="AF158" t="str">
        <f>AF$1&amp;": '"&amp;Tabla5[[#This Row],[platform]]&amp;"', "</f>
        <v xml:space="preserve">platform: 'Udemy', </v>
      </c>
      <c r="AG158" t="str">
        <f>AG$1&amp;": "&amp;SUBSTITUTE(Tabla5[[#This Row],[costo]],",",".")&amp;", "</f>
        <v xml:space="preserve">costo: 9.99, </v>
      </c>
      <c r="AH158" t="str">
        <f>AH$1&amp;": '"&amp;Tabla5[[#This Row],[money]]&amp;"', "</f>
        <v xml:space="preserve">money: 'EUR', </v>
      </c>
      <c r="AI158" t="str">
        <f>AI$1&amp;": "&amp;Tabla5[[#This Row],[comprado]]&amp;", "</f>
        <v xml:space="preserve">comprado: true, </v>
      </c>
      <c r="AJ158" t="str">
        <f>AJ$1&amp;": "&amp;Tabla5[[#This Row],[priority]]&amp;", "</f>
        <v xml:space="preserve">priority: 0, </v>
      </c>
      <c r="AK158" t="str">
        <f>AK$1&amp;": "&amp;Tabla5[[#This Row],[minutos]]&amp;", "</f>
        <v xml:space="preserve">minutos: 300, </v>
      </c>
      <c r="AL158" t="str">
        <f>AL$1&amp;": "&amp;IF(Tabla5[[#This Row],[culminado]]=0,"null","'"&amp;TEXT(Tabla5[[#This Row],[culminado]],"aaaa-mm-dd")&amp;"'")&amp;", "</f>
        <v xml:space="preserve">culminado: '2021-09-23', </v>
      </c>
      <c r="AM158" t="str">
        <f>AM$1&amp;": '"&amp;Tabla5[[#This Row],[certificado]]&amp;"', "</f>
        <v xml:space="preserve">certificado: 'UC-afccdce2-6ca4-4e43-a222-68a681897c55', </v>
      </c>
      <c r="AN158" t="str">
        <f>AN$1&amp;": '"&amp;Tabla5[[#This Row],[url_certificado]]&amp;"', "</f>
        <v xml:space="preserve">url_certificado: 'https://www.udemy.com/certificate/UC-afccdce2-6ca4-4e43-a222-68a681897c55', </v>
      </c>
      <c r="AO158" t="str">
        <f>AO$1&amp;": '"&amp;Tabla5[[#This Row],[instructor]]&amp;"', "</f>
        <v xml:space="preserve">instructor: 'Victor Arana Flores', </v>
      </c>
      <c r="AP158" t="str">
        <f>AP$1&amp;": '"&amp;Tabla5[[#This Row],[description]]&amp;"', "</f>
        <v xml:space="preserve">description: 'En este curso aprenderás a implementar una pasarela de pagos completa en tu negocio virtual.', </v>
      </c>
      <c r="AQ158" t="str">
        <f>AQ$1&amp;": '"&amp;Tabla5[[#This Row],[url_aux]]&amp;"', "</f>
        <v xml:space="preserve">url_aux: '', </v>
      </c>
      <c r="AR158" t="str">
        <f>AR$1&amp;": '"&amp;Tabla5[[#This Row],[calificacion]]&amp;"', "</f>
        <v xml:space="preserve">calificacion: 'Excelente', </v>
      </c>
      <c r="AS158" t="str">
        <f>AS$1&amp;": "&amp;Tabla5[[#This Row],[actualizado]]&amp;", "</f>
        <v xml:space="preserve">actualizado: true, </v>
      </c>
      <c r="AT158" t="str">
        <f>AT$1&amp;": "&amp;Tabla5[[#This Row],[en_ruta]]&amp;", "</f>
        <v xml:space="preserve">en_ruta: true, </v>
      </c>
      <c r="AU158" t="str">
        <f>AU$1&amp;": '"&amp;Tabla5[[#This Row],[logo_platform]]&amp;"', "</f>
        <v xml:space="preserve">logo_platform: 'udemy', </v>
      </c>
      <c r="AV158" t="str">
        <f>AV$1&amp;": [ "&amp;Tabla5[[#This Row],[logo_technologies]]&amp;" ], "</f>
        <v xml:space="preserve">logo_technologies: [ 'laravel','stripe' ], </v>
      </c>
      <c r="AW158" t="str">
        <f>AW$1&amp;": "&amp;Tabla5[[#This Row],[mostrar]]&amp;", "</f>
        <v xml:space="preserve">mostrar: true, </v>
      </c>
      <c r="AX158" t="str">
        <f>AX$1&amp;": '"&amp;Tabla5[[#This Row],[repositorio]]&amp;"', "</f>
        <v xml:space="preserve">repositorio: '', </v>
      </c>
      <c r="AY158" t="str">
        <f>AY$1&amp;": '"&amp;Tabla5[[#This Row],[nota]]&amp;"'"</f>
        <v>nota: ''</v>
      </c>
      <c r="AZ158" t="str">
        <f t="shared" si="2"/>
        <v>{ id: 157, name: 'Crea una pasarela de pagos con laravel Cashier y Stripe', category: 'Frameworks de back-end', technology: 'Laravel', url: 'https://codersfree.com/cursos/crea-una-pasarela-de-pagos-con-laravel', platform: 'Udemy', costo: 9.99, money: 'EUR', comprado: true, priority: 0, minutos: 300, culminado: '2021-09-23', certificado: 'UC-afccdce2-6ca4-4e43-a222-68a681897c55', url_certificado: 'https://www.udemy.com/certificate/UC-afccdce2-6ca4-4e43-a222-68a681897c55', instructor: 'Victor Arana Flores', description: 'En este curso aprenderás a implementar una pasarela de pagos completa en tu negocio virtual.', url_aux: '', calificacion: 'Excelente', actualizado: true, en_ruta: true, logo_platform: 'udemy', logo_technologies: [ 'laravel','stripe' ], mostrar: true, repositorio: '', nota: '' },</v>
      </c>
    </row>
    <row r="159" spans="1:52" x14ac:dyDescent="0.3">
      <c r="A159" s="6">
        <v>158</v>
      </c>
      <c r="B159" t="s">
        <v>934</v>
      </c>
      <c r="C159" t="s">
        <v>3</v>
      </c>
      <c r="D159" t="s">
        <v>40</v>
      </c>
      <c r="E159" s="2" t="s">
        <v>602</v>
      </c>
      <c r="F159" t="s">
        <v>8</v>
      </c>
      <c r="G159" s="3">
        <v>0</v>
      </c>
      <c r="H159" t="s">
        <v>10</v>
      </c>
      <c r="I159" t="s">
        <v>14</v>
      </c>
      <c r="J159" s="4">
        <v>0</v>
      </c>
      <c r="K159">
        <f>1.5*60</f>
        <v>90</v>
      </c>
      <c r="L159" s="9">
        <v>44543</v>
      </c>
      <c r="M159" t="s">
        <v>606</v>
      </c>
      <c r="N159" s="2" t="s">
        <v>605</v>
      </c>
      <c r="O159" t="s">
        <v>603</v>
      </c>
      <c r="P159" t="s">
        <v>604</v>
      </c>
      <c r="R159" t="s">
        <v>446</v>
      </c>
      <c r="S159" t="s">
        <v>14</v>
      </c>
      <c r="T159" t="s">
        <v>14</v>
      </c>
      <c r="U159" t="s">
        <v>783</v>
      </c>
      <c r="V159" s="19" t="s">
        <v>1111</v>
      </c>
      <c r="W159" s="19" t="s">
        <v>15</v>
      </c>
      <c r="AA159" t="str">
        <f>AA$1&amp;": "&amp;Tabla5[[#This Row],[id]]&amp;", "</f>
        <v xml:space="preserve">id: 158, </v>
      </c>
      <c r="AB159" t="str">
        <f>AB$1&amp;": '"&amp;Tabla5[[#This Row],[name]]&amp;"', "</f>
        <v xml:space="preserve">name: 'CRUD con php mysql bootstrap jQuery ajax y Docker', </v>
      </c>
      <c r="AC159" t="str">
        <f>AC$1&amp;": '"&amp;Tabla5[[#This Row],[category]]&amp;"', "</f>
        <v xml:space="preserve">category: 'Herramientas', </v>
      </c>
      <c r="AD159" t="str">
        <f>AD$1&amp;": '"&amp;Tabla5[[#This Row],[technology]]&amp;"', "</f>
        <v xml:space="preserve">technology: 'Docker', </v>
      </c>
      <c r="AE159" t="str">
        <f>AE$1&amp;": '"&amp;Tabla5[[#This Row],[url]]&amp;"', "</f>
        <v xml:space="preserve">url: 'https://www.udemy.com/course/crud-con-php-mysql-bootstrap-jquery-ajax-y-docker', </v>
      </c>
      <c r="AF159" t="str">
        <f>AF$1&amp;": '"&amp;Tabla5[[#This Row],[platform]]&amp;"', "</f>
        <v xml:space="preserve">platform: 'Udemy', </v>
      </c>
      <c r="AG159" t="str">
        <f>AG$1&amp;": "&amp;SUBSTITUTE(Tabla5[[#This Row],[costo]],",",".")&amp;", "</f>
        <v xml:space="preserve">costo: 0, </v>
      </c>
      <c r="AH159" t="str">
        <f>AH$1&amp;": '"&amp;Tabla5[[#This Row],[money]]&amp;"', "</f>
        <v xml:space="preserve">money: 'EUR', </v>
      </c>
      <c r="AI159" t="str">
        <f>AI$1&amp;": "&amp;Tabla5[[#This Row],[comprado]]&amp;", "</f>
        <v xml:space="preserve">comprado: true, </v>
      </c>
      <c r="AJ159" t="str">
        <f>AJ$1&amp;": "&amp;Tabla5[[#This Row],[priority]]&amp;", "</f>
        <v xml:space="preserve">priority: 0, </v>
      </c>
      <c r="AK159" t="str">
        <f>AK$1&amp;": "&amp;Tabla5[[#This Row],[minutos]]&amp;", "</f>
        <v xml:space="preserve">minutos: 90, </v>
      </c>
      <c r="AL159" t="str">
        <f>AL$1&amp;": "&amp;IF(Tabla5[[#This Row],[culminado]]=0,"null","'"&amp;TEXT(Tabla5[[#This Row],[culminado]],"aaaa-mm-dd")&amp;"'")&amp;", "</f>
        <v xml:space="preserve">culminado: '2021-12-13', </v>
      </c>
      <c r="AM159" t="str">
        <f>AM$1&amp;": '"&amp;Tabla5[[#This Row],[certificado]]&amp;"', "</f>
        <v xml:space="preserve">certificado: 'UC-266882f9-ff9e-40f2-8218-45945c338c1b', </v>
      </c>
      <c r="AN159" t="str">
        <f>AN$1&amp;": '"&amp;Tabla5[[#This Row],[url_certificado]]&amp;"', "</f>
        <v xml:space="preserve">url_certificado: 'https://www.udemy.com/certificate/UC-266882f9-ff9e-40f2-8218-45945c338c1b', </v>
      </c>
      <c r="AO159" t="str">
        <f>AO$1&amp;": '"&amp;Tabla5[[#This Row],[instructor]]&amp;"', "</f>
        <v xml:space="preserve">instructor: 'Wener Ovalle', </v>
      </c>
      <c r="AP159" t="str">
        <f>AP$1&amp;": '"&amp;Tabla5[[#This Row],[description]]&amp;"', "</f>
        <v xml:space="preserve">description: 'Aprende hacer una aplicación web por medio de un proyecto práctico con tu entorno de desarrollo hecho en Docker.', </v>
      </c>
      <c r="AQ159" t="str">
        <f>AQ$1&amp;": '"&amp;Tabla5[[#This Row],[url_aux]]&amp;"', "</f>
        <v xml:space="preserve">url_aux: '', </v>
      </c>
      <c r="AR159" t="str">
        <f>AR$1&amp;": '"&amp;Tabla5[[#This Row],[calificacion]]&amp;"', "</f>
        <v xml:space="preserve">calificacion: 'Bueno', </v>
      </c>
      <c r="AS159" t="str">
        <f>AS$1&amp;": "&amp;Tabla5[[#This Row],[actualizado]]&amp;", "</f>
        <v xml:space="preserve">actualizado: true, </v>
      </c>
      <c r="AT159" t="str">
        <f>AT$1&amp;": "&amp;Tabla5[[#This Row],[en_ruta]]&amp;", "</f>
        <v xml:space="preserve">en_ruta: true, </v>
      </c>
      <c r="AU159" t="str">
        <f>AU$1&amp;": '"&amp;Tabla5[[#This Row],[logo_platform]]&amp;"', "</f>
        <v xml:space="preserve">logo_platform: 'udemy', </v>
      </c>
      <c r="AV159" t="str">
        <f>AV$1&amp;": [ "&amp;Tabla5[[#This Row],[logo_technologies]]&amp;" ], "</f>
        <v xml:space="preserve">logo_technologies: [ 'php','mysql','bootstrap','jquery','ajax','docker' ], </v>
      </c>
      <c r="AW159" t="str">
        <f>AW$1&amp;": "&amp;Tabla5[[#This Row],[mostrar]]&amp;", "</f>
        <v xml:space="preserve">mostrar: false, </v>
      </c>
      <c r="AX159" t="str">
        <f>AX$1&amp;": '"&amp;Tabla5[[#This Row],[repositorio]]&amp;"', "</f>
        <v xml:space="preserve">repositorio: '', </v>
      </c>
      <c r="AY159" t="str">
        <f>AY$1&amp;": '"&amp;Tabla5[[#This Row],[nota]]&amp;"'"</f>
        <v>nota: ''</v>
      </c>
      <c r="AZ159" t="str">
        <f t="shared" si="2"/>
        <v>{ id: 158, name: 'CRUD con php mysql bootstrap jQuery ajax y Docker', category: 'Herramientas', technology: 'Docker', url: 'https://www.udemy.com/course/crud-con-php-mysql-bootstrap-jquery-ajax-y-docker', platform: 'Udemy', costo: 0, money: 'EUR', comprado: true, priority: 0, minutos: 90, culminado: '2021-12-13', certificado: 'UC-266882f9-ff9e-40f2-8218-45945c338c1b', url_certificado: 'https://www.udemy.com/certificate/UC-266882f9-ff9e-40f2-8218-45945c338c1b', instructor: 'Wener Ovalle', description: 'Aprende hacer una aplicación web por medio de un proyecto práctico con tu entorno de desarrollo hecho en Docker.', url_aux: '', calificacion: 'Bueno', actualizado: true, en_ruta: true, logo_platform: 'udemy', logo_technologies: [ 'php','mysql','bootstrap','jquery','ajax','docker' ], mostrar: false, repositorio: '', nota: '' },</v>
      </c>
    </row>
    <row r="160" spans="1:52" x14ac:dyDescent="0.3">
      <c r="A160" s="6">
        <v>159</v>
      </c>
      <c r="B160" t="s">
        <v>935</v>
      </c>
      <c r="C160" t="s">
        <v>302</v>
      </c>
      <c r="D160" t="s">
        <v>316</v>
      </c>
      <c r="E160" s="2" t="s">
        <v>607</v>
      </c>
      <c r="F160" t="s">
        <v>8</v>
      </c>
      <c r="G160" s="3">
        <v>9.99</v>
      </c>
      <c r="H160" t="s">
        <v>10</v>
      </c>
      <c r="I160" t="s">
        <v>14</v>
      </c>
      <c r="J160" s="4">
        <v>0</v>
      </c>
      <c r="K160">
        <f>33.5*60</f>
        <v>2010</v>
      </c>
      <c r="L160" s="9">
        <v>44552</v>
      </c>
      <c r="M160" t="s">
        <v>609</v>
      </c>
      <c r="N160" s="2" t="s">
        <v>608</v>
      </c>
      <c r="O160" t="s">
        <v>610</v>
      </c>
      <c r="P160" t="s">
        <v>1032</v>
      </c>
      <c r="R160" t="s">
        <v>446</v>
      </c>
      <c r="S160" t="s">
        <v>14</v>
      </c>
      <c r="T160" t="s">
        <v>14</v>
      </c>
      <c r="U160" t="s">
        <v>783</v>
      </c>
      <c r="V160" s="19" t="s">
        <v>1091</v>
      </c>
      <c r="W160" s="19" t="s">
        <v>14</v>
      </c>
      <c r="AA160" t="str">
        <f>AA$1&amp;": "&amp;Tabla5[[#This Row],[id]]&amp;", "</f>
        <v xml:space="preserve">id: 159, </v>
      </c>
      <c r="AB160" t="str">
        <f>AB$1&amp;": '"&amp;Tabla5[[#This Row],[name]]&amp;"', "</f>
        <v xml:space="preserve">name: 'Web Personal MERN Full Stack: mongodb, express, React y Node', </v>
      </c>
      <c r="AC160" t="str">
        <f>AC$1&amp;": '"&amp;Tabla5[[#This Row],[category]]&amp;"', "</f>
        <v xml:space="preserve">category: 'Stack', </v>
      </c>
      <c r="AD160" t="str">
        <f>AD$1&amp;": '"&amp;Tabla5[[#This Row],[technology]]&amp;"', "</f>
        <v xml:space="preserve">technology: 'MERN', </v>
      </c>
      <c r="AE160" t="str">
        <f>AE$1&amp;": '"&amp;Tabla5[[#This Row],[url]]&amp;"', "</f>
        <v xml:space="preserve">url: 'https://www.udemy.com/course/web-personal-mern-full-stack-mongodb-express-react-node', </v>
      </c>
      <c r="AF160" t="str">
        <f>AF$1&amp;": '"&amp;Tabla5[[#This Row],[platform]]&amp;"', "</f>
        <v xml:space="preserve">platform: 'Udemy', </v>
      </c>
      <c r="AG160" t="str">
        <f>AG$1&amp;": "&amp;SUBSTITUTE(Tabla5[[#This Row],[costo]],",",".")&amp;", "</f>
        <v xml:space="preserve">costo: 9.99, </v>
      </c>
      <c r="AH160" t="str">
        <f>AH$1&amp;": '"&amp;Tabla5[[#This Row],[money]]&amp;"', "</f>
        <v xml:space="preserve">money: 'EUR', </v>
      </c>
      <c r="AI160" t="str">
        <f>AI$1&amp;": "&amp;Tabla5[[#This Row],[comprado]]&amp;", "</f>
        <v xml:space="preserve">comprado: true, </v>
      </c>
      <c r="AJ160" t="str">
        <f>AJ$1&amp;": "&amp;Tabla5[[#This Row],[priority]]&amp;", "</f>
        <v xml:space="preserve">priority: 0, </v>
      </c>
      <c r="AK160" t="str">
        <f>AK$1&amp;": "&amp;Tabla5[[#This Row],[minutos]]&amp;", "</f>
        <v xml:space="preserve">minutos: 2010, </v>
      </c>
      <c r="AL160" t="str">
        <f>AL$1&amp;": "&amp;IF(Tabla5[[#This Row],[culminado]]=0,"null","'"&amp;TEXT(Tabla5[[#This Row],[culminado]],"aaaa-mm-dd")&amp;"'")&amp;", "</f>
        <v xml:space="preserve">culminado: '2021-12-22', </v>
      </c>
      <c r="AM160" t="str">
        <f>AM$1&amp;": '"&amp;Tabla5[[#This Row],[certificado]]&amp;"', "</f>
        <v xml:space="preserve">certificado: 'UC-c5c360e3-a8c2-4ed7-a285-64e4b7c28a02', </v>
      </c>
      <c r="AN160" t="str">
        <f>AN$1&amp;": '"&amp;Tabla5[[#This Row],[url_certificado]]&amp;"', "</f>
        <v xml:space="preserve">url_certificado: 'https://www.udemy.com/certificate/UC-c5c360e3-a8c2-4ed7-a285-64e4b7c28a02', </v>
      </c>
      <c r="AO160" t="str">
        <f>AO$1&amp;": '"&amp;Tabla5[[#This Row],[instructor]]&amp;"', "</f>
        <v xml:space="preserve">instructor: 'Agustin Navarro Galdón', </v>
      </c>
      <c r="AP160" t="str">
        <f>AP$1&amp;": '"&amp;Tabla5[[#This Row],[description]]&amp;"', "</f>
        <v xml:space="preserve">description: 'Desarrollo Full Stack, creando una web personal con el Stack MERN (mongodb, express, React y Node) la ultima tecnología.', </v>
      </c>
      <c r="AQ160" t="str">
        <f>AQ$1&amp;": '"&amp;Tabla5[[#This Row],[url_aux]]&amp;"', "</f>
        <v xml:space="preserve">url_aux: '', </v>
      </c>
      <c r="AR160" t="str">
        <f>AR$1&amp;": '"&amp;Tabla5[[#This Row],[calificacion]]&amp;"', "</f>
        <v xml:space="preserve">calificacion: 'Bueno', </v>
      </c>
      <c r="AS160" t="str">
        <f>AS$1&amp;": "&amp;Tabla5[[#This Row],[actualizado]]&amp;", "</f>
        <v xml:space="preserve">actualizado: true, </v>
      </c>
      <c r="AT160" t="str">
        <f>AT$1&amp;": "&amp;Tabla5[[#This Row],[en_ruta]]&amp;", "</f>
        <v xml:space="preserve">en_ruta: true, </v>
      </c>
      <c r="AU160" t="str">
        <f>AU$1&amp;": '"&amp;Tabla5[[#This Row],[logo_platform]]&amp;"', "</f>
        <v xml:space="preserve">logo_platform: 'udemy', </v>
      </c>
      <c r="AV160" t="str">
        <f>AV$1&amp;": [ "&amp;Tabla5[[#This Row],[logo_technologies]]&amp;" ], "</f>
        <v xml:space="preserve">logo_technologies: [ 'mongo','express','reactjs','nodejs' ], </v>
      </c>
      <c r="AW160" t="str">
        <f>AW$1&amp;": "&amp;Tabla5[[#This Row],[mostrar]]&amp;", "</f>
        <v xml:space="preserve">mostrar: true, </v>
      </c>
      <c r="AX160" t="str">
        <f>AX$1&amp;": '"&amp;Tabla5[[#This Row],[repositorio]]&amp;"', "</f>
        <v xml:space="preserve">repositorio: '', </v>
      </c>
      <c r="AY160" t="str">
        <f>AY$1&amp;": '"&amp;Tabla5[[#This Row],[nota]]&amp;"'"</f>
        <v>nota: ''</v>
      </c>
      <c r="AZ160" t="str">
        <f t="shared" si="2"/>
        <v>{ id: 159, name: 'Web Personal MERN Full Stack: mongodb, express, React y Node', category: 'Stack', technology: 'MERN', url: 'https://www.udemy.com/course/web-personal-mern-full-stack-mongodb-express-react-node', platform: 'Udemy', costo: 9.99, money: 'EUR', comprado: true, priority: 0, minutos: 2010, culminado: '2021-12-22', certificado: 'UC-c5c360e3-a8c2-4ed7-a285-64e4b7c28a02', url_certificado: 'https://www.udemy.com/certificate/UC-c5c360e3-a8c2-4ed7-a285-64e4b7c28a02', instructor: 'Agustin Navarro Galdón', description: 'Desarrollo Full Stack, creando una web personal con el Stack MERN (mongodb, express, React y Node) la ultima tecnología.', url_aux: '', calificacion: 'Bueno', actualizado: true, en_ruta: true, logo_platform: 'udemy', logo_technologies: [ 'mongo','express','reactjs','nodejs' ], mostrar: true, repositorio: '', nota: '' },</v>
      </c>
    </row>
    <row r="161" spans="1:52" x14ac:dyDescent="0.3">
      <c r="A161" s="6">
        <v>160</v>
      </c>
      <c r="B161" t="s">
        <v>612</v>
      </c>
      <c r="C161" t="s">
        <v>614</v>
      </c>
      <c r="D161" t="s">
        <v>282</v>
      </c>
      <c r="E161" s="2" t="s">
        <v>615</v>
      </c>
      <c r="F161" t="s">
        <v>475</v>
      </c>
      <c r="G161" s="3">
        <v>0</v>
      </c>
      <c r="H161" t="s">
        <v>47</v>
      </c>
      <c r="I161" t="s">
        <v>14</v>
      </c>
      <c r="J161" s="4">
        <v>0</v>
      </c>
      <c r="K161">
        <f>60+50</f>
        <v>110</v>
      </c>
      <c r="L161" s="9">
        <v>44099</v>
      </c>
      <c r="M161" s="6" t="s">
        <v>617</v>
      </c>
      <c r="N161" s="2" t="s">
        <v>616</v>
      </c>
      <c r="O161" t="s">
        <v>613</v>
      </c>
      <c r="P161" t="s">
        <v>618</v>
      </c>
      <c r="R161" t="s">
        <v>446</v>
      </c>
      <c r="S161" t="s">
        <v>14</v>
      </c>
      <c r="T161" t="s">
        <v>14</v>
      </c>
      <c r="U161" t="s">
        <v>777</v>
      </c>
      <c r="V161" s="19" t="s">
        <v>836</v>
      </c>
      <c r="W161" s="19" t="s">
        <v>14</v>
      </c>
      <c r="AA161" t="str">
        <f>AA$1&amp;": "&amp;Tabla5[[#This Row],[id]]&amp;", "</f>
        <v xml:space="preserve">id: 160, </v>
      </c>
      <c r="AB161" t="str">
        <f>AB$1&amp;": '"&amp;Tabla5[[#This Row],[name]]&amp;"', "</f>
        <v xml:space="preserve">name: 'Aprende big data: Análisis de datos', </v>
      </c>
      <c r="AC161" t="str">
        <f>AC$1&amp;": '"&amp;Tabla5[[#This Row],[category]]&amp;"', "</f>
        <v xml:space="preserve">category: 'Big Data', </v>
      </c>
      <c r="AD161" t="str">
        <f>AD$1&amp;": '"&amp;Tabla5[[#This Row],[technology]]&amp;"', "</f>
        <v xml:space="preserve">technology: 'General', </v>
      </c>
      <c r="AE161" t="str">
        <f>AE$1&amp;": '"&amp;Tabla5[[#This Row],[url]]&amp;"', "</f>
        <v xml:space="preserve">url: 'https://www.linkedin.com/learning/aprende-big-data-analisis-de-datos/que-es-el-big-data-2', </v>
      </c>
      <c r="AF161" t="str">
        <f>AF$1&amp;": '"&amp;Tabla5[[#This Row],[platform]]&amp;"', "</f>
        <v xml:space="preserve">platform: 'LinkedIn Learning', </v>
      </c>
      <c r="AG161" t="str">
        <f>AG$1&amp;": "&amp;SUBSTITUTE(Tabla5[[#This Row],[costo]],",",".")&amp;", "</f>
        <v xml:space="preserve">costo: 0, </v>
      </c>
      <c r="AH161" t="str">
        <f>AH$1&amp;": '"&amp;Tabla5[[#This Row],[money]]&amp;"', "</f>
        <v xml:space="preserve">money: 'USD', </v>
      </c>
      <c r="AI161" t="str">
        <f>AI$1&amp;": "&amp;Tabla5[[#This Row],[comprado]]&amp;", "</f>
        <v xml:space="preserve">comprado: true, </v>
      </c>
      <c r="AJ161" t="str">
        <f>AJ$1&amp;": "&amp;Tabla5[[#This Row],[priority]]&amp;", "</f>
        <v xml:space="preserve">priority: 0, </v>
      </c>
      <c r="AK161" t="str">
        <f>AK$1&amp;": "&amp;Tabla5[[#This Row],[minutos]]&amp;", "</f>
        <v xml:space="preserve">minutos: 110, </v>
      </c>
      <c r="AL161" t="str">
        <f>AL$1&amp;": "&amp;IF(Tabla5[[#This Row],[culminado]]=0,"null","'"&amp;TEXT(Tabla5[[#This Row],[culminado]],"aaaa-mm-dd")&amp;"'")&amp;", "</f>
        <v xml:space="preserve">culminado: '2020-09-25', </v>
      </c>
      <c r="AM161" t="str">
        <f>AM$1&amp;": '"&amp;Tabla5[[#This Row],[certificado]]&amp;"', "</f>
        <v xml:space="preserve">certificado: 'AYRhj01XBJa1w32_eXe-0-dKz09M', </v>
      </c>
      <c r="AN161" t="str">
        <f>AN$1&amp;": '"&amp;Tabla5[[#This Row],[url_certificado]]&amp;"', "</f>
        <v xml:space="preserve">url_certificado: 'https://www.linkedin.com/learning/certificates/6d1d9c5613b30cf9052cde2b84cb3a99cf2c2784af8bb49ffc54407b527a3f0b?trk=share_certificate', </v>
      </c>
      <c r="AO161" t="str">
        <f>AO$1&amp;": '"&amp;Tabla5[[#This Row],[instructor]]&amp;"', "</f>
        <v xml:space="preserve">instructor: 'Ana María Bisbé York', </v>
      </c>
      <c r="AP161" t="str">
        <f>AP$1&amp;": '"&amp;Tabla5[[#This Row],[description]]&amp;"', "</f>
        <v xml:space="preserve">description: 'Aprende big data para la empresa de hoy, desde las bases fundamentales a los roles más específicos de la ciencia de los datos. Conoce a qué nos referimos con big data y por qué es necesario estar al día en esta tecnología para sobrevivir en el ecosistema empresarial. Expande tus conocimientos sobre la presencia del big data en nuestras vidas y en las tecnologías que la rodean, y entiende cómo sacar mayor partido a este futuro reciente en tu propia empresa.', </v>
      </c>
      <c r="AQ161" t="str">
        <f>AQ$1&amp;": '"&amp;Tabla5[[#This Row],[url_aux]]&amp;"', "</f>
        <v xml:space="preserve">url_aux: '', </v>
      </c>
      <c r="AR161" t="str">
        <f>AR$1&amp;": '"&amp;Tabla5[[#This Row],[calificacion]]&amp;"', "</f>
        <v xml:space="preserve">calificacion: 'Bueno', </v>
      </c>
      <c r="AS161" t="str">
        <f>AS$1&amp;": "&amp;Tabla5[[#This Row],[actualizado]]&amp;", "</f>
        <v xml:space="preserve">actualizado: true, </v>
      </c>
      <c r="AT161" t="str">
        <f>AT$1&amp;": "&amp;Tabla5[[#This Row],[en_ruta]]&amp;", "</f>
        <v xml:space="preserve">en_ruta: true, </v>
      </c>
      <c r="AU161" t="str">
        <f>AU$1&amp;": '"&amp;Tabla5[[#This Row],[logo_platform]]&amp;"', "</f>
        <v xml:space="preserve">logo_platform: 'linkedin', </v>
      </c>
      <c r="AV161" t="str">
        <f>AV$1&amp;": [ "&amp;Tabla5[[#This Row],[logo_technologies]]&amp;" ], "</f>
        <v xml:space="preserve">logo_technologies: [ 'generico' ], </v>
      </c>
      <c r="AW161" t="str">
        <f>AW$1&amp;": "&amp;Tabla5[[#This Row],[mostrar]]&amp;", "</f>
        <v xml:space="preserve">mostrar: true, </v>
      </c>
      <c r="AX161" t="str">
        <f>AX$1&amp;": '"&amp;Tabla5[[#This Row],[repositorio]]&amp;"', "</f>
        <v xml:space="preserve">repositorio: '', </v>
      </c>
      <c r="AY161" t="str">
        <f>AY$1&amp;": '"&amp;Tabla5[[#This Row],[nota]]&amp;"'"</f>
        <v>nota: ''</v>
      </c>
      <c r="AZ161" t="str">
        <f t="shared" si="2"/>
        <v>{ id: 160, name: 'Aprende big data: Análisis de datos', category: 'Big Data', technology: 'General', url: 'https://www.linkedin.com/learning/aprende-big-data-analisis-de-datos/que-es-el-big-data-2', platform: 'LinkedIn Learning', costo: 0, money: 'USD', comprado: true, priority: 0, minutos: 110, culminado: '2020-09-25', certificado: 'AYRhj01XBJa1w32_eXe-0-dKz09M', url_certificado: 'https://www.linkedin.com/learning/certificates/6d1d9c5613b30cf9052cde2b84cb3a99cf2c2784af8bb49ffc54407b527a3f0b?trk=share_certificate', instructor: 'Ana María Bisbé York', description: 'Aprende big data para la empresa de hoy, desde las bases fundamentales a los roles más específicos de la ciencia de los datos. Conoce a qué nos referimos con big data y por qué es necesario estar al día en esta tecnología para sobrevivir en el ecosistema empresarial. Expande tus conocimientos sobre la presencia del big data en nuestras vidas y en las tecnologías que la rodean, y entiende cómo sacar mayor partido a este futuro reciente en tu propia empresa.', url_aux: '', calificacion: 'Bueno', actualizado: true, en_ruta: true, logo_platform: 'linkedin', logo_technologies: [ 'generico' ], mostrar: true, repositorio: '', nota: '' },</v>
      </c>
    </row>
    <row r="162" spans="1:52" x14ac:dyDescent="0.3">
      <c r="A162" s="6">
        <v>161</v>
      </c>
      <c r="B162" t="s">
        <v>620</v>
      </c>
      <c r="C162" t="s">
        <v>614</v>
      </c>
      <c r="D162" t="s">
        <v>282</v>
      </c>
      <c r="E162" s="2" t="s">
        <v>621</v>
      </c>
      <c r="F162" t="s">
        <v>475</v>
      </c>
      <c r="G162" s="3">
        <v>0</v>
      </c>
      <c r="H162" t="s">
        <v>47</v>
      </c>
      <c r="I162" t="s">
        <v>14</v>
      </c>
      <c r="J162" s="4">
        <v>0</v>
      </c>
      <c r="K162">
        <f>60+29</f>
        <v>89</v>
      </c>
      <c r="L162" s="9">
        <v>44089</v>
      </c>
      <c r="M162" s="6" t="s">
        <v>625</v>
      </c>
      <c r="N162" s="2" t="s">
        <v>624</v>
      </c>
      <c r="O162" t="s">
        <v>623</v>
      </c>
      <c r="P162" t="s">
        <v>622</v>
      </c>
      <c r="R162" t="s">
        <v>446</v>
      </c>
      <c r="S162" t="s">
        <v>14</v>
      </c>
      <c r="T162" t="s">
        <v>14</v>
      </c>
      <c r="U162" t="s">
        <v>777</v>
      </c>
      <c r="V162" s="19" t="s">
        <v>836</v>
      </c>
      <c r="W162" s="19" t="s">
        <v>15</v>
      </c>
      <c r="AA162" t="str">
        <f>AA$1&amp;": "&amp;Tabla5[[#This Row],[id]]&amp;", "</f>
        <v xml:space="preserve">id: 161, </v>
      </c>
      <c r="AB162" t="str">
        <f>AB$1&amp;": '"&amp;Tabla5[[#This Row],[name]]&amp;"', "</f>
        <v xml:space="preserve">name: 'Big data: Escucha activa', </v>
      </c>
      <c r="AC162" t="str">
        <f>AC$1&amp;": '"&amp;Tabla5[[#This Row],[category]]&amp;"', "</f>
        <v xml:space="preserve">category: 'Big Data', </v>
      </c>
      <c r="AD162" t="str">
        <f>AD$1&amp;": '"&amp;Tabla5[[#This Row],[technology]]&amp;"', "</f>
        <v xml:space="preserve">technology: 'General', </v>
      </c>
      <c r="AE162" t="str">
        <f>AE$1&amp;": '"&amp;Tabla5[[#This Row],[url]]&amp;"', "</f>
        <v xml:space="preserve">url: 'https://www.linkedin.com/learning/big-data-escucha-activa/presentacion-del-curso-big-data-escucha-activa', </v>
      </c>
      <c r="AF162" t="str">
        <f>AF$1&amp;": '"&amp;Tabla5[[#This Row],[platform]]&amp;"', "</f>
        <v xml:space="preserve">platform: 'LinkedIn Learning', </v>
      </c>
      <c r="AG162" t="str">
        <f>AG$1&amp;": "&amp;SUBSTITUTE(Tabla5[[#This Row],[costo]],",",".")&amp;", "</f>
        <v xml:space="preserve">costo: 0, </v>
      </c>
      <c r="AH162" t="str">
        <f>AH$1&amp;": '"&amp;Tabla5[[#This Row],[money]]&amp;"', "</f>
        <v xml:space="preserve">money: 'USD', </v>
      </c>
      <c r="AI162" t="str">
        <f>AI$1&amp;": "&amp;Tabla5[[#This Row],[comprado]]&amp;", "</f>
        <v xml:space="preserve">comprado: true, </v>
      </c>
      <c r="AJ162" t="str">
        <f>AJ$1&amp;": "&amp;Tabla5[[#This Row],[priority]]&amp;", "</f>
        <v xml:space="preserve">priority: 0, </v>
      </c>
      <c r="AK162" t="str">
        <f>AK$1&amp;": "&amp;Tabla5[[#This Row],[minutos]]&amp;", "</f>
        <v xml:space="preserve">minutos: 89, </v>
      </c>
      <c r="AL162" t="str">
        <f>AL$1&amp;": "&amp;IF(Tabla5[[#This Row],[culminado]]=0,"null","'"&amp;TEXT(Tabla5[[#This Row],[culminado]],"aaaa-mm-dd")&amp;"'")&amp;", "</f>
        <v xml:space="preserve">culminado: '2020-09-15', </v>
      </c>
      <c r="AM162" t="str">
        <f>AM$1&amp;": '"&amp;Tabla5[[#This Row],[certificado]]&amp;"', "</f>
        <v xml:space="preserve">certificado: 'AZa4uEbUurHG4V_TUoX9xcrUXr6R', </v>
      </c>
      <c r="AN162" t="str">
        <f>AN$1&amp;": '"&amp;Tabla5[[#This Row],[url_certificado]]&amp;"', "</f>
        <v xml:space="preserve">url_certificado: 'https://www.linkedin.com/learning/certificates/51b6604bebb327dd7bc6f86eca2acca16ec0fd62c9e7191db5de3b01e6a86ffb?trk=share_certificate', </v>
      </c>
      <c r="AO162" t="str">
        <f>AO$1&amp;": '"&amp;Tabla5[[#This Row],[instructor]]&amp;"', "</f>
        <v xml:space="preserve">instructor: 'Míriam Hatibi Zagmal', </v>
      </c>
      <c r="AP162" t="str">
        <f>AP$1&amp;": '"&amp;Tabla5[[#This Row],[description]]&amp;"', "</f>
        <v xml:space="preserve">description: 'Escuchar lo que tus clientes o el mercado opinan de tu producto, servicio o empresa es parte de la estrategia que toda empresa debe tener en pie. Las redes sociales son extremadamente útiles para este fin. Con este curso, entenderás qué es la escucha activa en redes sociales y qué puede ofrecernos. Además, a través de ejemplos prácticos, aprenderás a poner en marcha una estrategia de escucha activa, de principio a fin.', </v>
      </c>
      <c r="AQ162" t="str">
        <f>AQ$1&amp;": '"&amp;Tabla5[[#This Row],[url_aux]]&amp;"', "</f>
        <v xml:space="preserve">url_aux: '', </v>
      </c>
      <c r="AR162" t="str">
        <f>AR$1&amp;": '"&amp;Tabla5[[#This Row],[calificacion]]&amp;"', "</f>
        <v xml:space="preserve">calificacion: 'Bueno', </v>
      </c>
      <c r="AS162" t="str">
        <f>AS$1&amp;": "&amp;Tabla5[[#This Row],[actualizado]]&amp;", "</f>
        <v xml:space="preserve">actualizado: true, </v>
      </c>
      <c r="AT162" t="str">
        <f>AT$1&amp;": "&amp;Tabla5[[#This Row],[en_ruta]]&amp;", "</f>
        <v xml:space="preserve">en_ruta: true, </v>
      </c>
      <c r="AU162" t="str">
        <f>AU$1&amp;": '"&amp;Tabla5[[#This Row],[logo_platform]]&amp;"', "</f>
        <v xml:space="preserve">logo_platform: 'linkedin', </v>
      </c>
      <c r="AV162" t="str">
        <f>AV$1&amp;": [ "&amp;Tabla5[[#This Row],[logo_technologies]]&amp;" ], "</f>
        <v xml:space="preserve">logo_technologies: [ 'generico' ], </v>
      </c>
      <c r="AW162" t="str">
        <f>AW$1&amp;": "&amp;Tabla5[[#This Row],[mostrar]]&amp;", "</f>
        <v xml:space="preserve">mostrar: false, </v>
      </c>
      <c r="AX162" t="str">
        <f>AX$1&amp;": '"&amp;Tabla5[[#This Row],[repositorio]]&amp;"', "</f>
        <v xml:space="preserve">repositorio: '', </v>
      </c>
      <c r="AY162" t="str">
        <f>AY$1&amp;": '"&amp;Tabla5[[#This Row],[nota]]&amp;"'"</f>
        <v>nota: ''</v>
      </c>
      <c r="AZ162" t="str">
        <f t="shared" si="2"/>
        <v>{ id: 161, name: 'Big data: Escucha activa', category: 'Big Data', technology: 'General', url: 'https://www.linkedin.com/learning/big-data-escucha-activa/presentacion-del-curso-big-data-escucha-activa', platform: 'LinkedIn Learning', costo: 0, money: 'USD', comprado: true, priority: 0, minutos: 89, culminado: '2020-09-15', certificado: 'AZa4uEbUurHG4V_TUoX9xcrUXr6R', url_certificado: 'https://www.linkedin.com/learning/certificates/51b6604bebb327dd7bc6f86eca2acca16ec0fd62c9e7191db5de3b01e6a86ffb?trk=share_certificate', instructor: 'Míriam Hatibi Zagmal', description: 'Escuchar lo que tus clientes o el mercado opinan de tu producto, servicio o empresa es parte de la estrategia que toda empresa debe tener en pie. Las redes sociales son extremadamente útiles para este fin. Con este curso, entenderás qué es la escucha activa en redes sociales y qué puede ofrecernos. Además, a través de ejemplos prácticos, aprenderás a poner en marcha una estrategia de escucha activa, de principio a fin.', url_aux: '', calificacion: 'Bueno', actualizado: true, en_ruta: true, logo_platform: 'linkedin', logo_technologies: [ 'generico' ], mostrar: false, repositorio: '', nota: '' },</v>
      </c>
    </row>
    <row r="163" spans="1:52" x14ac:dyDescent="0.3">
      <c r="A163" s="6">
        <v>162</v>
      </c>
      <c r="B163" s="19" t="s">
        <v>1231</v>
      </c>
      <c r="C163" t="s">
        <v>435</v>
      </c>
      <c r="D163" t="s">
        <v>282</v>
      </c>
      <c r="E163" s="2" t="s">
        <v>626</v>
      </c>
      <c r="F163" t="s">
        <v>475</v>
      </c>
      <c r="G163" s="3">
        <v>0</v>
      </c>
      <c r="H163" t="s">
        <v>47</v>
      </c>
      <c r="I163" t="s">
        <v>14</v>
      </c>
      <c r="J163" s="4">
        <v>0</v>
      </c>
      <c r="K163">
        <v>10</v>
      </c>
      <c r="L163" s="9">
        <v>44082</v>
      </c>
      <c r="N163" s="2" t="s">
        <v>1224</v>
      </c>
      <c r="O163" t="s">
        <v>627</v>
      </c>
      <c r="P163" t="s">
        <v>1033</v>
      </c>
      <c r="R163" t="s">
        <v>446</v>
      </c>
      <c r="S163" t="s">
        <v>15</v>
      </c>
      <c r="T163" t="s">
        <v>15</v>
      </c>
      <c r="U163" t="s">
        <v>777</v>
      </c>
      <c r="V163" s="19" t="s">
        <v>856</v>
      </c>
      <c r="W163" s="19" t="s">
        <v>15</v>
      </c>
      <c r="AA163" t="str">
        <f>AA$1&amp;": "&amp;Tabla5[[#This Row],[id]]&amp;", "</f>
        <v xml:space="preserve">id: 162, </v>
      </c>
      <c r="AB163" t="str">
        <f>AB$1&amp;": '"&amp;Tabla5[[#This Row],[name]]&amp;"', "</f>
        <v xml:space="preserve">name: 'Devops con un café', </v>
      </c>
      <c r="AC163" t="str">
        <f>AC$1&amp;": '"&amp;Tabla5[[#This Row],[category]]&amp;"', "</f>
        <v xml:space="preserve">category: 'Deploy', </v>
      </c>
      <c r="AD163" t="str">
        <f>AD$1&amp;": '"&amp;Tabla5[[#This Row],[technology]]&amp;"', "</f>
        <v xml:space="preserve">technology: 'General', </v>
      </c>
      <c r="AE163" t="str">
        <f>AE$1&amp;": '"&amp;Tabla5[[#This Row],[url]]&amp;"', "</f>
        <v xml:space="preserve">url: 'https://www.linkedin.com/learning/devops-con-un-cafe/historia-de-devops', </v>
      </c>
      <c r="AF163" t="str">
        <f>AF$1&amp;": '"&amp;Tabla5[[#This Row],[platform]]&amp;"', "</f>
        <v xml:space="preserve">platform: 'LinkedIn Learning', </v>
      </c>
      <c r="AG163" t="str">
        <f>AG$1&amp;": "&amp;SUBSTITUTE(Tabla5[[#This Row],[costo]],",",".")&amp;", "</f>
        <v xml:space="preserve">costo: 0, </v>
      </c>
      <c r="AH163" t="str">
        <f>AH$1&amp;": '"&amp;Tabla5[[#This Row],[money]]&amp;"', "</f>
        <v xml:space="preserve">money: 'USD', </v>
      </c>
      <c r="AI163" t="str">
        <f>AI$1&amp;": "&amp;Tabla5[[#This Row],[comprado]]&amp;", "</f>
        <v xml:space="preserve">comprado: true, </v>
      </c>
      <c r="AJ163" t="str">
        <f>AJ$1&amp;": "&amp;Tabla5[[#This Row],[priority]]&amp;", "</f>
        <v xml:space="preserve">priority: 0, </v>
      </c>
      <c r="AK163" t="str">
        <f>AK$1&amp;": "&amp;Tabla5[[#This Row],[minutos]]&amp;", "</f>
        <v xml:space="preserve">minutos: 10, </v>
      </c>
      <c r="AL163" t="str">
        <f>AL$1&amp;": "&amp;IF(Tabla5[[#This Row],[culminado]]=0,"null","'"&amp;TEXT(Tabla5[[#This Row],[culminado]],"aaaa-mm-dd")&amp;"'")&amp;", "</f>
        <v xml:space="preserve">culminado: '2020-09-08', </v>
      </c>
      <c r="AM163" t="str">
        <f>AM$1&amp;": '"&amp;Tabla5[[#This Row],[certificado]]&amp;"', "</f>
        <v xml:space="preserve">certificado: '', </v>
      </c>
      <c r="AN163" t="str">
        <f>AN$1&amp;": '"&amp;Tabla5[[#This Row],[url_certificado]]&amp;"', "</f>
        <v xml:space="preserve">url_certificado: 'http://www.linkedin.com/learning/devops-con-un-café', </v>
      </c>
      <c r="AO163" t="str">
        <f>AO$1&amp;": '"&amp;Tabla5[[#This Row],[instructor]]&amp;"', "</f>
        <v xml:space="preserve">instructor: 'Álvaro González Crespo', </v>
      </c>
      <c r="AP163" t="str">
        <f>AP$1&amp;": '"&amp;Tabla5[[#This Row],[description]]&amp;"', "</f>
        <v xml:space="preserve">description: 'Entiende qué es y cómo funciona devops, un acrónimo inglés de "development" (desarrollo) y "operations" (operaciones). Conoce en solo cuatro vídeos esta metodología de desarrollo de software que se centra en la comunicación, colaboración e integración entre los desarrolladores de software y los profesionales de sistemas de tecnologías de la información.', </v>
      </c>
      <c r="AQ163" t="str">
        <f>AQ$1&amp;": '"&amp;Tabla5[[#This Row],[url_aux]]&amp;"', "</f>
        <v xml:space="preserve">url_aux: '', </v>
      </c>
      <c r="AR163" t="str">
        <f>AR$1&amp;": '"&amp;Tabla5[[#This Row],[calificacion]]&amp;"', "</f>
        <v xml:space="preserve">calificacion: 'Bueno', </v>
      </c>
      <c r="AS163" t="str">
        <f>AS$1&amp;": "&amp;Tabla5[[#This Row],[actualizado]]&amp;", "</f>
        <v xml:space="preserve">actualizado: false, </v>
      </c>
      <c r="AT163" t="str">
        <f>AT$1&amp;": "&amp;Tabla5[[#This Row],[en_ruta]]&amp;", "</f>
        <v xml:space="preserve">en_ruta: false, </v>
      </c>
      <c r="AU163" t="str">
        <f>AU$1&amp;": '"&amp;Tabla5[[#This Row],[logo_platform]]&amp;"', "</f>
        <v xml:space="preserve">logo_platform: 'linkedin', </v>
      </c>
      <c r="AV163" t="str">
        <f>AV$1&amp;": [ "&amp;Tabla5[[#This Row],[logo_technologies]]&amp;" ], "</f>
        <v xml:space="preserve">logo_technologies: [ 'devops' ], </v>
      </c>
      <c r="AW163" t="str">
        <f>AW$1&amp;": "&amp;Tabla5[[#This Row],[mostrar]]&amp;", "</f>
        <v xml:space="preserve">mostrar: false, </v>
      </c>
      <c r="AX163" t="str">
        <f>AX$1&amp;": '"&amp;Tabla5[[#This Row],[repositorio]]&amp;"', "</f>
        <v xml:space="preserve">repositorio: '', </v>
      </c>
      <c r="AY163" t="str">
        <f>AY$1&amp;": '"&amp;Tabla5[[#This Row],[nota]]&amp;"'"</f>
        <v>nota: ''</v>
      </c>
      <c r="AZ163" t="str">
        <f t="shared" si="2"/>
        <v>{ id: 162, name: 'Devops con un café', category: 'Deploy', technology: 'General', url: 'https://www.linkedin.com/learning/devops-con-un-cafe/historia-de-devops', platform: 'LinkedIn Learning', costo: 0, money: 'USD', comprado: true, priority: 0, minutos: 10, culminado: '2020-09-08', certificado: '', url_certificado: 'http://www.linkedin.com/learning/devops-con-un-café', instructor: 'Álvaro González Crespo', description: 'Entiende qué es y cómo funciona devops, un acrónimo inglés de "development" (desarrollo) y "operations" (operaciones). Conoce en solo cuatro vídeos esta metodología de desarrollo de software que se centra en la comunicación, colaboración e integración entre los desarrolladores de software y los profesionales de sistemas de tecnologías de la información.', url_aux: '', calificacion: 'Bueno', actualizado: false, en_ruta: false, logo_platform: 'linkedin', logo_technologies: [ 'devops' ], mostrar: false, repositorio: '', nota: '' },</v>
      </c>
    </row>
    <row r="164" spans="1:52" x14ac:dyDescent="0.3">
      <c r="A164" s="6">
        <v>163</v>
      </c>
      <c r="B164" t="s">
        <v>629</v>
      </c>
      <c r="C164" t="s">
        <v>628</v>
      </c>
      <c r="D164" t="s">
        <v>628</v>
      </c>
      <c r="E164" s="2" t="s">
        <v>630</v>
      </c>
      <c r="F164" t="s">
        <v>475</v>
      </c>
      <c r="G164" s="3">
        <v>0</v>
      </c>
      <c r="H164" t="s">
        <v>47</v>
      </c>
      <c r="I164" t="s">
        <v>14</v>
      </c>
      <c r="J164" s="4">
        <v>0</v>
      </c>
      <c r="K164">
        <v>51</v>
      </c>
      <c r="L164" s="9">
        <v>44082</v>
      </c>
      <c r="N164" s="2" t="s">
        <v>1225</v>
      </c>
      <c r="O164" t="s">
        <v>631</v>
      </c>
      <c r="P164" t="s">
        <v>632</v>
      </c>
      <c r="R164" t="s">
        <v>446</v>
      </c>
      <c r="S164" t="s">
        <v>15</v>
      </c>
      <c r="T164" t="s">
        <v>15</v>
      </c>
      <c r="U164" t="s">
        <v>777</v>
      </c>
      <c r="V164" s="19" t="s">
        <v>836</v>
      </c>
      <c r="W164" s="19" t="s">
        <v>15</v>
      </c>
      <c r="AA164" t="str">
        <f>AA$1&amp;": "&amp;Tabla5[[#This Row],[id]]&amp;", "</f>
        <v xml:space="preserve">id: 163, </v>
      </c>
      <c r="AB164" t="str">
        <f>AB$1&amp;": '"&amp;Tabla5[[#This Row],[name]]&amp;"', "</f>
        <v xml:space="preserve">name: 'Cómo hackear tu mente y recuperar el control sobre el estrés', </v>
      </c>
      <c r="AC164" t="str">
        <f>AC$1&amp;": '"&amp;Tabla5[[#This Row],[category]]&amp;"', "</f>
        <v xml:space="preserve">category: 'Otros', </v>
      </c>
      <c r="AD164" t="str">
        <f>AD$1&amp;": '"&amp;Tabla5[[#This Row],[technology]]&amp;"', "</f>
        <v xml:space="preserve">technology: 'Otros', </v>
      </c>
      <c r="AE164" t="str">
        <f>AE$1&amp;": '"&amp;Tabla5[[#This Row],[url]]&amp;"', "</f>
        <v xml:space="preserve">url: 'https://www.linkedin.com/learning/como-hackear-tu-mente-y-recuperar-el-control-sobre-el-estres/para-aumentar-tu-productividad-tienes-que-hacer-menos-cosas', </v>
      </c>
      <c r="AF164" t="str">
        <f>AF$1&amp;": '"&amp;Tabla5[[#This Row],[platform]]&amp;"', "</f>
        <v xml:space="preserve">platform: 'LinkedIn Learning', </v>
      </c>
      <c r="AG164" t="str">
        <f>AG$1&amp;": "&amp;SUBSTITUTE(Tabla5[[#This Row],[costo]],",",".")&amp;", "</f>
        <v xml:space="preserve">costo: 0, </v>
      </c>
      <c r="AH164" t="str">
        <f>AH$1&amp;": '"&amp;Tabla5[[#This Row],[money]]&amp;"', "</f>
        <v xml:space="preserve">money: 'USD', </v>
      </c>
      <c r="AI164" t="str">
        <f>AI$1&amp;": "&amp;Tabla5[[#This Row],[comprado]]&amp;", "</f>
        <v xml:space="preserve">comprado: true, </v>
      </c>
      <c r="AJ164" t="str">
        <f>AJ$1&amp;": "&amp;Tabla5[[#This Row],[priority]]&amp;", "</f>
        <v xml:space="preserve">priority: 0, </v>
      </c>
      <c r="AK164" t="str">
        <f>AK$1&amp;": "&amp;Tabla5[[#This Row],[minutos]]&amp;", "</f>
        <v xml:space="preserve">minutos: 51, </v>
      </c>
      <c r="AL164" t="str">
        <f>AL$1&amp;": "&amp;IF(Tabla5[[#This Row],[culminado]]=0,"null","'"&amp;TEXT(Tabla5[[#This Row],[culminado]],"aaaa-mm-dd")&amp;"'")&amp;", "</f>
        <v xml:space="preserve">culminado: '2020-09-08', </v>
      </c>
      <c r="AM164" t="str">
        <f>AM$1&amp;": '"&amp;Tabla5[[#This Row],[certificado]]&amp;"', "</f>
        <v xml:space="preserve">certificado: '', </v>
      </c>
      <c r="AN164" t="str">
        <f>AN$1&amp;": '"&amp;Tabla5[[#This Row],[url_certificado]]&amp;"', "</f>
        <v xml:space="preserve">url_certificado: 'http://www.linkedin.com/learning/como-hackear-tu-mente-y-recuperar-el-control-sobre-el-estrés', </v>
      </c>
      <c r="AO164" t="str">
        <f>AO$1&amp;": '"&amp;Tabla5[[#This Row],[instructor]]&amp;"', "</f>
        <v xml:space="preserve">instructor: 'Izanami Martínez', </v>
      </c>
      <c r="AP164" t="str">
        <f>AP$1&amp;": '"&amp;Tabla5[[#This Row],[description]]&amp;"', "</f>
        <v xml:space="preserve">description: 'Supera el estrés y consigue dejar atrás la sensación de que no tienes tiempo. Aprende qué es, qué le pasa a tu cuerpo cuando se activa o se vuelve crónico, y qué hábitos mentales y nutricionales lo empeoran. Consigue, con este curso, resetear tu mente y recuperar el control de tu día a día con sesiones prácticas de respiración consciente y mindfulness que te devolverán tu claridad mental y tu equilibrio.', </v>
      </c>
      <c r="AQ164" t="str">
        <f>AQ$1&amp;": '"&amp;Tabla5[[#This Row],[url_aux]]&amp;"', "</f>
        <v xml:space="preserve">url_aux: '', </v>
      </c>
      <c r="AR164" t="str">
        <f>AR$1&amp;": '"&amp;Tabla5[[#This Row],[calificacion]]&amp;"', "</f>
        <v xml:space="preserve">calificacion: 'Bueno', </v>
      </c>
      <c r="AS164" t="str">
        <f>AS$1&amp;": "&amp;Tabla5[[#This Row],[actualizado]]&amp;", "</f>
        <v xml:space="preserve">actualizado: false, </v>
      </c>
      <c r="AT164" t="str">
        <f>AT$1&amp;": "&amp;Tabla5[[#This Row],[en_ruta]]&amp;", "</f>
        <v xml:space="preserve">en_ruta: false, </v>
      </c>
      <c r="AU164" t="str">
        <f>AU$1&amp;": '"&amp;Tabla5[[#This Row],[logo_platform]]&amp;"', "</f>
        <v xml:space="preserve">logo_platform: 'linkedin', </v>
      </c>
      <c r="AV164" t="str">
        <f>AV$1&amp;": [ "&amp;Tabla5[[#This Row],[logo_technologies]]&amp;" ], "</f>
        <v xml:space="preserve">logo_technologies: [ 'generico' ], </v>
      </c>
      <c r="AW164" t="str">
        <f>AW$1&amp;": "&amp;Tabla5[[#This Row],[mostrar]]&amp;", "</f>
        <v xml:space="preserve">mostrar: false, </v>
      </c>
      <c r="AX164" t="str">
        <f>AX$1&amp;": '"&amp;Tabla5[[#This Row],[repositorio]]&amp;"', "</f>
        <v xml:space="preserve">repositorio: '', </v>
      </c>
      <c r="AY164" t="str">
        <f>AY$1&amp;": '"&amp;Tabla5[[#This Row],[nota]]&amp;"'"</f>
        <v>nota: ''</v>
      </c>
      <c r="AZ164" t="str">
        <f t="shared" si="2"/>
        <v>{ id: 163, name: 'Cómo hackear tu mente y recuperar el control sobre el estrés', category: 'Otros', technology: 'Otros', url: 'https://www.linkedin.com/learning/como-hackear-tu-mente-y-recuperar-el-control-sobre-el-estres/para-aumentar-tu-productividad-tienes-que-hacer-menos-cosas', platform: 'LinkedIn Learning', costo: 0, money: 'USD', comprado: true, priority: 0, minutos: 51, culminado: '2020-09-08', certificado: '', url_certificado: 'http://www.linkedin.com/learning/como-hackear-tu-mente-y-recuperar-el-control-sobre-el-estrés', instructor: 'Izanami Martínez', description: 'Supera el estrés y consigue dejar atrás la sensación de que no tienes tiempo. Aprende qué es, qué le pasa a tu cuerpo cuando se activa o se vuelve crónico, y qué hábitos mentales y nutricionales lo empeoran. Consigue, con este curso, resetear tu mente y recuperar el control de tu día a día con sesiones prácticas de respiración consciente y mindfulness que te devolverán tu claridad mental y tu equilibrio.', url_aux: '', calificacion: 'Bueno', actualizado: false, en_ruta: false, logo_platform: 'linkedin', logo_technologies: [ 'generico' ], mostrar: false, repositorio: '', nota: '' },</v>
      </c>
    </row>
    <row r="165" spans="1:52" x14ac:dyDescent="0.3">
      <c r="A165" s="6">
        <v>164</v>
      </c>
      <c r="B165" t="s">
        <v>633</v>
      </c>
      <c r="C165" t="s">
        <v>614</v>
      </c>
      <c r="D165" t="s">
        <v>282</v>
      </c>
      <c r="E165" s="2" t="s">
        <v>634</v>
      </c>
      <c r="F165" t="s">
        <v>475</v>
      </c>
      <c r="G165" s="3">
        <v>0</v>
      </c>
      <c r="H165" t="s">
        <v>47</v>
      </c>
      <c r="I165" t="s">
        <v>14</v>
      </c>
      <c r="J165" s="4">
        <v>0</v>
      </c>
      <c r="K165">
        <f>60+35</f>
        <v>95</v>
      </c>
      <c r="L165" s="9">
        <v>44080</v>
      </c>
      <c r="M165" s="6" t="s">
        <v>636</v>
      </c>
      <c r="N165" s="2" t="s">
        <v>635</v>
      </c>
      <c r="O165" t="s">
        <v>623</v>
      </c>
      <c r="P165" t="s">
        <v>637</v>
      </c>
      <c r="R165" t="s">
        <v>446</v>
      </c>
      <c r="S165" t="s">
        <v>14</v>
      </c>
      <c r="T165" t="s">
        <v>14</v>
      </c>
      <c r="U165" t="s">
        <v>777</v>
      </c>
      <c r="V165" s="19" t="s">
        <v>836</v>
      </c>
      <c r="W165" s="19" t="s">
        <v>15</v>
      </c>
      <c r="AA165" t="str">
        <f>AA$1&amp;": "&amp;Tabla5[[#This Row],[id]]&amp;", "</f>
        <v xml:space="preserve">id: 164, </v>
      </c>
      <c r="AB165" t="str">
        <f>AB$1&amp;": '"&amp;Tabla5[[#This Row],[name]]&amp;"', "</f>
        <v xml:space="preserve">name: 'Fundamentos de big data', </v>
      </c>
      <c r="AC165" t="str">
        <f>AC$1&amp;": '"&amp;Tabla5[[#This Row],[category]]&amp;"', "</f>
        <v xml:space="preserve">category: 'Big Data', </v>
      </c>
      <c r="AD165" t="str">
        <f>AD$1&amp;": '"&amp;Tabla5[[#This Row],[technology]]&amp;"', "</f>
        <v xml:space="preserve">technology: 'General', </v>
      </c>
      <c r="AE165" t="str">
        <f>AE$1&amp;": '"&amp;Tabla5[[#This Row],[url]]&amp;"', "</f>
        <v xml:space="preserve">url: 'https://www.linkedin.com/learning/fundamentos-de-big-data/presentacion-del-curso-fundamentos-de-big-data', </v>
      </c>
      <c r="AF165" t="str">
        <f>AF$1&amp;": '"&amp;Tabla5[[#This Row],[platform]]&amp;"', "</f>
        <v xml:space="preserve">platform: 'LinkedIn Learning', </v>
      </c>
      <c r="AG165" t="str">
        <f>AG$1&amp;": "&amp;SUBSTITUTE(Tabla5[[#This Row],[costo]],",",".")&amp;", "</f>
        <v xml:space="preserve">costo: 0, </v>
      </c>
      <c r="AH165" t="str">
        <f>AH$1&amp;": '"&amp;Tabla5[[#This Row],[money]]&amp;"', "</f>
        <v xml:space="preserve">money: 'USD', </v>
      </c>
      <c r="AI165" t="str">
        <f>AI$1&amp;": "&amp;Tabla5[[#This Row],[comprado]]&amp;", "</f>
        <v xml:space="preserve">comprado: true, </v>
      </c>
      <c r="AJ165" t="str">
        <f>AJ$1&amp;": "&amp;Tabla5[[#This Row],[priority]]&amp;", "</f>
        <v xml:space="preserve">priority: 0, </v>
      </c>
      <c r="AK165" t="str">
        <f>AK$1&amp;": "&amp;Tabla5[[#This Row],[minutos]]&amp;", "</f>
        <v xml:space="preserve">minutos: 95, </v>
      </c>
      <c r="AL165" t="str">
        <f>AL$1&amp;": "&amp;IF(Tabla5[[#This Row],[culminado]]=0,"null","'"&amp;TEXT(Tabla5[[#This Row],[culminado]],"aaaa-mm-dd")&amp;"'")&amp;", "</f>
        <v xml:space="preserve">culminado: '2020-09-06', </v>
      </c>
      <c r="AM165" t="str">
        <f>AM$1&amp;": '"&amp;Tabla5[[#This Row],[certificado]]&amp;"', "</f>
        <v xml:space="preserve">certificado: 'AToJuOfwEMn2On9Bc2F5T8eS4ud-', </v>
      </c>
      <c r="AN165" t="str">
        <f>AN$1&amp;": '"&amp;Tabla5[[#This Row],[url_certificado]]&amp;"', "</f>
        <v xml:space="preserve">url_certificado: 'https://www.linkedin.com/learning/certificates/b2fa1c97404af07ba2e4d15a8acae90ee97c92e06fb8978ba521d3a561263e10?trk=share_certificate', </v>
      </c>
      <c r="AO165" t="str">
        <f>AO$1&amp;": '"&amp;Tabla5[[#This Row],[instructor]]&amp;"', "</f>
        <v xml:space="preserve">instructor: 'Míriam Hatibi Zagmal', </v>
      </c>
      <c r="AP165" t="str">
        <f>AP$1&amp;": '"&amp;Tabla5[[#This Row],[description]]&amp;"', "</f>
        <v xml:space="preserve">description: 'Hoy en día, es clave entender las bases del Big Data en nuestro mundo y nuestra realidad. Con este curso, te introducirás en el mundo del Big Data o Macro Datos, y sabrás cómo puede afectarte a ti y a tu empresa. Conocerás la evolución y los avances en Big Data de los últimos años y las diferentes aplicaciones que tiene, para obtener las herramientas necesarias que te permitan aplicarlo a tu organización, independientemente de su sector o tamaño. Conseguirás identificar las mejores formas de optimizar el Big Data adecuándolo a tus recursos o entendiendo qué recursos buscar al externo o desarrollar en tu equipo para poderlo implementar.', </v>
      </c>
      <c r="AQ165" t="str">
        <f>AQ$1&amp;": '"&amp;Tabla5[[#This Row],[url_aux]]&amp;"', "</f>
        <v xml:space="preserve">url_aux: '', </v>
      </c>
      <c r="AR165" t="str">
        <f>AR$1&amp;": '"&amp;Tabla5[[#This Row],[calificacion]]&amp;"', "</f>
        <v xml:space="preserve">calificacion: 'Bueno', </v>
      </c>
      <c r="AS165" t="str">
        <f>AS$1&amp;": "&amp;Tabla5[[#This Row],[actualizado]]&amp;", "</f>
        <v xml:space="preserve">actualizado: true, </v>
      </c>
      <c r="AT165" t="str">
        <f>AT$1&amp;": "&amp;Tabla5[[#This Row],[en_ruta]]&amp;", "</f>
        <v xml:space="preserve">en_ruta: true, </v>
      </c>
      <c r="AU165" t="str">
        <f>AU$1&amp;": '"&amp;Tabla5[[#This Row],[logo_platform]]&amp;"', "</f>
        <v xml:space="preserve">logo_platform: 'linkedin', </v>
      </c>
      <c r="AV165" t="str">
        <f>AV$1&amp;": [ "&amp;Tabla5[[#This Row],[logo_technologies]]&amp;" ], "</f>
        <v xml:space="preserve">logo_technologies: [ 'generico' ], </v>
      </c>
      <c r="AW165" t="str">
        <f>AW$1&amp;": "&amp;Tabla5[[#This Row],[mostrar]]&amp;", "</f>
        <v xml:space="preserve">mostrar: false, </v>
      </c>
      <c r="AX165" t="str">
        <f>AX$1&amp;": '"&amp;Tabla5[[#This Row],[repositorio]]&amp;"', "</f>
        <v xml:space="preserve">repositorio: '', </v>
      </c>
      <c r="AY165" t="str">
        <f>AY$1&amp;": '"&amp;Tabla5[[#This Row],[nota]]&amp;"'"</f>
        <v>nota: ''</v>
      </c>
      <c r="AZ165" t="str">
        <f t="shared" si="2"/>
        <v>{ id: 164, name: 'Fundamentos de big data', category: 'Big Data', technology: 'General', url: 'https://www.linkedin.com/learning/fundamentos-de-big-data/presentacion-del-curso-fundamentos-de-big-data', platform: 'LinkedIn Learning', costo: 0, money: 'USD', comprado: true, priority: 0, minutos: 95, culminado: '2020-09-06', certificado: 'AToJuOfwEMn2On9Bc2F5T8eS4ud-', url_certificado: 'https://www.linkedin.com/learning/certificates/b2fa1c97404af07ba2e4d15a8acae90ee97c92e06fb8978ba521d3a561263e10?trk=share_certificate', instructor: 'Míriam Hatibi Zagmal', description: 'Hoy en día, es clave entender las bases del Big Data en nuestro mundo y nuestra realidad. Con este curso, te introducirás en el mundo del Big Data o Macro Datos, y sabrás cómo puede afectarte a ti y a tu empresa. Conocerás la evolución y los avances en Big Data de los últimos años y las diferentes aplicaciones que tiene, para obtener las herramientas necesarias que te permitan aplicarlo a tu organización, independientemente de su sector o tamaño. Conseguirás identificar las mejores formas de optimizar el Big Data adecuándolo a tus recursos o entendiendo qué recursos buscar al externo o desarrollar en tu equipo para poderlo implementar.', url_aux: '', calificacion: 'Bueno', actualizado: true, en_ruta: true, logo_platform: 'linkedin', logo_technologies: [ 'generico' ], mostrar: false, repositorio: '', nota: '' },</v>
      </c>
    </row>
    <row r="166" spans="1:52" x14ac:dyDescent="0.3">
      <c r="A166" s="6">
        <v>165</v>
      </c>
      <c r="B166" t="s">
        <v>640</v>
      </c>
      <c r="C166" t="s">
        <v>648</v>
      </c>
      <c r="D166" t="s">
        <v>282</v>
      </c>
      <c r="E166" s="2" t="s">
        <v>642</v>
      </c>
      <c r="F166" t="s">
        <v>475</v>
      </c>
      <c r="G166" s="3">
        <v>0</v>
      </c>
      <c r="H166" t="s">
        <v>47</v>
      </c>
      <c r="I166" t="s">
        <v>14</v>
      </c>
      <c r="J166" s="4">
        <v>0</v>
      </c>
      <c r="K166">
        <f>60+24</f>
        <v>84</v>
      </c>
      <c r="L166" s="9">
        <v>44077</v>
      </c>
      <c r="M166" s="6" t="s">
        <v>644</v>
      </c>
      <c r="N166" s="2" t="s">
        <v>643</v>
      </c>
      <c r="O166" t="s">
        <v>645</v>
      </c>
      <c r="P166" t="s">
        <v>641</v>
      </c>
      <c r="R166" t="s">
        <v>446</v>
      </c>
      <c r="S166" t="s">
        <v>14</v>
      </c>
      <c r="T166" t="s">
        <v>15</v>
      </c>
      <c r="U166" t="s">
        <v>777</v>
      </c>
      <c r="V166" s="19" t="s">
        <v>836</v>
      </c>
      <c r="W166" s="19" t="s">
        <v>15</v>
      </c>
      <c r="AA166" t="str">
        <f>AA$1&amp;": "&amp;Tabla5[[#This Row],[id]]&amp;", "</f>
        <v xml:space="preserve">id: 165, </v>
      </c>
      <c r="AB166" t="str">
        <f>AB$1&amp;": '"&amp;Tabla5[[#This Row],[name]]&amp;"', "</f>
        <v xml:space="preserve">name: 'Fundamentos de ITIL: Introducción a la gestión de sistemas de información', </v>
      </c>
      <c r="AC166" t="str">
        <f>AC$1&amp;": '"&amp;Tabla5[[#This Row],[category]]&amp;"', "</f>
        <v xml:space="preserve">category: 'IT', </v>
      </c>
      <c r="AD166" t="str">
        <f>AD$1&amp;": '"&amp;Tabla5[[#This Row],[technology]]&amp;"', "</f>
        <v xml:space="preserve">technology: 'General', </v>
      </c>
      <c r="AE166" t="str">
        <f>AE$1&amp;": '"&amp;Tabla5[[#This Row],[url]]&amp;"', "</f>
        <v xml:space="preserve">url: 'https://www.linkedin.com/learning/fundamentos-de-itil-introduccion-a-la-gestion-de-sistemas-de-informacion/presentacion-del-curso-fundamentos-de-itil-introduccion-a-la-gestion-de-sistemas-de-informacion', </v>
      </c>
      <c r="AF166" t="str">
        <f>AF$1&amp;": '"&amp;Tabla5[[#This Row],[platform]]&amp;"', "</f>
        <v xml:space="preserve">platform: 'LinkedIn Learning', </v>
      </c>
      <c r="AG166" t="str">
        <f>AG$1&amp;": "&amp;SUBSTITUTE(Tabla5[[#This Row],[costo]],",",".")&amp;", "</f>
        <v xml:space="preserve">costo: 0, </v>
      </c>
      <c r="AH166" t="str">
        <f>AH$1&amp;": '"&amp;Tabla5[[#This Row],[money]]&amp;"', "</f>
        <v xml:space="preserve">money: 'USD', </v>
      </c>
      <c r="AI166" t="str">
        <f>AI$1&amp;": "&amp;Tabla5[[#This Row],[comprado]]&amp;", "</f>
        <v xml:space="preserve">comprado: true, </v>
      </c>
      <c r="AJ166" t="str">
        <f>AJ$1&amp;": "&amp;Tabla5[[#This Row],[priority]]&amp;", "</f>
        <v xml:space="preserve">priority: 0, </v>
      </c>
      <c r="AK166" t="str">
        <f>AK$1&amp;": "&amp;Tabla5[[#This Row],[minutos]]&amp;", "</f>
        <v xml:space="preserve">minutos: 84, </v>
      </c>
      <c r="AL166" t="str">
        <f>AL$1&amp;": "&amp;IF(Tabla5[[#This Row],[culminado]]=0,"null","'"&amp;TEXT(Tabla5[[#This Row],[culminado]],"aaaa-mm-dd")&amp;"'")&amp;", "</f>
        <v xml:space="preserve">culminado: '2020-09-03', </v>
      </c>
      <c r="AM166" t="str">
        <f>AM$1&amp;": '"&amp;Tabla5[[#This Row],[certificado]]&amp;"', "</f>
        <v xml:space="preserve">certificado: 'AW-ExSc3C589ZqRBgJibb5Dvsy9_', </v>
      </c>
      <c r="AN166" t="str">
        <f>AN$1&amp;": '"&amp;Tabla5[[#This Row],[url_certificado]]&amp;"', "</f>
        <v xml:space="preserve">url_certificado: 'https://www.linkedin.com/learning/certificates/cf248f02b7ebcb1cf3b7c6aa97792f49ae48a7460c80a1b9a45501bd9f47e6a4?trk=share_certificate', </v>
      </c>
      <c r="AO166" t="str">
        <f>AO$1&amp;": '"&amp;Tabla5[[#This Row],[instructor]]&amp;"', "</f>
        <v xml:space="preserve">instructor: 'Stéphane Kittler', </v>
      </c>
      <c r="AP166" t="str">
        <f>AP$1&amp;": '"&amp;Tabla5[[#This Row],[description]]&amp;"', "</f>
        <v xml:space="preserve">description: 'La importancia de los sistemas de información en la empresa y el gobierno ya no está en duda. ¿Cómo configurar y cómo administrar un sistema de información de calidad, eficaz en el coste más bajo, a la vez que se cumplen los requerimientos del negocio? ¡ITIL 2011 es la respuesta! Este método es una colección de prácticas de sentido común que pueden adaptarse a cualquier tipo de negocio y sin costo alguno, excepto el tiempo necesario para ponerlo en práctica.', </v>
      </c>
      <c r="AQ166" t="str">
        <f>AQ$1&amp;": '"&amp;Tabla5[[#This Row],[url_aux]]&amp;"', "</f>
        <v xml:space="preserve">url_aux: '', </v>
      </c>
      <c r="AR166" t="str">
        <f>AR$1&amp;": '"&amp;Tabla5[[#This Row],[calificacion]]&amp;"', "</f>
        <v xml:space="preserve">calificacion: 'Bueno', </v>
      </c>
      <c r="AS166" t="str">
        <f>AS$1&amp;": "&amp;Tabla5[[#This Row],[actualizado]]&amp;", "</f>
        <v xml:space="preserve">actualizado: true, </v>
      </c>
      <c r="AT166" t="str">
        <f>AT$1&amp;": "&amp;Tabla5[[#This Row],[en_ruta]]&amp;", "</f>
        <v xml:space="preserve">en_ruta: false, </v>
      </c>
      <c r="AU166" t="str">
        <f>AU$1&amp;": '"&amp;Tabla5[[#This Row],[logo_platform]]&amp;"', "</f>
        <v xml:space="preserve">logo_platform: 'linkedin', </v>
      </c>
      <c r="AV166" t="str">
        <f>AV$1&amp;": [ "&amp;Tabla5[[#This Row],[logo_technologies]]&amp;" ], "</f>
        <v xml:space="preserve">logo_technologies: [ 'generico' ], </v>
      </c>
      <c r="AW166" t="str">
        <f>AW$1&amp;": "&amp;Tabla5[[#This Row],[mostrar]]&amp;", "</f>
        <v xml:space="preserve">mostrar: false, </v>
      </c>
      <c r="AX166" t="str">
        <f>AX$1&amp;": '"&amp;Tabla5[[#This Row],[repositorio]]&amp;"', "</f>
        <v xml:space="preserve">repositorio: '', </v>
      </c>
      <c r="AY166" t="str">
        <f>AY$1&amp;": '"&amp;Tabla5[[#This Row],[nota]]&amp;"'"</f>
        <v>nota: ''</v>
      </c>
      <c r="AZ166" t="str">
        <f t="shared" si="2"/>
        <v>{ id: 165, name: 'Fundamentos de ITIL: Introducción a la gestión de sistemas de información', category: 'IT', technology: 'General', url: 'https://www.linkedin.com/learning/fundamentos-de-itil-introduccion-a-la-gestion-de-sistemas-de-informacion/presentacion-del-curso-fundamentos-de-itil-introduccion-a-la-gestion-de-sistemas-de-informacion', platform: 'LinkedIn Learning', costo: 0, money: 'USD', comprado: true, priority: 0, minutos: 84, culminado: '2020-09-03', certificado: 'AW-ExSc3C589ZqRBgJibb5Dvsy9_', url_certificado: 'https://www.linkedin.com/learning/certificates/cf248f02b7ebcb1cf3b7c6aa97792f49ae48a7460c80a1b9a45501bd9f47e6a4?trk=share_certificate', instructor: 'Stéphane Kittler', description: 'La importancia de los sistemas de información en la empresa y el gobierno ya no está en duda. ¿Cómo configurar y cómo administrar un sistema de información de calidad, eficaz en el coste más bajo, a la vez que se cumplen los requerimientos del negocio? ¡ITIL 2011 es la respuesta! Este método es una colección de prácticas de sentido común que pueden adaptarse a cualquier tipo de negocio y sin costo alguno, excepto el tiempo necesario para ponerlo en práctica.', url_aux: '', calificacion: 'Bueno', actualizado: true, en_ruta: false, logo_platform: 'linkedin', logo_technologies: [ 'generico' ], mostrar: false, repositorio: '', nota: '' },</v>
      </c>
    </row>
    <row r="167" spans="1:52" x14ac:dyDescent="0.3">
      <c r="A167" s="6">
        <v>166</v>
      </c>
      <c r="B167" t="s">
        <v>646</v>
      </c>
      <c r="C167" t="s">
        <v>648</v>
      </c>
      <c r="D167" t="s">
        <v>282</v>
      </c>
      <c r="E167" s="2" t="s">
        <v>647</v>
      </c>
      <c r="F167" t="s">
        <v>475</v>
      </c>
      <c r="G167" s="3">
        <v>0</v>
      </c>
      <c r="H167" t="s">
        <v>47</v>
      </c>
      <c r="I167" t="s">
        <v>14</v>
      </c>
      <c r="J167" s="4">
        <v>0</v>
      </c>
      <c r="K167">
        <f>60+13</f>
        <v>73</v>
      </c>
      <c r="L167" s="9">
        <v>44074</v>
      </c>
      <c r="M167" s="6" t="s">
        <v>650</v>
      </c>
      <c r="N167" s="2" t="s">
        <v>651</v>
      </c>
      <c r="O167" t="s">
        <v>652</v>
      </c>
      <c r="P167" t="s">
        <v>649</v>
      </c>
      <c r="R167" t="s">
        <v>446</v>
      </c>
      <c r="S167" t="s">
        <v>14</v>
      </c>
      <c r="T167" t="s">
        <v>15</v>
      </c>
      <c r="U167" t="s">
        <v>777</v>
      </c>
      <c r="V167" s="19" t="s">
        <v>836</v>
      </c>
      <c r="W167" s="19" t="s">
        <v>15</v>
      </c>
      <c r="AA167" t="str">
        <f>AA$1&amp;": "&amp;Tabla5[[#This Row],[id]]&amp;", "</f>
        <v xml:space="preserve">id: 166, </v>
      </c>
      <c r="AB167" t="str">
        <f>AB$1&amp;": '"&amp;Tabla5[[#This Row],[name]]&amp;"', "</f>
        <v xml:space="preserve">name: 'Fundamentos de la atención al cliente para profesionales IT', </v>
      </c>
      <c r="AC167" t="str">
        <f>AC$1&amp;": '"&amp;Tabla5[[#This Row],[category]]&amp;"', "</f>
        <v xml:space="preserve">category: 'IT', </v>
      </c>
      <c r="AD167" t="str">
        <f>AD$1&amp;": '"&amp;Tabla5[[#This Row],[technology]]&amp;"', "</f>
        <v xml:space="preserve">technology: 'General', </v>
      </c>
      <c r="AE167" t="str">
        <f>AE$1&amp;": '"&amp;Tabla5[[#This Row],[url]]&amp;"', "</f>
        <v xml:space="preserve">url: 'https://www.linkedin.com/learning/fundamentos-de-la-atencion-al-cliente-para-profesionales-it/presentacion-del-curso-fundamentos-de-la-atencion-al-cliente-para-profesionales-it', </v>
      </c>
      <c r="AF167" t="str">
        <f>AF$1&amp;": '"&amp;Tabla5[[#This Row],[platform]]&amp;"', "</f>
        <v xml:space="preserve">platform: 'LinkedIn Learning', </v>
      </c>
      <c r="AG167" t="str">
        <f>AG$1&amp;": "&amp;SUBSTITUTE(Tabla5[[#This Row],[costo]],",",".")&amp;", "</f>
        <v xml:space="preserve">costo: 0, </v>
      </c>
      <c r="AH167" t="str">
        <f>AH$1&amp;": '"&amp;Tabla5[[#This Row],[money]]&amp;"', "</f>
        <v xml:space="preserve">money: 'USD', </v>
      </c>
      <c r="AI167" t="str">
        <f>AI$1&amp;": "&amp;Tabla5[[#This Row],[comprado]]&amp;", "</f>
        <v xml:space="preserve">comprado: true, </v>
      </c>
      <c r="AJ167" t="str">
        <f>AJ$1&amp;": "&amp;Tabla5[[#This Row],[priority]]&amp;", "</f>
        <v xml:space="preserve">priority: 0, </v>
      </c>
      <c r="AK167" t="str">
        <f>AK$1&amp;": "&amp;Tabla5[[#This Row],[minutos]]&amp;", "</f>
        <v xml:space="preserve">minutos: 73, </v>
      </c>
      <c r="AL167" t="str">
        <f>AL$1&amp;": "&amp;IF(Tabla5[[#This Row],[culminado]]=0,"null","'"&amp;TEXT(Tabla5[[#This Row],[culminado]],"aaaa-mm-dd")&amp;"'")&amp;", "</f>
        <v xml:space="preserve">culminado: '2020-08-31', </v>
      </c>
      <c r="AM167" t="str">
        <f>AM$1&amp;": '"&amp;Tabla5[[#This Row],[certificado]]&amp;"', "</f>
        <v xml:space="preserve">certificado: ' AflW1bqnkMlJLGcU44m2oka8_VwG', </v>
      </c>
      <c r="AN167" t="str">
        <f>AN$1&amp;": '"&amp;Tabla5[[#This Row],[url_certificado]]&amp;"', "</f>
        <v xml:space="preserve">url_certificado: 'https://www.linkedin.com/learning/certificates/7ece58b170fd293c2e72add25e9e8c0117c3a1525407da3b3603c8c6b0398818?trk=share_certificate', </v>
      </c>
      <c r="AO167" t="str">
        <f>AO$1&amp;": '"&amp;Tabla5[[#This Row],[instructor]]&amp;"', "</f>
        <v xml:space="preserve">instructor: 'Fran Moreno Giménez', </v>
      </c>
      <c r="AP167" t="str">
        <f>AP$1&amp;": '"&amp;Tabla5[[#This Row],[description]]&amp;"', "</f>
        <v xml:space="preserve">description: 'Aprende a construir una relación estable con los clientes de tu negocio de servicios IT. En este curso verás que, en el mundo IT, la atención al cliente y la gestión eficaz de conflictos son parte esencial del negocio. Descubre cómo proporcionar un excepcional servicio al cliente y una buena experiencia que te permita aliviar las frustraciones de manera rápida y profesional, elementos críticos para el éxito a largo plazo de tu empresa de servicios IT.', </v>
      </c>
      <c r="AQ167" t="str">
        <f>AQ$1&amp;": '"&amp;Tabla5[[#This Row],[url_aux]]&amp;"', "</f>
        <v xml:space="preserve">url_aux: '', </v>
      </c>
      <c r="AR167" t="str">
        <f>AR$1&amp;": '"&amp;Tabla5[[#This Row],[calificacion]]&amp;"', "</f>
        <v xml:space="preserve">calificacion: 'Bueno', </v>
      </c>
      <c r="AS167" t="str">
        <f>AS$1&amp;": "&amp;Tabla5[[#This Row],[actualizado]]&amp;", "</f>
        <v xml:space="preserve">actualizado: true, </v>
      </c>
      <c r="AT167" t="str">
        <f>AT$1&amp;": "&amp;Tabla5[[#This Row],[en_ruta]]&amp;", "</f>
        <v xml:space="preserve">en_ruta: false, </v>
      </c>
      <c r="AU167" t="str">
        <f>AU$1&amp;": '"&amp;Tabla5[[#This Row],[logo_platform]]&amp;"', "</f>
        <v xml:space="preserve">logo_platform: 'linkedin', </v>
      </c>
      <c r="AV167" t="str">
        <f>AV$1&amp;": [ "&amp;Tabla5[[#This Row],[logo_technologies]]&amp;" ], "</f>
        <v xml:space="preserve">logo_technologies: [ 'generico' ], </v>
      </c>
      <c r="AW167" t="str">
        <f>AW$1&amp;": "&amp;Tabla5[[#This Row],[mostrar]]&amp;", "</f>
        <v xml:space="preserve">mostrar: false, </v>
      </c>
      <c r="AX167" t="str">
        <f>AX$1&amp;": '"&amp;Tabla5[[#This Row],[repositorio]]&amp;"', "</f>
        <v xml:space="preserve">repositorio: '', </v>
      </c>
      <c r="AY167" t="str">
        <f>AY$1&amp;": '"&amp;Tabla5[[#This Row],[nota]]&amp;"'"</f>
        <v>nota: ''</v>
      </c>
      <c r="AZ167" t="str">
        <f t="shared" si="2"/>
        <v>{ id: 166, name: 'Fundamentos de la atención al cliente para profesionales IT', category: 'IT', technology: 'General', url: 'https://www.linkedin.com/learning/fundamentos-de-la-atencion-al-cliente-para-profesionales-it/presentacion-del-curso-fundamentos-de-la-atencion-al-cliente-para-profesionales-it', platform: 'LinkedIn Learning', costo: 0, money: 'USD', comprado: true, priority: 0, minutos: 73, culminado: '2020-08-31', certificado: ' AflW1bqnkMlJLGcU44m2oka8_VwG', url_certificado: 'https://www.linkedin.com/learning/certificates/7ece58b170fd293c2e72add25e9e8c0117c3a1525407da3b3603c8c6b0398818?trk=share_certificate', instructor: 'Fran Moreno Giménez', description: 'Aprende a construir una relación estable con los clientes de tu negocio de servicios IT. En este curso verás que, en el mundo IT, la atención al cliente y la gestión eficaz de conflictos son parte esencial del negocio. Descubre cómo proporcionar un excepcional servicio al cliente y una buena experiencia que te permita aliviar las frustraciones de manera rápida y profesional, elementos críticos para el éxito a largo plazo de tu empresa de servicios IT.', url_aux: '', calificacion: 'Bueno', actualizado: true, en_ruta: false, logo_platform: 'linkedin', logo_technologies: [ 'generico' ], mostrar: false, repositorio: '', nota: '' },</v>
      </c>
    </row>
    <row r="168" spans="1:52" x14ac:dyDescent="0.3">
      <c r="A168" s="6">
        <v>167</v>
      </c>
      <c r="B168" t="s">
        <v>653</v>
      </c>
      <c r="C168" t="s">
        <v>655</v>
      </c>
      <c r="D168" t="s">
        <v>654</v>
      </c>
      <c r="E168" s="2" t="s">
        <v>656</v>
      </c>
      <c r="F168" t="s">
        <v>475</v>
      </c>
      <c r="G168" s="3">
        <v>0</v>
      </c>
      <c r="H168" t="s">
        <v>47</v>
      </c>
      <c r="I168" t="s">
        <v>14</v>
      </c>
      <c r="J168" s="4">
        <v>0</v>
      </c>
      <c r="K168">
        <f>60+41</f>
        <v>101</v>
      </c>
      <c r="L168" s="9">
        <v>44068</v>
      </c>
      <c r="N168" s="2" t="s">
        <v>1226</v>
      </c>
      <c r="O168" t="s">
        <v>495</v>
      </c>
      <c r="P168" t="s">
        <v>657</v>
      </c>
      <c r="R168" t="s">
        <v>507</v>
      </c>
      <c r="S168" t="s">
        <v>14</v>
      </c>
      <c r="T168" t="s">
        <v>14</v>
      </c>
      <c r="U168" t="s">
        <v>777</v>
      </c>
      <c r="V168" s="19" t="s">
        <v>836</v>
      </c>
      <c r="W168" s="19" t="s">
        <v>14</v>
      </c>
      <c r="AA168" t="str">
        <f>AA$1&amp;": "&amp;Tabla5[[#This Row],[id]]&amp;", "</f>
        <v xml:space="preserve">id: 167, </v>
      </c>
      <c r="AB168" t="str">
        <f>AB$1&amp;": '"&amp;Tabla5[[#This Row],[name]]&amp;"', "</f>
        <v xml:space="preserve">name: 'SCRUM: Roles', </v>
      </c>
      <c r="AC168" t="str">
        <f>AC$1&amp;": '"&amp;Tabla5[[#This Row],[category]]&amp;"', "</f>
        <v xml:space="preserve">category: 'Metodologías Ágiles', </v>
      </c>
      <c r="AD168" t="str">
        <f>AD$1&amp;": '"&amp;Tabla5[[#This Row],[technology]]&amp;"', "</f>
        <v xml:space="preserve">technology: 'SCRUM', </v>
      </c>
      <c r="AE168" t="str">
        <f>AE$1&amp;": '"&amp;Tabla5[[#This Row],[url]]&amp;"', "</f>
        <v xml:space="preserve">url: 'https://www.linkedin.com/learning/scrum-roles', </v>
      </c>
      <c r="AF168" t="str">
        <f>AF$1&amp;": '"&amp;Tabla5[[#This Row],[platform]]&amp;"', "</f>
        <v xml:space="preserve">platform: 'LinkedIn Learning', </v>
      </c>
      <c r="AG168" t="str">
        <f>AG$1&amp;": "&amp;SUBSTITUTE(Tabla5[[#This Row],[costo]],",",".")&amp;", "</f>
        <v xml:space="preserve">costo: 0, </v>
      </c>
      <c r="AH168" t="str">
        <f>AH$1&amp;": '"&amp;Tabla5[[#This Row],[money]]&amp;"', "</f>
        <v xml:space="preserve">money: 'USD', </v>
      </c>
      <c r="AI168" t="str">
        <f>AI$1&amp;": "&amp;Tabla5[[#This Row],[comprado]]&amp;", "</f>
        <v xml:space="preserve">comprado: true, </v>
      </c>
      <c r="AJ168" t="str">
        <f>AJ$1&amp;": "&amp;Tabla5[[#This Row],[priority]]&amp;", "</f>
        <v xml:space="preserve">priority: 0, </v>
      </c>
      <c r="AK168" t="str">
        <f>AK$1&amp;": "&amp;Tabla5[[#This Row],[minutos]]&amp;", "</f>
        <v xml:space="preserve">minutos: 101, </v>
      </c>
      <c r="AL168" t="str">
        <f>AL$1&amp;": "&amp;IF(Tabla5[[#This Row],[culminado]]=0,"null","'"&amp;TEXT(Tabla5[[#This Row],[culminado]],"aaaa-mm-dd")&amp;"'")&amp;", "</f>
        <v xml:space="preserve">culminado: '2020-08-25', </v>
      </c>
      <c r="AM168" t="str">
        <f>AM$1&amp;": '"&amp;Tabla5[[#This Row],[certificado]]&amp;"', "</f>
        <v xml:space="preserve">certificado: '', </v>
      </c>
      <c r="AN168" t="str">
        <f>AN$1&amp;": '"&amp;Tabla5[[#This Row],[url_certificado]]&amp;"', "</f>
        <v xml:space="preserve">url_certificado: 'http://www.linkedin.com/learning/scrum-roles', </v>
      </c>
      <c r="AO168" t="str">
        <f>AO$1&amp;": '"&amp;Tabla5[[#This Row],[instructor]]&amp;"', "</f>
        <v xml:space="preserve">instructor: 'Carlos Solís', </v>
      </c>
      <c r="AP168" t="str">
        <f>AP$1&amp;": '"&amp;Tabla5[[#This Row],[description]]&amp;"', "</f>
        <v xml:space="preserve">description: 'SCRUM es una metodología ágil de gestión de proyectos que se ha convertido prácticamente en el estándar de trabajo de incontables organizaciones y empresas. Es fácil de comprender, y en general no toma mucho tiempo comenzar a aplicarlo en un proyecto. Sin embargo, exige que cada integrante conozca a la perfeccion su rol y el de los demás, para que el proyecto funcione sin fricciones. En este curso, vamos a descubrir las tareas que debe cumplir cada integrante del proyecto y analizaremos cada rol a lo largo del ciclo de vida de un proyecto SCRUM.', </v>
      </c>
      <c r="AQ168" t="str">
        <f>AQ$1&amp;": '"&amp;Tabla5[[#This Row],[url_aux]]&amp;"', "</f>
        <v xml:space="preserve">url_aux: '', </v>
      </c>
      <c r="AR168" t="str">
        <f>AR$1&amp;": '"&amp;Tabla5[[#This Row],[calificacion]]&amp;"', "</f>
        <v xml:space="preserve">calificacion: 'Muy bueno', </v>
      </c>
      <c r="AS168" t="str">
        <f>AS$1&amp;": "&amp;Tabla5[[#This Row],[actualizado]]&amp;", "</f>
        <v xml:space="preserve">actualizado: true, </v>
      </c>
      <c r="AT168" t="str">
        <f>AT$1&amp;": "&amp;Tabla5[[#This Row],[en_ruta]]&amp;", "</f>
        <v xml:space="preserve">en_ruta: true, </v>
      </c>
      <c r="AU168" t="str">
        <f>AU$1&amp;": '"&amp;Tabla5[[#This Row],[logo_platform]]&amp;"', "</f>
        <v xml:space="preserve">logo_platform: 'linkedin', </v>
      </c>
      <c r="AV168" t="str">
        <f>AV$1&amp;": [ "&amp;Tabla5[[#This Row],[logo_technologies]]&amp;" ], "</f>
        <v xml:space="preserve">logo_technologies: [ 'generico' ], </v>
      </c>
      <c r="AW168" t="str">
        <f>AW$1&amp;": "&amp;Tabla5[[#This Row],[mostrar]]&amp;", "</f>
        <v xml:space="preserve">mostrar: true, </v>
      </c>
      <c r="AX168" t="str">
        <f>AX$1&amp;": '"&amp;Tabla5[[#This Row],[repositorio]]&amp;"', "</f>
        <v xml:space="preserve">repositorio: '', </v>
      </c>
      <c r="AY168" t="str">
        <f>AY$1&amp;": '"&amp;Tabla5[[#This Row],[nota]]&amp;"'"</f>
        <v>nota: ''</v>
      </c>
      <c r="AZ168" t="str">
        <f t="shared" si="2"/>
        <v>{ id: 167, name: 'SCRUM: Roles', category: 'Metodologías Ágiles', technology: 'SCRUM', url: 'https://www.linkedin.com/learning/scrum-roles', platform: 'LinkedIn Learning', costo: 0, money: 'USD', comprado: true, priority: 0, minutos: 101, culminado: '2020-08-25', certificado: '', url_certificado: 'http://www.linkedin.com/learning/scrum-roles', instructor: 'Carlos Solís', description: 'SCRUM es una metodología ágil de gestión de proyectos que se ha convertido prácticamente en el estándar de trabajo de incontables organizaciones y empresas. Es fácil de comprender, y en general no toma mucho tiempo comenzar a aplicarlo en un proyecto. Sin embargo, exige que cada integrante conozca a la perfeccion su rol y el de los demás, para que el proyecto funcione sin fricciones. En este curso, vamos a descubrir las tareas que debe cumplir cada integrante del proyecto y analizaremos cada rol a lo largo del ciclo de vida de un proyecto SCRUM.', url_aux: '', calificacion: 'Muy bueno', actualizado: true, en_ruta: true, logo_platform: 'linkedin', logo_technologies: [ 'generico' ], mostrar: true, repositorio: '', nota: '' },</v>
      </c>
    </row>
    <row r="169" spans="1:52" x14ac:dyDescent="0.3">
      <c r="A169" s="6">
        <v>168</v>
      </c>
      <c r="B169" t="s">
        <v>658</v>
      </c>
      <c r="C169" t="s">
        <v>655</v>
      </c>
      <c r="D169" t="s">
        <v>654</v>
      </c>
      <c r="E169" s="2" t="s">
        <v>659</v>
      </c>
      <c r="F169" t="s">
        <v>475</v>
      </c>
      <c r="G169" s="3">
        <v>0</v>
      </c>
      <c r="H169" t="s">
        <v>47</v>
      </c>
      <c r="I169" t="s">
        <v>14</v>
      </c>
      <c r="J169" s="4">
        <v>0</v>
      </c>
      <c r="K169">
        <f>60+32</f>
        <v>92</v>
      </c>
      <c r="L169" s="9">
        <v>44064</v>
      </c>
      <c r="M169" s="6" t="s">
        <v>663</v>
      </c>
      <c r="N169" s="2" t="s">
        <v>661</v>
      </c>
      <c r="O169" t="s">
        <v>495</v>
      </c>
      <c r="P169" t="s">
        <v>660</v>
      </c>
      <c r="Q169" s="2" t="s">
        <v>662</v>
      </c>
      <c r="R169" t="s">
        <v>507</v>
      </c>
      <c r="S169" t="s">
        <v>14</v>
      </c>
      <c r="T169" t="s">
        <v>14</v>
      </c>
      <c r="U169" t="s">
        <v>777</v>
      </c>
      <c r="V169" s="19" t="s">
        <v>836</v>
      </c>
      <c r="W169" s="19" t="s">
        <v>15</v>
      </c>
      <c r="AA169" t="str">
        <f>AA$1&amp;": "&amp;Tabla5[[#This Row],[id]]&amp;", "</f>
        <v xml:space="preserve">id: 168, </v>
      </c>
      <c r="AB169" t="str">
        <f>AB$1&amp;": '"&amp;Tabla5[[#This Row],[name]]&amp;"', "</f>
        <v xml:space="preserve">name: 'Aprende SCRUM', </v>
      </c>
      <c r="AC169" t="str">
        <f>AC$1&amp;": '"&amp;Tabla5[[#This Row],[category]]&amp;"', "</f>
        <v xml:space="preserve">category: 'Metodologías Ágiles', </v>
      </c>
      <c r="AD169" t="str">
        <f>AD$1&amp;": '"&amp;Tabla5[[#This Row],[technology]]&amp;"', "</f>
        <v xml:space="preserve">technology: 'SCRUM', </v>
      </c>
      <c r="AE169" t="str">
        <f>AE$1&amp;": '"&amp;Tabla5[[#This Row],[url]]&amp;"', "</f>
        <v xml:space="preserve">url: 'https://www.linkedin.com/learning/aprende-scrum/presentacion-del-curso-aprende-scrum', </v>
      </c>
      <c r="AF169" t="str">
        <f>AF$1&amp;": '"&amp;Tabla5[[#This Row],[platform]]&amp;"', "</f>
        <v xml:space="preserve">platform: 'LinkedIn Learning', </v>
      </c>
      <c r="AG169" t="str">
        <f>AG$1&amp;": "&amp;SUBSTITUTE(Tabla5[[#This Row],[costo]],",",".")&amp;", "</f>
        <v xml:space="preserve">costo: 0, </v>
      </c>
      <c r="AH169" t="str">
        <f>AH$1&amp;": '"&amp;Tabla5[[#This Row],[money]]&amp;"', "</f>
        <v xml:space="preserve">money: 'USD', </v>
      </c>
      <c r="AI169" t="str">
        <f>AI$1&amp;": "&amp;Tabla5[[#This Row],[comprado]]&amp;", "</f>
        <v xml:space="preserve">comprado: true, </v>
      </c>
      <c r="AJ169" t="str">
        <f>AJ$1&amp;": "&amp;Tabla5[[#This Row],[priority]]&amp;", "</f>
        <v xml:space="preserve">priority: 0, </v>
      </c>
      <c r="AK169" t="str">
        <f>AK$1&amp;": "&amp;Tabla5[[#This Row],[minutos]]&amp;", "</f>
        <v xml:space="preserve">minutos: 92, </v>
      </c>
      <c r="AL169" t="str">
        <f>AL$1&amp;": "&amp;IF(Tabla5[[#This Row],[culminado]]=0,"null","'"&amp;TEXT(Tabla5[[#This Row],[culminado]],"aaaa-mm-dd")&amp;"'")&amp;", "</f>
        <v xml:space="preserve">culminado: '2020-08-21', </v>
      </c>
      <c r="AM169" t="str">
        <f>AM$1&amp;": '"&amp;Tabla5[[#This Row],[certificado]]&amp;"', "</f>
        <v xml:space="preserve">certificado: ' Aa5zDZxQPUZCW-SOb-6dBBPt2Bg5', </v>
      </c>
      <c r="AN169" t="str">
        <f>AN$1&amp;": '"&amp;Tabla5[[#This Row],[url_certificado]]&amp;"', "</f>
        <v xml:space="preserve">url_certificado: 'https://www.linkedin.com/learning/certificates/ab2ec26b2e6bc7bdb36eaa9a7f114a4b45c2ca0b6a6fc2124d01b391c660d79b?trk=share_certificate', </v>
      </c>
      <c r="AO169" t="str">
        <f>AO$1&amp;": '"&amp;Tabla5[[#This Row],[instructor]]&amp;"', "</f>
        <v xml:space="preserve">instructor: 'Carlos Solís', </v>
      </c>
      <c r="AP169" t="str">
        <f>AP$1&amp;": '"&amp;Tabla5[[#This Row],[description]]&amp;"', "</f>
        <v xml:space="preserve">description: 'Descubre SCRUM, la metodología ágil de gestión de proyectos que marca una tendencia en la industria. Desde pequeños startups hasta grandes corporaciones, esta nueva forma de trabajar está revolucionando la forma en que trabajamos en equipo. En este curso aprenderás las bases de la filosofia SCRUM, sus roles, herramientas e implementación. Conocerás los fundamentos principales para comenzar a organizar tus proyectos reduciendo el trabajo innecesario y aumentando sustancialmente la motivación y productividad de tus compañeros de equipo. Aprende qué es y cómo incorporar SCRUM a tus proyectos.', </v>
      </c>
      <c r="AQ169" t="str">
        <f>AQ$1&amp;": '"&amp;Tabla5[[#This Row],[url_aux]]&amp;"', "</f>
        <v xml:space="preserve">url_aux: 'https://www.linkedin.com/learning/certificates/7c353c20a1a3d6c492bbf7f727f8f8e0130853371c623221cc4440648073f10d?trk=share_certificate', </v>
      </c>
      <c r="AR169" t="str">
        <f>AR$1&amp;": '"&amp;Tabla5[[#This Row],[calificacion]]&amp;"', "</f>
        <v xml:space="preserve">calificacion: 'Muy bueno', </v>
      </c>
      <c r="AS169" t="str">
        <f>AS$1&amp;": "&amp;Tabla5[[#This Row],[actualizado]]&amp;", "</f>
        <v xml:space="preserve">actualizado: true, </v>
      </c>
      <c r="AT169" t="str">
        <f>AT$1&amp;": "&amp;Tabla5[[#This Row],[en_ruta]]&amp;", "</f>
        <v xml:space="preserve">en_ruta: true, </v>
      </c>
      <c r="AU169" t="str">
        <f>AU$1&amp;": '"&amp;Tabla5[[#This Row],[logo_platform]]&amp;"', "</f>
        <v xml:space="preserve">logo_platform: 'linkedin', </v>
      </c>
      <c r="AV169" t="str">
        <f>AV$1&amp;": [ "&amp;Tabla5[[#This Row],[logo_technologies]]&amp;" ], "</f>
        <v xml:space="preserve">logo_technologies: [ 'generico' ], </v>
      </c>
      <c r="AW169" t="str">
        <f>AW$1&amp;": "&amp;Tabla5[[#This Row],[mostrar]]&amp;", "</f>
        <v xml:space="preserve">mostrar: false, </v>
      </c>
      <c r="AX169" t="str">
        <f>AX$1&amp;": '"&amp;Tabla5[[#This Row],[repositorio]]&amp;"', "</f>
        <v xml:space="preserve">repositorio: '', </v>
      </c>
      <c r="AY169" t="str">
        <f>AY$1&amp;": '"&amp;Tabla5[[#This Row],[nota]]&amp;"'"</f>
        <v>nota: ''</v>
      </c>
      <c r="AZ169" t="str">
        <f t="shared" si="2"/>
        <v>{ id: 168, name: 'Aprende SCRUM', category: 'Metodologías Ágiles', technology: 'SCRUM', url: 'https://www.linkedin.com/learning/aprende-scrum/presentacion-del-curso-aprende-scrum', platform: 'LinkedIn Learning', costo: 0, money: 'USD', comprado: true, priority: 0, minutos: 92, culminado: '2020-08-21', certificado: ' Aa5zDZxQPUZCW-SOb-6dBBPt2Bg5', url_certificado: 'https://www.linkedin.com/learning/certificates/ab2ec26b2e6bc7bdb36eaa9a7f114a4b45c2ca0b6a6fc2124d01b391c660d79b?trk=share_certificate', instructor: 'Carlos Solís', description: 'Descubre SCRUM, la metodología ágil de gestión de proyectos que marca una tendencia en la industria. Desde pequeños startups hasta grandes corporaciones, esta nueva forma de trabajar está revolucionando la forma en que trabajamos en equipo. En este curso aprenderás las bases de la filosofia SCRUM, sus roles, herramientas e implementación. Conocerás los fundamentos principales para comenzar a organizar tus proyectos reduciendo el trabajo innecesario y aumentando sustancialmente la motivación y productividad de tus compañeros de equipo. Aprende qué es y cómo incorporar SCRUM a tus proyectos.', url_aux: 'https://www.linkedin.com/learning/certificates/7c353c20a1a3d6c492bbf7f727f8f8e0130853371c623221cc4440648073f10d?trk=share_certificate', calificacion: 'Muy bueno', actualizado: true, en_ruta: true, logo_platform: 'linkedin', logo_technologies: [ 'generico' ], mostrar: false, repositorio: '', nota: '' },</v>
      </c>
    </row>
    <row r="170" spans="1:52" x14ac:dyDescent="0.3">
      <c r="A170" s="6">
        <v>169</v>
      </c>
      <c r="B170" t="s">
        <v>665</v>
      </c>
      <c r="C170" t="s">
        <v>113</v>
      </c>
      <c r="D170" t="s">
        <v>282</v>
      </c>
      <c r="E170" s="2" t="s">
        <v>664</v>
      </c>
      <c r="F170" t="s">
        <v>475</v>
      </c>
      <c r="G170" s="3">
        <v>0</v>
      </c>
      <c r="H170" t="s">
        <v>47</v>
      </c>
      <c r="I170" t="s">
        <v>14</v>
      </c>
      <c r="J170" s="4">
        <v>0</v>
      </c>
      <c r="K170">
        <f>5*60+48</f>
        <v>348</v>
      </c>
      <c r="L170" s="9">
        <v>44076</v>
      </c>
      <c r="N170" s="2" t="s">
        <v>1227</v>
      </c>
      <c r="O170" t="s">
        <v>666</v>
      </c>
      <c r="P170" t="s">
        <v>667</v>
      </c>
      <c r="R170" t="s">
        <v>507</v>
      </c>
      <c r="S170" t="s">
        <v>14</v>
      </c>
      <c r="T170" t="s">
        <v>14</v>
      </c>
      <c r="U170" t="s">
        <v>777</v>
      </c>
      <c r="V170" s="19" t="s">
        <v>836</v>
      </c>
      <c r="W170" s="19" t="s">
        <v>15</v>
      </c>
      <c r="AA170" t="str">
        <f>AA$1&amp;": "&amp;Tabla5[[#This Row],[id]]&amp;", "</f>
        <v xml:space="preserve">id: 169, </v>
      </c>
      <c r="AB170" t="str">
        <f>AB$1&amp;": '"&amp;Tabla5[[#This Row],[name]]&amp;"', "</f>
        <v xml:space="preserve">name: 'Fundamentos esenciales de la programación (2014)', </v>
      </c>
      <c r="AC170" t="str">
        <f>AC$1&amp;": '"&amp;Tabla5[[#This Row],[category]]&amp;"', "</f>
        <v xml:space="preserve">category: 'Paradigmas', </v>
      </c>
      <c r="AD170" t="str">
        <f>AD$1&amp;": '"&amp;Tabla5[[#This Row],[technology]]&amp;"', "</f>
        <v xml:space="preserve">technology: 'General', </v>
      </c>
      <c r="AE170" t="str">
        <f>AE$1&amp;": '"&amp;Tabla5[[#This Row],[url]]&amp;"', "</f>
        <v xml:space="preserve">url: 'https://www.linkedin.com/learning/fundamentos-esenciales-de-la-programacion-2014', </v>
      </c>
      <c r="AF170" t="str">
        <f>AF$1&amp;": '"&amp;Tabla5[[#This Row],[platform]]&amp;"', "</f>
        <v xml:space="preserve">platform: 'LinkedIn Learning', </v>
      </c>
      <c r="AG170" t="str">
        <f>AG$1&amp;": "&amp;SUBSTITUTE(Tabla5[[#This Row],[costo]],",",".")&amp;", "</f>
        <v xml:space="preserve">costo: 0, </v>
      </c>
      <c r="AH170" t="str">
        <f>AH$1&amp;": '"&amp;Tabla5[[#This Row],[money]]&amp;"', "</f>
        <v xml:space="preserve">money: 'USD', </v>
      </c>
      <c r="AI170" t="str">
        <f>AI$1&amp;": "&amp;Tabla5[[#This Row],[comprado]]&amp;", "</f>
        <v xml:space="preserve">comprado: true, </v>
      </c>
      <c r="AJ170" t="str">
        <f>AJ$1&amp;": "&amp;Tabla5[[#This Row],[priority]]&amp;", "</f>
        <v xml:space="preserve">priority: 0, </v>
      </c>
      <c r="AK170" t="str">
        <f>AK$1&amp;": "&amp;Tabla5[[#This Row],[minutos]]&amp;", "</f>
        <v xml:space="preserve">minutos: 348, </v>
      </c>
      <c r="AL170" t="str">
        <f>AL$1&amp;": "&amp;IF(Tabla5[[#This Row],[culminado]]=0,"null","'"&amp;TEXT(Tabla5[[#This Row],[culminado]],"aaaa-mm-dd")&amp;"'")&amp;", "</f>
        <v xml:space="preserve">culminado: '2020-09-02', </v>
      </c>
      <c r="AM170" t="str">
        <f>AM$1&amp;": '"&amp;Tabla5[[#This Row],[certificado]]&amp;"', "</f>
        <v xml:space="preserve">certificado: '', </v>
      </c>
      <c r="AN170" t="str">
        <f>AN$1&amp;": '"&amp;Tabla5[[#This Row],[url_certificado]]&amp;"', "</f>
        <v xml:space="preserve">url_certificado: 'http://www.linkedin.com/learning/fundamentos-esenciales-de-la-programacion', </v>
      </c>
      <c r="AO170" t="str">
        <f>AO$1&amp;": '"&amp;Tabla5[[#This Row],[instructor]]&amp;"', "</f>
        <v xml:space="preserve">instructor: 'Simon Allardice', </v>
      </c>
      <c r="AP170" t="str">
        <f>AP$1&amp;": '"&amp;Tabla5[[#This Row],[description]]&amp;"', "</f>
        <v xml:space="preserve">description: 'Aprende a desarrollar aplicaciones informáticas en cualquier lenguaje de programación con este curso en el que te explicamos, de la manera más clara y directa posible, cuáles son los componentes comunes a cualquier lenguaje y cuáles son los pasos que tienes que dar para convertir cualquier idea en tu cabeza en una aplicación informática.', </v>
      </c>
      <c r="AQ170" t="str">
        <f>AQ$1&amp;": '"&amp;Tabla5[[#This Row],[url_aux]]&amp;"', "</f>
        <v xml:space="preserve">url_aux: '', </v>
      </c>
      <c r="AR170" t="str">
        <f>AR$1&amp;": '"&amp;Tabla5[[#This Row],[calificacion]]&amp;"', "</f>
        <v xml:space="preserve">calificacion: 'Muy bueno', </v>
      </c>
      <c r="AS170" t="str">
        <f>AS$1&amp;": "&amp;Tabla5[[#This Row],[actualizado]]&amp;", "</f>
        <v xml:space="preserve">actualizado: true, </v>
      </c>
      <c r="AT170" t="str">
        <f>AT$1&amp;": "&amp;Tabla5[[#This Row],[en_ruta]]&amp;", "</f>
        <v xml:space="preserve">en_ruta: true, </v>
      </c>
      <c r="AU170" t="str">
        <f>AU$1&amp;": '"&amp;Tabla5[[#This Row],[logo_platform]]&amp;"', "</f>
        <v xml:space="preserve">logo_platform: 'linkedin', </v>
      </c>
      <c r="AV170" t="str">
        <f>AV$1&amp;": [ "&amp;Tabla5[[#This Row],[logo_technologies]]&amp;" ], "</f>
        <v xml:space="preserve">logo_technologies: [ 'generico' ], </v>
      </c>
      <c r="AW170" t="str">
        <f>AW$1&amp;": "&amp;Tabla5[[#This Row],[mostrar]]&amp;", "</f>
        <v xml:space="preserve">mostrar: false, </v>
      </c>
      <c r="AX170" t="str">
        <f>AX$1&amp;": '"&amp;Tabla5[[#This Row],[repositorio]]&amp;"', "</f>
        <v xml:space="preserve">repositorio: '', </v>
      </c>
      <c r="AY170" t="str">
        <f>AY$1&amp;": '"&amp;Tabla5[[#This Row],[nota]]&amp;"'"</f>
        <v>nota: ''</v>
      </c>
      <c r="AZ170" t="str">
        <f t="shared" si="2"/>
        <v>{ id: 169, name: 'Fundamentos esenciales de la programación (2014)', category: 'Paradigmas', technology: 'General', url: 'https://www.linkedin.com/learning/fundamentos-esenciales-de-la-programacion-2014', platform: 'LinkedIn Learning', costo: 0, money: 'USD', comprado: true, priority: 0, minutos: 348, culminado: '2020-09-02', certificado: '', url_certificado: 'http://www.linkedin.com/learning/fundamentos-esenciales-de-la-programacion', instructor: 'Simon Allardice', description: 'Aprende a desarrollar aplicaciones informáticas en cualquier lenguaje de programación con este curso en el que te explicamos, de la manera más clara y directa posible, cuáles son los componentes comunes a cualquier lenguaje y cuáles son los pasos que tienes que dar para convertir cualquier idea en tu cabeza en una aplicación informática.', url_aux: '', calificacion: 'Muy bueno', actualizado: true, en_ruta: true, logo_platform: 'linkedin', logo_technologies: [ 'generico' ], mostrar: false, repositorio: '', nota: '' },</v>
      </c>
    </row>
    <row r="171" spans="1:52" x14ac:dyDescent="0.3">
      <c r="A171" s="6">
        <v>170</v>
      </c>
      <c r="B171" t="s">
        <v>668</v>
      </c>
      <c r="C171" t="s">
        <v>3</v>
      </c>
      <c r="D171" t="s">
        <v>23</v>
      </c>
      <c r="E171" s="2" t="s">
        <v>669</v>
      </c>
      <c r="F171" t="s">
        <v>475</v>
      </c>
      <c r="G171" s="3">
        <v>0</v>
      </c>
      <c r="H171" t="s">
        <v>47</v>
      </c>
      <c r="I171" t="s">
        <v>14</v>
      </c>
      <c r="J171" s="4">
        <v>0</v>
      </c>
      <c r="K171">
        <f>60+53</f>
        <v>113</v>
      </c>
      <c r="L171" s="9">
        <v>44049</v>
      </c>
      <c r="M171" s="6" t="s">
        <v>672</v>
      </c>
      <c r="N171" s="2" t="s">
        <v>671</v>
      </c>
      <c r="O171" t="s">
        <v>495</v>
      </c>
      <c r="P171" t="s">
        <v>670</v>
      </c>
      <c r="R171" t="s">
        <v>507</v>
      </c>
      <c r="S171" t="s">
        <v>14</v>
      </c>
      <c r="T171" t="s">
        <v>14</v>
      </c>
      <c r="U171" t="s">
        <v>777</v>
      </c>
      <c r="V171" s="19" t="s">
        <v>863</v>
      </c>
      <c r="W171" s="19" t="s">
        <v>15</v>
      </c>
      <c r="AA171" t="str">
        <f>AA$1&amp;": "&amp;Tabla5[[#This Row],[id]]&amp;", "</f>
        <v xml:space="preserve">id: 170, </v>
      </c>
      <c r="AB171" t="str">
        <f>AB$1&amp;": '"&amp;Tabla5[[#This Row],[name]]&amp;"', "</f>
        <v xml:space="preserve">name: 'GitHub para programadores (2016)', </v>
      </c>
      <c r="AC171" t="str">
        <f>AC$1&amp;": '"&amp;Tabla5[[#This Row],[category]]&amp;"', "</f>
        <v xml:space="preserve">category: 'Herramientas', </v>
      </c>
      <c r="AD171" t="str">
        <f>AD$1&amp;": '"&amp;Tabla5[[#This Row],[technology]]&amp;"', "</f>
        <v xml:space="preserve">technology: 'GitHub', </v>
      </c>
      <c r="AE171" t="str">
        <f>AE$1&amp;": '"&amp;Tabla5[[#This Row],[url]]&amp;"', "</f>
        <v xml:space="preserve">url: 'https://www.linkedin.com/learning/github-para-programadores-2016/presentacion-del-curso-github-para-programadores-2016', </v>
      </c>
      <c r="AF171" t="str">
        <f>AF$1&amp;": '"&amp;Tabla5[[#This Row],[platform]]&amp;"', "</f>
        <v xml:space="preserve">platform: 'LinkedIn Learning', </v>
      </c>
      <c r="AG171" t="str">
        <f>AG$1&amp;": "&amp;SUBSTITUTE(Tabla5[[#This Row],[costo]],",",".")&amp;", "</f>
        <v xml:space="preserve">costo: 0, </v>
      </c>
      <c r="AH171" t="str">
        <f>AH$1&amp;": '"&amp;Tabla5[[#This Row],[money]]&amp;"', "</f>
        <v xml:space="preserve">money: 'USD', </v>
      </c>
      <c r="AI171" t="str">
        <f>AI$1&amp;": "&amp;Tabla5[[#This Row],[comprado]]&amp;", "</f>
        <v xml:space="preserve">comprado: true, </v>
      </c>
      <c r="AJ171" t="str">
        <f>AJ$1&amp;": "&amp;Tabla5[[#This Row],[priority]]&amp;", "</f>
        <v xml:space="preserve">priority: 0, </v>
      </c>
      <c r="AK171" t="str">
        <f>AK$1&amp;": "&amp;Tabla5[[#This Row],[minutos]]&amp;", "</f>
        <v xml:space="preserve">minutos: 113, </v>
      </c>
      <c r="AL171" t="str">
        <f>AL$1&amp;": "&amp;IF(Tabla5[[#This Row],[culminado]]=0,"null","'"&amp;TEXT(Tabla5[[#This Row],[culminado]],"aaaa-mm-dd")&amp;"'")&amp;", "</f>
        <v xml:space="preserve">culminado: '2020-08-06', </v>
      </c>
      <c r="AM171" t="str">
        <f>AM$1&amp;": '"&amp;Tabla5[[#This Row],[certificado]]&amp;"', "</f>
        <v xml:space="preserve">certificado: 'Ac1TWgJQjZz6PgqkMQvyLVE4vSgx', </v>
      </c>
      <c r="AN171" t="str">
        <f>AN$1&amp;": '"&amp;Tabla5[[#This Row],[url_certificado]]&amp;"', "</f>
        <v xml:space="preserve">url_certificado: 'https://www.linkedin.com/learning/certificates/d04eb818dcc9e38983896c5e516fe823f49f18af2fe1a1c2237c66bc17ba59c9?trk=share_certificate', </v>
      </c>
      <c r="AO171" t="str">
        <f>AO$1&amp;": '"&amp;Tabla5[[#This Row],[instructor]]&amp;"', "</f>
        <v xml:space="preserve">instructor: 'Carlos Solís', </v>
      </c>
      <c r="AP171" t="str">
        <f>AP$1&amp;": '"&amp;Tabla5[[#This Row],[description]]&amp;"', "</f>
        <v xml:space="preserve">description: 'Los equipos de desarrollo modernos necesitan que muchas personas trabajen sobre un mismo código sin generar errores o conflictos. Sin embargo, sin las herramientas adecuadas, esta tarea puede ser casi imposible. Afortunadamente tenemos GitHub, un servicio de control de versiones online que te permite almacenar, gestionar y distribuir tu código. En este curso aprenderás los conceptos básicos del control de versiones Git, los servicios que ofrece GitHub, como crear, gestionar y examinar nuestros repositorios online. Descubrirás diversas formas de utilizar el servicio de GitHub y exploraremos las funciones más comunes de este servicio. Al finalizar este curso estarás a punto para trabajar tu código fuente en equipo con seguridad y la tranquilidad de tener siempre un respaldo en la nube.', </v>
      </c>
      <c r="AQ171" t="str">
        <f>AQ$1&amp;": '"&amp;Tabla5[[#This Row],[url_aux]]&amp;"', "</f>
        <v xml:space="preserve">url_aux: '', </v>
      </c>
      <c r="AR171" t="str">
        <f>AR$1&amp;": '"&amp;Tabla5[[#This Row],[calificacion]]&amp;"', "</f>
        <v xml:space="preserve">calificacion: 'Muy bueno', </v>
      </c>
      <c r="AS171" t="str">
        <f>AS$1&amp;": "&amp;Tabla5[[#This Row],[actualizado]]&amp;", "</f>
        <v xml:space="preserve">actualizado: true, </v>
      </c>
      <c r="AT171" t="str">
        <f>AT$1&amp;": "&amp;Tabla5[[#This Row],[en_ruta]]&amp;", "</f>
        <v xml:space="preserve">en_ruta: true, </v>
      </c>
      <c r="AU171" t="str">
        <f>AU$1&amp;": '"&amp;Tabla5[[#This Row],[logo_platform]]&amp;"', "</f>
        <v xml:space="preserve">logo_platform: 'linkedin', </v>
      </c>
      <c r="AV171" t="str">
        <f>AV$1&amp;": [ "&amp;Tabla5[[#This Row],[logo_technologies]]&amp;" ], "</f>
        <v xml:space="preserve">logo_technologies: [ 'github' ], </v>
      </c>
      <c r="AW171" t="str">
        <f>AW$1&amp;": "&amp;Tabla5[[#This Row],[mostrar]]&amp;", "</f>
        <v xml:space="preserve">mostrar: false, </v>
      </c>
      <c r="AX171" t="str">
        <f>AX$1&amp;": '"&amp;Tabla5[[#This Row],[repositorio]]&amp;"', "</f>
        <v xml:space="preserve">repositorio: '', </v>
      </c>
      <c r="AY171" t="str">
        <f>AY$1&amp;": '"&amp;Tabla5[[#This Row],[nota]]&amp;"'"</f>
        <v>nota: ''</v>
      </c>
      <c r="AZ171" t="str">
        <f t="shared" si="2"/>
        <v>{ id: 170, name: 'GitHub para programadores (2016)', category: 'Herramientas', technology: 'GitHub', url: 'https://www.linkedin.com/learning/github-para-programadores-2016/presentacion-del-curso-github-para-programadores-2016', platform: 'LinkedIn Learning', costo: 0, money: 'USD', comprado: true, priority: 0, minutos: 113, culminado: '2020-08-06', certificado: 'Ac1TWgJQjZz6PgqkMQvyLVE4vSgx', url_certificado: 'https://www.linkedin.com/learning/certificates/d04eb818dcc9e38983896c5e516fe823f49f18af2fe1a1c2237c66bc17ba59c9?trk=share_certificate', instructor: 'Carlos Solís', description: 'Los equipos de desarrollo modernos necesitan que muchas personas trabajen sobre un mismo código sin generar errores o conflictos. Sin embargo, sin las herramientas adecuadas, esta tarea puede ser casi imposible. Afortunadamente tenemos GitHub, un servicio de control de versiones online que te permite almacenar, gestionar y distribuir tu código. En este curso aprenderás los conceptos básicos del control de versiones Git, los servicios que ofrece GitHub, como crear, gestionar y examinar nuestros repositorios online. Descubrirás diversas formas de utilizar el servicio de GitHub y exploraremos las funciones más comunes de este servicio. Al finalizar este curso estarás a punto para trabajar tu código fuente en equipo con seguridad y la tranquilidad de tener siempre un respaldo en la nube.', url_aux: '', calificacion: 'Muy bueno', actualizado: true, en_ruta: true, logo_platform: 'linkedin', logo_technologies: [ 'github' ], mostrar: false, repositorio: '', nota: '' },</v>
      </c>
    </row>
    <row r="172" spans="1:52" x14ac:dyDescent="0.3">
      <c r="A172" s="6">
        <v>171</v>
      </c>
      <c r="B172" t="s">
        <v>673</v>
      </c>
      <c r="C172" t="s">
        <v>655</v>
      </c>
      <c r="D172" t="s">
        <v>282</v>
      </c>
      <c r="E172" s="2" t="s">
        <v>674</v>
      </c>
      <c r="F172" t="s">
        <v>475</v>
      </c>
      <c r="G172" s="3">
        <v>0</v>
      </c>
      <c r="H172" t="s">
        <v>47</v>
      </c>
      <c r="I172" t="s">
        <v>14</v>
      </c>
      <c r="J172" s="4">
        <v>0</v>
      </c>
      <c r="K172">
        <f>60+26</f>
        <v>86</v>
      </c>
      <c r="L172" s="9">
        <v>44059</v>
      </c>
      <c r="N172" s="2" t="s">
        <v>1229</v>
      </c>
      <c r="O172" t="s">
        <v>675</v>
      </c>
      <c r="P172" t="s">
        <v>676</v>
      </c>
      <c r="R172" t="s">
        <v>446</v>
      </c>
      <c r="S172" t="s">
        <v>15</v>
      </c>
      <c r="T172" t="s">
        <v>15</v>
      </c>
      <c r="U172" t="s">
        <v>777</v>
      </c>
      <c r="V172" s="19" t="s">
        <v>836</v>
      </c>
      <c r="W172" s="19" t="s">
        <v>15</v>
      </c>
      <c r="AA172" t="str">
        <f>AA$1&amp;": "&amp;Tabla5[[#This Row],[id]]&amp;", "</f>
        <v xml:space="preserve">id: 171, </v>
      </c>
      <c r="AB172" t="str">
        <f>AB$1&amp;": '"&amp;Tabla5[[#This Row],[name]]&amp;"', "</f>
        <v xml:space="preserve">name: 'Gestión de proyectos simplificada', </v>
      </c>
      <c r="AC172" t="str">
        <f>AC$1&amp;": '"&amp;Tabla5[[#This Row],[category]]&amp;"', "</f>
        <v xml:space="preserve">category: 'Metodologías Ágiles', </v>
      </c>
      <c r="AD172" t="str">
        <f>AD$1&amp;": '"&amp;Tabla5[[#This Row],[technology]]&amp;"', "</f>
        <v xml:space="preserve">technology: 'General', </v>
      </c>
      <c r="AE172" t="str">
        <f>AE$1&amp;": '"&amp;Tabla5[[#This Row],[url]]&amp;"', "</f>
        <v xml:space="preserve">url: 'https://www.linkedin.com/learning/gestion-de-proyectos-simplificada', </v>
      </c>
      <c r="AF172" t="str">
        <f>AF$1&amp;": '"&amp;Tabla5[[#This Row],[platform]]&amp;"', "</f>
        <v xml:space="preserve">platform: 'LinkedIn Learning', </v>
      </c>
      <c r="AG172" t="str">
        <f>AG$1&amp;": "&amp;SUBSTITUTE(Tabla5[[#This Row],[costo]],",",".")&amp;", "</f>
        <v xml:space="preserve">costo: 0, </v>
      </c>
      <c r="AH172" t="str">
        <f>AH$1&amp;": '"&amp;Tabla5[[#This Row],[money]]&amp;"', "</f>
        <v xml:space="preserve">money: 'USD', </v>
      </c>
      <c r="AI172" t="str">
        <f>AI$1&amp;": "&amp;Tabla5[[#This Row],[comprado]]&amp;", "</f>
        <v xml:space="preserve">comprado: true, </v>
      </c>
      <c r="AJ172" t="str">
        <f>AJ$1&amp;": "&amp;Tabla5[[#This Row],[priority]]&amp;", "</f>
        <v xml:space="preserve">priority: 0, </v>
      </c>
      <c r="AK172" t="str">
        <f>AK$1&amp;": "&amp;Tabla5[[#This Row],[minutos]]&amp;", "</f>
        <v xml:space="preserve">minutos: 86, </v>
      </c>
      <c r="AL172" t="str">
        <f>AL$1&amp;": "&amp;IF(Tabla5[[#This Row],[culminado]]=0,"null","'"&amp;TEXT(Tabla5[[#This Row],[culminado]],"aaaa-mm-dd")&amp;"'")&amp;", "</f>
        <v xml:space="preserve">culminado: '2020-08-16', </v>
      </c>
      <c r="AM172" t="str">
        <f>AM$1&amp;": '"&amp;Tabla5[[#This Row],[certificado]]&amp;"', "</f>
        <v xml:space="preserve">certificado: '', </v>
      </c>
      <c r="AN172" t="str">
        <f>AN$1&amp;": '"&amp;Tabla5[[#This Row],[url_certificado]]&amp;"', "</f>
        <v xml:space="preserve">url_certificado: 'http://www.linkedin.com/learning/gestion-de-proyectos-simplificada', </v>
      </c>
      <c r="AO172" t="str">
        <f>AO$1&amp;": '"&amp;Tabla5[[#This Row],[instructor]]&amp;"', "</f>
        <v xml:space="preserve">instructor: 'Clara Vega', </v>
      </c>
      <c r="AP172" t="str">
        <f>AP$1&amp;": '"&amp;Tabla5[[#This Row],[description]]&amp;"', "</f>
        <v xml:space="preserve">description: 'Con algunas técnicas sencillas sobre la gestión de proyectos podrás optimizar tu trabajo ya que, en el fondo, casi todo lo que haces en el trabajo es un proyecto; desde la tarea más pequeña hasta tu labor más grande. En este curso, aprenderás los doce pasos de la gestión de proyectos, que podrás aplicar sin mucho esfuerzo, y verás cómo usar herramientas tradicionales de gestión de proyectos, como los diagramas de Gantt y los diagramas de red para que gestiones tu carga de trabajo.', </v>
      </c>
      <c r="AQ172" t="str">
        <f>AQ$1&amp;": '"&amp;Tabla5[[#This Row],[url_aux]]&amp;"', "</f>
        <v xml:space="preserve">url_aux: '', </v>
      </c>
      <c r="AR172" t="str">
        <f>AR$1&amp;": '"&amp;Tabla5[[#This Row],[calificacion]]&amp;"', "</f>
        <v xml:space="preserve">calificacion: 'Bueno', </v>
      </c>
      <c r="AS172" t="str">
        <f>AS$1&amp;": "&amp;Tabla5[[#This Row],[actualizado]]&amp;", "</f>
        <v xml:space="preserve">actualizado: false, </v>
      </c>
      <c r="AT172" t="str">
        <f>AT$1&amp;": "&amp;Tabla5[[#This Row],[en_ruta]]&amp;", "</f>
        <v xml:space="preserve">en_ruta: false, </v>
      </c>
      <c r="AU172" t="str">
        <f>AU$1&amp;": '"&amp;Tabla5[[#This Row],[logo_platform]]&amp;"', "</f>
        <v xml:space="preserve">logo_platform: 'linkedin', </v>
      </c>
      <c r="AV172" t="str">
        <f>AV$1&amp;": [ "&amp;Tabla5[[#This Row],[logo_technologies]]&amp;" ], "</f>
        <v xml:space="preserve">logo_technologies: [ 'generico' ], </v>
      </c>
      <c r="AW172" t="str">
        <f>AW$1&amp;": "&amp;Tabla5[[#This Row],[mostrar]]&amp;", "</f>
        <v xml:space="preserve">mostrar: false, </v>
      </c>
      <c r="AX172" t="str">
        <f>AX$1&amp;": '"&amp;Tabla5[[#This Row],[repositorio]]&amp;"', "</f>
        <v xml:space="preserve">repositorio: '', </v>
      </c>
      <c r="AY172" t="str">
        <f>AY$1&amp;": '"&amp;Tabla5[[#This Row],[nota]]&amp;"'"</f>
        <v>nota: ''</v>
      </c>
      <c r="AZ172" t="str">
        <f t="shared" si="2"/>
        <v>{ id: 171, name: 'Gestión de proyectos simplificada', category: 'Metodologías Ágiles', technology: 'General', url: 'https://www.linkedin.com/learning/gestion-de-proyectos-simplificada', platform: 'LinkedIn Learning', costo: 0, money: 'USD', comprado: true, priority: 0, minutos: 86, culminado: '2020-08-16', certificado: '', url_certificado: 'http://www.linkedin.com/learning/gestion-de-proyectos-simplificada', instructor: 'Clara Vega', description: 'Con algunas técnicas sencillas sobre la gestión de proyectos podrás optimizar tu trabajo ya que, en el fondo, casi todo lo que haces en el trabajo es un proyecto; desde la tarea más pequeña hasta tu labor más grande. En este curso, aprenderás los doce pasos de la gestión de proyectos, que podrás aplicar sin mucho esfuerzo, y verás cómo usar herramientas tradicionales de gestión de proyectos, como los diagramas de Gantt y los diagramas de red para que gestiones tu carga de trabajo.', url_aux: '', calificacion: 'Bueno', actualizado: false, en_ruta: false, logo_platform: 'linkedin', logo_technologies: [ 'generico' ], mostrar: false, repositorio: '', nota: '' },</v>
      </c>
    </row>
    <row r="173" spans="1:52" x14ac:dyDescent="0.3">
      <c r="A173" s="6">
        <v>172</v>
      </c>
      <c r="B173" t="s">
        <v>677</v>
      </c>
      <c r="C173" t="s">
        <v>628</v>
      </c>
      <c r="D173" t="s">
        <v>628</v>
      </c>
      <c r="E173" s="2" t="s">
        <v>678</v>
      </c>
      <c r="F173" t="s">
        <v>475</v>
      </c>
      <c r="G173" s="3">
        <v>0</v>
      </c>
      <c r="H173" t="s">
        <v>47</v>
      </c>
      <c r="I173" t="s">
        <v>14</v>
      </c>
      <c r="J173" s="4">
        <v>0</v>
      </c>
      <c r="K173">
        <f>60+28</f>
        <v>88</v>
      </c>
      <c r="L173" s="9">
        <v>44056</v>
      </c>
      <c r="N173" s="2" t="s">
        <v>1230</v>
      </c>
      <c r="O173" t="s">
        <v>679</v>
      </c>
      <c r="P173" t="s">
        <v>680</v>
      </c>
      <c r="R173" t="s">
        <v>446</v>
      </c>
      <c r="S173" t="s">
        <v>15</v>
      </c>
      <c r="T173" t="s">
        <v>15</v>
      </c>
      <c r="U173" t="s">
        <v>777</v>
      </c>
      <c r="V173" s="19" t="s">
        <v>836</v>
      </c>
      <c r="W173" s="19" t="s">
        <v>15</v>
      </c>
      <c r="AA173" t="str">
        <f>AA$1&amp;": "&amp;Tabla5[[#This Row],[id]]&amp;", "</f>
        <v xml:space="preserve">id: 172, </v>
      </c>
      <c r="AB173" t="str">
        <f>AB$1&amp;": '"&amp;Tabla5[[#This Row],[name]]&amp;"', "</f>
        <v xml:space="preserve">name: 'Fundamentos de la gestión del tiempo', </v>
      </c>
      <c r="AC173" t="str">
        <f>AC$1&amp;": '"&amp;Tabla5[[#This Row],[category]]&amp;"', "</f>
        <v xml:space="preserve">category: 'Otros', </v>
      </c>
      <c r="AD173" t="str">
        <f>AD$1&amp;": '"&amp;Tabla5[[#This Row],[technology]]&amp;"', "</f>
        <v xml:space="preserve">technology: 'Otros', </v>
      </c>
      <c r="AE173" t="str">
        <f>AE$1&amp;": '"&amp;Tabla5[[#This Row],[url]]&amp;"', "</f>
        <v xml:space="preserve">url: 'https://www.linkedin.com/learning/fundamentos-de-la-gestion-del-tiempo', </v>
      </c>
      <c r="AF173" t="str">
        <f>AF$1&amp;": '"&amp;Tabla5[[#This Row],[platform]]&amp;"', "</f>
        <v xml:space="preserve">platform: 'LinkedIn Learning', </v>
      </c>
      <c r="AG173" t="str">
        <f>AG$1&amp;": "&amp;SUBSTITUTE(Tabla5[[#This Row],[costo]],",",".")&amp;", "</f>
        <v xml:space="preserve">costo: 0, </v>
      </c>
      <c r="AH173" t="str">
        <f>AH$1&amp;": '"&amp;Tabla5[[#This Row],[money]]&amp;"', "</f>
        <v xml:space="preserve">money: 'USD', </v>
      </c>
      <c r="AI173" t="str">
        <f>AI$1&amp;": "&amp;Tabla5[[#This Row],[comprado]]&amp;", "</f>
        <v xml:space="preserve">comprado: true, </v>
      </c>
      <c r="AJ173" t="str">
        <f>AJ$1&amp;": "&amp;Tabla5[[#This Row],[priority]]&amp;", "</f>
        <v xml:space="preserve">priority: 0, </v>
      </c>
      <c r="AK173" t="str">
        <f>AK$1&amp;": "&amp;Tabla5[[#This Row],[minutos]]&amp;", "</f>
        <v xml:space="preserve">minutos: 88, </v>
      </c>
      <c r="AL173" t="str">
        <f>AL$1&amp;": "&amp;IF(Tabla5[[#This Row],[culminado]]=0,"null","'"&amp;TEXT(Tabla5[[#This Row],[culminado]],"aaaa-mm-dd")&amp;"'")&amp;", "</f>
        <v xml:space="preserve">culminado: '2020-08-13', </v>
      </c>
      <c r="AM173" t="str">
        <f>AM$1&amp;": '"&amp;Tabla5[[#This Row],[certificado]]&amp;"', "</f>
        <v xml:space="preserve">certificado: '', </v>
      </c>
      <c r="AN173" t="str">
        <f>AN$1&amp;": '"&amp;Tabla5[[#This Row],[url_certificado]]&amp;"', "</f>
        <v xml:space="preserve">url_certificado: 'http://www.linkedin.com/learning/fundamentos-de-la-gestion-del-tiempo', </v>
      </c>
      <c r="AO173" t="str">
        <f>AO$1&amp;": '"&amp;Tabla5[[#This Row],[instructor]]&amp;"', "</f>
        <v xml:space="preserve">instructor: 'Francisco Rábano', </v>
      </c>
      <c r="AP173" t="str">
        <f>AP$1&amp;": '"&amp;Tabla5[[#This Row],[description]]&amp;"', "</f>
        <v xml:space="preserve">description: 'Aprende en este curso a organizarte mejor para disponer de más tiempo de calidad en el que desarrollar tus objetivos y expectativas. Descubre trucos, herramientas, métodos y acciones específicas dirigidas a la mejora de tu eficacia y tu bienestar general, con los que serás capar de tomar mejores decisiones. Mantén más control sobre las tareas a las que dedicas tu tiempo, trabaja tu disciplina, perseverancia y responsabilidad individual, y sustituye el modo reactivo de actuar por el modo reflexivo.', </v>
      </c>
      <c r="AQ173" t="str">
        <f>AQ$1&amp;": '"&amp;Tabla5[[#This Row],[url_aux]]&amp;"', "</f>
        <v xml:space="preserve">url_aux: '', </v>
      </c>
      <c r="AR173" t="str">
        <f>AR$1&amp;": '"&amp;Tabla5[[#This Row],[calificacion]]&amp;"', "</f>
        <v xml:space="preserve">calificacion: 'Bueno', </v>
      </c>
      <c r="AS173" t="str">
        <f>AS$1&amp;": "&amp;Tabla5[[#This Row],[actualizado]]&amp;", "</f>
        <v xml:space="preserve">actualizado: false, </v>
      </c>
      <c r="AT173" t="str">
        <f>AT$1&amp;": "&amp;Tabla5[[#This Row],[en_ruta]]&amp;", "</f>
        <v xml:space="preserve">en_ruta: false, </v>
      </c>
      <c r="AU173" t="str">
        <f>AU$1&amp;": '"&amp;Tabla5[[#This Row],[logo_platform]]&amp;"', "</f>
        <v xml:space="preserve">logo_platform: 'linkedin', </v>
      </c>
      <c r="AV173" t="str">
        <f>AV$1&amp;": [ "&amp;Tabla5[[#This Row],[logo_technologies]]&amp;" ], "</f>
        <v xml:space="preserve">logo_technologies: [ 'generico' ], </v>
      </c>
      <c r="AW173" t="str">
        <f>AW$1&amp;": "&amp;Tabla5[[#This Row],[mostrar]]&amp;", "</f>
        <v xml:space="preserve">mostrar: false, </v>
      </c>
      <c r="AX173" t="str">
        <f>AX$1&amp;": '"&amp;Tabla5[[#This Row],[repositorio]]&amp;"', "</f>
        <v xml:space="preserve">repositorio: '', </v>
      </c>
      <c r="AY173" t="str">
        <f>AY$1&amp;": '"&amp;Tabla5[[#This Row],[nota]]&amp;"'"</f>
        <v>nota: ''</v>
      </c>
      <c r="AZ173" t="str">
        <f t="shared" si="2"/>
        <v>{ id: 172, name: 'Fundamentos de la gestión del tiempo', category: 'Otros', technology: 'Otros', url: 'https://www.linkedin.com/learning/fundamentos-de-la-gestion-del-tiempo', platform: 'LinkedIn Learning', costo: 0, money: 'USD', comprado: true, priority: 0, minutos: 88, culminado: '2020-08-13', certificado: '', url_certificado: 'http://www.linkedin.com/learning/fundamentos-de-la-gestion-del-tiempo', instructor: 'Francisco Rábano', description: 'Aprende en este curso a organizarte mejor para disponer de más tiempo de calidad en el que desarrollar tus objetivos y expectativas. Descubre trucos, herramientas, métodos y acciones específicas dirigidas a la mejora de tu eficacia y tu bienestar general, con los que serás capar de tomar mejores decisiones. Mantén más control sobre las tareas a las que dedicas tu tiempo, trabaja tu disciplina, perseverancia y responsabilidad individual, y sustituye el modo reactivo de actuar por el modo reflexivo.', url_aux: '', calificacion: 'Bueno', actualizado: false, en_ruta: false, logo_platform: 'linkedin', logo_technologies: [ 'generico' ], mostrar: false, repositorio: '', nota: '' },</v>
      </c>
    </row>
    <row r="174" spans="1:52" x14ac:dyDescent="0.3">
      <c r="A174" s="6">
        <v>173</v>
      </c>
      <c r="B174" t="s">
        <v>681</v>
      </c>
      <c r="C174" t="s">
        <v>113</v>
      </c>
      <c r="D174" t="s">
        <v>282</v>
      </c>
      <c r="E174" s="2" t="s">
        <v>682</v>
      </c>
      <c r="F174" t="s">
        <v>475</v>
      </c>
      <c r="G174" s="3">
        <v>0</v>
      </c>
      <c r="H174" t="s">
        <v>47</v>
      </c>
      <c r="I174" t="s">
        <v>14</v>
      </c>
      <c r="J174" s="4">
        <v>0</v>
      </c>
      <c r="K174">
        <f>2*60+54</f>
        <v>174</v>
      </c>
      <c r="L174" s="9">
        <v>44053</v>
      </c>
      <c r="M174" s="6" t="s">
        <v>685</v>
      </c>
      <c r="N174" s="2" t="s">
        <v>684</v>
      </c>
      <c r="O174" t="s">
        <v>495</v>
      </c>
      <c r="P174" t="s">
        <v>683</v>
      </c>
      <c r="R174" t="s">
        <v>507</v>
      </c>
      <c r="S174" t="s">
        <v>15</v>
      </c>
      <c r="T174" t="s">
        <v>15</v>
      </c>
      <c r="U174" t="s">
        <v>777</v>
      </c>
      <c r="V174" s="19" t="s">
        <v>836</v>
      </c>
      <c r="W174" s="19" t="s">
        <v>14</v>
      </c>
      <c r="AA174" t="str">
        <f>AA$1&amp;": "&amp;Tabla5[[#This Row],[id]]&amp;", "</f>
        <v xml:space="preserve">id: 173, </v>
      </c>
      <c r="AB174" t="str">
        <f>AB$1&amp;": '"&amp;Tabla5[[#This Row],[name]]&amp;"', "</f>
        <v xml:space="preserve">name: 'Desarrollo web: Control de calidad automatizado', </v>
      </c>
      <c r="AC174" t="str">
        <f>AC$1&amp;": '"&amp;Tabla5[[#This Row],[category]]&amp;"', "</f>
        <v xml:space="preserve">category: 'Paradigmas', </v>
      </c>
      <c r="AD174" t="str">
        <f>AD$1&amp;": '"&amp;Tabla5[[#This Row],[technology]]&amp;"', "</f>
        <v xml:space="preserve">technology: 'General', </v>
      </c>
      <c r="AE174" t="str">
        <f>AE$1&amp;": '"&amp;Tabla5[[#This Row],[url]]&amp;"', "</f>
        <v xml:space="preserve">url: 'https://www.linkedin.com/learning/desarrollo-web-control-de-calidad-automatizado/presentacion-del-curso-desarrollo-web-control-de-calidad-automatizado', </v>
      </c>
      <c r="AF174" t="str">
        <f>AF$1&amp;": '"&amp;Tabla5[[#This Row],[platform]]&amp;"', "</f>
        <v xml:space="preserve">platform: 'LinkedIn Learning', </v>
      </c>
      <c r="AG174" t="str">
        <f>AG$1&amp;": "&amp;SUBSTITUTE(Tabla5[[#This Row],[costo]],",",".")&amp;", "</f>
        <v xml:space="preserve">costo: 0, </v>
      </c>
      <c r="AH174" t="str">
        <f>AH$1&amp;": '"&amp;Tabla5[[#This Row],[money]]&amp;"', "</f>
        <v xml:space="preserve">money: 'USD', </v>
      </c>
      <c r="AI174" t="str">
        <f>AI$1&amp;": "&amp;Tabla5[[#This Row],[comprado]]&amp;", "</f>
        <v xml:space="preserve">comprado: true, </v>
      </c>
      <c r="AJ174" t="str">
        <f>AJ$1&amp;": "&amp;Tabla5[[#This Row],[priority]]&amp;", "</f>
        <v xml:space="preserve">priority: 0, </v>
      </c>
      <c r="AK174" t="str">
        <f>AK$1&amp;": "&amp;Tabla5[[#This Row],[minutos]]&amp;", "</f>
        <v xml:space="preserve">minutos: 174, </v>
      </c>
      <c r="AL174" t="str">
        <f>AL$1&amp;": "&amp;IF(Tabla5[[#This Row],[culminado]]=0,"null","'"&amp;TEXT(Tabla5[[#This Row],[culminado]],"aaaa-mm-dd")&amp;"'")&amp;", "</f>
        <v xml:space="preserve">culminado: '2020-08-10', </v>
      </c>
      <c r="AM174" t="str">
        <f>AM$1&amp;": '"&amp;Tabla5[[#This Row],[certificado]]&amp;"', "</f>
        <v xml:space="preserve">certificado: ' AVDow0mkqvN5MsRmSDUrkqkDK7dj', </v>
      </c>
      <c r="AN174" t="str">
        <f>AN$1&amp;": '"&amp;Tabla5[[#This Row],[url_certificado]]&amp;"', "</f>
        <v xml:space="preserve">url_certificado: 'https://www.linkedin.com/learning/certificates/6d1d61ea694a83acf3e28722f75e638b723412d06ab9f6499ce7566b1c0bd3d9?trk=share_certificate', </v>
      </c>
      <c r="AO174" t="str">
        <f>AO$1&amp;": '"&amp;Tabla5[[#This Row],[instructor]]&amp;"', "</f>
        <v xml:space="preserve">instructor: 'Carlos Solís', </v>
      </c>
      <c r="AP174" t="str">
        <f>AP$1&amp;": '"&amp;Tabla5[[#This Row],[description]]&amp;"', "</f>
        <v xml:space="preserve">description: 'Aprende a usar herramientas automatizadas de control de calidad para que tus desarrollos web sean consecuentes y anticiparte a los posibles problemas del código. Automatiza tus pruebas con PhantomJS, CasperJS y Gulp y aprende en este curso a generar informes que te aseguren que cuando un proyecto web sale a producción cumple todos los requisitos.', </v>
      </c>
      <c r="AQ174" t="str">
        <f>AQ$1&amp;": '"&amp;Tabla5[[#This Row],[url_aux]]&amp;"', "</f>
        <v xml:space="preserve">url_aux: '', </v>
      </c>
      <c r="AR174" t="str">
        <f>AR$1&amp;": '"&amp;Tabla5[[#This Row],[calificacion]]&amp;"', "</f>
        <v xml:space="preserve">calificacion: 'Muy bueno', </v>
      </c>
      <c r="AS174" t="str">
        <f>AS$1&amp;": "&amp;Tabla5[[#This Row],[actualizado]]&amp;", "</f>
        <v xml:space="preserve">actualizado: false, </v>
      </c>
      <c r="AT174" t="str">
        <f>AT$1&amp;": "&amp;Tabla5[[#This Row],[en_ruta]]&amp;", "</f>
        <v xml:space="preserve">en_ruta: false, </v>
      </c>
      <c r="AU174" t="str">
        <f>AU$1&amp;": '"&amp;Tabla5[[#This Row],[logo_platform]]&amp;"', "</f>
        <v xml:space="preserve">logo_platform: 'linkedin', </v>
      </c>
      <c r="AV174" t="str">
        <f>AV$1&amp;": [ "&amp;Tabla5[[#This Row],[logo_technologies]]&amp;" ], "</f>
        <v xml:space="preserve">logo_technologies: [ 'generico' ], </v>
      </c>
      <c r="AW174" t="str">
        <f>AW$1&amp;": "&amp;Tabla5[[#This Row],[mostrar]]&amp;", "</f>
        <v xml:space="preserve">mostrar: true, </v>
      </c>
      <c r="AX174" t="str">
        <f>AX$1&amp;": '"&amp;Tabla5[[#This Row],[repositorio]]&amp;"', "</f>
        <v xml:space="preserve">repositorio: '', </v>
      </c>
      <c r="AY174" t="str">
        <f>AY$1&amp;": '"&amp;Tabla5[[#This Row],[nota]]&amp;"'"</f>
        <v>nota: ''</v>
      </c>
      <c r="AZ174" t="str">
        <f t="shared" si="2"/>
        <v>{ id: 173, name: 'Desarrollo web: Control de calidad automatizado', category: 'Paradigmas', technology: 'General', url: 'https://www.linkedin.com/learning/desarrollo-web-control-de-calidad-automatizado/presentacion-del-curso-desarrollo-web-control-de-calidad-automatizado', platform: 'LinkedIn Learning', costo: 0, money: 'USD', comprado: true, priority: 0, minutos: 174, culminado: '2020-08-10', certificado: ' AVDow0mkqvN5MsRmSDUrkqkDK7dj', url_certificado: 'https://www.linkedin.com/learning/certificates/6d1d61ea694a83acf3e28722f75e638b723412d06ab9f6499ce7566b1c0bd3d9?trk=share_certificate', instructor: 'Carlos Solís', description: 'Aprende a usar herramientas automatizadas de control de calidad para que tus desarrollos web sean consecuentes y anticiparte a los posibles problemas del código. Automatiza tus pruebas con PhantomJS, CasperJS y Gulp y aprende en este curso a generar informes que te aseguren que cuando un proyecto web sale a producción cumple todos los requisitos.', url_aux: '', calificacion: 'Muy bueno', actualizado: false, en_ruta: false, logo_platform: 'linkedin', logo_technologies: [ 'generico' ], mostrar: true, repositorio: '', nota: '' },</v>
      </c>
    </row>
    <row r="175" spans="1:52" x14ac:dyDescent="0.3">
      <c r="A175" s="6">
        <v>174</v>
      </c>
      <c r="B175" t="s">
        <v>936</v>
      </c>
      <c r="C175" t="s">
        <v>302</v>
      </c>
      <c r="D175" s="19" t="s">
        <v>306</v>
      </c>
      <c r="E175" s="2" t="s">
        <v>686</v>
      </c>
      <c r="F175" t="s">
        <v>8</v>
      </c>
      <c r="G175" s="3">
        <v>12.99</v>
      </c>
      <c r="H175" t="s">
        <v>10</v>
      </c>
      <c r="I175" t="s">
        <v>14</v>
      </c>
      <c r="J175" s="4">
        <v>0</v>
      </c>
      <c r="K175">
        <f>16.5*60</f>
        <v>990</v>
      </c>
      <c r="L175" s="9">
        <v>44649</v>
      </c>
      <c r="M175" t="s">
        <v>1144</v>
      </c>
      <c r="N175" s="2" t="s">
        <v>1193</v>
      </c>
      <c r="O175" t="s">
        <v>1058</v>
      </c>
      <c r="P175" t="s">
        <v>1034</v>
      </c>
      <c r="R175" t="s">
        <v>446</v>
      </c>
      <c r="S175" t="s">
        <v>14</v>
      </c>
      <c r="T175" t="s">
        <v>14</v>
      </c>
      <c r="U175" t="s">
        <v>783</v>
      </c>
      <c r="V175" s="19" t="s">
        <v>1086</v>
      </c>
      <c r="W175" s="19" t="s">
        <v>14</v>
      </c>
      <c r="X175" s="2" t="s">
        <v>1069</v>
      </c>
      <c r="AA175" t="str">
        <f>AA$1&amp;": "&amp;Tabla5[[#This Row],[id]]&amp;", "</f>
        <v xml:space="preserve">id: 174, </v>
      </c>
      <c r="AB175" t="str">
        <f>AB$1&amp;": '"&amp;Tabla5[[#This Row],[name]]&amp;"', "</f>
        <v xml:space="preserve">name: 'MEAN Stack: Master nodejs y angular', </v>
      </c>
      <c r="AC175" t="str">
        <f>AC$1&amp;": '"&amp;Tabla5[[#This Row],[category]]&amp;"', "</f>
        <v xml:space="preserve">category: 'Stack', </v>
      </c>
      <c r="AD175" t="str">
        <f>AD$1&amp;": '"&amp;Tabla5[[#This Row],[technology]]&amp;"', "</f>
        <v xml:space="preserve">technology: 'MEAN', </v>
      </c>
      <c r="AE175" t="str">
        <f>AE$1&amp;": '"&amp;Tabla5[[#This Row],[url]]&amp;"', "</f>
        <v xml:space="preserve">url: 'https://www.udemy.com/course/master-deno-angular', </v>
      </c>
      <c r="AF175" t="str">
        <f>AF$1&amp;": '"&amp;Tabla5[[#This Row],[platform]]&amp;"', "</f>
        <v xml:space="preserve">platform: 'Udemy', </v>
      </c>
      <c r="AG175" t="str">
        <f>AG$1&amp;": "&amp;SUBSTITUTE(Tabla5[[#This Row],[costo]],",",".")&amp;", "</f>
        <v xml:space="preserve">costo: 12.99, </v>
      </c>
      <c r="AH175" t="str">
        <f>AH$1&amp;": '"&amp;Tabla5[[#This Row],[money]]&amp;"', "</f>
        <v xml:space="preserve">money: 'EUR', </v>
      </c>
      <c r="AI175" t="str">
        <f>AI$1&amp;": "&amp;Tabla5[[#This Row],[comprado]]&amp;", "</f>
        <v xml:space="preserve">comprado: true, </v>
      </c>
      <c r="AJ175" t="str">
        <f>AJ$1&amp;": "&amp;Tabla5[[#This Row],[priority]]&amp;", "</f>
        <v xml:space="preserve">priority: 0, </v>
      </c>
      <c r="AK175" t="str">
        <f>AK$1&amp;": "&amp;Tabla5[[#This Row],[minutos]]&amp;", "</f>
        <v xml:space="preserve">minutos: 990, </v>
      </c>
      <c r="AL175" t="str">
        <f>AL$1&amp;": "&amp;IF(Tabla5[[#This Row],[culminado]]=0,"null","'"&amp;TEXT(Tabla5[[#This Row],[culminado]],"aaaa-mm-dd")&amp;"'")&amp;", "</f>
        <v xml:space="preserve">culminado: '2022-03-29', </v>
      </c>
      <c r="AM175" t="str">
        <f>AM$1&amp;": '"&amp;Tabla5[[#This Row],[certificado]]&amp;"', "</f>
        <v xml:space="preserve">certificado: 'UC-709c1aec-acf3-4e8f-be19-a38c4bb570d6', </v>
      </c>
      <c r="AN175" t="str">
        <f>AN$1&amp;": '"&amp;Tabla5[[#This Row],[url_certificado]]&amp;"', "</f>
        <v xml:space="preserve">url_certificado: 'https://www.udemy.com/certificate/UC-709c1aec-acf3-4e8f-be19-a38c4bb570d6', </v>
      </c>
      <c r="AO175" t="str">
        <f>AO$1&amp;": '"&amp;Tabla5[[#This Row],[instructor]]&amp;"', "</f>
        <v xml:space="preserve">instructor: 'Vaxi Drez Arcila', </v>
      </c>
      <c r="AP175" t="str">
        <f>AP$1&amp;": '"&amp;Tabla5[[#This Row],[description]]&amp;"', "</f>
        <v xml:space="preserve">description: 'Crea Aplicaciones con angular nodejs express desde cero a nivel experto MEAN Stack', </v>
      </c>
      <c r="AQ175" t="str">
        <f>AQ$1&amp;": '"&amp;Tabla5[[#This Row],[url_aux]]&amp;"', "</f>
        <v xml:space="preserve">url_aux: '', </v>
      </c>
      <c r="AR175" t="str">
        <f>AR$1&amp;": '"&amp;Tabla5[[#This Row],[calificacion]]&amp;"', "</f>
        <v xml:space="preserve">calificacion: 'Bueno', </v>
      </c>
      <c r="AS175" t="str">
        <f>AS$1&amp;": "&amp;Tabla5[[#This Row],[actualizado]]&amp;", "</f>
        <v xml:space="preserve">actualizado: true, </v>
      </c>
      <c r="AT175" t="str">
        <f>AT$1&amp;": "&amp;Tabla5[[#This Row],[en_ruta]]&amp;", "</f>
        <v xml:space="preserve">en_ruta: true, </v>
      </c>
      <c r="AU175" t="str">
        <f>AU$1&amp;": '"&amp;Tabla5[[#This Row],[logo_platform]]&amp;"', "</f>
        <v xml:space="preserve">logo_platform: 'udemy', </v>
      </c>
      <c r="AV175" t="str">
        <f>AV$1&amp;": [ "&amp;Tabla5[[#This Row],[logo_technologies]]&amp;" ], "</f>
        <v xml:space="preserve">logo_technologies: [ 'mongo','express','angular','nodejs' ], </v>
      </c>
      <c r="AW175" t="str">
        <f>AW$1&amp;": "&amp;Tabla5[[#This Row],[mostrar]]&amp;", "</f>
        <v xml:space="preserve">mostrar: true, </v>
      </c>
      <c r="AX175" t="str">
        <f>AX$1&amp;": '"&amp;Tabla5[[#This Row],[repositorio]]&amp;"', "</f>
        <v xml:space="preserve">repositorio: 'https://github.com/petrix12/mean2022', </v>
      </c>
      <c r="AY175" t="str">
        <f>AY$1&amp;": '"&amp;Tabla5[[#This Row],[nota]]&amp;"'"</f>
        <v>nota: ''</v>
      </c>
      <c r="AZ175" t="str">
        <f t="shared" si="2"/>
        <v>{ id: 174, name: 'MEAN Stack: Master nodejs y angular', category: 'Stack', technology: 'MEAN', url: 'https://www.udemy.com/course/master-deno-angular', platform: 'Udemy', costo: 12.99, money: 'EUR', comprado: true, priority: 0, minutos: 990, culminado: '2022-03-29', certificado: 'UC-709c1aec-acf3-4e8f-be19-a38c4bb570d6', url_certificado: 'https://www.udemy.com/certificate/UC-709c1aec-acf3-4e8f-be19-a38c4bb570d6', instructor: 'Vaxi Drez Arcila', description: 'Crea Aplicaciones con angular nodejs express desde cero a nivel experto MEAN Stack', url_aux: '', calificacion: 'Bueno', actualizado: true, en_ruta: true, logo_platform: 'udemy', logo_technologies: [ 'mongo','express','angular','nodejs' ], mostrar: true, repositorio: 'https://github.com/petrix12/mean2022', nota: '' },</v>
      </c>
    </row>
    <row r="176" spans="1:52" x14ac:dyDescent="0.3">
      <c r="A176" s="7">
        <v>175</v>
      </c>
      <c r="B176" t="s">
        <v>937</v>
      </c>
      <c r="C176" t="s">
        <v>333</v>
      </c>
      <c r="D176" t="s">
        <v>332</v>
      </c>
      <c r="E176" s="2" t="s">
        <v>688</v>
      </c>
      <c r="F176" t="s">
        <v>8</v>
      </c>
      <c r="G176" s="3">
        <v>9.99</v>
      </c>
      <c r="H176" t="s">
        <v>10</v>
      </c>
      <c r="I176" t="s">
        <v>14</v>
      </c>
      <c r="J176" s="4">
        <v>1</v>
      </c>
      <c r="K176">
        <f>14*60</f>
        <v>840</v>
      </c>
      <c r="O176" t="s">
        <v>257</v>
      </c>
      <c r="P176" t="s">
        <v>1035</v>
      </c>
      <c r="R176" t="s">
        <v>507</v>
      </c>
      <c r="S176" t="s">
        <v>14</v>
      </c>
      <c r="T176" t="s">
        <v>14</v>
      </c>
      <c r="U176" t="s">
        <v>783</v>
      </c>
      <c r="V176" s="19" t="s">
        <v>1112</v>
      </c>
      <c r="W176" s="19" t="s">
        <v>15</v>
      </c>
      <c r="AA176" t="str">
        <f>AA$1&amp;": "&amp;Tabla5[[#This Row],[id]]&amp;", "</f>
        <v xml:space="preserve">id: 175, </v>
      </c>
      <c r="AB176" t="str">
        <f>AB$1&amp;": '"&amp;Tabla5[[#This Row],[name]]&amp;"', "</f>
        <v xml:space="preserve">name: 'Crea tus aplicaciones con laravel y mongodb', </v>
      </c>
      <c r="AC176" t="str">
        <f>AC$1&amp;": '"&amp;Tabla5[[#This Row],[category]]&amp;"', "</f>
        <v xml:space="preserve">category: 'Frameworks de back-end', </v>
      </c>
      <c r="AD176" t="str">
        <f>AD$1&amp;": '"&amp;Tabla5[[#This Row],[technology]]&amp;"', "</f>
        <v xml:space="preserve">technology: 'Laravel', </v>
      </c>
      <c r="AE176" t="str">
        <f>AE$1&amp;": '"&amp;Tabla5[[#This Row],[url]]&amp;"', "</f>
        <v xml:space="preserve">url: 'https://www.udemy.com/course/crea-tus-aplicaciones-con-laravel-y-mongodb', </v>
      </c>
      <c r="AF176" t="str">
        <f>AF$1&amp;": '"&amp;Tabla5[[#This Row],[platform]]&amp;"', "</f>
        <v xml:space="preserve">platform: 'Udemy', </v>
      </c>
      <c r="AG176" t="str">
        <f>AG$1&amp;": "&amp;SUBSTITUTE(Tabla5[[#This Row],[costo]],",",".")&amp;", "</f>
        <v xml:space="preserve">costo: 9.99, </v>
      </c>
      <c r="AH176" t="str">
        <f>AH$1&amp;": '"&amp;Tabla5[[#This Row],[money]]&amp;"', "</f>
        <v xml:space="preserve">money: 'EUR', </v>
      </c>
      <c r="AI176" t="str">
        <f>AI$1&amp;": "&amp;Tabla5[[#This Row],[comprado]]&amp;", "</f>
        <v xml:space="preserve">comprado: true, </v>
      </c>
      <c r="AJ176" t="str">
        <f>AJ$1&amp;": "&amp;Tabla5[[#This Row],[priority]]&amp;", "</f>
        <v xml:space="preserve">priority: 1, </v>
      </c>
      <c r="AK176" t="str">
        <f>AK$1&amp;": "&amp;Tabla5[[#This Row],[minutos]]&amp;", "</f>
        <v xml:space="preserve">minutos: 840, </v>
      </c>
      <c r="AL176" t="str">
        <f>AL$1&amp;": "&amp;IF(Tabla5[[#This Row],[culminado]]=0,"null","'"&amp;TEXT(Tabla5[[#This Row],[culminado]],"aaaa-mm-dd")&amp;"'")&amp;", "</f>
        <v xml:space="preserve">culminado: null, </v>
      </c>
      <c r="AM176" t="str">
        <f>AM$1&amp;": '"&amp;Tabla5[[#This Row],[certificado]]&amp;"', "</f>
        <v xml:space="preserve">certificado: '', </v>
      </c>
      <c r="AN176" t="str">
        <f>AN$1&amp;": '"&amp;Tabla5[[#This Row],[url_certificado]]&amp;"', "</f>
        <v xml:space="preserve">url_certificado: '', </v>
      </c>
      <c r="AO176" t="str">
        <f>AO$1&amp;": '"&amp;Tabla5[[#This Row],[instructor]]&amp;"', "</f>
        <v xml:space="preserve">instructor: 'Andrés Cruz Yoris', </v>
      </c>
      <c r="AP176" t="str">
        <f>AP$1&amp;": '"&amp;Tabla5[[#This Row],[description]]&amp;"', "</f>
        <v xml:space="preserve">description: 'Aprende a desarrollar tus aplicaciones en php con laravel y una base de datos NoSQL con mongodb.', </v>
      </c>
      <c r="AQ176" t="str">
        <f>AQ$1&amp;": '"&amp;Tabla5[[#This Row],[url_aux]]&amp;"', "</f>
        <v xml:space="preserve">url_aux: '', </v>
      </c>
      <c r="AR176" t="str">
        <f>AR$1&amp;": '"&amp;Tabla5[[#This Row],[calificacion]]&amp;"', "</f>
        <v xml:space="preserve">calificacion: 'Muy bueno', </v>
      </c>
      <c r="AS176" t="str">
        <f>AS$1&amp;": "&amp;Tabla5[[#This Row],[actualizado]]&amp;", "</f>
        <v xml:space="preserve">actualizado: true, </v>
      </c>
      <c r="AT176" t="str">
        <f>AT$1&amp;": "&amp;Tabla5[[#This Row],[en_ruta]]&amp;", "</f>
        <v xml:space="preserve">en_ruta: true, </v>
      </c>
      <c r="AU176" t="str">
        <f>AU$1&amp;": '"&amp;Tabla5[[#This Row],[logo_platform]]&amp;"', "</f>
        <v xml:space="preserve">logo_platform: 'udemy', </v>
      </c>
      <c r="AV176" t="str">
        <f>AV$1&amp;": [ "&amp;Tabla5[[#This Row],[logo_technologies]]&amp;" ], "</f>
        <v xml:space="preserve">logo_technologies: [ 'laravel','mongo' ], </v>
      </c>
      <c r="AW176" t="str">
        <f>AW$1&amp;": "&amp;Tabla5[[#This Row],[mostrar]]&amp;", "</f>
        <v xml:space="preserve">mostrar: false, </v>
      </c>
      <c r="AX176" t="str">
        <f>AX$1&amp;": '"&amp;Tabla5[[#This Row],[repositorio]]&amp;"', "</f>
        <v xml:space="preserve">repositorio: '', </v>
      </c>
      <c r="AY176" t="str">
        <f>AY$1&amp;": '"&amp;Tabla5[[#This Row],[nota]]&amp;"'"</f>
        <v>nota: ''</v>
      </c>
      <c r="AZ176" t="str">
        <f t="shared" si="2"/>
        <v>{ id: 175, name: 'Crea tus aplicaciones con laravel y mongodb', category: 'Frameworks de back-end', technology: 'Laravel', url: 'https://www.udemy.com/course/crea-tus-aplicaciones-con-laravel-y-mongodb', platform: 'Udemy', costo: 9.99, money: 'EUR', comprado: true, priority: 1, minutos: 840, culminado: null, certificado: '', url_certificado: '', instructor: 'Andrés Cruz Yoris', description: 'Aprende a desarrollar tus aplicaciones en php con laravel y una base de datos NoSQL con mongodb.', url_aux: '', calificacion: 'Muy bueno', actualizado: true, en_ruta: true, logo_platform: 'udemy', logo_technologies: [ 'laravel','mongo' ], mostrar: false, repositorio: '', nota: '' },</v>
      </c>
    </row>
    <row r="177" spans="1:52" x14ac:dyDescent="0.3">
      <c r="A177" s="7">
        <v>176</v>
      </c>
      <c r="B177" t="s">
        <v>938</v>
      </c>
      <c r="C177" t="s">
        <v>333</v>
      </c>
      <c r="D177" t="s">
        <v>332</v>
      </c>
      <c r="E177" s="2" t="s">
        <v>689</v>
      </c>
      <c r="F177" t="s">
        <v>8</v>
      </c>
      <c r="G177" s="3">
        <v>9.99</v>
      </c>
      <c r="H177" t="s">
        <v>10</v>
      </c>
      <c r="I177" t="s">
        <v>14</v>
      </c>
      <c r="J177" s="4">
        <v>1</v>
      </c>
      <c r="K177">
        <f>32*60</f>
        <v>1920</v>
      </c>
      <c r="O177" t="s">
        <v>150</v>
      </c>
      <c r="P177" t="s">
        <v>1036</v>
      </c>
      <c r="R177" t="s">
        <v>458</v>
      </c>
      <c r="S177" t="s">
        <v>14</v>
      </c>
      <c r="T177" t="s">
        <v>14</v>
      </c>
      <c r="U177" t="s">
        <v>783</v>
      </c>
      <c r="V177" s="19" t="s">
        <v>1113</v>
      </c>
      <c r="W177" s="19" t="s">
        <v>15</v>
      </c>
      <c r="AA177" t="str">
        <f>AA$1&amp;": "&amp;Tabla5[[#This Row],[id]]&amp;", "</f>
        <v xml:space="preserve">id: 176, </v>
      </c>
      <c r="AB177" t="str">
        <f>AB$1&amp;": '"&amp;Tabla5[[#This Row],[name]]&amp;"', "</f>
        <v xml:space="preserve">name: 'Crea un Ecommerce con laravel, Livewire, Tailwind y Alpine', </v>
      </c>
      <c r="AC177" t="str">
        <f>AC$1&amp;": '"&amp;Tabla5[[#This Row],[category]]&amp;"', "</f>
        <v xml:space="preserve">category: 'Frameworks de back-end', </v>
      </c>
      <c r="AD177" t="str">
        <f>AD$1&amp;": '"&amp;Tabla5[[#This Row],[technology]]&amp;"', "</f>
        <v xml:space="preserve">technology: 'Laravel', </v>
      </c>
      <c r="AE177" t="str">
        <f>AE$1&amp;": '"&amp;Tabla5[[#This Row],[url]]&amp;"', "</f>
        <v xml:space="preserve">url: 'https://codersfree.com/cursos/crea-un-ecommerce-con-laravel-livewire-tailwind-y-alpine', </v>
      </c>
      <c r="AF177" t="str">
        <f>AF$1&amp;": '"&amp;Tabla5[[#This Row],[platform]]&amp;"', "</f>
        <v xml:space="preserve">platform: 'Udemy', </v>
      </c>
      <c r="AG177" t="str">
        <f>AG$1&amp;": "&amp;SUBSTITUTE(Tabla5[[#This Row],[costo]],",",".")&amp;", "</f>
        <v xml:space="preserve">costo: 9.99, </v>
      </c>
      <c r="AH177" t="str">
        <f>AH$1&amp;": '"&amp;Tabla5[[#This Row],[money]]&amp;"', "</f>
        <v xml:space="preserve">money: 'EUR', </v>
      </c>
      <c r="AI177" t="str">
        <f>AI$1&amp;": "&amp;Tabla5[[#This Row],[comprado]]&amp;", "</f>
        <v xml:space="preserve">comprado: true, </v>
      </c>
      <c r="AJ177" t="str">
        <f>AJ$1&amp;": "&amp;Tabla5[[#This Row],[priority]]&amp;", "</f>
        <v xml:space="preserve">priority: 1, </v>
      </c>
      <c r="AK177" t="str">
        <f>AK$1&amp;": "&amp;Tabla5[[#This Row],[minutos]]&amp;", "</f>
        <v xml:space="preserve">minutos: 1920, </v>
      </c>
      <c r="AL177" t="str">
        <f>AL$1&amp;": "&amp;IF(Tabla5[[#This Row],[culminado]]=0,"null","'"&amp;TEXT(Tabla5[[#This Row],[culminado]],"aaaa-mm-dd")&amp;"'")&amp;", "</f>
        <v xml:space="preserve">culminado: null, </v>
      </c>
      <c r="AM177" t="str">
        <f>AM$1&amp;": '"&amp;Tabla5[[#This Row],[certificado]]&amp;"', "</f>
        <v xml:space="preserve">certificado: '', </v>
      </c>
      <c r="AN177" t="str">
        <f>AN$1&amp;": '"&amp;Tabla5[[#This Row],[url_certificado]]&amp;"', "</f>
        <v xml:space="preserve">url_certificado: '', </v>
      </c>
      <c r="AO177" t="str">
        <f>AO$1&amp;": '"&amp;Tabla5[[#This Row],[instructor]]&amp;"', "</f>
        <v xml:space="preserve">instructor: 'Victor Arana Flores', </v>
      </c>
      <c r="AP177" t="str">
        <f>AP$1&amp;": '"&amp;Tabla5[[#This Row],[description]]&amp;"', "</f>
        <v xml:space="preserve">description: 'En este curso aprenderás a desarrollar un ecommerce, con laravel, Livewire, Tailwind y Alpine.', </v>
      </c>
      <c r="AQ177" t="str">
        <f>AQ$1&amp;": '"&amp;Tabla5[[#This Row],[url_aux]]&amp;"', "</f>
        <v xml:space="preserve">url_aux: '', </v>
      </c>
      <c r="AR177" t="str">
        <f>AR$1&amp;": '"&amp;Tabla5[[#This Row],[calificacion]]&amp;"', "</f>
        <v xml:space="preserve">calificacion: 'Excelente', </v>
      </c>
      <c r="AS177" t="str">
        <f>AS$1&amp;": "&amp;Tabla5[[#This Row],[actualizado]]&amp;", "</f>
        <v xml:space="preserve">actualizado: true, </v>
      </c>
      <c r="AT177" t="str">
        <f>AT$1&amp;": "&amp;Tabla5[[#This Row],[en_ruta]]&amp;", "</f>
        <v xml:space="preserve">en_ruta: true, </v>
      </c>
      <c r="AU177" t="str">
        <f>AU$1&amp;": '"&amp;Tabla5[[#This Row],[logo_platform]]&amp;"', "</f>
        <v xml:space="preserve">logo_platform: 'udemy', </v>
      </c>
      <c r="AV177" t="str">
        <f>AV$1&amp;": [ "&amp;Tabla5[[#This Row],[logo_technologies]]&amp;" ], "</f>
        <v xml:space="preserve">logo_technologies: [ 'laravel','livewire','tailwindcss' ], </v>
      </c>
      <c r="AW177" t="str">
        <f>AW$1&amp;": "&amp;Tabla5[[#This Row],[mostrar]]&amp;", "</f>
        <v xml:space="preserve">mostrar: false, </v>
      </c>
      <c r="AX177" t="str">
        <f>AX$1&amp;": '"&amp;Tabla5[[#This Row],[repositorio]]&amp;"', "</f>
        <v xml:space="preserve">repositorio: '', </v>
      </c>
      <c r="AY177" t="str">
        <f>AY$1&amp;": '"&amp;Tabla5[[#This Row],[nota]]&amp;"'"</f>
        <v>nota: ''</v>
      </c>
      <c r="AZ177" t="str">
        <f t="shared" si="2"/>
        <v>{ id: 176, name: 'Crea un Ecommerce con laravel, Livewire, Tailwind y Alpine', category: 'Frameworks de back-end', technology: 'Laravel', url: 'https://codersfree.com/cursos/crea-un-ecommerce-con-laravel-livewire-tailwind-y-alpine', platform: 'Udemy', costo: 9.99, money: 'EUR', comprado: true, priority: 1, minutos: 1920, culminado: null, certificado: '', url_certificado: '', instructor: 'Victor Arana Flores', description: 'En este curso aprenderás a desarrollar un ecommerce, con laravel, Livewire, Tailwind y Alpine.', url_aux: '', calificacion: 'Excelente', actualizado: true, en_ruta: true, logo_platform: 'udemy', logo_technologies: [ 'laravel','livewire','tailwindcss' ], mostrar: false, repositorio: '', nota: '' },</v>
      </c>
    </row>
    <row r="178" spans="1:52" x14ac:dyDescent="0.3">
      <c r="A178" s="6">
        <v>177</v>
      </c>
      <c r="B178" s="19" t="s">
        <v>939</v>
      </c>
      <c r="C178" t="s">
        <v>438</v>
      </c>
      <c r="D178" t="s">
        <v>497</v>
      </c>
      <c r="E178" s="2" t="s">
        <v>690</v>
      </c>
      <c r="F178" t="s">
        <v>8</v>
      </c>
      <c r="G178" s="3">
        <v>0</v>
      </c>
      <c r="H178" t="s">
        <v>10</v>
      </c>
      <c r="I178" t="s">
        <v>14</v>
      </c>
      <c r="J178" s="4">
        <v>0</v>
      </c>
      <c r="K178">
        <f>12*60+13</f>
        <v>733</v>
      </c>
      <c r="L178" s="9">
        <v>44846</v>
      </c>
      <c r="M178" t="s">
        <v>1288</v>
      </c>
      <c r="N178" s="2" t="s">
        <v>1289</v>
      </c>
      <c r="O178" t="s">
        <v>1290</v>
      </c>
      <c r="P178" t="s">
        <v>691</v>
      </c>
      <c r="R178" t="s">
        <v>507</v>
      </c>
      <c r="S178" t="s">
        <v>14</v>
      </c>
      <c r="T178" t="s">
        <v>14</v>
      </c>
      <c r="U178" t="s">
        <v>783</v>
      </c>
      <c r="V178" s="19" t="s">
        <v>1291</v>
      </c>
      <c r="W178" s="19" t="s">
        <v>15</v>
      </c>
      <c r="X178" s="2" t="s">
        <v>1292</v>
      </c>
      <c r="AA178" t="str">
        <f>AA$1&amp;": "&amp;Tabla5[[#This Row],[id]]&amp;", "</f>
        <v xml:space="preserve">id: 177, </v>
      </c>
      <c r="AB178" t="str">
        <f>AB$1&amp;": '"&amp;Tabla5[[#This Row],[name]]&amp;"', "</f>
        <v xml:space="preserve">name: 'javascript: Desde cero con nodejs', </v>
      </c>
      <c r="AC178" t="str">
        <f>AC$1&amp;": '"&amp;Tabla5[[#This Row],[category]]&amp;"', "</f>
        <v xml:space="preserve">category: 'Back-end', </v>
      </c>
      <c r="AD178" t="str">
        <f>AD$1&amp;": '"&amp;Tabla5[[#This Row],[technology]]&amp;"', "</f>
        <v xml:space="preserve">technology: 'Node.js', </v>
      </c>
      <c r="AE178" t="str">
        <f>AE$1&amp;": '"&amp;Tabla5[[#This Row],[url]]&amp;"', "</f>
        <v xml:space="preserve">url: 'https://www.udemy.com/course/javascript-desde-cero-con-nodejs', </v>
      </c>
      <c r="AF178" t="str">
        <f>AF$1&amp;": '"&amp;Tabla5[[#This Row],[platform]]&amp;"', "</f>
        <v xml:space="preserve">platform: 'Udemy', </v>
      </c>
      <c r="AG178" t="str">
        <f>AG$1&amp;": "&amp;SUBSTITUTE(Tabla5[[#This Row],[costo]],",",".")&amp;", "</f>
        <v xml:space="preserve">costo: 0, </v>
      </c>
      <c r="AH178" t="str">
        <f>AH$1&amp;": '"&amp;Tabla5[[#This Row],[money]]&amp;"', "</f>
        <v xml:space="preserve">money: 'EUR', </v>
      </c>
      <c r="AI178" t="str">
        <f>AI$1&amp;": "&amp;Tabla5[[#This Row],[comprado]]&amp;", "</f>
        <v xml:space="preserve">comprado: true, </v>
      </c>
      <c r="AJ178" t="str">
        <f>AJ$1&amp;": "&amp;Tabla5[[#This Row],[priority]]&amp;", "</f>
        <v xml:space="preserve">priority: 0, </v>
      </c>
      <c r="AK178" t="str">
        <f>AK$1&amp;": "&amp;Tabla5[[#This Row],[minutos]]&amp;", "</f>
        <v xml:space="preserve">minutos: 733, </v>
      </c>
      <c r="AL178" t="str">
        <f>AL$1&amp;": "&amp;IF(Tabla5[[#This Row],[culminado]]=0,"null","'"&amp;TEXT(Tabla5[[#This Row],[culminado]],"aaaa-mm-dd")&amp;"'")&amp;", "</f>
        <v xml:space="preserve">culminado: '2022-10-12', </v>
      </c>
      <c r="AM178" t="str">
        <f>AM$1&amp;": '"&amp;Tabla5[[#This Row],[certificado]]&amp;"', "</f>
        <v xml:space="preserve">certificado: 'UC-e07a45fb-05c5-4ef2-bb24-25b48d1df14c', </v>
      </c>
      <c r="AN178" t="str">
        <f>AN$1&amp;": '"&amp;Tabla5[[#This Row],[url_certificado]]&amp;"', "</f>
        <v xml:space="preserve">url_certificado: 'https://udemy-certificate.s3.amazonaws.com/pdf/UC-e07a45fb-05c5-4ef2-bb24-25b48d1df14c.pdf', </v>
      </c>
      <c r="AO178" t="str">
        <f>AO$1&amp;": '"&amp;Tabla5[[#This Row],[instructor]]&amp;"', "</f>
        <v xml:space="preserve">instructor: 'Geovanny Gabriel Arguello', </v>
      </c>
      <c r="AP178" t="str">
        <f>AP$1&amp;": '"&amp;Tabla5[[#This Row],[description]]&amp;"', "</f>
        <v xml:space="preserve">description: 'Aprende los fundamentos y crea un proyecto REST API con Node JS.', </v>
      </c>
      <c r="AQ178" t="str">
        <f>AQ$1&amp;": '"&amp;Tabla5[[#This Row],[url_aux]]&amp;"', "</f>
        <v xml:space="preserve">url_aux: '', </v>
      </c>
      <c r="AR178" t="str">
        <f>AR$1&amp;": '"&amp;Tabla5[[#This Row],[calificacion]]&amp;"', "</f>
        <v xml:space="preserve">calificacion: 'Muy bueno', </v>
      </c>
      <c r="AS178" t="str">
        <f>AS$1&amp;": "&amp;Tabla5[[#This Row],[actualizado]]&amp;", "</f>
        <v xml:space="preserve">actualizado: true, </v>
      </c>
      <c r="AT178" t="str">
        <f>AT$1&amp;": "&amp;Tabla5[[#This Row],[en_ruta]]&amp;", "</f>
        <v xml:space="preserve">en_ruta: true, </v>
      </c>
      <c r="AU178" t="str">
        <f>AU$1&amp;": '"&amp;Tabla5[[#This Row],[logo_platform]]&amp;"', "</f>
        <v xml:space="preserve">logo_platform: 'udemy', </v>
      </c>
      <c r="AV178" t="str">
        <f>AV$1&amp;": [ "&amp;Tabla5[[#This Row],[logo_technologies]]&amp;" ], "</f>
        <v xml:space="preserve">logo_technologies: [ 'nodejs','javascript' ], </v>
      </c>
      <c r="AW178" t="str">
        <f>AW$1&amp;": "&amp;Tabla5[[#This Row],[mostrar]]&amp;", "</f>
        <v xml:space="preserve">mostrar: false, </v>
      </c>
      <c r="AX178" t="str">
        <f>AX$1&amp;": '"&amp;Tabla5[[#This Row],[repositorio]]&amp;"', "</f>
        <v xml:space="preserve">repositorio: 'https://github.com/petrix12/nodejs2022/tree/main/99-node', </v>
      </c>
      <c r="AY178" t="str">
        <f>AY$1&amp;": '"&amp;Tabla5[[#This Row],[nota]]&amp;"'"</f>
        <v>nota: ''</v>
      </c>
      <c r="AZ178" t="str">
        <f t="shared" si="2"/>
        <v>{ id: 177, name: 'javascript: Desde cero con nodejs', category: 'Back-end', technology: 'Node.js', url: 'https://www.udemy.com/course/javascript-desde-cero-con-nodejs', platform: 'Udemy', costo: 0, money: 'EUR', comprado: true, priority: 0, minutos: 733, culminado: '2022-10-12', certificado: 'UC-e07a45fb-05c5-4ef2-bb24-25b48d1df14c', url_certificado: 'https://udemy-certificate.s3.amazonaws.com/pdf/UC-e07a45fb-05c5-4ef2-bb24-25b48d1df14c.pdf', instructor: 'Geovanny Gabriel Arguello', description: 'Aprende los fundamentos y crea un proyecto REST API con Node JS.', url_aux: '', calificacion: 'Muy bueno', actualizado: true, en_ruta: true, logo_platform: 'udemy', logo_technologies: [ 'nodejs','javascript' ], mostrar: false, repositorio: 'https://github.com/petrix12/nodejs2022/tree/main/99-node', nota: '' },</v>
      </c>
    </row>
    <row r="179" spans="1:52" x14ac:dyDescent="0.3">
      <c r="A179" s="5">
        <v>178</v>
      </c>
      <c r="B179" t="s">
        <v>940</v>
      </c>
      <c r="C179" t="s">
        <v>438</v>
      </c>
      <c r="D179" s="19" t="s">
        <v>792</v>
      </c>
      <c r="E179" s="2" t="s">
        <v>693</v>
      </c>
      <c r="F179" t="s">
        <v>8</v>
      </c>
      <c r="G179" s="3">
        <v>0</v>
      </c>
      <c r="H179" t="s">
        <v>10</v>
      </c>
      <c r="I179" t="s">
        <v>14</v>
      </c>
      <c r="J179" s="4">
        <v>0</v>
      </c>
      <c r="K179">
        <f>25*60+30</f>
        <v>1530</v>
      </c>
      <c r="O179" t="s">
        <v>694</v>
      </c>
      <c r="P179" t="s">
        <v>1037</v>
      </c>
      <c r="R179" t="s">
        <v>433</v>
      </c>
      <c r="S179" t="s">
        <v>14</v>
      </c>
      <c r="T179" t="s">
        <v>14</v>
      </c>
      <c r="U179" t="s">
        <v>783</v>
      </c>
      <c r="V179" s="19" t="s">
        <v>864</v>
      </c>
      <c r="W179" s="19" t="s">
        <v>15</v>
      </c>
      <c r="AA179" t="str">
        <f>AA$1&amp;": "&amp;Tabla5[[#This Row],[id]]&amp;", "</f>
        <v xml:space="preserve">id: 178, </v>
      </c>
      <c r="AB179" t="str">
        <f>AB$1&amp;": '"&amp;Tabla5[[#This Row],[name]]&amp;"', "</f>
        <v xml:space="preserve">name: 'Master en python 3.x. Aprende de 0 a EXPERTO con Práctica', </v>
      </c>
      <c r="AC179" t="str">
        <f>AC$1&amp;": '"&amp;Tabla5[[#This Row],[category]]&amp;"', "</f>
        <v xml:space="preserve">category: 'Back-end', </v>
      </c>
      <c r="AD179" t="str">
        <f>AD$1&amp;": '"&amp;Tabla5[[#This Row],[technology]]&amp;"', "</f>
        <v xml:space="preserve">technology: 'python', </v>
      </c>
      <c r="AE179" t="str">
        <f>AE$1&amp;": '"&amp;Tabla5[[#This Row],[url]]&amp;"', "</f>
        <v xml:space="preserve">url: 'https://www.udemy.com/course/aprende-el-lenguaje-de-programacion-python3-practicando', </v>
      </c>
      <c r="AF179" t="str">
        <f>AF$1&amp;": '"&amp;Tabla5[[#This Row],[platform]]&amp;"', "</f>
        <v xml:space="preserve">platform: 'Udemy', </v>
      </c>
      <c r="AG179" t="str">
        <f>AG$1&amp;": "&amp;SUBSTITUTE(Tabla5[[#This Row],[costo]],",",".")&amp;", "</f>
        <v xml:space="preserve">costo: 0, </v>
      </c>
      <c r="AH179" t="str">
        <f>AH$1&amp;": '"&amp;Tabla5[[#This Row],[money]]&amp;"', "</f>
        <v xml:space="preserve">money: 'EUR', </v>
      </c>
      <c r="AI179" t="str">
        <f>AI$1&amp;": "&amp;Tabla5[[#This Row],[comprado]]&amp;", "</f>
        <v xml:space="preserve">comprado: true, </v>
      </c>
      <c r="AJ179" t="str">
        <f>AJ$1&amp;": "&amp;Tabla5[[#This Row],[priority]]&amp;", "</f>
        <v xml:space="preserve">priority: 0, </v>
      </c>
      <c r="AK179" t="str">
        <f>AK$1&amp;": "&amp;Tabla5[[#This Row],[minutos]]&amp;", "</f>
        <v xml:space="preserve">minutos: 1530, </v>
      </c>
      <c r="AL179" t="str">
        <f>AL$1&amp;": "&amp;IF(Tabla5[[#This Row],[culminado]]=0,"null","'"&amp;TEXT(Tabla5[[#This Row],[culminado]],"aaaa-mm-dd")&amp;"'")&amp;", "</f>
        <v xml:space="preserve">culminado: null, </v>
      </c>
      <c r="AM179" t="str">
        <f>AM$1&amp;": '"&amp;Tabla5[[#This Row],[certificado]]&amp;"', "</f>
        <v xml:space="preserve">certificado: '', </v>
      </c>
      <c r="AN179" t="str">
        <f>AN$1&amp;": '"&amp;Tabla5[[#This Row],[url_certificado]]&amp;"', "</f>
        <v xml:space="preserve">url_certificado: '', </v>
      </c>
      <c r="AO179" t="str">
        <f>AO$1&amp;": '"&amp;Tabla5[[#This Row],[instructor]]&amp;"', "</f>
        <v xml:space="preserve">instructor: 'Alvaro Chirou', </v>
      </c>
      <c r="AP179" t="str">
        <f>AP$1&amp;": '"&amp;Tabla5[[#This Row],[description]]&amp;"', "</f>
        <v xml:space="preserve">description: 'Aprende python, donde iniciamos desde 0, sin conocimientos previos hasta desarrollar aplicaciones con mucha practica!', </v>
      </c>
      <c r="AQ179" t="str">
        <f>AQ$1&amp;": '"&amp;Tabla5[[#This Row],[url_aux]]&amp;"', "</f>
        <v xml:space="preserve">url_aux: '', </v>
      </c>
      <c r="AR179" t="str">
        <f>AR$1&amp;": '"&amp;Tabla5[[#This Row],[calificacion]]&amp;"', "</f>
        <v xml:space="preserve">calificacion: '*En evaluación*', </v>
      </c>
      <c r="AS179" t="str">
        <f>AS$1&amp;": "&amp;Tabla5[[#This Row],[actualizado]]&amp;", "</f>
        <v xml:space="preserve">actualizado: true, </v>
      </c>
      <c r="AT179" t="str">
        <f>AT$1&amp;": "&amp;Tabla5[[#This Row],[en_ruta]]&amp;", "</f>
        <v xml:space="preserve">en_ruta: true, </v>
      </c>
      <c r="AU179" t="str">
        <f>AU$1&amp;": '"&amp;Tabla5[[#This Row],[logo_platform]]&amp;"', "</f>
        <v xml:space="preserve">logo_platform: 'udemy', </v>
      </c>
      <c r="AV179" t="str">
        <f>AV$1&amp;": [ "&amp;Tabla5[[#This Row],[logo_technologies]]&amp;" ], "</f>
        <v xml:space="preserve">logo_technologies: [ 'python' ], </v>
      </c>
      <c r="AW179" t="str">
        <f>AW$1&amp;": "&amp;Tabla5[[#This Row],[mostrar]]&amp;", "</f>
        <v xml:space="preserve">mostrar: false, </v>
      </c>
      <c r="AX179" t="str">
        <f>AX$1&amp;": '"&amp;Tabla5[[#This Row],[repositorio]]&amp;"', "</f>
        <v xml:space="preserve">repositorio: '', </v>
      </c>
      <c r="AY179" t="str">
        <f>AY$1&amp;": '"&amp;Tabla5[[#This Row],[nota]]&amp;"'"</f>
        <v>nota: ''</v>
      </c>
      <c r="AZ179" t="str">
        <f t="shared" ref="AZ179:AZ213" si="3">"{ "&amp;AA179&amp;AB179&amp;AC179&amp;AD179&amp;AE179&amp;AF179&amp;AG179&amp;AH179&amp;AI179&amp;AJ179&amp;AK179&amp;AL179&amp;AM179&amp;AN179&amp;AO179&amp;AP179&amp;AQ179&amp;AR179&amp;AS179&amp;AT179&amp;AU179&amp;AV179&amp;AW179&amp;AX179&amp;AY179&amp;" },"</f>
        <v>{ id: 178, name: 'Master en python 3.x. Aprende de 0 a EXPERTO con Práctica', category: 'Back-end', technology: 'python', url: 'https://www.udemy.com/course/aprende-el-lenguaje-de-programacion-python3-practicando', platform: 'Udemy', costo: 0, money: 'EUR', comprado: true, priority: 0, minutos: 1530, culminado: null, certificado: '', url_certificado: '', instructor: 'Alvaro Chirou', description: 'Aprende python, donde iniciamos desde 0, sin conocimientos previos hasta desarrollar aplicaciones con mucha practica!', url_aux: '', calificacion: '*En evaluación*', actualizado: true, en_ruta: true, logo_platform: 'udemy', logo_technologies: [ 'python' ], mostrar: false, repositorio: '', nota: '' },</v>
      </c>
    </row>
    <row r="180" spans="1:52" x14ac:dyDescent="0.3">
      <c r="A180" s="5">
        <v>179</v>
      </c>
      <c r="B180" t="s">
        <v>696</v>
      </c>
      <c r="C180" t="s">
        <v>113</v>
      </c>
      <c r="D180" t="s">
        <v>697</v>
      </c>
      <c r="E180" s="2" t="s">
        <v>695</v>
      </c>
      <c r="F180" t="s">
        <v>8</v>
      </c>
      <c r="G180" s="3">
        <v>0</v>
      </c>
      <c r="H180" t="s">
        <v>10</v>
      </c>
      <c r="I180" t="s">
        <v>14</v>
      </c>
      <c r="J180" s="4">
        <v>0</v>
      </c>
      <c r="K180">
        <f>60+55</f>
        <v>115</v>
      </c>
      <c r="O180" t="s">
        <v>76</v>
      </c>
      <c r="P180" s="19" t="s">
        <v>1038</v>
      </c>
      <c r="R180" t="s">
        <v>433</v>
      </c>
      <c r="S180" t="s">
        <v>14</v>
      </c>
      <c r="T180" t="s">
        <v>14</v>
      </c>
      <c r="U180" t="s">
        <v>783</v>
      </c>
      <c r="V180" s="19" t="s">
        <v>836</v>
      </c>
      <c r="W180" s="19" t="s">
        <v>15</v>
      </c>
      <c r="AA180" t="str">
        <f>AA$1&amp;": "&amp;Tabla5[[#This Row],[id]]&amp;", "</f>
        <v xml:space="preserve">id: 179, </v>
      </c>
      <c r="AB180" t="str">
        <f>AB$1&amp;": '"&amp;Tabla5[[#This Row],[name]]&amp;"', "</f>
        <v xml:space="preserve">name: 'Introducción a la Programación en Varios Lenguajes', </v>
      </c>
      <c r="AC180" t="str">
        <f>AC$1&amp;": '"&amp;Tabla5[[#This Row],[category]]&amp;"', "</f>
        <v xml:space="preserve">category: 'Paradigmas', </v>
      </c>
      <c r="AD180" t="str">
        <f>AD$1&amp;": '"&amp;Tabla5[[#This Row],[technology]]&amp;"', "</f>
        <v xml:space="preserve">technology: 'Programación', </v>
      </c>
      <c r="AE180" t="str">
        <f>AE$1&amp;": '"&amp;Tabla5[[#This Row],[url]]&amp;"', "</f>
        <v xml:space="preserve">url: 'https://www.udemy.com/course/programacion-todosloslenguajes', </v>
      </c>
      <c r="AF180" t="str">
        <f>AF$1&amp;": '"&amp;Tabla5[[#This Row],[platform]]&amp;"', "</f>
        <v xml:space="preserve">platform: 'Udemy', </v>
      </c>
      <c r="AG180" t="str">
        <f>AG$1&amp;": "&amp;SUBSTITUTE(Tabla5[[#This Row],[costo]],",",".")&amp;", "</f>
        <v xml:space="preserve">costo: 0, </v>
      </c>
      <c r="AH180" t="str">
        <f>AH$1&amp;": '"&amp;Tabla5[[#This Row],[money]]&amp;"', "</f>
        <v xml:space="preserve">money: 'EUR', </v>
      </c>
      <c r="AI180" t="str">
        <f>AI$1&amp;": "&amp;Tabla5[[#This Row],[comprado]]&amp;", "</f>
        <v xml:space="preserve">comprado: true, </v>
      </c>
      <c r="AJ180" t="str">
        <f>AJ$1&amp;": "&amp;Tabla5[[#This Row],[priority]]&amp;", "</f>
        <v xml:space="preserve">priority: 0, </v>
      </c>
      <c r="AK180" t="str">
        <f>AK$1&amp;": "&amp;Tabla5[[#This Row],[minutos]]&amp;", "</f>
        <v xml:space="preserve">minutos: 115, </v>
      </c>
      <c r="AL180" t="str">
        <f>AL$1&amp;": "&amp;IF(Tabla5[[#This Row],[culminado]]=0,"null","'"&amp;TEXT(Tabla5[[#This Row],[culminado]],"aaaa-mm-dd")&amp;"'")&amp;", "</f>
        <v xml:space="preserve">culminado: null, </v>
      </c>
      <c r="AM180" t="str">
        <f>AM$1&amp;": '"&amp;Tabla5[[#This Row],[certificado]]&amp;"', "</f>
        <v xml:space="preserve">certificado: '', </v>
      </c>
      <c r="AN180" t="str">
        <f>AN$1&amp;": '"&amp;Tabla5[[#This Row],[url_certificado]]&amp;"', "</f>
        <v xml:space="preserve">url_certificado: '', </v>
      </c>
      <c r="AO180" t="str">
        <f>AO$1&amp;": '"&amp;Tabla5[[#This Row],[instructor]]&amp;"', "</f>
        <v xml:space="preserve">instructor: 'Jorge Salgado Miranda', </v>
      </c>
      <c r="AP180" t="str">
        <f>AP$1&amp;": '"&amp;Tabla5[[#This Row],[description]]&amp;"', "</f>
        <v xml:space="preserve">description: 'python, C, C++, C#, Go, Java, javascript, linux, Swift, Dart, Scala, Kotlin, php, SQL.', </v>
      </c>
      <c r="AQ180" t="str">
        <f>AQ$1&amp;": '"&amp;Tabla5[[#This Row],[url_aux]]&amp;"', "</f>
        <v xml:space="preserve">url_aux: '', </v>
      </c>
      <c r="AR180" t="str">
        <f>AR$1&amp;": '"&amp;Tabla5[[#This Row],[calificacion]]&amp;"', "</f>
        <v xml:space="preserve">calificacion: '*En evaluación*', </v>
      </c>
      <c r="AS180" t="str">
        <f>AS$1&amp;": "&amp;Tabla5[[#This Row],[actualizado]]&amp;", "</f>
        <v xml:space="preserve">actualizado: true, </v>
      </c>
      <c r="AT180" t="str">
        <f>AT$1&amp;": "&amp;Tabla5[[#This Row],[en_ruta]]&amp;", "</f>
        <v xml:space="preserve">en_ruta: true, </v>
      </c>
      <c r="AU180" t="str">
        <f>AU$1&amp;": '"&amp;Tabla5[[#This Row],[logo_platform]]&amp;"', "</f>
        <v xml:space="preserve">logo_platform: 'udemy', </v>
      </c>
      <c r="AV180" t="str">
        <f>AV$1&amp;": [ "&amp;Tabla5[[#This Row],[logo_technologies]]&amp;" ], "</f>
        <v xml:space="preserve">logo_technologies: [ 'generico' ], </v>
      </c>
      <c r="AW180" t="str">
        <f>AW$1&amp;": "&amp;Tabla5[[#This Row],[mostrar]]&amp;", "</f>
        <v xml:space="preserve">mostrar: false, </v>
      </c>
      <c r="AX180" t="str">
        <f>AX$1&amp;": '"&amp;Tabla5[[#This Row],[repositorio]]&amp;"', "</f>
        <v xml:space="preserve">repositorio: '', </v>
      </c>
      <c r="AY180" t="str">
        <f>AY$1&amp;": '"&amp;Tabla5[[#This Row],[nota]]&amp;"'"</f>
        <v>nota: ''</v>
      </c>
      <c r="AZ180" t="str">
        <f t="shared" si="3"/>
        <v>{ id: 179, name: 'Introducción a la Programación en Varios Lenguajes', category: 'Paradigmas', technology: 'Programación', url: 'https://www.udemy.com/course/programacion-todosloslenguajes', platform: 'Udemy', costo: 0, money: 'EUR', comprado: true, priority: 0, minutos: 115, culminado: null, certificado: '', url_certificado: '', instructor: 'Jorge Salgado Miranda', description: 'python, C, C++, C#, Go, Java, javascript, linux, Swift, Dart, Scala, Kotlin, php, SQL.', url_aux: '', calificacion: '*En evaluación*', actualizado: true, en_ruta: true, logo_platform: 'udemy', logo_technologies: [ 'generico' ], mostrar: false, repositorio: '', nota: '' },</v>
      </c>
    </row>
    <row r="181" spans="1:52" x14ac:dyDescent="0.3">
      <c r="A181" s="5">
        <v>180</v>
      </c>
      <c r="B181" s="19" t="s">
        <v>941</v>
      </c>
      <c r="C181" t="s">
        <v>333</v>
      </c>
      <c r="D181" s="19" t="s">
        <v>951</v>
      </c>
      <c r="E181" s="2" t="s">
        <v>698</v>
      </c>
      <c r="F181" t="s">
        <v>8</v>
      </c>
      <c r="G181" s="3">
        <v>0</v>
      </c>
      <c r="H181" t="s">
        <v>10</v>
      </c>
      <c r="I181" t="s">
        <v>14</v>
      </c>
      <c r="J181" s="4">
        <v>0</v>
      </c>
      <c r="K181">
        <f>10*60+39</f>
        <v>639</v>
      </c>
      <c r="O181" t="s">
        <v>562</v>
      </c>
      <c r="P181" t="s">
        <v>1039</v>
      </c>
      <c r="R181" t="s">
        <v>433</v>
      </c>
      <c r="S181" t="s">
        <v>14</v>
      </c>
      <c r="T181" t="s">
        <v>14</v>
      </c>
      <c r="U181" t="s">
        <v>783</v>
      </c>
      <c r="V181" s="19" t="s">
        <v>1114</v>
      </c>
      <c r="W181" s="19" t="s">
        <v>15</v>
      </c>
      <c r="AA181" t="str">
        <f>AA$1&amp;": "&amp;Tabla5[[#This Row],[id]]&amp;", "</f>
        <v xml:space="preserve">id: 180, </v>
      </c>
      <c r="AB181" t="str">
        <f>AB$1&amp;": '"&amp;Tabla5[[#This Row],[name]]&amp;"', "</f>
        <v xml:space="preserve">name: 'python y flask. Desarrollo web y APIS tipo REST con flask', </v>
      </c>
      <c r="AC181" t="str">
        <f>AC$1&amp;": '"&amp;Tabla5[[#This Row],[category]]&amp;"', "</f>
        <v xml:space="preserve">category: 'Frameworks de back-end', </v>
      </c>
      <c r="AD181" t="str">
        <f>AD$1&amp;": '"&amp;Tabla5[[#This Row],[technology]]&amp;"', "</f>
        <v xml:space="preserve">technology: 'python-flask', </v>
      </c>
      <c r="AE181" t="str">
        <f>AE$1&amp;": '"&amp;Tabla5[[#This Row],[url]]&amp;"', "</f>
        <v xml:space="preserve">url: 'https://www.udemy.com/course/curso-python-y-flask-desarrollo-web-y-apis-tipo-rest', </v>
      </c>
      <c r="AF181" t="str">
        <f>AF$1&amp;": '"&amp;Tabla5[[#This Row],[platform]]&amp;"', "</f>
        <v xml:space="preserve">platform: 'Udemy', </v>
      </c>
      <c r="AG181" t="str">
        <f>AG$1&amp;": "&amp;SUBSTITUTE(Tabla5[[#This Row],[costo]],",",".")&amp;", "</f>
        <v xml:space="preserve">costo: 0, </v>
      </c>
      <c r="AH181" t="str">
        <f>AH$1&amp;": '"&amp;Tabla5[[#This Row],[money]]&amp;"', "</f>
        <v xml:space="preserve">money: 'EUR', </v>
      </c>
      <c r="AI181" t="str">
        <f>AI$1&amp;": "&amp;Tabla5[[#This Row],[comprado]]&amp;", "</f>
        <v xml:space="preserve">comprado: true, </v>
      </c>
      <c r="AJ181" t="str">
        <f>AJ$1&amp;": "&amp;Tabla5[[#This Row],[priority]]&amp;", "</f>
        <v xml:space="preserve">priority: 0, </v>
      </c>
      <c r="AK181" t="str">
        <f>AK$1&amp;": "&amp;Tabla5[[#This Row],[minutos]]&amp;", "</f>
        <v xml:space="preserve">minutos: 639, </v>
      </c>
      <c r="AL181" t="str">
        <f>AL$1&amp;": "&amp;IF(Tabla5[[#This Row],[culminado]]=0,"null","'"&amp;TEXT(Tabla5[[#This Row],[culminado]],"aaaa-mm-dd")&amp;"'")&amp;", "</f>
        <v xml:space="preserve">culminado: null, </v>
      </c>
      <c r="AM181" t="str">
        <f>AM$1&amp;": '"&amp;Tabla5[[#This Row],[certificado]]&amp;"', "</f>
        <v xml:space="preserve">certificado: '', </v>
      </c>
      <c r="AN181" t="str">
        <f>AN$1&amp;": '"&amp;Tabla5[[#This Row],[url_certificado]]&amp;"', "</f>
        <v xml:space="preserve">url_certificado: '', </v>
      </c>
      <c r="AO181" t="str">
        <f>AO$1&amp;": '"&amp;Tabla5[[#This Row],[instructor]]&amp;"', "</f>
        <v xml:space="preserve">instructor: 'Redait Media', </v>
      </c>
      <c r="AP181" t="str">
        <f>AP$1&amp;": '"&amp;Tabla5[[#This Row],[description]]&amp;"', "</f>
        <v xml:space="preserve">description: 'Aprende HTML, python y flask para el desarrollo de páginas web y la creación de microservicios de tipo REST con flask.', </v>
      </c>
      <c r="AQ181" t="str">
        <f>AQ$1&amp;": '"&amp;Tabla5[[#This Row],[url_aux]]&amp;"', "</f>
        <v xml:space="preserve">url_aux: '', </v>
      </c>
      <c r="AR181" t="str">
        <f>AR$1&amp;": '"&amp;Tabla5[[#This Row],[calificacion]]&amp;"', "</f>
        <v xml:space="preserve">calificacion: '*En evaluación*', </v>
      </c>
      <c r="AS181" t="str">
        <f>AS$1&amp;": "&amp;Tabla5[[#This Row],[actualizado]]&amp;", "</f>
        <v xml:space="preserve">actualizado: true, </v>
      </c>
      <c r="AT181" t="str">
        <f>AT$1&amp;": "&amp;Tabla5[[#This Row],[en_ruta]]&amp;", "</f>
        <v xml:space="preserve">en_ruta: true, </v>
      </c>
      <c r="AU181" t="str">
        <f>AU$1&amp;": '"&amp;Tabla5[[#This Row],[logo_platform]]&amp;"', "</f>
        <v xml:space="preserve">logo_platform: 'udemy', </v>
      </c>
      <c r="AV181" t="str">
        <f>AV$1&amp;": [ "&amp;Tabla5[[#This Row],[logo_technologies]]&amp;" ], "</f>
        <v xml:space="preserve">logo_technologies: [ 'python','flask' ], </v>
      </c>
      <c r="AW181" t="str">
        <f>AW$1&amp;": "&amp;Tabla5[[#This Row],[mostrar]]&amp;", "</f>
        <v xml:space="preserve">mostrar: false, </v>
      </c>
      <c r="AX181" t="str">
        <f>AX$1&amp;": '"&amp;Tabla5[[#This Row],[repositorio]]&amp;"', "</f>
        <v xml:space="preserve">repositorio: '', </v>
      </c>
      <c r="AY181" t="str">
        <f>AY$1&amp;": '"&amp;Tabla5[[#This Row],[nota]]&amp;"'"</f>
        <v>nota: ''</v>
      </c>
      <c r="AZ181" t="str">
        <f t="shared" si="3"/>
        <v>{ id: 180, name: 'python y flask. Desarrollo web y APIS tipo REST con flask', category: 'Frameworks de back-end', technology: 'python-flask', url: 'https://www.udemy.com/course/curso-python-y-flask-desarrollo-web-y-apis-tipo-rest', platform: 'Udemy', costo: 0, money: 'EUR', comprado: true, priority: 0, minutos: 639, culminado: null, certificado: '', url_certificado: '', instructor: 'Redait Media', description: 'Aprende HTML, python y flask para el desarrollo de páginas web y la creación de microservicios de tipo REST con flask.', url_aux: '', calificacion: '*En evaluación*', actualizado: true, en_ruta: true, logo_platform: 'udemy', logo_technologies: [ 'python','flask' ], mostrar: false, repositorio: '', nota: '' },</v>
      </c>
    </row>
    <row r="182" spans="1:52" x14ac:dyDescent="0.3">
      <c r="A182" s="5">
        <v>181</v>
      </c>
      <c r="B182" t="s">
        <v>942</v>
      </c>
      <c r="C182" t="s">
        <v>438</v>
      </c>
      <c r="D182" s="19" t="s">
        <v>792</v>
      </c>
      <c r="E182" s="2" t="s">
        <v>700</v>
      </c>
      <c r="F182" t="s">
        <v>8</v>
      </c>
      <c r="G182" s="3">
        <v>0</v>
      </c>
      <c r="H182" t="s">
        <v>10</v>
      </c>
      <c r="I182" t="s">
        <v>14</v>
      </c>
      <c r="J182" s="4">
        <v>0</v>
      </c>
      <c r="K182">
        <f>61*60+32</f>
        <v>3692</v>
      </c>
      <c r="O182" t="s">
        <v>185</v>
      </c>
      <c r="P182" s="19" t="s">
        <v>1040</v>
      </c>
      <c r="R182" t="s">
        <v>433</v>
      </c>
      <c r="S182" t="s">
        <v>14</v>
      </c>
      <c r="T182" t="s">
        <v>14</v>
      </c>
      <c r="U182" t="s">
        <v>783</v>
      </c>
      <c r="V182" s="19" t="s">
        <v>1115</v>
      </c>
      <c r="W182" s="19" t="s">
        <v>15</v>
      </c>
      <c r="AA182" t="str">
        <f>AA$1&amp;": "&amp;Tabla5[[#This Row],[id]]&amp;", "</f>
        <v xml:space="preserve">id: 181, </v>
      </c>
      <c r="AB182" t="str">
        <f>AB$1&amp;": '"&amp;Tabla5[[#This Row],[name]]&amp;"', "</f>
        <v xml:space="preserve">name: 'Universidad python con Frameworks django, flask y mucho más!', </v>
      </c>
      <c r="AC182" t="str">
        <f>AC$1&amp;": '"&amp;Tabla5[[#This Row],[category]]&amp;"', "</f>
        <v xml:space="preserve">category: 'Back-end', </v>
      </c>
      <c r="AD182" t="str">
        <f>AD$1&amp;": '"&amp;Tabla5[[#This Row],[technology]]&amp;"', "</f>
        <v xml:space="preserve">technology: 'python', </v>
      </c>
      <c r="AE182" t="str">
        <f>AE$1&amp;": '"&amp;Tabla5[[#This Row],[url]]&amp;"', "</f>
        <v xml:space="preserve">url: 'https://www.udemy.com/course/universidad-python-desde-cero-hasta-experto-django-flask-rest-web', </v>
      </c>
      <c r="AF182" t="str">
        <f>AF$1&amp;": '"&amp;Tabla5[[#This Row],[platform]]&amp;"', "</f>
        <v xml:space="preserve">platform: 'Udemy', </v>
      </c>
      <c r="AG182" t="str">
        <f>AG$1&amp;": "&amp;SUBSTITUTE(Tabla5[[#This Row],[costo]],",",".")&amp;", "</f>
        <v xml:space="preserve">costo: 0, </v>
      </c>
      <c r="AH182" t="str">
        <f>AH$1&amp;": '"&amp;Tabla5[[#This Row],[money]]&amp;"', "</f>
        <v xml:space="preserve">money: 'EUR', </v>
      </c>
      <c r="AI182" t="str">
        <f>AI$1&amp;": "&amp;Tabla5[[#This Row],[comprado]]&amp;", "</f>
        <v xml:space="preserve">comprado: true, </v>
      </c>
      <c r="AJ182" t="str">
        <f>AJ$1&amp;": "&amp;Tabla5[[#This Row],[priority]]&amp;", "</f>
        <v xml:space="preserve">priority: 0, </v>
      </c>
      <c r="AK182" t="str">
        <f>AK$1&amp;": "&amp;Tabla5[[#This Row],[minutos]]&amp;", "</f>
        <v xml:space="preserve">minutos: 3692, </v>
      </c>
      <c r="AL182" t="str">
        <f>AL$1&amp;": "&amp;IF(Tabla5[[#This Row],[culminado]]=0,"null","'"&amp;TEXT(Tabla5[[#This Row],[culminado]],"aaaa-mm-dd")&amp;"'")&amp;", "</f>
        <v xml:space="preserve">culminado: null, </v>
      </c>
      <c r="AM182" t="str">
        <f>AM$1&amp;": '"&amp;Tabla5[[#This Row],[certificado]]&amp;"', "</f>
        <v xml:space="preserve">certificado: '', </v>
      </c>
      <c r="AN182" t="str">
        <f>AN$1&amp;": '"&amp;Tabla5[[#This Row],[url_certificado]]&amp;"', "</f>
        <v xml:space="preserve">url_certificado: '', </v>
      </c>
      <c r="AO182" t="str">
        <f>AO$1&amp;": '"&amp;Tabla5[[#This Row],[instructor]]&amp;"', "</f>
        <v xml:space="preserve">instructor: 'Ubaldo Acosta', </v>
      </c>
      <c r="AP182" t="str">
        <f>AP$1&amp;": '"&amp;Tabla5[[#This Row],[description]]&amp;"', "</f>
        <v xml:space="preserve">description: '+61 hrs De Cero a Experto en python: PySide, Tkinter, Web con django, flask, Jinja, SQL Alchemy, Postgresql y PyCharm!', </v>
      </c>
      <c r="AQ182" t="str">
        <f>AQ$1&amp;": '"&amp;Tabla5[[#This Row],[url_aux]]&amp;"', "</f>
        <v xml:space="preserve">url_aux: '', </v>
      </c>
      <c r="AR182" t="str">
        <f>AR$1&amp;": '"&amp;Tabla5[[#This Row],[calificacion]]&amp;"', "</f>
        <v xml:space="preserve">calificacion: '*En evaluación*', </v>
      </c>
      <c r="AS182" t="str">
        <f>AS$1&amp;": "&amp;Tabla5[[#This Row],[actualizado]]&amp;", "</f>
        <v xml:space="preserve">actualizado: true, </v>
      </c>
      <c r="AT182" t="str">
        <f>AT$1&amp;": "&amp;Tabla5[[#This Row],[en_ruta]]&amp;", "</f>
        <v xml:space="preserve">en_ruta: true, </v>
      </c>
      <c r="AU182" t="str">
        <f>AU$1&amp;": '"&amp;Tabla5[[#This Row],[logo_platform]]&amp;"', "</f>
        <v xml:space="preserve">logo_platform: 'udemy', </v>
      </c>
      <c r="AV182" t="str">
        <f>AV$1&amp;": [ "&amp;Tabla5[[#This Row],[logo_technologies]]&amp;" ], "</f>
        <v xml:space="preserve">logo_technologies: [ 'python','django','flask' ], </v>
      </c>
      <c r="AW182" t="str">
        <f>AW$1&amp;": "&amp;Tabla5[[#This Row],[mostrar]]&amp;", "</f>
        <v xml:space="preserve">mostrar: false, </v>
      </c>
      <c r="AX182" t="str">
        <f>AX$1&amp;": '"&amp;Tabla5[[#This Row],[repositorio]]&amp;"', "</f>
        <v xml:space="preserve">repositorio: '', </v>
      </c>
      <c r="AY182" t="str">
        <f>AY$1&amp;": '"&amp;Tabla5[[#This Row],[nota]]&amp;"'"</f>
        <v>nota: ''</v>
      </c>
      <c r="AZ182" t="str">
        <f t="shared" si="3"/>
        <v>{ id: 181, name: 'Universidad python con Frameworks django, flask y mucho más!', category: 'Back-end', technology: 'python', url: 'https://www.udemy.com/course/universidad-python-desde-cero-hasta-experto-django-flask-rest-web', platform: 'Udemy', costo: 0, money: 'EUR', comprado: true, priority: 0, minutos: 3692, culminado: null, certificado: '', url_certificado: '', instructor: 'Ubaldo Acosta', description: '+61 hrs De Cero a Experto en python: PySide, Tkinter, Web con django, flask, Jinja, SQL Alchemy, Postgresql y PyCharm!', url_aux: '', calificacion: '*En evaluación*', actualizado: true, en_ruta: true, logo_platform: 'udemy', logo_technologies: [ 'python','django','flask' ], mostrar: false, repositorio: '', nota: '' },</v>
      </c>
    </row>
    <row r="183" spans="1:52" x14ac:dyDescent="0.3">
      <c r="A183" s="5">
        <v>182</v>
      </c>
      <c r="B183" t="s">
        <v>943</v>
      </c>
      <c r="C183" t="s">
        <v>439</v>
      </c>
      <c r="D183" s="19" t="s">
        <v>792</v>
      </c>
      <c r="E183" s="2" t="s">
        <v>701</v>
      </c>
      <c r="F183" t="s">
        <v>8</v>
      </c>
      <c r="G183" s="3">
        <v>0</v>
      </c>
      <c r="H183" t="s">
        <v>10</v>
      </c>
      <c r="I183" t="s">
        <v>14</v>
      </c>
      <c r="J183" s="4">
        <v>0</v>
      </c>
      <c r="K183">
        <f>15*60+19</f>
        <v>919</v>
      </c>
      <c r="O183" t="s">
        <v>702</v>
      </c>
      <c r="P183" t="s">
        <v>1041</v>
      </c>
      <c r="R183" t="s">
        <v>433</v>
      </c>
      <c r="S183" t="s">
        <v>14</v>
      </c>
      <c r="T183" t="s">
        <v>15</v>
      </c>
      <c r="U183" t="s">
        <v>783</v>
      </c>
      <c r="V183" s="19" t="s">
        <v>1116</v>
      </c>
      <c r="W183" s="19" t="s">
        <v>15</v>
      </c>
      <c r="AA183" t="str">
        <f>AA$1&amp;": "&amp;Tabla5[[#This Row],[id]]&amp;", "</f>
        <v xml:space="preserve">id: 182, </v>
      </c>
      <c r="AB183" t="str">
        <f>AB$1&amp;": '"&amp;Tabla5[[#This Row],[name]]&amp;"', "</f>
        <v xml:space="preserve">name: 'Crea interfaces gráficas para escritorio con python y PyQT', </v>
      </c>
      <c r="AC183" t="str">
        <f>AC$1&amp;": '"&amp;Tabla5[[#This Row],[category]]&amp;"', "</f>
        <v xml:space="preserve">category: 'Lenguajes de Programación', </v>
      </c>
      <c r="AD183" t="str">
        <f>AD$1&amp;": '"&amp;Tabla5[[#This Row],[technology]]&amp;"', "</f>
        <v xml:space="preserve">technology: 'python', </v>
      </c>
      <c r="AE183" t="str">
        <f>AE$1&amp;": '"&amp;Tabla5[[#This Row],[url]]&amp;"', "</f>
        <v xml:space="preserve">url: 'https://www.udemy.com/course/crea-interfaces-graficas-para-escritorio-con-python-y-pyqt', </v>
      </c>
      <c r="AF183" t="str">
        <f>AF$1&amp;": '"&amp;Tabla5[[#This Row],[platform]]&amp;"', "</f>
        <v xml:space="preserve">platform: 'Udemy', </v>
      </c>
      <c r="AG183" t="str">
        <f>AG$1&amp;": "&amp;SUBSTITUTE(Tabla5[[#This Row],[costo]],",",".")&amp;", "</f>
        <v xml:space="preserve">costo: 0, </v>
      </c>
      <c r="AH183" t="str">
        <f>AH$1&amp;": '"&amp;Tabla5[[#This Row],[money]]&amp;"', "</f>
        <v xml:space="preserve">money: 'EUR', </v>
      </c>
      <c r="AI183" t="str">
        <f>AI$1&amp;": "&amp;Tabla5[[#This Row],[comprado]]&amp;", "</f>
        <v xml:space="preserve">comprado: true, </v>
      </c>
      <c r="AJ183" t="str">
        <f>AJ$1&amp;": "&amp;Tabla5[[#This Row],[priority]]&amp;", "</f>
        <v xml:space="preserve">priority: 0, </v>
      </c>
      <c r="AK183" t="str">
        <f>AK$1&amp;": "&amp;Tabla5[[#This Row],[minutos]]&amp;", "</f>
        <v xml:space="preserve">minutos: 919, </v>
      </c>
      <c r="AL183" t="str">
        <f>AL$1&amp;": "&amp;IF(Tabla5[[#This Row],[culminado]]=0,"null","'"&amp;TEXT(Tabla5[[#This Row],[culminado]],"aaaa-mm-dd")&amp;"'")&amp;", "</f>
        <v xml:space="preserve">culminado: null, </v>
      </c>
      <c r="AM183" t="str">
        <f>AM$1&amp;": '"&amp;Tabla5[[#This Row],[certificado]]&amp;"', "</f>
        <v xml:space="preserve">certificado: '', </v>
      </c>
      <c r="AN183" t="str">
        <f>AN$1&amp;": '"&amp;Tabla5[[#This Row],[url_certificado]]&amp;"', "</f>
        <v xml:space="preserve">url_certificado: '', </v>
      </c>
      <c r="AO183" t="str">
        <f>AO$1&amp;": '"&amp;Tabla5[[#This Row],[instructor]]&amp;"', "</f>
        <v xml:space="preserve">instructor: 'Issel Electronics', </v>
      </c>
      <c r="AP183" t="str">
        <f>AP$1&amp;": '"&amp;Tabla5[[#This Row],[description]]&amp;"', "</f>
        <v xml:space="preserve">description: 'Aprende a crear tus propias aplicaciones con la librería más potente para la creación de interfaces graficas con python.', </v>
      </c>
      <c r="AQ183" t="str">
        <f>AQ$1&amp;": '"&amp;Tabla5[[#This Row],[url_aux]]&amp;"', "</f>
        <v xml:space="preserve">url_aux: '', </v>
      </c>
      <c r="AR183" t="str">
        <f>AR$1&amp;": '"&amp;Tabla5[[#This Row],[calificacion]]&amp;"', "</f>
        <v xml:space="preserve">calificacion: '*En evaluación*', </v>
      </c>
      <c r="AS183" t="str">
        <f>AS$1&amp;": "&amp;Tabla5[[#This Row],[actualizado]]&amp;", "</f>
        <v xml:space="preserve">actualizado: true, </v>
      </c>
      <c r="AT183" t="str">
        <f>AT$1&amp;": "&amp;Tabla5[[#This Row],[en_ruta]]&amp;", "</f>
        <v xml:space="preserve">en_ruta: false, </v>
      </c>
      <c r="AU183" t="str">
        <f>AU$1&amp;": '"&amp;Tabla5[[#This Row],[logo_platform]]&amp;"', "</f>
        <v xml:space="preserve">logo_platform: 'udemy', </v>
      </c>
      <c r="AV183" t="str">
        <f>AV$1&amp;": [ "&amp;Tabla5[[#This Row],[logo_technologies]]&amp;" ], "</f>
        <v xml:space="preserve">logo_technologies: [ 'python','pyqt' ], </v>
      </c>
      <c r="AW183" t="str">
        <f>AW$1&amp;": "&amp;Tabla5[[#This Row],[mostrar]]&amp;", "</f>
        <v xml:space="preserve">mostrar: false, </v>
      </c>
      <c r="AX183" t="str">
        <f>AX$1&amp;": '"&amp;Tabla5[[#This Row],[repositorio]]&amp;"', "</f>
        <v xml:space="preserve">repositorio: '', </v>
      </c>
      <c r="AY183" t="str">
        <f>AY$1&amp;": '"&amp;Tabla5[[#This Row],[nota]]&amp;"'"</f>
        <v>nota: ''</v>
      </c>
      <c r="AZ183" t="str">
        <f t="shared" si="3"/>
        <v>{ id: 182, name: 'Crea interfaces gráficas para escritorio con python y PyQT', category: 'Lenguajes de Programación', technology: 'python', url: 'https://www.udemy.com/course/crea-interfaces-graficas-para-escritorio-con-python-y-pyqt', platform: 'Udemy', costo: 0, money: 'EUR', comprado: true, priority: 0, minutos: 919, culminado: null, certificado: '', url_certificado: '', instructor: 'Issel Electronics', description: 'Aprende a crear tus propias aplicaciones con la librería más potente para la creación de interfaces graficas con python.', url_aux: '', calificacion: '*En evaluación*', actualizado: true, en_ruta: false, logo_platform: 'udemy', logo_technologies: [ 'python','pyqt' ], mostrar: false, repositorio: '', nota: '' },</v>
      </c>
    </row>
    <row r="184" spans="1:52" x14ac:dyDescent="0.3">
      <c r="A184" s="5">
        <v>183</v>
      </c>
      <c r="B184" t="s">
        <v>944</v>
      </c>
      <c r="C184" t="s">
        <v>438</v>
      </c>
      <c r="D184" s="19" t="s">
        <v>792</v>
      </c>
      <c r="E184" s="2" t="s">
        <v>704</v>
      </c>
      <c r="F184" t="s">
        <v>8</v>
      </c>
      <c r="G184" s="3">
        <v>0</v>
      </c>
      <c r="H184" t="s">
        <v>10</v>
      </c>
      <c r="I184" t="s">
        <v>14</v>
      </c>
      <c r="J184" s="4">
        <v>0</v>
      </c>
      <c r="K184">
        <f>21*60</f>
        <v>1260</v>
      </c>
      <c r="O184" t="s">
        <v>703</v>
      </c>
      <c r="P184" t="s">
        <v>1042</v>
      </c>
      <c r="R184" t="s">
        <v>433</v>
      </c>
      <c r="S184" t="s">
        <v>14</v>
      </c>
      <c r="T184" t="s">
        <v>14</v>
      </c>
      <c r="U184" t="s">
        <v>783</v>
      </c>
      <c r="V184" s="19" t="s">
        <v>864</v>
      </c>
      <c r="W184" s="19" t="s">
        <v>15</v>
      </c>
      <c r="Y184" t="s">
        <v>705</v>
      </c>
      <c r="AA184" t="str">
        <f>AA$1&amp;": "&amp;Tabla5[[#This Row],[id]]&amp;", "</f>
        <v xml:space="preserve">id: 183, </v>
      </c>
      <c r="AB184" t="str">
        <f>AB$1&amp;": '"&amp;Tabla5[[#This Row],[name]]&amp;"', "</f>
        <v xml:space="preserve">name: 'Escuela de python 2021: Aprende python 3.9+ de cero a Master', </v>
      </c>
      <c r="AC184" t="str">
        <f>AC$1&amp;": '"&amp;Tabla5[[#This Row],[category]]&amp;"', "</f>
        <v xml:space="preserve">category: 'Back-end', </v>
      </c>
      <c r="AD184" t="str">
        <f>AD$1&amp;": '"&amp;Tabla5[[#This Row],[technology]]&amp;"', "</f>
        <v xml:space="preserve">technology: 'python', </v>
      </c>
      <c r="AE184" t="str">
        <f>AE$1&amp;": '"&amp;Tabla5[[#This Row],[url]]&amp;"', "</f>
        <v xml:space="preserve">url: 'https://www.udemy.com/course/curso-python-desde-cero', </v>
      </c>
      <c r="AF184" t="str">
        <f>AF$1&amp;": '"&amp;Tabla5[[#This Row],[platform]]&amp;"', "</f>
        <v xml:space="preserve">platform: 'Udemy', </v>
      </c>
      <c r="AG184" t="str">
        <f>AG$1&amp;": "&amp;SUBSTITUTE(Tabla5[[#This Row],[costo]],",",".")&amp;", "</f>
        <v xml:space="preserve">costo: 0, </v>
      </c>
      <c r="AH184" t="str">
        <f>AH$1&amp;": '"&amp;Tabla5[[#This Row],[money]]&amp;"', "</f>
        <v xml:space="preserve">money: 'EUR', </v>
      </c>
      <c r="AI184" t="str">
        <f>AI$1&amp;": "&amp;Tabla5[[#This Row],[comprado]]&amp;", "</f>
        <v xml:space="preserve">comprado: true, </v>
      </c>
      <c r="AJ184" t="str">
        <f>AJ$1&amp;": "&amp;Tabla5[[#This Row],[priority]]&amp;", "</f>
        <v xml:space="preserve">priority: 0, </v>
      </c>
      <c r="AK184" t="str">
        <f>AK$1&amp;": "&amp;Tabla5[[#This Row],[minutos]]&amp;", "</f>
        <v xml:space="preserve">minutos: 1260, </v>
      </c>
      <c r="AL184" t="str">
        <f>AL$1&amp;": "&amp;IF(Tabla5[[#This Row],[culminado]]=0,"null","'"&amp;TEXT(Tabla5[[#This Row],[culminado]],"aaaa-mm-dd")&amp;"'")&amp;", "</f>
        <v xml:space="preserve">culminado: null, </v>
      </c>
      <c r="AM184" t="str">
        <f>AM$1&amp;": '"&amp;Tabla5[[#This Row],[certificado]]&amp;"', "</f>
        <v xml:space="preserve">certificado: '', </v>
      </c>
      <c r="AN184" t="str">
        <f>AN$1&amp;": '"&amp;Tabla5[[#This Row],[url_certificado]]&amp;"', "</f>
        <v xml:space="preserve">url_certificado: '', </v>
      </c>
      <c r="AO184" t="str">
        <f>AO$1&amp;": '"&amp;Tabla5[[#This Row],[instructor]]&amp;"', "</f>
        <v xml:space="preserve">instructor: 'Alex Roel Code', </v>
      </c>
      <c r="AP184" t="str">
        <f>AP$1&amp;": '"&amp;Tabla5[[#This Row],[description]]&amp;"', "</f>
        <v xml:space="preserve">description: 'Curso de python 2021 : Aprende python con flask, django, Web Scraping, Data Science y mysql,HTML, css, bootstrap', </v>
      </c>
      <c r="AQ184" t="str">
        <f>AQ$1&amp;": '"&amp;Tabla5[[#This Row],[url_aux]]&amp;"', "</f>
        <v xml:space="preserve">url_aux: '', </v>
      </c>
      <c r="AR184" t="str">
        <f>AR$1&amp;": '"&amp;Tabla5[[#This Row],[calificacion]]&amp;"', "</f>
        <v xml:space="preserve">calificacion: '*En evaluación*', </v>
      </c>
      <c r="AS184" t="str">
        <f>AS$1&amp;": "&amp;Tabla5[[#This Row],[actualizado]]&amp;", "</f>
        <v xml:space="preserve">actualizado: true, </v>
      </c>
      <c r="AT184" t="str">
        <f>AT$1&amp;": "&amp;Tabla5[[#This Row],[en_ruta]]&amp;", "</f>
        <v xml:space="preserve">en_ruta: true, </v>
      </c>
      <c r="AU184" t="str">
        <f>AU$1&amp;": '"&amp;Tabla5[[#This Row],[logo_platform]]&amp;"', "</f>
        <v xml:space="preserve">logo_platform: 'udemy', </v>
      </c>
      <c r="AV184" t="str">
        <f>AV$1&amp;": [ "&amp;Tabla5[[#This Row],[logo_technologies]]&amp;" ], "</f>
        <v xml:space="preserve">logo_technologies: [ 'python' ], </v>
      </c>
      <c r="AW184" t="str">
        <f>AW$1&amp;": "&amp;Tabla5[[#This Row],[mostrar]]&amp;", "</f>
        <v xml:space="preserve">mostrar: false, </v>
      </c>
      <c r="AX184" t="str">
        <f>AX$1&amp;": '"&amp;Tabla5[[#This Row],[repositorio]]&amp;"', "</f>
        <v xml:space="preserve">repositorio: '', </v>
      </c>
      <c r="AY184" t="str">
        <f>AY$1&amp;": '"&amp;Tabla5[[#This Row],[nota]]&amp;"'"</f>
        <v>nota: 'Este curso lo tiene María Valentina.'</v>
      </c>
      <c r="AZ184" t="str">
        <f t="shared" si="3"/>
        <v>{ id: 183, name: 'Escuela de python 2021: Aprende python 3.9+ de cero a Master', category: 'Back-end', technology: 'python', url: 'https://www.udemy.com/course/curso-python-desde-cero', platform: 'Udemy', costo: 0, money: 'EUR', comprado: true, priority: 0, minutos: 1260, culminado: null, certificado: '', url_certificado: '', instructor: 'Alex Roel Code', description: 'Curso de python 2021 : Aprende python con flask, django, Web Scraping, Data Science y mysql,HTML, css, bootstrap', url_aux: '', calificacion: '*En evaluación*', actualizado: true, en_ruta: true, logo_platform: 'udemy', logo_technologies: [ 'python' ], mostrar: false, repositorio: '', nota: 'Este curso lo tiene María Valentina.' },</v>
      </c>
    </row>
    <row r="185" spans="1:52" x14ac:dyDescent="0.3">
      <c r="A185" s="6">
        <v>184</v>
      </c>
      <c r="B185" t="s">
        <v>708</v>
      </c>
      <c r="C185" t="s">
        <v>628</v>
      </c>
      <c r="D185" t="s">
        <v>628</v>
      </c>
      <c r="E185" s="2"/>
      <c r="F185" t="s">
        <v>712</v>
      </c>
      <c r="G185" s="3">
        <v>0</v>
      </c>
      <c r="H185" t="s">
        <v>721</v>
      </c>
      <c r="I185" t="s">
        <v>14</v>
      </c>
      <c r="J185" s="4">
        <v>0</v>
      </c>
      <c r="K185">
        <f>8*60</f>
        <v>480</v>
      </c>
      <c r="L185" s="9">
        <v>34384</v>
      </c>
      <c r="O185" t="s">
        <v>709</v>
      </c>
      <c r="P185" t="s">
        <v>710</v>
      </c>
      <c r="R185" t="s">
        <v>458</v>
      </c>
      <c r="S185" t="s">
        <v>15</v>
      </c>
      <c r="T185" t="s">
        <v>15</v>
      </c>
      <c r="U185" s="19" t="s">
        <v>766</v>
      </c>
      <c r="V185" s="19" t="s">
        <v>836</v>
      </c>
      <c r="W185" s="19" t="s">
        <v>15</v>
      </c>
      <c r="AA185" t="str">
        <f>AA$1&amp;": "&amp;Tabla5[[#This Row],[id]]&amp;", "</f>
        <v xml:space="preserve">id: 184, </v>
      </c>
      <c r="AB185" t="str">
        <f>AB$1&amp;": '"&amp;Tabla5[[#This Row],[name]]&amp;"', "</f>
        <v xml:space="preserve">name: 'Iniciación gerencial en el manejo de recursos en actividades socio – culturales', </v>
      </c>
      <c r="AC185" t="str">
        <f>AC$1&amp;": '"&amp;Tabla5[[#This Row],[category]]&amp;"', "</f>
        <v xml:space="preserve">category: 'Otros', </v>
      </c>
      <c r="AD185" t="str">
        <f>AD$1&amp;": '"&amp;Tabla5[[#This Row],[technology]]&amp;"', "</f>
        <v xml:space="preserve">technology: 'Otros', </v>
      </c>
      <c r="AE185" t="str">
        <f>AE$1&amp;": '"&amp;Tabla5[[#This Row],[url]]&amp;"', "</f>
        <v xml:space="preserve">url: '', </v>
      </c>
      <c r="AF185" t="str">
        <f>AF$1&amp;": '"&amp;Tabla5[[#This Row],[platform]]&amp;"', "</f>
        <v xml:space="preserve">platform: 'Centro de Orientación y Especialización Profesional', </v>
      </c>
      <c r="AG185" t="str">
        <f>AG$1&amp;": "&amp;SUBSTITUTE(Tabla5[[#This Row],[costo]],",",".")&amp;", "</f>
        <v xml:space="preserve">costo: 0, </v>
      </c>
      <c r="AH185" t="str">
        <f>AH$1&amp;": '"&amp;Tabla5[[#This Row],[money]]&amp;"', "</f>
        <v xml:space="preserve">money: 'VEB', </v>
      </c>
      <c r="AI185" t="str">
        <f>AI$1&amp;": "&amp;Tabla5[[#This Row],[comprado]]&amp;", "</f>
        <v xml:space="preserve">comprado: true, </v>
      </c>
      <c r="AJ185" t="str">
        <f>AJ$1&amp;": "&amp;Tabla5[[#This Row],[priority]]&amp;", "</f>
        <v xml:space="preserve">priority: 0, </v>
      </c>
      <c r="AK185" t="str">
        <f>AK$1&amp;": "&amp;Tabla5[[#This Row],[minutos]]&amp;", "</f>
        <v xml:space="preserve">minutos: 480, </v>
      </c>
      <c r="AL185" t="str">
        <f>AL$1&amp;": "&amp;IF(Tabla5[[#This Row],[culminado]]=0,"null","'"&amp;TEXT(Tabla5[[#This Row],[culminado]],"aaaa-mm-dd")&amp;"'")&amp;", "</f>
        <v xml:space="preserve">culminado: '1994-02-19', </v>
      </c>
      <c r="AM185" t="str">
        <f>AM$1&amp;": '"&amp;Tabla5[[#This Row],[certificado]]&amp;"', "</f>
        <v xml:space="preserve">certificado: '', </v>
      </c>
      <c r="AN185" t="str">
        <f>AN$1&amp;": '"&amp;Tabla5[[#This Row],[url_certificado]]&amp;"', "</f>
        <v xml:space="preserve">url_certificado: '', </v>
      </c>
      <c r="AO185" t="str">
        <f>AO$1&amp;": '"&amp;Tabla5[[#This Row],[instructor]]&amp;"', "</f>
        <v xml:space="preserve">instructor: 'María Mercedes Combes', </v>
      </c>
      <c r="AP185" t="str">
        <f>AP$1&amp;": '"&amp;Tabla5[[#This Row],[description]]&amp;"', "</f>
        <v xml:space="preserve">description: 'Curso generencial. Centro de Orientación y Especialización Profesional. Mercedes Combes.', </v>
      </c>
      <c r="AQ185" t="str">
        <f>AQ$1&amp;": '"&amp;Tabla5[[#This Row],[url_aux]]&amp;"', "</f>
        <v xml:space="preserve">url_aux: '', </v>
      </c>
      <c r="AR185" t="str">
        <f>AR$1&amp;": '"&amp;Tabla5[[#This Row],[calificacion]]&amp;"', "</f>
        <v xml:space="preserve">calificacion: 'Excelente', </v>
      </c>
      <c r="AS185" t="str">
        <f>AS$1&amp;": "&amp;Tabla5[[#This Row],[actualizado]]&amp;", "</f>
        <v xml:space="preserve">actualizado: false, </v>
      </c>
      <c r="AT185" t="str">
        <f>AT$1&amp;": "&amp;Tabla5[[#This Row],[en_ruta]]&amp;", "</f>
        <v xml:space="preserve">en_ruta: false, </v>
      </c>
      <c r="AU185" t="str">
        <f>AU$1&amp;": '"&amp;Tabla5[[#This Row],[logo_platform]]&amp;"', "</f>
        <v xml:space="preserve">logo_platform: 'generico', </v>
      </c>
      <c r="AV185" t="str">
        <f>AV$1&amp;": [ "&amp;Tabla5[[#This Row],[logo_technologies]]&amp;" ], "</f>
        <v xml:space="preserve">logo_technologies: [ 'generico' ], </v>
      </c>
      <c r="AW185" t="str">
        <f>AW$1&amp;": "&amp;Tabla5[[#This Row],[mostrar]]&amp;", "</f>
        <v xml:space="preserve">mostrar: false, </v>
      </c>
      <c r="AX185" t="str">
        <f>AX$1&amp;": '"&amp;Tabla5[[#This Row],[repositorio]]&amp;"', "</f>
        <v xml:space="preserve">repositorio: '', </v>
      </c>
      <c r="AY185" t="str">
        <f>AY$1&amp;": '"&amp;Tabla5[[#This Row],[nota]]&amp;"'"</f>
        <v>nota: ''</v>
      </c>
      <c r="AZ185" t="str">
        <f t="shared" si="3"/>
        <v>{ id: 184, name: 'Iniciación gerencial en el manejo de recursos en actividades socio – culturales', category: 'Otros', technology: 'Otros', url: '', platform: 'Centro de Orientación y Especialización Profesional', costo: 0, money: 'VEB', comprado: true, priority: 0, minutos: 480, culminado: '1994-02-19', certificado: '', url_certificado: '', instructor: 'María Mercedes Combes', description: 'Curso generencial. Centro de Orientación y Especialización Profesional. Mercedes Combes.', url_aux: '', calificacion: 'Excelente', actualizado: false, en_ruta: false, logo_platform: 'generico', logo_technologies: [ 'generico' ], mostrar: false, repositorio: '', nota: '' },</v>
      </c>
    </row>
    <row r="186" spans="1:52" x14ac:dyDescent="0.3">
      <c r="A186" s="6">
        <v>185</v>
      </c>
      <c r="B186" t="s">
        <v>711</v>
      </c>
      <c r="C186" t="s">
        <v>439</v>
      </c>
      <c r="D186" t="s">
        <v>715</v>
      </c>
      <c r="E186" s="2"/>
      <c r="F186" t="s">
        <v>713</v>
      </c>
      <c r="G186" s="3">
        <v>0</v>
      </c>
      <c r="H186" t="s">
        <v>721</v>
      </c>
      <c r="I186" t="s">
        <v>14</v>
      </c>
      <c r="J186" s="4">
        <v>0</v>
      </c>
      <c r="K186">
        <f>16*8</f>
        <v>128</v>
      </c>
      <c r="L186" s="20">
        <v>37288</v>
      </c>
      <c r="O186" s="5" t="s">
        <v>714</v>
      </c>
      <c r="P186" t="s">
        <v>716</v>
      </c>
      <c r="R186" t="s">
        <v>507</v>
      </c>
      <c r="S186" t="s">
        <v>15</v>
      </c>
      <c r="T186" t="s">
        <v>15</v>
      </c>
      <c r="U186" t="s">
        <v>784</v>
      </c>
      <c r="V186" s="19" t="s">
        <v>865</v>
      </c>
      <c r="W186" s="19" t="s">
        <v>15</v>
      </c>
      <c r="AA186" t="str">
        <f>AA$1&amp;": "&amp;Tabla5[[#This Row],[id]]&amp;", "</f>
        <v xml:space="preserve">id: 185, </v>
      </c>
      <c r="AB186" t="str">
        <f>AB$1&amp;": '"&amp;Tabla5[[#This Row],[name]]&amp;"', "</f>
        <v xml:space="preserve">name: 'Introducción a la Programación en Fortran 95', </v>
      </c>
      <c r="AC186" t="str">
        <f>AC$1&amp;": '"&amp;Tabla5[[#This Row],[category]]&amp;"', "</f>
        <v xml:space="preserve">category: 'Lenguajes de Programación', </v>
      </c>
      <c r="AD186" t="str">
        <f>AD$1&amp;": '"&amp;Tabla5[[#This Row],[technology]]&amp;"', "</f>
        <v xml:space="preserve">technology: 'Fortran', </v>
      </c>
      <c r="AE186" t="str">
        <f>AE$1&amp;": '"&amp;Tabla5[[#This Row],[url]]&amp;"', "</f>
        <v xml:space="preserve">url: '', </v>
      </c>
      <c r="AF186" t="str">
        <f>AF$1&amp;": '"&amp;Tabla5[[#This Row],[platform]]&amp;"', "</f>
        <v xml:space="preserve">platform: 'Universidad Central de Venezuela', </v>
      </c>
      <c r="AG186" t="str">
        <f>AG$1&amp;": "&amp;SUBSTITUTE(Tabla5[[#This Row],[costo]],",",".")&amp;", "</f>
        <v xml:space="preserve">costo: 0, </v>
      </c>
      <c r="AH186" t="str">
        <f>AH$1&amp;": '"&amp;Tabla5[[#This Row],[money]]&amp;"', "</f>
        <v xml:space="preserve">money: 'VEB', </v>
      </c>
      <c r="AI186" t="str">
        <f>AI$1&amp;": "&amp;Tabla5[[#This Row],[comprado]]&amp;", "</f>
        <v xml:space="preserve">comprado: true, </v>
      </c>
      <c r="AJ186" t="str">
        <f>AJ$1&amp;": "&amp;Tabla5[[#This Row],[priority]]&amp;", "</f>
        <v xml:space="preserve">priority: 0, </v>
      </c>
      <c r="AK186" t="str">
        <f>AK$1&amp;": "&amp;Tabla5[[#This Row],[minutos]]&amp;", "</f>
        <v xml:space="preserve">minutos: 128, </v>
      </c>
      <c r="AL186" t="str">
        <f>AL$1&amp;": "&amp;IF(Tabla5[[#This Row],[culminado]]=0,"null","'"&amp;TEXT(Tabla5[[#This Row],[culminado]],"aaaa-mm-dd")&amp;"'")&amp;", "</f>
        <v xml:space="preserve">culminado: '2002-02-01', </v>
      </c>
      <c r="AM186" t="str">
        <f>AM$1&amp;": '"&amp;Tabla5[[#This Row],[certificado]]&amp;"', "</f>
        <v xml:space="preserve">certificado: '', </v>
      </c>
      <c r="AN186" t="str">
        <f>AN$1&amp;": '"&amp;Tabla5[[#This Row],[url_certificado]]&amp;"', "</f>
        <v xml:space="preserve">url_certificado: '', </v>
      </c>
      <c r="AO186" t="str">
        <f>AO$1&amp;": '"&amp;Tabla5[[#This Row],[instructor]]&amp;"', "</f>
        <v xml:space="preserve">instructor: 'Facultad de Ingeniería UCV', </v>
      </c>
      <c r="AP186" t="str">
        <f>AP$1&amp;": '"&amp;Tabla5[[#This Row],[description]]&amp;"', "</f>
        <v xml:space="preserve">description: 'Curso de programación en Fortran 95. U.C.V., Facultad de Ingeniería. Instituto Tecnológico. Cursos de Extensión Profesional.', </v>
      </c>
      <c r="AQ186" t="str">
        <f>AQ$1&amp;": '"&amp;Tabla5[[#This Row],[url_aux]]&amp;"', "</f>
        <v xml:space="preserve">url_aux: '', </v>
      </c>
      <c r="AR186" t="str">
        <f>AR$1&amp;": '"&amp;Tabla5[[#This Row],[calificacion]]&amp;"', "</f>
        <v xml:space="preserve">calificacion: 'Muy bueno', </v>
      </c>
      <c r="AS186" t="str">
        <f>AS$1&amp;": "&amp;Tabla5[[#This Row],[actualizado]]&amp;", "</f>
        <v xml:space="preserve">actualizado: false, </v>
      </c>
      <c r="AT186" t="str">
        <f>AT$1&amp;": "&amp;Tabla5[[#This Row],[en_ruta]]&amp;", "</f>
        <v xml:space="preserve">en_ruta: false, </v>
      </c>
      <c r="AU186" t="str">
        <f>AU$1&amp;": '"&amp;Tabla5[[#This Row],[logo_platform]]&amp;"', "</f>
        <v xml:space="preserve">logo_platform: 'ucv', </v>
      </c>
      <c r="AV186" t="str">
        <f>AV$1&amp;": [ "&amp;Tabla5[[#This Row],[logo_technologies]]&amp;" ], "</f>
        <v xml:space="preserve">logo_technologies: [ 'fortran' ], </v>
      </c>
      <c r="AW186" t="str">
        <f>AW$1&amp;": "&amp;Tabla5[[#This Row],[mostrar]]&amp;", "</f>
        <v xml:space="preserve">mostrar: false, </v>
      </c>
      <c r="AX186" t="str">
        <f>AX$1&amp;": '"&amp;Tabla5[[#This Row],[repositorio]]&amp;"', "</f>
        <v xml:space="preserve">repositorio: '', </v>
      </c>
      <c r="AY186" t="str">
        <f>AY$1&amp;": '"&amp;Tabla5[[#This Row],[nota]]&amp;"'"</f>
        <v>nota: ''</v>
      </c>
      <c r="AZ186" t="str">
        <f t="shared" si="3"/>
        <v>{ id: 185, name: 'Introducción a la Programación en Fortran 95', category: 'Lenguajes de Programación', technology: 'Fortran', url: '', platform: 'Universidad Central de Venezuela', costo: 0, money: 'VEB', comprado: true, priority: 0, minutos: 128, culminado: '2002-02-01', certificado: '', url_certificado: '', instructor: 'Facultad de Ingeniería UCV', description: 'Curso de programación en Fortran 95. U.C.V., Facultad de Ingeniería. Instituto Tecnológico. Cursos de Extensión Profesional.', url_aux: '', calificacion: 'Muy bueno', actualizado: false, en_ruta: false, logo_platform: 'ucv', logo_technologies: [ 'fortran' ], mostrar: false, repositorio: '', nota: '' },</v>
      </c>
    </row>
    <row r="187" spans="1:52" x14ac:dyDescent="0.3">
      <c r="A187" s="6">
        <v>186</v>
      </c>
      <c r="B187" t="s">
        <v>717</v>
      </c>
      <c r="C187" t="s">
        <v>628</v>
      </c>
      <c r="D187" t="s">
        <v>628</v>
      </c>
      <c r="E187" s="2"/>
      <c r="F187" t="s">
        <v>720</v>
      </c>
      <c r="G187" s="3">
        <v>0</v>
      </c>
      <c r="H187" t="s">
        <v>721</v>
      </c>
      <c r="I187" t="s">
        <v>14</v>
      </c>
      <c r="J187" s="4">
        <v>0</v>
      </c>
      <c r="K187">
        <f>8*60</f>
        <v>480</v>
      </c>
      <c r="L187" s="9">
        <v>38236</v>
      </c>
      <c r="O187" t="s">
        <v>719</v>
      </c>
      <c r="P187" t="s">
        <v>718</v>
      </c>
      <c r="R187" t="s">
        <v>458</v>
      </c>
      <c r="S187" t="s">
        <v>15</v>
      </c>
      <c r="T187" t="s">
        <v>15</v>
      </c>
      <c r="U187" t="s">
        <v>772</v>
      </c>
      <c r="V187" s="19" t="s">
        <v>836</v>
      </c>
      <c r="W187" s="19" t="s">
        <v>15</v>
      </c>
      <c r="AA187" t="str">
        <f>AA$1&amp;": "&amp;Tabla5[[#This Row],[id]]&amp;", "</f>
        <v xml:space="preserve">id: 186, </v>
      </c>
      <c r="AB187" t="str">
        <f>AB$1&amp;": '"&amp;Tabla5[[#This Row],[name]]&amp;"', "</f>
        <v xml:space="preserve">name: 'Defensive Driving Certificate', </v>
      </c>
      <c r="AC187" t="str">
        <f>AC$1&amp;": '"&amp;Tabla5[[#This Row],[category]]&amp;"', "</f>
        <v xml:space="preserve">category: 'Otros', </v>
      </c>
      <c r="AD187" t="str">
        <f>AD$1&amp;": '"&amp;Tabla5[[#This Row],[technology]]&amp;"', "</f>
        <v xml:space="preserve">technology: 'Otros', </v>
      </c>
      <c r="AE187" t="str">
        <f>AE$1&amp;": '"&amp;Tabla5[[#This Row],[url]]&amp;"', "</f>
        <v xml:space="preserve">url: '', </v>
      </c>
      <c r="AF187" t="str">
        <f>AF$1&amp;": '"&amp;Tabla5[[#This Row],[platform]]&amp;"', "</f>
        <v xml:space="preserve">platform: 'ENI', </v>
      </c>
      <c r="AG187" t="str">
        <f>AG$1&amp;": "&amp;SUBSTITUTE(Tabla5[[#This Row],[costo]],",",".")&amp;", "</f>
        <v xml:space="preserve">costo: 0, </v>
      </c>
      <c r="AH187" t="str">
        <f>AH$1&amp;": '"&amp;Tabla5[[#This Row],[money]]&amp;"', "</f>
        <v xml:space="preserve">money: 'VEB', </v>
      </c>
      <c r="AI187" t="str">
        <f>AI$1&amp;": "&amp;Tabla5[[#This Row],[comprado]]&amp;", "</f>
        <v xml:space="preserve">comprado: true, </v>
      </c>
      <c r="AJ187" t="str">
        <f>AJ$1&amp;": "&amp;Tabla5[[#This Row],[priority]]&amp;", "</f>
        <v xml:space="preserve">priority: 0, </v>
      </c>
      <c r="AK187" t="str">
        <f>AK$1&amp;": "&amp;Tabla5[[#This Row],[minutos]]&amp;", "</f>
        <v xml:space="preserve">minutos: 480, </v>
      </c>
      <c r="AL187" t="str">
        <f>AL$1&amp;": "&amp;IF(Tabla5[[#This Row],[culminado]]=0,"null","'"&amp;TEXT(Tabla5[[#This Row],[culminado]],"aaaa-mm-dd")&amp;"'")&amp;", "</f>
        <v xml:space="preserve">culminado: '2004-09-06', </v>
      </c>
      <c r="AM187" t="str">
        <f>AM$1&amp;": '"&amp;Tabla5[[#This Row],[certificado]]&amp;"', "</f>
        <v xml:space="preserve">certificado: '', </v>
      </c>
      <c r="AN187" t="str">
        <f>AN$1&amp;": '"&amp;Tabla5[[#This Row],[url_certificado]]&amp;"', "</f>
        <v xml:space="preserve">url_certificado: '', </v>
      </c>
      <c r="AO187" t="str">
        <f>AO$1&amp;": '"&amp;Tabla5[[#This Row],[instructor]]&amp;"', "</f>
        <v xml:space="preserve">instructor: 'Luis Rosillo', </v>
      </c>
      <c r="AP187" t="str">
        <f>AP$1&amp;": '"&amp;Tabla5[[#This Row],[description]]&amp;"', "</f>
        <v xml:space="preserve">description: 'ENI Dacion B.V. San Tomé. Estado Anzoátegui. Curso de manejo defensivo y comentado.', </v>
      </c>
      <c r="AQ187" t="str">
        <f>AQ$1&amp;": '"&amp;Tabla5[[#This Row],[url_aux]]&amp;"', "</f>
        <v xml:space="preserve">url_aux: '', </v>
      </c>
      <c r="AR187" t="str">
        <f>AR$1&amp;": '"&amp;Tabla5[[#This Row],[calificacion]]&amp;"', "</f>
        <v xml:space="preserve">calificacion: 'Excelente', </v>
      </c>
      <c r="AS187" t="str">
        <f>AS$1&amp;": "&amp;Tabla5[[#This Row],[actualizado]]&amp;", "</f>
        <v xml:space="preserve">actualizado: false, </v>
      </c>
      <c r="AT187" t="str">
        <f>AT$1&amp;": "&amp;Tabla5[[#This Row],[en_ruta]]&amp;", "</f>
        <v xml:space="preserve">en_ruta: false, </v>
      </c>
      <c r="AU187" t="str">
        <f>AU$1&amp;": '"&amp;Tabla5[[#This Row],[logo_platform]]&amp;"', "</f>
        <v xml:space="preserve">logo_platform: 'eni', </v>
      </c>
      <c r="AV187" t="str">
        <f>AV$1&amp;": [ "&amp;Tabla5[[#This Row],[logo_technologies]]&amp;" ], "</f>
        <v xml:space="preserve">logo_technologies: [ 'generico' ], </v>
      </c>
      <c r="AW187" t="str">
        <f>AW$1&amp;": "&amp;Tabla5[[#This Row],[mostrar]]&amp;", "</f>
        <v xml:space="preserve">mostrar: false, </v>
      </c>
      <c r="AX187" t="str">
        <f>AX$1&amp;": '"&amp;Tabla5[[#This Row],[repositorio]]&amp;"', "</f>
        <v xml:space="preserve">repositorio: '', </v>
      </c>
      <c r="AY187" t="str">
        <f>AY$1&amp;": '"&amp;Tabla5[[#This Row],[nota]]&amp;"'"</f>
        <v>nota: ''</v>
      </c>
      <c r="AZ187" t="str">
        <f t="shared" si="3"/>
        <v>{ id: 186, name: 'Defensive Driving Certificate', category: 'Otros', technology: 'Otros', url: '', platform: 'ENI', costo: 0, money: 'VEB', comprado: true, priority: 0, minutos: 480, culminado: '2004-09-06', certificado: '', url_certificado: '', instructor: 'Luis Rosillo', description: 'ENI Dacion B.V. San Tomé. Estado Anzoátegui. Curso de manejo defensivo y comentado.', url_aux: '', calificacion: 'Excelente', actualizado: false, en_ruta: false, logo_platform: 'eni', logo_technologies: [ 'generico' ], mostrar: false, repositorio: '', nota: '' },</v>
      </c>
    </row>
    <row r="188" spans="1:52" x14ac:dyDescent="0.3">
      <c r="A188" s="6">
        <v>187</v>
      </c>
      <c r="B188" t="s">
        <v>722</v>
      </c>
      <c r="C188" t="s">
        <v>628</v>
      </c>
      <c r="D188" t="s">
        <v>628</v>
      </c>
      <c r="E188" s="2"/>
      <c r="F188" t="s">
        <v>723</v>
      </c>
      <c r="G188" s="3">
        <v>0</v>
      </c>
      <c r="H188" t="s">
        <v>721</v>
      </c>
      <c r="I188" t="s">
        <v>14</v>
      </c>
      <c r="J188" s="4">
        <v>0</v>
      </c>
      <c r="K188">
        <f>24*60</f>
        <v>1440</v>
      </c>
      <c r="L188" s="9">
        <v>38618</v>
      </c>
      <c r="O188" t="s">
        <v>727</v>
      </c>
      <c r="P188" t="s">
        <v>728</v>
      </c>
      <c r="R188" t="s">
        <v>507</v>
      </c>
      <c r="S188" t="s">
        <v>15</v>
      </c>
      <c r="T188" t="s">
        <v>15</v>
      </c>
      <c r="U188" t="s">
        <v>781</v>
      </c>
      <c r="V188" s="19" t="s">
        <v>836</v>
      </c>
      <c r="W188" s="19" t="s">
        <v>15</v>
      </c>
      <c r="AA188" t="str">
        <f>AA$1&amp;": "&amp;Tabla5[[#This Row],[id]]&amp;", "</f>
        <v xml:space="preserve">id: 187, </v>
      </c>
      <c r="AB188" t="str">
        <f>AB$1&amp;": '"&amp;Tabla5[[#This Row],[name]]&amp;"', "</f>
        <v xml:space="preserve">name: 'Deshidratación de Gas', </v>
      </c>
      <c r="AC188" t="str">
        <f>AC$1&amp;": '"&amp;Tabla5[[#This Row],[category]]&amp;"', "</f>
        <v xml:space="preserve">category: 'Otros', </v>
      </c>
      <c r="AD188" t="str">
        <f>AD$1&amp;": '"&amp;Tabla5[[#This Row],[technology]]&amp;"', "</f>
        <v xml:space="preserve">technology: 'Otros', </v>
      </c>
      <c r="AE188" t="str">
        <f>AE$1&amp;": '"&amp;Tabla5[[#This Row],[url]]&amp;"', "</f>
        <v xml:space="preserve">url: '', </v>
      </c>
      <c r="AF188" t="str">
        <f>AF$1&amp;": '"&amp;Tabla5[[#This Row],[platform]]&amp;"', "</f>
        <v xml:space="preserve">platform: 'Proynca', </v>
      </c>
      <c r="AG188" t="str">
        <f>AG$1&amp;": "&amp;SUBSTITUTE(Tabla5[[#This Row],[costo]],",",".")&amp;", "</f>
        <v xml:space="preserve">costo: 0, </v>
      </c>
      <c r="AH188" t="str">
        <f>AH$1&amp;": '"&amp;Tabla5[[#This Row],[money]]&amp;"', "</f>
        <v xml:space="preserve">money: 'VEB', </v>
      </c>
      <c r="AI188" t="str">
        <f>AI$1&amp;": "&amp;Tabla5[[#This Row],[comprado]]&amp;", "</f>
        <v xml:space="preserve">comprado: true, </v>
      </c>
      <c r="AJ188" t="str">
        <f>AJ$1&amp;": "&amp;Tabla5[[#This Row],[priority]]&amp;", "</f>
        <v xml:space="preserve">priority: 0, </v>
      </c>
      <c r="AK188" t="str">
        <f>AK$1&amp;": "&amp;Tabla5[[#This Row],[minutos]]&amp;", "</f>
        <v xml:space="preserve">minutos: 1440, </v>
      </c>
      <c r="AL188" t="str">
        <f>AL$1&amp;": "&amp;IF(Tabla5[[#This Row],[culminado]]=0,"null","'"&amp;TEXT(Tabla5[[#This Row],[culminado]],"aaaa-mm-dd")&amp;"'")&amp;", "</f>
        <v xml:space="preserve">culminado: '2005-09-23', </v>
      </c>
      <c r="AM188" t="str">
        <f>AM$1&amp;": '"&amp;Tabla5[[#This Row],[certificado]]&amp;"', "</f>
        <v xml:space="preserve">certificado: '', </v>
      </c>
      <c r="AN188" t="str">
        <f>AN$1&amp;": '"&amp;Tabla5[[#This Row],[url_certificado]]&amp;"', "</f>
        <v xml:space="preserve">url_certificado: '', </v>
      </c>
      <c r="AO188" t="str">
        <f>AO$1&amp;": '"&amp;Tabla5[[#This Row],[instructor]]&amp;"', "</f>
        <v xml:space="preserve">instructor: 'Rigoberto Brito', </v>
      </c>
      <c r="AP188" t="str">
        <f>AP$1&amp;": '"&amp;Tabla5[[#This Row],[description]]&amp;"', "</f>
        <v xml:space="preserve">description: 'PROYNCA (Procesos y Negocios Integrales). San Tomé. Estado Anzoátegui. Dictado por el Ing. Rigoberto Brito.', </v>
      </c>
      <c r="AQ188" t="str">
        <f>AQ$1&amp;": '"&amp;Tabla5[[#This Row],[url_aux]]&amp;"', "</f>
        <v xml:space="preserve">url_aux: '', </v>
      </c>
      <c r="AR188" t="str">
        <f>AR$1&amp;": '"&amp;Tabla5[[#This Row],[calificacion]]&amp;"', "</f>
        <v xml:space="preserve">calificacion: 'Muy bueno', </v>
      </c>
      <c r="AS188" t="str">
        <f>AS$1&amp;": "&amp;Tabla5[[#This Row],[actualizado]]&amp;", "</f>
        <v xml:space="preserve">actualizado: false, </v>
      </c>
      <c r="AT188" t="str">
        <f>AT$1&amp;": "&amp;Tabla5[[#This Row],[en_ruta]]&amp;", "</f>
        <v xml:space="preserve">en_ruta: false, </v>
      </c>
      <c r="AU188" t="str">
        <f>AU$1&amp;": '"&amp;Tabla5[[#This Row],[logo_platform]]&amp;"', "</f>
        <v xml:space="preserve">logo_platform: 'proynca', </v>
      </c>
      <c r="AV188" t="str">
        <f>AV$1&amp;": [ "&amp;Tabla5[[#This Row],[logo_technologies]]&amp;" ], "</f>
        <v xml:space="preserve">logo_technologies: [ 'generico' ], </v>
      </c>
      <c r="AW188" t="str">
        <f>AW$1&amp;": "&amp;Tabla5[[#This Row],[mostrar]]&amp;", "</f>
        <v xml:space="preserve">mostrar: false, </v>
      </c>
      <c r="AX188" t="str">
        <f>AX$1&amp;": '"&amp;Tabla5[[#This Row],[repositorio]]&amp;"', "</f>
        <v xml:space="preserve">repositorio: '', </v>
      </c>
      <c r="AY188" t="str">
        <f>AY$1&amp;": '"&amp;Tabla5[[#This Row],[nota]]&amp;"'"</f>
        <v>nota: ''</v>
      </c>
      <c r="AZ188" t="str">
        <f t="shared" si="3"/>
        <v>{ id: 187, name: 'Deshidratación de Gas', category: 'Otros', technology: 'Otros', url: '', platform: 'Proynca', costo: 0, money: 'VEB', comprado: true, priority: 0, minutos: 1440, culminado: '2005-09-23', certificado: '', url_certificado: '', instructor: 'Rigoberto Brito', description: 'PROYNCA (Procesos y Negocios Integrales). San Tomé. Estado Anzoátegui. Dictado por el Ing. Rigoberto Brito.', url_aux: '', calificacion: 'Muy bueno', actualizado: false, en_ruta: false, logo_platform: 'proynca', logo_technologies: [ 'generico' ], mostrar: false, repositorio: '', nota: '' },</v>
      </c>
    </row>
    <row r="189" spans="1:52" x14ac:dyDescent="0.3">
      <c r="A189" s="6">
        <v>188</v>
      </c>
      <c r="B189" t="s">
        <v>726</v>
      </c>
      <c r="C189" t="s">
        <v>628</v>
      </c>
      <c r="D189" t="s">
        <v>628</v>
      </c>
      <c r="E189" s="2"/>
      <c r="F189" t="s">
        <v>723</v>
      </c>
      <c r="G189" s="3">
        <v>0</v>
      </c>
      <c r="H189" t="s">
        <v>721</v>
      </c>
      <c r="I189" t="s">
        <v>14</v>
      </c>
      <c r="J189" s="4">
        <v>0</v>
      </c>
      <c r="K189">
        <f>24*60</f>
        <v>1440</v>
      </c>
      <c r="L189" s="9">
        <v>38639</v>
      </c>
      <c r="O189" t="s">
        <v>725</v>
      </c>
      <c r="P189" t="s">
        <v>724</v>
      </c>
      <c r="R189" t="s">
        <v>507</v>
      </c>
      <c r="S189" t="s">
        <v>15</v>
      </c>
      <c r="T189" t="s">
        <v>15</v>
      </c>
      <c r="U189" t="s">
        <v>781</v>
      </c>
      <c r="V189" s="19" t="s">
        <v>836</v>
      </c>
      <c r="W189" s="19" t="s">
        <v>15</v>
      </c>
      <c r="AA189" t="str">
        <f>AA$1&amp;": "&amp;Tabla5[[#This Row],[id]]&amp;", "</f>
        <v xml:space="preserve">id: 188, </v>
      </c>
      <c r="AB189" t="str">
        <f>AB$1&amp;": '"&amp;Tabla5[[#This Row],[name]]&amp;"', "</f>
        <v xml:space="preserve">name: 'Tratamiento de Aguas Efluentes', </v>
      </c>
      <c r="AC189" t="str">
        <f>AC$1&amp;": '"&amp;Tabla5[[#This Row],[category]]&amp;"', "</f>
        <v xml:space="preserve">category: 'Otros', </v>
      </c>
      <c r="AD189" t="str">
        <f>AD$1&amp;": '"&amp;Tabla5[[#This Row],[technology]]&amp;"', "</f>
        <v xml:space="preserve">technology: 'Otros', </v>
      </c>
      <c r="AE189" t="str">
        <f>AE$1&amp;": '"&amp;Tabla5[[#This Row],[url]]&amp;"', "</f>
        <v xml:space="preserve">url: '', </v>
      </c>
      <c r="AF189" t="str">
        <f>AF$1&amp;": '"&amp;Tabla5[[#This Row],[platform]]&amp;"', "</f>
        <v xml:space="preserve">platform: 'Proynca', </v>
      </c>
      <c r="AG189" t="str">
        <f>AG$1&amp;": "&amp;SUBSTITUTE(Tabla5[[#This Row],[costo]],",",".")&amp;", "</f>
        <v xml:space="preserve">costo: 0, </v>
      </c>
      <c r="AH189" t="str">
        <f>AH$1&amp;": '"&amp;Tabla5[[#This Row],[money]]&amp;"', "</f>
        <v xml:space="preserve">money: 'VEB', </v>
      </c>
      <c r="AI189" t="str">
        <f>AI$1&amp;": "&amp;Tabla5[[#This Row],[comprado]]&amp;", "</f>
        <v xml:space="preserve">comprado: true, </v>
      </c>
      <c r="AJ189" t="str">
        <f>AJ$1&amp;": "&amp;Tabla5[[#This Row],[priority]]&amp;", "</f>
        <v xml:space="preserve">priority: 0, </v>
      </c>
      <c r="AK189" t="str">
        <f>AK$1&amp;": "&amp;Tabla5[[#This Row],[minutos]]&amp;", "</f>
        <v xml:space="preserve">minutos: 1440, </v>
      </c>
      <c r="AL189" t="str">
        <f>AL$1&amp;": "&amp;IF(Tabla5[[#This Row],[culminado]]=0,"null","'"&amp;TEXT(Tabla5[[#This Row],[culminado]],"aaaa-mm-dd")&amp;"'")&amp;", "</f>
        <v xml:space="preserve">culminado: '2005-10-14', </v>
      </c>
      <c r="AM189" t="str">
        <f>AM$1&amp;": '"&amp;Tabla5[[#This Row],[certificado]]&amp;"', "</f>
        <v xml:space="preserve">certificado: '', </v>
      </c>
      <c r="AN189" t="str">
        <f>AN$1&amp;": '"&amp;Tabla5[[#This Row],[url_certificado]]&amp;"', "</f>
        <v xml:space="preserve">url_certificado: '', </v>
      </c>
      <c r="AO189" t="str">
        <f>AO$1&amp;": '"&amp;Tabla5[[#This Row],[instructor]]&amp;"', "</f>
        <v xml:space="preserve">instructor: 'Schacklanye Barradas', </v>
      </c>
      <c r="AP189" t="str">
        <f>AP$1&amp;": '"&amp;Tabla5[[#This Row],[description]]&amp;"', "</f>
        <v xml:space="preserve">description: 'PROYNCA (Procesos y Negocios Integrales). San Tomé. Estado Anzoátegui. Dictado por la Ing. Schacklanye Barradas y la Ing. Emerita Machado.', </v>
      </c>
      <c r="AQ189" t="str">
        <f>AQ$1&amp;": '"&amp;Tabla5[[#This Row],[url_aux]]&amp;"', "</f>
        <v xml:space="preserve">url_aux: '', </v>
      </c>
      <c r="AR189" t="str">
        <f>AR$1&amp;": '"&amp;Tabla5[[#This Row],[calificacion]]&amp;"', "</f>
        <v xml:space="preserve">calificacion: 'Muy bueno', </v>
      </c>
      <c r="AS189" t="str">
        <f>AS$1&amp;": "&amp;Tabla5[[#This Row],[actualizado]]&amp;", "</f>
        <v xml:space="preserve">actualizado: false, </v>
      </c>
      <c r="AT189" t="str">
        <f>AT$1&amp;": "&amp;Tabla5[[#This Row],[en_ruta]]&amp;", "</f>
        <v xml:space="preserve">en_ruta: false, </v>
      </c>
      <c r="AU189" t="str">
        <f>AU$1&amp;": '"&amp;Tabla5[[#This Row],[logo_platform]]&amp;"', "</f>
        <v xml:space="preserve">logo_platform: 'proynca', </v>
      </c>
      <c r="AV189" t="str">
        <f>AV$1&amp;": [ "&amp;Tabla5[[#This Row],[logo_technologies]]&amp;" ], "</f>
        <v xml:space="preserve">logo_technologies: [ 'generico' ], </v>
      </c>
      <c r="AW189" t="str">
        <f>AW$1&amp;": "&amp;Tabla5[[#This Row],[mostrar]]&amp;", "</f>
        <v xml:space="preserve">mostrar: false, </v>
      </c>
      <c r="AX189" t="str">
        <f>AX$1&amp;": '"&amp;Tabla5[[#This Row],[repositorio]]&amp;"', "</f>
        <v xml:space="preserve">repositorio: '', </v>
      </c>
      <c r="AY189" t="str">
        <f>AY$1&amp;": '"&amp;Tabla5[[#This Row],[nota]]&amp;"'"</f>
        <v>nota: ''</v>
      </c>
      <c r="AZ189" t="str">
        <f t="shared" si="3"/>
        <v>{ id: 188, name: 'Tratamiento de Aguas Efluentes', category: 'Otros', technology: 'Otros', url: '', platform: 'Proynca', costo: 0, money: 'VEB', comprado: true, priority: 0, minutos: 1440, culminado: '2005-10-14', certificado: '', url_certificado: '', instructor: 'Schacklanye Barradas', description: 'PROYNCA (Procesos y Negocios Integrales). San Tomé. Estado Anzoátegui. Dictado por la Ing. Schacklanye Barradas y la Ing. Emerita Machado.', url_aux: '', calificacion: 'Muy bueno', actualizado: false, en_ruta: false, logo_platform: 'proynca', logo_technologies: [ 'generico' ], mostrar: false, repositorio: '', nota: '' },</v>
      </c>
    </row>
    <row r="190" spans="1:52" x14ac:dyDescent="0.3">
      <c r="A190" s="6">
        <v>189</v>
      </c>
      <c r="B190" t="s">
        <v>729</v>
      </c>
      <c r="C190" t="s">
        <v>628</v>
      </c>
      <c r="D190" t="s">
        <v>628</v>
      </c>
      <c r="E190" s="2"/>
      <c r="F190" t="s">
        <v>720</v>
      </c>
      <c r="G190" s="3">
        <v>0</v>
      </c>
      <c r="H190" t="s">
        <v>721</v>
      </c>
      <c r="I190" t="s">
        <v>14</v>
      </c>
      <c r="J190" s="4">
        <v>0</v>
      </c>
      <c r="K190">
        <f>8*60</f>
        <v>480</v>
      </c>
      <c r="L190" s="9">
        <v>38667</v>
      </c>
      <c r="O190" t="s">
        <v>730</v>
      </c>
      <c r="P190" t="s">
        <v>731</v>
      </c>
      <c r="R190" t="s">
        <v>458</v>
      </c>
      <c r="S190" t="s">
        <v>15</v>
      </c>
      <c r="T190" t="s">
        <v>15</v>
      </c>
      <c r="U190" t="s">
        <v>772</v>
      </c>
      <c r="V190" s="19" t="s">
        <v>836</v>
      </c>
      <c r="W190" s="19" t="s">
        <v>15</v>
      </c>
      <c r="AA190" t="str">
        <f>AA$1&amp;": "&amp;Tabla5[[#This Row],[id]]&amp;", "</f>
        <v xml:space="preserve">id: 189, </v>
      </c>
      <c r="AB190" t="str">
        <f>AB$1&amp;": '"&amp;Tabla5[[#This Row],[name]]&amp;"', "</f>
        <v xml:space="preserve">name: 'Introducción a Medición de Variables de Proceso', </v>
      </c>
      <c r="AC190" t="str">
        <f>AC$1&amp;": '"&amp;Tabla5[[#This Row],[category]]&amp;"', "</f>
        <v xml:space="preserve">category: 'Otros', </v>
      </c>
      <c r="AD190" t="str">
        <f>AD$1&amp;": '"&amp;Tabla5[[#This Row],[technology]]&amp;"', "</f>
        <v xml:space="preserve">technology: 'Otros', </v>
      </c>
      <c r="AE190" t="str">
        <f>AE$1&amp;": '"&amp;Tabla5[[#This Row],[url]]&amp;"', "</f>
        <v xml:space="preserve">url: '', </v>
      </c>
      <c r="AF190" t="str">
        <f>AF$1&amp;": '"&amp;Tabla5[[#This Row],[platform]]&amp;"', "</f>
        <v xml:space="preserve">platform: 'ENI', </v>
      </c>
      <c r="AG190" t="str">
        <f>AG$1&amp;": "&amp;SUBSTITUTE(Tabla5[[#This Row],[costo]],",",".")&amp;", "</f>
        <v xml:space="preserve">costo: 0, </v>
      </c>
      <c r="AH190" t="str">
        <f>AH$1&amp;": '"&amp;Tabla5[[#This Row],[money]]&amp;"', "</f>
        <v xml:space="preserve">money: 'VEB', </v>
      </c>
      <c r="AI190" t="str">
        <f>AI$1&amp;": "&amp;Tabla5[[#This Row],[comprado]]&amp;", "</f>
        <v xml:space="preserve">comprado: true, </v>
      </c>
      <c r="AJ190" t="str">
        <f>AJ$1&amp;": "&amp;Tabla5[[#This Row],[priority]]&amp;", "</f>
        <v xml:space="preserve">priority: 0, </v>
      </c>
      <c r="AK190" t="str">
        <f>AK$1&amp;": "&amp;Tabla5[[#This Row],[minutos]]&amp;", "</f>
        <v xml:space="preserve">minutos: 480, </v>
      </c>
      <c r="AL190" t="str">
        <f>AL$1&amp;": "&amp;IF(Tabla5[[#This Row],[culminado]]=0,"null","'"&amp;TEXT(Tabla5[[#This Row],[culminado]],"aaaa-mm-dd")&amp;"'")&amp;", "</f>
        <v xml:space="preserve">culminado: '2005-11-11', </v>
      </c>
      <c r="AM190" t="str">
        <f>AM$1&amp;": '"&amp;Tabla5[[#This Row],[certificado]]&amp;"', "</f>
        <v xml:space="preserve">certificado: '', </v>
      </c>
      <c r="AN190" t="str">
        <f>AN$1&amp;": '"&amp;Tabla5[[#This Row],[url_certificado]]&amp;"', "</f>
        <v xml:space="preserve">url_certificado: '', </v>
      </c>
      <c r="AO190" t="str">
        <f>AO$1&amp;": '"&amp;Tabla5[[#This Row],[instructor]]&amp;"', "</f>
        <v xml:space="preserve">instructor: 'José David De Sousa', </v>
      </c>
      <c r="AP190" t="str">
        <f>AP$1&amp;": '"&amp;Tabla5[[#This Row],[description]]&amp;"', "</f>
        <v xml:space="preserve">description: 'ENI Dacion B.V. San Tomé. Estado Anzoátegui. Curso de Medición de Variables, dictado por el Ing. José David De Sousa.', </v>
      </c>
      <c r="AQ190" t="str">
        <f>AQ$1&amp;": '"&amp;Tabla5[[#This Row],[url_aux]]&amp;"', "</f>
        <v xml:space="preserve">url_aux: '', </v>
      </c>
      <c r="AR190" t="str">
        <f>AR$1&amp;": '"&amp;Tabla5[[#This Row],[calificacion]]&amp;"', "</f>
        <v xml:space="preserve">calificacion: 'Excelente', </v>
      </c>
      <c r="AS190" t="str">
        <f>AS$1&amp;": "&amp;Tabla5[[#This Row],[actualizado]]&amp;", "</f>
        <v xml:space="preserve">actualizado: false, </v>
      </c>
      <c r="AT190" t="str">
        <f>AT$1&amp;": "&amp;Tabla5[[#This Row],[en_ruta]]&amp;", "</f>
        <v xml:space="preserve">en_ruta: false, </v>
      </c>
      <c r="AU190" t="str">
        <f>AU$1&amp;": '"&amp;Tabla5[[#This Row],[logo_platform]]&amp;"', "</f>
        <v xml:space="preserve">logo_platform: 'eni', </v>
      </c>
      <c r="AV190" t="str">
        <f>AV$1&amp;": [ "&amp;Tabla5[[#This Row],[logo_technologies]]&amp;" ], "</f>
        <v xml:space="preserve">logo_technologies: [ 'generico' ], </v>
      </c>
      <c r="AW190" t="str">
        <f>AW$1&amp;": "&amp;Tabla5[[#This Row],[mostrar]]&amp;", "</f>
        <v xml:space="preserve">mostrar: false, </v>
      </c>
      <c r="AX190" t="str">
        <f>AX$1&amp;": '"&amp;Tabla5[[#This Row],[repositorio]]&amp;"', "</f>
        <v xml:space="preserve">repositorio: '', </v>
      </c>
      <c r="AY190" t="str">
        <f>AY$1&amp;": '"&amp;Tabla5[[#This Row],[nota]]&amp;"'"</f>
        <v>nota: ''</v>
      </c>
      <c r="AZ190" t="str">
        <f t="shared" si="3"/>
        <v>{ id: 189, name: 'Introducción a Medición de Variables de Proceso', category: 'Otros', technology: 'Otros', url: '', platform: 'ENI', costo: 0, money: 'VEB', comprado: true, priority: 0, minutos: 480, culminado: '2005-11-11', certificado: '', url_certificado: '', instructor: 'José David De Sousa', description: 'ENI Dacion B.V. San Tomé. Estado Anzoátegui. Curso de Medición de Variables, dictado por el Ing. José David De Sousa.', url_aux: '', calificacion: 'Excelente', actualizado: false, en_ruta: false, logo_platform: 'eni', logo_technologies: [ 'generico' ], mostrar: false, repositorio: '', nota: '' },</v>
      </c>
    </row>
    <row r="191" spans="1:52" x14ac:dyDescent="0.3">
      <c r="A191" s="6">
        <v>190</v>
      </c>
      <c r="B191" t="s">
        <v>732</v>
      </c>
      <c r="C191" t="s">
        <v>628</v>
      </c>
      <c r="D191" t="s">
        <v>628</v>
      </c>
      <c r="E191" s="2"/>
      <c r="F191" t="s">
        <v>723</v>
      </c>
      <c r="G191" s="3">
        <v>0</v>
      </c>
      <c r="H191" t="s">
        <v>721</v>
      </c>
      <c r="I191" t="s">
        <v>14</v>
      </c>
      <c r="J191" s="4">
        <v>0</v>
      </c>
      <c r="K191">
        <f>24*60</f>
        <v>1440</v>
      </c>
      <c r="L191" s="9">
        <v>38681</v>
      </c>
      <c r="O191" t="s">
        <v>733</v>
      </c>
      <c r="P191" t="s">
        <v>734</v>
      </c>
      <c r="R191" t="s">
        <v>507</v>
      </c>
      <c r="S191" t="s">
        <v>15</v>
      </c>
      <c r="T191" t="s">
        <v>15</v>
      </c>
      <c r="U191" t="s">
        <v>781</v>
      </c>
      <c r="V191" s="19" t="s">
        <v>836</v>
      </c>
      <c r="W191" s="19" t="s">
        <v>15</v>
      </c>
      <c r="AA191" t="str">
        <f>AA$1&amp;": "&amp;Tabla5[[#This Row],[id]]&amp;", "</f>
        <v xml:space="preserve">id: 190, </v>
      </c>
      <c r="AB191" t="str">
        <f>AB$1&amp;": '"&amp;Tabla5[[#This Row],[name]]&amp;"', "</f>
        <v xml:space="preserve">name: 'Deshidratación de Crudo', </v>
      </c>
      <c r="AC191" t="str">
        <f>AC$1&amp;": '"&amp;Tabla5[[#This Row],[category]]&amp;"', "</f>
        <v xml:space="preserve">category: 'Otros', </v>
      </c>
      <c r="AD191" t="str">
        <f>AD$1&amp;": '"&amp;Tabla5[[#This Row],[technology]]&amp;"', "</f>
        <v xml:space="preserve">technology: 'Otros', </v>
      </c>
      <c r="AE191" t="str">
        <f>AE$1&amp;": '"&amp;Tabla5[[#This Row],[url]]&amp;"', "</f>
        <v xml:space="preserve">url: '', </v>
      </c>
      <c r="AF191" t="str">
        <f>AF$1&amp;": '"&amp;Tabla5[[#This Row],[platform]]&amp;"', "</f>
        <v xml:space="preserve">platform: 'Proynca', </v>
      </c>
      <c r="AG191" t="str">
        <f>AG$1&amp;": "&amp;SUBSTITUTE(Tabla5[[#This Row],[costo]],",",".")&amp;", "</f>
        <v xml:space="preserve">costo: 0, </v>
      </c>
      <c r="AH191" t="str">
        <f>AH$1&amp;": '"&amp;Tabla5[[#This Row],[money]]&amp;"', "</f>
        <v xml:space="preserve">money: 'VEB', </v>
      </c>
      <c r="AI191" t="str">
        <f>AI$1&amp;": "&amp;Tabla5[[#This Row],[comprado]]&amp;", "</f>
        <v xml:space="preserve">comprado: true, </v>
      </c>
      <c r="AJ191" t="str">
        <f>AJ$1&amp;": "&amp;Tabla5[[#This Row],[priority]]&amp;", "</f>
        <v xml:space="preserve">priority: 0, </v>
      </c>
      <c r="AK191" t="str">
        <f>AK$1&amp;": "&amp;Tabla5[[#This Row],[minutos]]&amp;", "</f>
        <v xml:space="preserve">minutos: 1440, </v>
      </c>
      <c r="AL191" t="str">
        <f>AL$1&amp;": "&amp;IF(Tabla5[[#This Row],[culminado]]=0,"null","'"&amp;TEXT(Tabla5[[#This Row],[culminado]],"aaaa-mm-dd")&amp;"'")&amp;", "</f>
        <v xml:space="preserve">culminado: '2005-11-25', </v>
      </c>
      <c r="AM191" t="str">
        <f>AM$1&amp;": '"&amp;Tabla5[[#This Row],[certificado]]&amp;"', "</f>
        <v xml:space="preserve">certificado: '', </v>
      </c>
      <c r="AN191" t="str">
        <f>AN$1&amp;": '"&amp;Tabla5[[#This Row],[url_certificado]]&amp;"', "</f>
        <v xml:space="preserve">url_certificado: '', </v>
      </c>
      <c r="AO191" t="str">
        <f>AO$1&amp;": '"&amp;Tabla5[[#This Row],[instructor]]&amp;"', "</f>
        <v xml:space="preserve">instructor: 'Mercedes de Velázquez', </v>
      </c>
      <c r="AP191" t="str">
        <f>AP$1&amp;": '"&amp;Tabla5[[#This Row],[description]]&amp;"', "</f>
        <v xml:space="preserve">description: 'PROYNCA (Procesos y Negocios Integrales). San Tomé. Estado Anzoátegui. Dictado por la Ing. Mercedes de Velázquez.', </v>
      </c>
      <c r="AQ191" t="str">
        <f>AQ$1&amp;": '"&amp;Tabla5[[#This Row],[url_aux]]&amp;"', "</f>
        <v xml:space="preserve">url_aux: '', </v>
      </c>
      <c r="AR191" t="str">
        <f>AR$1&amp;": '"&amp;Tabla5[[#This Row],[calificacion]]&amp;"', "</f>
        <v xml:space="preserve">calificacion: 'Muy bueno', </v>
      </c>
      <c r="AS191" t="str">
        <f>AS$1&amp;": "&amp;Tabla5[[#This Row],[actualizado]]&amp;", "</f>
        <v xml:space="preserve">actualizado: false, </v>
      </c>
      <c r="AT191" t="str">
        <f>AT$1&amp;": "&amp;Tabla5[[#This Row],[en_ruta]]&amp;", "</f>
        <v xml:space="preserve">en_ruta: false, </v>
      </c>
      <c r="AU191" t="str">
        <f>AU$1&amp;": '"&amp;Tabla5[[#This Row],[logo_platform]]&amp;"', "</f>
        <v xml:space="preserve">logo_platform: 'proynca', </v>
      </c>
      <c r="AV191" t="str">
        <f>AV$1&amp;": [ "&amp;Tabla5[[#This Row],[logo_technologies]]&amp;" ], "</f>
        <v xml:space="preserve">logo_technologies: [ 'generico' ], </v>
      </c>
      <c r="AW191" t="str">
        <f>AW$1&amp;": "&amp;Tabla5[[#This Row],[mostrar]]&amp;", "</f>
        <v xml:space="preserve">mostrar: false, </v>
      </c>
      <c r="AX191" t="str">
        <f>AX$1&amp;": '"&amp;Tabla5[[#This Row],[repositorio]]&amp;"', "</f>
        <v xml:space="preserve">repositorio: '', </v>
      </c>
      <c r="AY191" t="str">
        <f>AY$1&amp;": '"&amp;Tabla5[[#This Row],[nota]]&amp;"'"</f>
        <v>nota: ''</v>
      </c>
      <c r="AZ191" t="str">
        <f t="shared" si="3"/>
        <v>{ id: 190, name: 'Deshidratación de Crudo', category: 'Otros', technology: 'Otros', url: '', platform: 'Proynca', costo: 0, money: 'VEB', comprado: true, priority: 0, minutos: 1440, culminado: '2005-11-25', certificado: '', url_certificado: '', instructor: 'Mercedes de Velázquez', description: 'PROYNCA (Procesos y Negocios Integrales). San Tomé. Estado Anzoátegui. Dictado por la Ing. Mercedes de Velázquez.', url_aux: '', calificacion: 'Muy bueno', actualizado: false, en_ruta: false, logo_platform: 'proynca', logo_technologies: [ 'generico' ], mostrar: false, repositorio: '', nota: '' },</v>
      </c>
    </row>
    <row r="192" spans="1:52" x14ac:dyDescent="0.3">
      <c r="A192" s="6">
        <v>191</v>
      </c>
      <c r="B192" t="s">
        <v>735</v>
      </c>
      <c r="C192" t="s">
        <v>628</v>
      </c>
      <c r="D192" t="s">
        <v>628</v>
      </c>
      <c r="E192" s="2"/>
      <c r="F192" t="s">
        <v>736</v>
      </c>
      <c r="G192" s="3">
        <v>0</v>
      </c>
      <c r="H192" t="s">
        <v>721</v>
      </c>
      <c r="I192" t="s">
        <v>14</v>
      </c>
      <c r="J192" s="4">
        <v>0</v>
      </c>
      <c r="K192">
        <f>16*60</f>
        <v>960</v>
      </c>
      <c r="L192" s="9">
        <v>38945</v>
      </c>
      <c r="O192" t="s">
        <v>737</v>
      </c>
      <c r="P192" t="s">
        <v>738</v>
      </c>
      <c r="R192" t="s">
        <v>458</v>
      </c>
      <c r="S192" t="s">
        <v>15</v>
      </c>
      <c r="T192" t="s">
        <v>15</v>
      </c>
      <c r="U192" t="s">
        <v>779</v>
      </c>
      <c r="V192" s="19" t="s">
        <v>836</v>
      </c>
      <c r="W192" s="19" t="s">
        <v>15</v>
      </c>
      <c r="AA192" t="str">
        <f>AA$1&amp;": "&amp;Tabla5[[#This Row],[id]]&amp;", "</f>
        <v xml:space="preserve">id: 191, </v>
      </c>
      <c r="AB192" t="str">
        <f>AB$1&amp;": '"&amp;Tabla5[[#This Row],[name]]&amp;"', "</f>
        <v xml:space="preserve">name: 'Seguridad en la Conducción de Vehículos', </v>
      </c>
      <c r="AC192" t="str">
        <f>AC$1&amp;": '"&amp;Tabla5[[#This Row],[category]]&amp;"', "</f>
        <v xml:space="preserve">category: 'Otros', </v>
      </c>
      <c r="AD192" t="str">
        <f>AD$1&amp;": '"&amp;Tabla5[[#This Row],[technology]]&amp;"', "</f>
        <v xml:space="preserve">technology: 'Otros', </v>
      </c>
      <c r="AE192" t="str">
        <f>AE$1&amp;": '"&amp;Tabla5[[#This Row],[url]]&amp;"', "</f>
        <v xml:space="preserve">url: '', </v>
      </c>
      <c r="AF192" t="str">
        <f>AF$1&amp;": '"&amp;Tabla5[[#This Row],[platform]]&amp;"', "</f>
        <v xml:space="preserve">platform: 'PDVSA', </v>
      </c>
      <c r="AG192" t="str">
        <f>AG$1&amp;": "&amp;SUBSTITUTE(Tabla5[[#This Row],[costo]],",",".")&amp;", "</f>
        <v xml:space="preserve">costo: 0, </v>
      </c>
      <c r="AH192" t="str">
        <f>AH$1&amp;": '"&amp;Tabla5[[#This Row],[money]]&amp;"', "</f>
        <v xml:space="preserve">money: 'VEB', </v>
      </c>
      <c r="AI192" t="str">
        <f>AI$1&amp;": "&amp;Tabla5[[#This Row],[comprado]]&amp;", "</f>
        <v xml:space="preserve">comprado: true, </v>
      </c>
      <c r="AJ192" t="str">
        <f>AJ$1&amp;": "&amp;Tabla5[[#This Row],[priority]]&amp;", "</f>
        <v xml:space="preserve">priority: 0, </v>
      </c>
      <c r="AK192" t="str">
        <f>AK$1&amp;": "&amp;Tabla5[[#This Row],[minutos]]&amp;", "</f>
        <v xml:space="preserve">minutos: 960, </v>
      </c>
      <c r="AL192" t="str">
        <f>AL$1&amp;": "&amp;IF(Tabla5[[#This Row],[culminado]]=0,"null","'"&amp;TEXT(Tabla5[[#This Row],[culminado]],"aaaa-mm-dd")&amp;"'")&amp;", "</f>
        <v xml:space="preserve">culminado: '2006-08-16', </v>
      </c>
      <c r="AM192" t="str">
        <f>AM$1&amp;": '"&amp;Tabla5[[#This Row],[certificado]]&amp;"', "</f>
        <v xml:space="preserve">certificado: '', </v>
      </c>
      <c r="AN192" t="str">
        <f>AN$1&amp;": '"&amp;Tabla5[[#This Row],[url_certificado]]&amp;"', "</f>
        <v xml:space="preserve">url_certificado: '', </v>
      </c>
      <c r="AO192" t="str">
        <f>AO$1&amp;": '"&amp;Tabla5[[#This Row],[instructor]]&amp;"', "</f>
        <v xml:space="preserve">instructor: 'Harold Pérez Fernández', </v>
      </c>
      <c r="AP192" t="str">
        <f>AP$1&amp;": '"&amp;Tabla5[[#This Row],[description]]&amp;"', "</f>
        <v xml:space="preserve">description: 'PDVSA. San Tomé. Estado Anzoátegui. Curso de Manejo Defensivo (Flota Liviana), dictado por la Ing. Harold Pérez Fernández.', </v>
      </c>
      <c r="AQ192" t="str">
        <f>AQ$1&amp;": '"&amp;Tabla5[[#This Row],[url_aux]]&amp;"', "</f>
        <v xml:space="preserve">url_aux: '', </v>
      </c>
      <c r="AR192" t="str">
        <f>AR$1&amp;": '"&amp;Tabla5[[#This Row],[calificacion]]&amp;"', "</f>
        <v xml:space="preserve">calificacion: 'Excelente', </v>
      </c>
      <c r="AS192" t="str">
        <f>AS$1&amp;": "&amp;Tabla5[[#This Row],[actualizado]]&amp;", "</f>
        <v xml:space="preserve">actualizado: false, </v>
      </c>
      <c r="AT192" t="str">
        <f>AT$1&amp;": "&amp;Tabla5[[#This Row],[en_ruta]]&amp;", "</f>
        <v xml:space="preserve">en_ruta: false, </v>
      </c>
      <c r="AU192" t="str">
        <f>AU$1&amp;": '"&amp;Tabla5[[#This Row],[logo_platform]]&amp;"', "</f>
        <v xml:space="preserve">logo_platform: 'pdvsa', </v>
      </c>
      <c r="AV192" t="str">
        <f>AV$1&amp;": [ "&amp;Tabla5[[#This Row],[logo_technologies]]&amp;" ], "</f>
        <v xml:space="preserve">logo_technologies: [ 'generico' ], </v>
      </c>
      <c r="AW192" t="str">
        <f>AW$1&amp;": "&amp;Tabla5[[#This Row],[mostrar]]&amp;", "</f>
        <v xml:space="preserve">mostrar: false, </v>
      </c>
      <c r="AX192" t="str">
        <f>AX$1&amp;": '"&amp;Tabla5[[#This Row],[repositorio]]&amp;"', "</f>
        <v xml:space="preserve">repositorio: '', </v>
      </c>
      <c r="AY192" t="str">
        <f>AY$1&amp;": '"&amp;Tabla5[[#This Row],[nota]]&amp;"'"</f>
        <v>nota: ''</v>
      </c>
      <c r="AZ192" t="str">
        <f t="shared" si="3"/>
        <v>{ id: 191, name: 'Seguridad en la Conducción de Vehículos', category: 'Otros', technology: 'Otros', url: '', platform: 'PDVSA', costo: 0, money: 'VEB', comprado: true, priority: 0, minutos: 960, culminado: '2006-08-16', certificado: '', url_certificado: '', instructor: 'Harold Pérez Fernández', description: 'PDVSA. San Tomé. Estado Anzoátegui. Curso de Manejo Defensivo (Flota Liviana), dictado por la Ing. Harold Pérez Fernández.', url_aux: '', calificacion: 'Excelente', actualizado: false, en_ruta: false, logo_platform: 'pdvsa', logo_technologies: [ 'generico' ], mostrar: false, repositorio: '', nota: '' },</v>
      </c>
    </row>
    <row r="193" spans="1:52" x14ac:dyDescent="0.3">
      <c r="A193" s="6">
        <v>192</v>
      </c>
      <c r="B193" t="s">
        <v>739</v>
      </c>
      <c r="C193" t="s">
        <v>628</v>
      </c>
      <c r="D193" t="s">
        <v>628</v>
      </c>
      <c r="E193" s="2"/>
      <c r="F193" t="s">
        <v>736</v>
      </c>
      <c r="G193" s="3">
        <v>0</v>
      </c>
      <c r="H193" t="s">
        <v>721</v>
      </c>
      <c r="I193" t="s">
        <v>14</v>
      </c>
      <c r="J193" s="4">
        <v>0</v>
      </c>
      <c r="K193">
        <f>16*60</f>
        <v>960</v>
      </c>
      <c r="L193" s="9">
        <v>39129</v>
      </c>
      <c r="O193" s="5" t="s">
        <v>736</v>
      </c>
      <c r="P193" t="s">
        <v>740</v>
      </c>
      <c r="R193" t="s">
        <v>458</v>
      </c>
      <c r="S193" t="s">
        <v>15</v>
      </c>
      <c r="T193" t="s">
        <v>15</v>
      </c>
      <c r="U193" t="s">
        <v>779</v>
      </c>
      <c r="V193" s="19" t="s">
        <v>836</v>
      </c>
      <c r="W193" s="19" t="s">
        <v>15</v>
      </c>
      <c r="AA193" t="str">
        <f>AA$1&amp;": "&amp;Tabla5[[#This Row],[id]]&amp;", "</f>
        <v xml:space="preserve">id: 192, </v>
      </c>
      <c r="AB193" t="str">
        <f>AB$1&amp;": '"&amp;Tabla5[[#This Row],[name]]&amp;"', "</f>
        <v xml:space="preserve">name: 'Ortografía y Redacción de Informes', </v>
      </c>
      <c r="AC193" t="str">
        <f>AC$1&amp;": '"&amp;Tabla5[[#This Row],[category]]&amp;"', "</f>
        <v xml:space="preserve">category: 'Otros', </v>
      </c>
      <c r="AD193" t="str">
        <f>AD$1&amp;": '"&amp;Tabla5[[#This Row],[technology]]&amp;"', "</f>
        <v xml:space="preserve">technology: 'Otros', </v>
      </c>
      <c r="AE193" t="str">
        <f>AE$1&amp;": '"&amp;Tabla5[[#This Row],[url]]&amp;"', "</f>
        <v xml:space="preserve">url: '', </v>
      </c>
      <c r="AF193" t="str">
        <f>AF$1&amp;": '"&amp;Tabla5[[#This Row],[platform]]&amp;"', "</f>
        <v xml:space="preserve">platform: 'PDVSA', </v>
      </c>
      <c r="AG193" t="str">
        <f>AG$1&amp;": "&amp;SUBSTITUTE(Tabla5[[#This Row],[costo]],",",".")&amp;", "</f>
        <v xml:space="preserve">costo: 0, </v>
      </c>
      <c r="AH193" t="str">
        <f>AH$1&amp;": '"&amp;Tabla5[[#This Row],[money]]&amp;"', "</f>
        <v xml:space="preserve">money: 'VEB', </v>
      </c>
      <c r="AI193" t="str">
        <f>AI$1&amp;": "&amp;Tabla5[[#This Row],[comprado]]&amp;", "</f>
        <v xml:space="preserve">comprado: true, </v>
      </c>
      <c r="AJ193" t="str">
        <f>AJ$1&amp;": "&amp;Tabla5[[#This Row],[priority]]&amp;", "</f>
        <v xml:space="preserve">priority: 0, </v>
      </c>
      <c r="AK193" t="str">
        <f>AK$1&amp;": "&amp;Tabla5[[#This Row],[minutos]]&amp;", "</f>
        <v xml:space="preserve">minutos: 960, </v>
      </c>
      <c r="AL193" t="str">
        <f>AL$1&amp;": "&amp;IF(Tabla5[[#This Row],[culminado]]=0,"null","'"&amp;TEXT(Tabla5[[#This Row],[culminado]],"aaaa-mm-dd")&amp;"'")&amp;", "</f>
        <v xml:space="preserve">culminado: '2007-02-16', </v>
      </c>
      <c r="AM193" t="str">
        <f>AM$1&amp;": '"&amp;Tabla5[[#This Row],[certificado]]&amp;"', "</f>
        <v xml:space="preserve">certificado: '', </v>
      </c>
      <c r="AN193" t="str">
        <f>AN$1&amp;": '"&amp;Tabla5[[#This Row],[url_certificado]]&amp;"', "</f>
        <v xml:space="preserve">url_certificado: '', </v>
      </c>
      <c r="AO193" t="str">
        <f>AO$1&amp;": '"&amp;Tabla5[[#This Row],[instructor]]&amp;"', "</f>
        <v xml:space="preserve">instructor: 'PDVSA', </v>
      </c>
      <c r="AP193" t="str">
        <f>AP$1&amp;": '"&amp;Tabla5[[#This Row],[description]]&amp;"', "</f>
        <v xml:space="preserve">description: 'Curso sobre ortografía y redacción de informes, orientado a profesionales de la industria petrolera. PDVSA. San Tomé. Estado Anzoátegui.', </v>
      </c>
      <c r="AQ193" t="str">
        <f>AQ$1&amp;": '"&amp;Tabla5[[#This Row],[url_aux]]&amp;"', "</f>
        <v xml:space="preserve">url_aux: '', </v>
      </c>
      <c r="AR193" t="str">
        <f>AR$1&amp;": '"&amp;Tabla5[[#This Row],[calificacion]]&amp;"', "</f>
        <v xml:space="preserve">calificacion: 'Excelente', </v>
      </c>
      <c r="AS193" t="str">
        <f>AS$1&amp;": "&amp;Tabla5[[#This Row],[actualizado]]&amp;", "</f>
        <v xml:space="preserve">actualizado: false, </v>
      </c>
      <c r="AT193" t="str">
        <f>AT$1&amp;": "&amp;Tabla5[[#This Row],[en_ruta]]&amp;", "</f>
        <v xml:space="preserve">en_ruta: false, </v>
      </c>
      <c r="AU193" t="str">
        <f>AU$1&amp;": '"&amp;Tabla5[[#This Row],[logo_platform]]&amp;"', "</f>
        <v xml:space="preserve">logo_platform: 'pdvsa', </v>
      </c>
      <c r="AV193" t="str">
        <f>AV$1&amp;": [ "&amp;Tabla5[[#This Row],[logo_technologies]]&amp;" ], "</f>
        <v xml:space="preserve">logo_technologies: [ 'generico' ], </v>
      </c>
      <c r="AW193" t="str">
        <f>AW$1&amp;": "&amp;Tabla5[[#This Row],[mostrar]]&amp;", "</f>
        <v xml:space="preserve">mostrar: false, </v>
      </c>
      <c r="AX193" t="str">
        <f>AX$1&amp;": '"&amp;Tabla5[[#This Row],[repositorio]]&amp;"', "</f>
        <v xml:space="preserve">repositorio: '', </v>
      </c>
      <c r="AY193" t="str">
        <f>AY$1&amp;": '"&amp;Tabla5[[#This Row],[nota]]&amp;"'"</f>
        <v>nota: ''</v>
      </c>
      <c r="AZ193" t="str">
        <f t="shared" si="3"/>
        <v>{ id: 192, name: 'Ortografía y Redacción de Informes', category: 'Otros', technology: 'Otros', url: '', platform: 'PDVSA', costo: 0, money: 'VEB', comprado: true, priority: 0, minutos: 960, culminado: '2007-02-16', certificado: '', url_certificado: '', instructor: 'PDVSA', description: 'Curso sobre ortografía y redacción de informes, orientado a profesionales de la industria petrolera. PDVSA. San Tomé. Estado Anzoátegui.', url_aux: '', calificacion: 'Excelente', actualizado: false, en_ruta: false, logo_platform: 'pdvsa', logo_technologies: [ 'generico' ], mostrar: false, repositorio: '', nota: '' },</v>
      </c>
    </row>
    <row r="194" spans="1:52" x14ac:dyDescent="0.3">
      <c r="A194" s="6">
        <v>193</v>
      </c>
      <c r="B194" t="s">
        <v>741</v>
      </c>
      <c r="C194" t="s">
        <v>628</v>
      </c>
      <c r="D194" t="s">
        <v>628</v>
      </c>
      <c r="E194" s="2"/>
      <c r="F194" t="s">
        <v>736</v>
      </c>
      <c r="G194" s="3">
        <v>0</v>
      </c>
      <c r="H194" t="s">
        <v>721</v>
      </c>
      <c r="I194" t="s">
        <v>14</v>
      </c>
      <c r="J194" s="4">
        <v>0</v>
      </c>
      <c r="K194">
        <f>16*60</f>
        <v>960</v>
      </c>
      <c r="L194" s="9">
        <v>39155</v>
      </c>
      <c r="O194" s="5" t="s">
        <v>736</v>
      </c>
      <c r="P194" t="s">
        <v>742</v>
      </c>
      <c r="R194" t="s">
        <v>458</v>
      </c>
      <c r="S194" t="s">
        <v>15</v>
      </c>
      <c r="T194" t="s">
        <v>15</v>
      </c>
      <c r="U194" t="s">
        <v>779</v>
      </c>
      <c r="V194" s="19" t="s">
        <v>836</v>
      </c>
      <c r="W194" s="19" t="s">
        <v>15</v>
      </c>
      <c r="AA194" t="str">
        <f>AA$1&amp;": "&amp;Tabla5[[#This Row],[id]]&amp;", "</f>
        <v xml:space="preserve">id: 193, </v>
      </c>
      <c r="AB194" t="str">
        <f>AB$1&amp;": '"&amp;Tabla5[[#This Row],[name]]&amp;"', "</f>
        <v xml:space="preserve">name: 'Redacción de informes', </v>
      </c>
      <c r="AC194" t="str">
        <f>AC$1&amp;": '"&amp;Tabla5[[#This Row],[category]]&amp;"', "</f>
        <v xml:space="preserve">category: 'Otros', </v>
      </c>
      <c r="AD194" t="str">
        <f>AD$1&amp;": '"&amp;Tabla5[[#This Row],[technology]]&amp;"', "</f>
        <v xml:space="preserve">technology: 'Otros', </v>
      </c>
      <c r="AE194" t="str">
        <f>AE$1&amp;": '"&amp;Tabla5[[#This Row],[url]]&amp;"', "</f>
        <v xml:space="preserve">url: '', </v>
      </c>
      <c r="AF194" t="str">
        <f>AF$1&amp;": '"&amp;Tabla5[[#This Row],[platform]]&amp;"', "</f>
        <v xml:space="preserve">platform: 'PDVSA', </v>
      </c>
      <c r="AG194" t="str">
        <f>AG$1&amp;": "&amp;SUBSTITUTE(Tabla5[[#This Row],[costo]],",",".")&amp;", "</f>
        <v xml:space="preserve">costo: 0, </v>
      </c>
      <c r="AH194" t="str">
        <f>AH$1&amp;": '"&amp;Tabla5[[#This Row],[money]]&amp;"', "</f>
        <v xml:space="preserve">money: 'VEB', </v>
      </c>
      <c r="AI194" t="str">
        <f>AI$1&amp;": "&amp;Tabla5[[#This Row],[comprado]]&amp;", "</f>
        <v xml:space="preserve">comprado: true, </v>
      </c>
      <c r="AJ194" t="str">
        <f>AJ$1&amp;": "&amp;Tabla5[[#This Row],[priority]]&amp;", "</f>
        <v xml:space="preserve">priority: 0, </v>
      </c>
      <c r="AK194" t="str">
        <f>AK$1&amp;": "&amp;Tabla5[[#This Row],[minutos]]&amp;", "</f>
        <v xml:space="preserve">minutos: 960, </v>
      </c>
      <c r="AL194" t="str">
        <f>AL$1&amp;": "&amp;IF(Tabla5[[#This Row],[culminado]]=0,"null","'"&amp;TEXT(Tabla5[[#This Row],[culminado]],"aaaa-mm-dd")&amp;"'")&amp;", "</f>
        <v xml:space="preserve">culminado: '2007-03-14', </v>
      </c>
      <c r="AM194" t="str">
        <f>AM$1&amp;": '"&amp;Tabla5[[#This Row],[certificado]]&amp;"', "</f>
        <v xml:space="preserve">certificado: '', </v>
      </c>
      <c r="AN194" t="str">
        <f>AN$1&amp;": '"&amp;Tabla5[[#This Row],[url_certificado]]&amp;"', "</f>
        <v xml:space="preserve">url_certificado: '', </v>
      </c>
      <c r="AO194" t="str">
        <f>AO$1&amp;": '"&amp;Tabla5[[#This Row],[instructor]]&amp;"', "</f>
        <v xml:space="preserve">instructor: 'PDVSA', </v>
      </c>
      <c r="AP194" t="str">
        <f>AP$1&amp;": '"&amp;Tabla5[[#This Row],[description]]&amp;"', "</f>
        <v xml:space="preserve">description: 'Curso sobre ortografía, orientado a profesionales de la industria petrolera. PDVSA. San Tomé. Estado Anzoátegui.', </v>
      </c>
      <c r="AQ194" t="str">
        <f>AQ$1&amp;": '"&amp;Tabla5[[#This Row],[url_aux]]&amp;"', "</f>
        <v xml:space="preserve">url_aux: '', </v>
      </c>
      <c r="AR194" t="str">
        <f>AR$1&amp;": '"&amp;Tabla5[[#This Row],[calificacion]]&amp;"', "</f>
        <v xml:space="preserve">calificacion: 'Excelente', </v>
      </c>
      <c r="AS194" t="str">
        <f>AS$1&amp;": "&amp;Tabla5[[#This Row],[actualizado]]&amp;", "</f>
        <v xml:space="preserve">actualizado: false, </v>
      </c>
      <c r="AT194" t="str">
        <f>AT$1&amp;": "&amp;Tabla5[[#This Row],[en_ruta]]&amp;", "</f>
        <v xml:space="preserve">en_ruta: false, </v>
      </c>
      <c r="AU194" t="str">
        <f>AU$1&amp;": '"&amp;Tabla5[[#This Row],[logo_platform]]&amp;"', "</f>
        <v xml:space="preserve">logo_platform: 'pdvsa', </v>
      </c>
      <c r="AV194" t="str">
        <f>AV$1&amp;": [ "&amp;Tabla5[[#This Row],[logo_technologies]]&amp;" ], "</f>
        <v xml:space="preserve">logo_technologies: [ 'generico' ], </v>
      </c>
      <c r="AW194" t="str">
        <f>AW$1&amp;": "&amp;Tabla5[[#This Row],[mostrar]]&amp;", "</f>
        <v xml:space="preserve">mostrar: false, </v>
      </c>
      <c r="AX194" t="str">
        <f>AX$1&amp;": '"&amp;Tabla5[[#This Row],[repositorio]]&amp;"', "</f>
        <v xml:space="preserve">repositorio: '', </v>
      </c>
      <c r="AY194" t="str">
        <f>AY$1&amp;": '"&amp;Tabla5[[#This Row],[nota]]&amp;"'"</f>
        <v>nota: ''</v>
      </c>
      <c r="AZ194" t="str">
        <f t="shared" si="3"/>
        <v>{ id: 193, name: 'Redacción de informes', category: 'Otros', technology: 'Otros', url: '', platform: 'PDVSA', costo: 0, money: 'VEB', comprado: true, priority: 0, minutos: 960, culminado: '2007-03-14', certificado: '', url_certificado: '', instructor: 'PDVSA', description: 'Curso sobre ortografía, orientado a profesionales de la industria petrolera. PDVSA. San Tomé. Estado Anzoátegui.', url_aux: '', calificacion: 'Excelente', actualizado: false, en_ruta: false, logo_platform: 'pdvsa', logo_technologies: [ 'generico' ], mostrar: false, repositorio: '', nota: '' },</v>
      </c>
    </row>
    <row r="195" spans="1:52" x14ac:dyDescent="0.3">
      <c r="A195" s="6">
        <v>194</v>
      </c>
      <c r="B195" t="s">
        <v>743</v>
      </c>
      <c r="C195" t="s">
        <v>628</v>
      </c>
      <c r="D195" t="s">
        <v>628</v>
      </c>
      <c r="E195" s="2"/>
      <c r="F195" t="s">
        <v>736</v>
      </c>
      <c r="G195" s="3">
        <v>0</v>
      </c>
      <c r="H195" t="s">
        <v>721</v>
      </c>
      <c r="I195" t="s">
        <v>14</v>
      </c>
      <c r="J195" s="4">
        <v>0</v>
      </c>
      <c r="K195">
        <f>40*60</f>
        <v>2400</v>
      </c>
      <c r="L195" s="9">
        <v>39262</v>
      </c>
      <c r="O195" s="5" t="s">
        <v>736</v>
      </c>
      <c r="P195" t="s">
        <v>744</v>
      </c>
      <c r="R195" t="s">
        <v>507</v>
      </c>
      <c r="S195" t="s">
        <v>15</v>
      </c>
      <c r="T195" t="s">
        <v>15</v>
      </c>
      <c r="U195" t="s">
        <v>779</v>
      </c>
      <c r="V195" s="19" t="s">
        <v>836</v>
      </c>
      <c r="W195" s="19" t="s">
        <v>15</v>
      </c>
      <c r="AA195" t="str">
        <f>AA$1&amp;": "&amp;Tabla5[[#This Row],[id]]&amp;", "</f>
        <v xml:space="preserve">id: 194, </v>
      </c>
      <c r="AB195" t="str">
        <f>AB$1&amp;": '"&amp;Tabla5[[#This Row],[name]]&amp;"', "</f>
        <v xml:space="preserve">name: 'La seguridad, la higiene y el ambiente en la industria (módulo C)', </v>
      </c>
      <c r="AC195" t="str">
        <f>AC$1&amp;": '"&amp;Tabla5[[#This Row],[category]]&amp;"', "</f>
        <v xml:space="preserve">category: 'Otros', </v>
      </c>
      <c r="AD195" t="str">
        <f>AD$1&amp;": '"&amp;Tabla5[[#This Row],[technology]]&amp;"', "</f>
        <v xml:space="preserve">technology: 'Otros', </v>
      </c>
      <c r="AE195" t="str">
        <f>AE$1&amp;": '"&amp;Tabla5[[#This Row],[url]]&amp;"', "</f>
        <v xml:space="preserve">url: '', </v>
      </c>
      <c r="AF195" t="str">
        <f>AF$1&amp;": '"&amp;Tabla5[[#This Row],[platform]]&amp;"', "</f>
        <v xml:space="preserve">platform: 'PDVSA', </v>
      </c>
      <c r="AG195" t="str">
        <f>AG$1&amp;": "&amp;SUBSTITUTE(Tabla5[[#This Row],[costo]],",",".")&amp;", "</f>
        <v xml:space="preserve">costo: 0, </v>
      </c>
      <c r="AH195" t="str">
        <f>AH$1&amp;": '"&amp;Tabla5[[#This Row],[money]]&amp;"', "</f>
        <v xml:space="preserve">money: 'VEB', </v>
      </c>
      <c r="AI195" t="str">
        <f>AI$1&amp;": "&amp;Tabla5[[#This Row],[comprado]]&amp;", "</f>
        <v xml:space="preserve">comprado: true, </v>
      </c>
      <c r="AJ195" t="str">
        <f>AJ$1&amp;": "&amp;Tabla5[[#This Row],[priority]]&amp;", "</f>
        <v xml:space="preserve">priority: 0, </v>
      </c>
      <c r="AK195" t="str">
        <f>AK$1&amp;": "&amp;Tabla5[[#This Row],[minutos]]&amp;", "</f>
        <v xml:space="preserve">minutos: 2400, </v>
      </c>
      <c r="AL195" t="str">
        <f>AL$1&amp;": "&amp;IF(Tabla5[[#This Row],[culminado]]=0,"null","'"&amp;TEXT(Tabla5[[#This Row],[culminado]],"aaaa-mm-dd")&amp;"'")&amp;", "</f>
        <v xml:space="preserve">culminado: '2007-06-29', </v>
      </c>
      <c r="AM195" t="str">
        <f>AM$1&amp;": '"&amp;Tabla5[[#This Row],[certificado]]&amp;"', "</f>
        <v xml:space="preserve">certificado: '', </v>
      </c>
      <c r="AN195" t="str">
        <f>AN$1&amp;": '"&amp;Tabla5[[#This Row],[url_certificado]]&amp;"', "</f>
        <v xml:space="preserve">url_certificado: '', </v>
      </c>
      <c r="AO195" t="str">
        <f>AO$1&amp;": '"&amp;Tabla5[[#This Row],[instructor]]&amp;"', "</f>
        <v xml:space="preserve">instructor: 'PDVSA', </v>
      </c>
      <c r="AP195" t="str">
        <f>AP$1&amp;": '"&amp;Tabla5[[#This Row],[description]]&amp;"', "</f>
        <v xml:space="preserve">description: 'Curso sobre la seguridad, la higiene y el ambiente en la industria petrolera. PDVSA. San Tomé. Estado Anzoátegui.', </v>
      </c>
      <c r="AQ195" t="str">
        <f>AQ$1&amp;": '"&amp;Tabla5[[#This Row],[url_aux]]&amp;"', "</f>
        <v xml:space="preserve">url_aux: '', </v>
      </c>
      <c r="AR195" t="str">
        <f>AR$1&amp;": '"&amp;Tabla5[[#This Row],[calificacion]]&amp;"', "</f>
        <v xml:space="preserve">calificacion: 'Muy bueno', </v>
      </c>
      <c r="AS195" t="str">
        <f>AS$1&amp;": "&amp;Tabla5[[#This Row],[actualizado]]&amp;", "</f>
        <v xml:space="preserve">actualizado: false, </v>
      </c>
      <c r="AT195" t="str">
        <f>AT$1&amp;": "&amp;Tabla5[[#This Row],[en_ruta]]&amp;", "</f>
        <v xml:space="preserve">en_ruta: false, </v>
      </c>
      <c r="AU195" t="str">
        <f>AU$1&amp;": '"&amp;Tabla5[[#This Row],[logo_platform]]&amp;"', "</f>
        <v xml:space="preserve">logo_platform: 'pdvsa', </v>
      </c>
      <c r="AV195" t="str">
        <f>AV$1&amp;": [ "&amp;Tabla5[[#This Row],[logo_technologies]]&amp;" ], "</f>
        <v xml:space="preserve">logo_technologies: [ 'generico' ], </v>
      </c>
      <c r="AW195" t="str">
        <f>AW$1&amp;": "&amp;Tabla5[[#This Row],[mostrar]]&amp;", "</f>
        <v xml:space="preserve">mostrar: false, </v>
      </c>
      <c r="AX195" t="str">
        <f>AX$1&amp;": '"&amp;Tabla5[[#This Row],[repositorio]]&amp;"', "</f>
        <v xml:space="preserve">repositorio: '', </v>
      </c>
      <c r="AY195" t="str">
        <f>AY$1&amp;": '"&amp;Tabla5[[#This Row],[nota]]&amp;"'"</f>
        <v>nota: ''</v>
      </c>
      <c r="AZ195" t="str">
        <f t="shared" si="3"/>
        <v>{ id: 194, name: 'La seguridad, la higiene y el ambiente en la industria (módulo C)', category: 'Otros', technology: 'Otros', url: '', platform: 'PDVSA', costo: 0, money: 'VEB', comprado: true, priority: 0, minutos: 2400, culminado: '2007-06-29', certificado: '', url_certificado: '', instructor: 'PDVSA', description: 'Curso sobre la seguridad, la higiene y el ambiente en la industria petrolera. PDVSA. San Tomé. Estado Anzoátegui.', url_aux: '', calificacion: 'Muy bueno', actualizado: false, en_ruta: false, logo_platform: 'pdvsa', logo_technologies: [ 'generico' ], mostrar: false, repositorio: '', nota: '' },</v>
      </c>
    </row>
    <row r="196" spans="1:52" x14ac:dyDescent="0.3">
      <c r="A196" s="6">
        <v>195</v>
      </c>
      <c r="B196" t="s">
        <v>745</v>
      </c>
      <c r="C196" t="s">
        <v>628</v>
      </c>
      <c r="D196" t="s">
        <v>628</v>
      </c>
      <c r="E196" s="2"/>
      <c r="F196" t="s">
        <v>752</v>
      </c>
      <c r="G196" s="3">
        <v>0</v>
      </c>
      <c r="H196" t="s">
        <v>721</v>
      </c>
      <c r="I196" t="s">
        <v>14</v>
      </c>
      <c r="J196" s="4">
        <v>0</v>
      </c>
      <c r="K196">
        <f>20*60</f>
        <v>1200</v>
      </c>
      <c r="L196" s="9">
        <v>39345</v>
      </c>
      <c r="O196" s="5" t="s">
        <v>752</v>
      </c>
      <c r="P196" s="5" t="s">
        <v>757</v>
      </c>
      <c r="R196" t="s">
        <v>446</v>
      </c>
      <c r="S196" t="s">
        <v>15</v>
      </c>
      <c r="T196" t="s">
        <v>15</v>
      </c>
      <c r="U196" t="s">
        <v>778</v>
      </c>
      <c r="V196" s="19" t="s">
        <v>836</v>
      </c>
      <c r="W196" s="19" t="s">
        <v>15</v>
      </c>
      <c r="AA196" t="str">
        <f>AA$1&amp;": "&amp;Tabla5[[#This Row],[id]]&amp;", "</f>
        <v xml:space="preserve">id: 195, </v>
      </c>
      <c r="AB196" t="str">
        <f>AB$1&amp;": '"&amp;Tabla5[[#This Row],[name]]&amp;"', "</f>
        <v xml:space="preserve">name: 'Formulación de proyectos socio comunitarios', </v>
      </c>
      <c r="AC196" t="str">
        <f>AC$1&amp;": '"&amp;Tabla5[[#This Row],[category]]&amp;"', "</f>
        <v xml:space="preserve">category: 'Otros', </v>
      </c>
      <c r="AD196" t="str">
        <f>AD$1&amp;": '"&amp;Tabla5[[#This Row],[technology]]&amp;"', "</f>
        <v xml:space="preserve">technology: 'Otros', </v>
      </c>
      <c r="AE196" t="str">
        <f>AE$1&amp;": '"&amp;Tabla5[[#This Row],[url]]&amp;"', "</f>
        <v xml:space="preserve">url: '', </v>
      </c>
      <c r="AF196" t="str">
        <f>AF$1&amp;": '"&amp;Tabla5[[#This Row],[platform]]&amp;"', "</f>
        <v xml:space="preserve">platform: 'Mauritia, Consultores C.A.', </v>
      </c>
      <c r="AG196" t="str">
        <f>AG$1&amp;": "&amp;SUBSTITUTE(Tabla5[[#This Row],[costo]],",",".")&amp;", "</f>
        <v xml:space="preserve">costo: 0, </v>
      </c>
      <c r="AH196" t="str">
        <f>AH$1&amp;": '"&amp;Tabla5[[#This Row],[money]]&amp;"', "</f>
        <v xml:space="preserve">money: 'VEB', </v>
      </c>
      <c r="AI196" t="str">
        <f>AI$1&amp;": "&amp;Tabla5[[#This Row],[comprado]]&amp;", "</f>
        <v xml:space="preserve">comprado: true, </v>
      </c>
      <c r="AJ196" t="str">
        <f>AJ$1&amp;": "&amp;Tabla5[[#This Row],[priority]]&amp;", "</f>
        <v xml:space="preserve">priority: 0, </v>
      </c>
      <c r="AK196" t="str">
        <f>AK$1&amp;": "&amp;Tabla5[[#This Row],[minutos]]&amp;", "</f>
        <v xml:space="preserve">minutos: 1200, </v>
      </c>
      <c r="AL196" t="str">
        <f>AL$1&amp;": "&amp;IF(Tabla5[[#This Row],[culminado]]=0,"null","'"&amp;TEXT(Tabla5[[#This Row],[culminado]],"aaaa-mm-dd")&amp;"'")&amp;", "</f>
        <v xml:space="preserve">culminado: '2007-09-20', </v>
      </c>
      <c r="AM196" t="str">
        <f>AM$1&amp;": '"&amp;Tabla5[[#This Row],[certificado]]&amp;"', "</f>
        <v xml:space="preserve">certificado: '', </v>
      </c>
      <c r="AN196" t="str">
        <f>AN$1&amp;": '"&amp;Tabla5[[#This Row],[url_certificado]]&amp;"', "</f>
        <v xml:space="preserve">url_certificado: '', </v>
      </c>
      <c r="AO196" t="str">
        <f>AO$1&amp;": '"&amp;Tabla5[[#This Row],[instructor]]&amp;"', "</f>
        <v xml:space="preserve">instructor: 'Mauritia, Consultores C.A.', </v>
      </c>
      <c r="AP196" t="str">
        <f>AP$1&amp;": '"&amp;Tabla5[[#This Row],[description]]&amp;"', "</f>
        <v xml:space="preserve">description: 'Mauritia, Consultores C.A. San Tomé. Estado Anzoátegui.', </v>
      </c>
      <c r="AQ196" t="str">
        <f>AQ$1&amp;": '"&amp;Tabla5[[#This Row],[url_aux]]&amp;"', "</f>
        <v xml:space="preserve">url_aux: '', </v>
      </c>
      <c r="AR196" t="str">
        <f>AR$1&amp;": '"&amp;Tabla5[[#This Row],[calificacion]]&amp;"', "</f>
        <v xml:space="preserve">calificacion: 'Bueno', </v>
      </c>
      <c r="AS196" t="str">
        <f>AS$1&amp;": "&amp;Tabla5[[#This Row],[actualizado]]&amp;", "</f>
        <v xml:space="preserve">actualizado: false, </v>
      </c>
      <c r="AT196" t="str">
        <f>AT$1&amp;": "&amp;Tabla5[[#This Row],[en_ruta]]&amp;", "</f>
        <v xml:space="preserve">en_ruta: false, </v>
      </c>
      <c r="AU196" t="str">
        <f>AU$1&amp;": '"&amp;Tabla5[[#This Row],[logo_platform]]&amp;"', "</f>
        <v xml:space="preserve">logo_platform: 'mauritia', </v>
      </c>
      <c r="AV196" t="str">
        <f>AV$1&amp;": [ "&amp;Tabla5[[#This Row],[logo_technologies]]&amp;" ], "</f>
        <v xml:space="preserve">logo_technologies: [ 'generico' ], </v>
      </c>
      <c r="AW196" t="str">
        <f>AW$1&amp;": "&amp;Tabla5[[#This Row],[mostrar]]&amp;", "</f>
        <v xml:space="preserve">mostrar: false, </v>
      </c>
      <c r="AX196" t="str">
        <f>AX$1&amp;": '"&amp;Tabla5[[#This Row],[repositorio]]&amp;"', "</f>
        <v xml:space="preserve">repositorio: '', </v>
      </c>
      <c r="AY196" t="str">
        <f>AY$1&amp;": '"&amp;Tabla5[[#This Row],[nota]]&amp;"'"</f>
        <v>nota: ''</v>
      </c>
      <c r="AZ196" t="str">
        <f t="shared" si="3"/>
        <v>{ id: 195, name: 'Formulación de proyectos socio comunitarios', category: 'Otros', technology: 'Otros', url: '', platform: 'Mauritia, Consultores C.A.', costo: 0, money: 'VEB', comprado: true, priority: 0, minutos: 1200, culminado: '2007-09-20', certificado: '', url_certificado: '', instructor: 'Mauritia, Consultores C.A.', description: 'Mauritia, Consultores C.A. San Tomé. Estado Anzoátegui.', url_aux: '', calificacion: 'Bueno', actualizado: false, en_ruta: false, logo_platform: 'mauritia', logo_technologies: [ 'generico' ], mostrar: false, repositorio: '', nota: '' },</v>
      </c>
    </row>
    <row r="197" spans="1:52" x14ac:dyDescent="0.3">
      <c r="A197" s="6">
        <v>196</v>
      </c>
      <c r="B197" t="s">
        <v>746</v>
      </c>
      <c r="C197" t="s">
        <v>628</v>
      </c>
      <c r="D197" t="s">
        <v>628</v>
      </c>
      <c r="E197" s="2"/>
      <c r="F197" t="s">
        <v>753</v>
      </c>
      <c r="G197" s="3">
        <v>0</v>
      </c>
      <c r="H197" t="s">
        <v>721</v>
      </c>
      <c r="I197" t="s">
        <v>14</v>
      </c>
      <c r="J197" s="4">
        <v>0</v>
      </c>
      <c r="K197">
        <f>16*60</f>
        <v>960</v>
      </c>
      <c r="L197" s="9">
        <v>39366</v>
      </c>
      <c r="O197" s="5" t="s">
        <v>753</v>
      </c>
      <c r="P197" s="5" t="s">
        <v>759</v>
      </c>
      <c r="R197" t="s">
        <v>446</v>
      </c>
      <c r="S197" t="s">
        <v>15</v>
      </c>
      <c r="T197" t="s">
        <v>15</v>
      </c>
      <c r="U197" t="s">
        <v>773</v>
      </c>
      <c r="V197" s="19" t="s">
        <v>836</v>
      </c>
      <c r="W197" s="19" t="s">
        <v>15</v>
      </c>
      <c r="AA197" t="str">
        <f>AA$1&amp;": "&amp;Tabla5[[#This Row],[id]]&amp;", "</f>
        <v xml:space="preserve">id: 196, </v>
      </c>
      <c r="AB197" t="str">
        <f>AB$1&amp;": '"&amp;Tabla5[[#This Row],[name]]&amp;"', "</f>
        <v xml:space="preserve">name: 'Motivación para la calidad del trabajo', </v>
      </c>
      <c r="AC197" t="str">
        <f>AC$1&amp;": '"&amp;Tabla5[[#This Row],[category]]&amp;"', "</f>
        <v xml:space="preserve">category: 'Otros', </v>
      </c>
      <c r="AD197" t="str">
        <f>AD$1&amp;": '"&amp;Tabla5[[#This Row],[technology]]&amp;"', "</f>
        <v xml:space="preserve">technology: 'Otros', </v>
      </c>
      <c r="AE197" t="str">
        <f>AE$1&amp;": '"&amp;Tabla5[[#This Row],[url]]&amp;"', "</f>
        <v xml:space="preserve">url: '', </v>
      </c>
      <c r="AF197" t="str">
        <f>AF$1&amp;": '"&amp;Tabla5[[#This Row],[platform]]&amp;"', "</f>
        <v xml:space="preserve">platform: 'Gerencia Activa', </v>
      </c>
      <c r="AG197" t="str">
        <f>AG$1&amp;": "&amp;SUBSTITUTE(Tabla5[[#This Row],[costo]],",",".")&amp;", "</f>
        <v xml:space="preserve">costo: 0, </v>
      </c>
      <c r="AH197" t="str">
        <f>AH$1&amp;": '"&amp;Tabla5[[#This Row],[money]]&amp;"', "</f>
        <v xml:space="preserve">money: 'VEB', </v>
      </c>
      <c r="AI197" t="str">
        <f>AI$1&amp;": "&amp;Tabla5[[#This Row],[comprado]]&amp;", "</f>
        <v xml:space="preserve">comprado: true, </v>
      </c>
      <c r="AJ197" t="str">
        <f>AJ$1&amp;": "&amp;Tabla5[[#This Row],[priority]]&amp;", "</f>
        <v xml:space="preserve">priority: 0, </v>
      </c>
      <c r="AK197" t="str">
        <f>AK$1&amp;": "&amp;Tabla5[[#This Row],[minutos]]&amp;", "</f>
        <v xml:space="preserve">minutos: 960, </v>
      </c>
      <c r="AL197" t="str">
        <f>AL$1&amp;": "&amp;IF(Tabla5[[#This Row],[culminado]]=0,"null","'"&amp;TEXT(Tabla5[[#This Row],[culminado]],"aaaa-mm-dd")&amp;"'")&amp;", "</f>
        <v xml:space="preserve">culminado: '2007-10-11', </v>
      </c>
      <c r="AM197" t="str">
        <f>AM$1&amp;": '"&amp;Tabla5[[#This Row],[certificado]]&amp;"', "</f>
        <v xml:space="preserve">certificado: '', </v>
      </c>
      <c r="AN197" t="str">
        <f>AN$1&amp;": '"&amp;Tabla5[[#This Row],[url_certificado]]&amp;"', "</f>
        <v xml:space="preserve">url_certificado: '', </v>
      </c>
      <c r="AO197" t="str">
        <f>AO$1&amp;": '"&amp;Tabla5[[#This Row],[instructor]]&amp;"', "</f>
        <v xml:space="preserve">instructor: 'Gerencia Activa', </v>
      </c>
      <c r="AP197" t="str">
        <f>AP$1&amp;": '"&amp;Tabla5[[#This Row],[description]]&amp;"', "</f>
        <v xml:space="preserve">description: 'Gerencia Activa. San Tomé. Estado Anzoátegui.', </v>
      </c>
      <c r="AQ197" t="str">
        <f>AQ$1&amp;": '"&amp;Tabla5[[#This Row],[url_aux]]&amp;"', "</f>
        <v xml:space="preserve">url_aux: '', </v>
      </c>
      <c r="AR197" t="str">
        <f>AR$1&amp;": '"&amp;Tabla5[[#This Row],[calificacion]]&amp;"', "</f>
        <v xml:space="preserve">calificacion: 'Bueno', </v>
      </c>
      <c r="AS197" t="str">
        <f>AS$1&amp;": "&amp;Tabla5[[#This Row],[actualizado]]&amp;", "</f>
        <v xml:space="preserve">actualizado: false, </v>
      </c>
      <c r="AT197" t="str">
        <f>AT$1&amp;": "&amp;Tabla5[[#This Row],[en_ruta]]&amp;", "</f>
        <v xml:space="preserve">en_ruta: false, </v>
      </c>
      <c r="AU197" t="str">
        <f>AU$1&amp;": '"&amp;Tabla5[[#This Row],[logo_platform]]&amp;"', "</f>
        <v xml:space="preserve">logo_platform: 'gerencia_activa', </v>
      </c>
      <c r="AV197" t="str">
        <f>AV$1&amp;": [ "&amp;Tabla5[[#This Row],[logo_technologies]]&amp;" ], "</f>
        <v xml:space="preserve">logo_technologies: [ 'generico' ], </v>
      </c>
      <c r="AW197" t="str">
        <f>AW$1&amp;": "&amp;Tabla5[[#This Row],[mostrar]]&amp;", "</f>
        <v xml:space="preserve">mostrar: false, </v>
      </c>
      <c r="AX197" t="str">
        <f>AX$1&amp;": '"&amp;Tabla5[[#This Row],[repositorio]]&amp;"', "</f>
        <v xml:space="preserve">repositorio: '', </v>
      </c>
      <c r="AY197" t="str">
        <f>AY$1&amp;": '"&amp;Tabla5[[#This Row],[nota]]&amp;"'"</f>
        <v>nota: ''</v>
      </c>
      <c r="AZ197" t="str">
        <f t="shared" si="3"/>
        <v>{ id: 196, name: 'Motivación para la calidad del trabajo', category: 'Otros', technology: 'Otros', url: '', platform: 'Gerencia Activa', costo: 0, money: 'VEB', comprado: true, priority: 0, minutos: 960, culminado: '2007-10-11', certificado: '', url_certificado: '', instructor: 'Gerencia Activa', description: 'Gerencia Activa. San Tomé. Estado Anzoátegui.', url_aux: '', calificacion: 'Bueno', actualizado: false, en_ruta: false, logo_platform: 'gerencia_activa', logo_technologies: [ 'generico' ], mostrar: false, repositorio: '', nota: '' },</v>
      </c>
    </row>
    <row r="198" spans="1:52" x14ac:dyDescent="0.3">
      <c r="A198" s="6">
        <v>197</v>
      </c>
      <c r="B198" t="s">
        <v>747</v>
      </c>
      <c r="C198" t="s">
        <v>628</v>
      </c>
      <c r="D198" t="s">
        <v>628</v>
      </c>
      <c r="E198" s="2"/>
      <c r="F198" t="s">
        <v>736</v>
      </c>
      <c r="G198" s="3">
        <v>0</v>
      </c>
      <c r="H198" t="s">
        <v>721</v>
      </c>
      <c r="I198" t="s">
        <v>14</v>
      </c>
      <c r="J198" s="4">
        <v>0</v>
      </c>
      <c r="K198">
        <f>16*60</f>
        <v>960</v>
      </c>
      <c r="L198" s="9">
        <v>39428</v>
      </c>
      <c r="O198" s="5" t="s">
        <v>736</v>
      </c>
      <c r="P198" s="5" t="s">
        <v>758</v>
      </c>
      <c r="R198" t="s">
        <v>446</v>
      </c>
      <c r="S198" t="s">
        <v>15</v>
      </c>
      <c r="T198" t="s">
        <v>15</v>
      </c>
      <c r="U198" t="s">
        <v>779</v>
      </c>
      <c r="V198" s="19" t="s">
        <v>836</v>
      </c>
      <c r="W198" s="19" t="s">
        <v>15</v>
      </c>
      <c r="AA198" t="str">
        <f>AA$1&amp;": "&amp;Tabla5[[#This Row],[id]]&amp;", "</f>
        <v xml:space="preserve">id: 197, </v>
      </c>
      <c r="AB198" t="str">
        <f>AB$1&amp;": '"&amp;Tabla5[[#This Row],[name]]&amp;"', "</f>
        <v xml:space="preserve">name: 'Corresponsabilidad en la toma de decisiones y solución de problemas', </v>
      </c>
      <c r="AC198" t="str">
        <f>AC$1&amp;": '"&amp;Tabla5[[#This Row],[category]]&amp;"', "</f>
        <v xml:space="preserve">category: 'Otros', </v>
      </c>
      <c r="AD198" t="str">
        <f>AD$1&amp;": '"&amp;Tabla5[[#This Row],[technology]]&amp;"', "</f>
        <v xml:space="preserve">technology: 'Otros', </v>
      </c>
      <c r="AE198" t="str">
        <f>AE$1&amp;": '"&amp;Tabla5[[#This Row],[url]]&amp;"', "</f>
        <v xml:space="preserve">url: '', </v>
      </c>
      <c r="AF198" t="str">
        <f>AF$1&amp;": '"&amp;Tabla5[[#This Row],[platform]]&amp;"', "</f>
        <v xml:space="preserve">platform: 'PDVSA', </v>
      </c>
      <c r="AG198" t="str">
        <f>AG$1&amp;": "&amp;SUBSTITUTE(Tabla5[[#This Row],[costo]],",",".")&amp;", "</f>
        <v xml:space="preserve">costo: 0, </v>
      </c>
      <c r="AH198" t="str">
        <f>AH$1&amp;": '"&amp;Tabla5[[#This Row],[money]]&amp;"', "</f>
        <v xml:space="preserve">money: 'VEB', </v>
      </c>
      <c r="AI198" t="str">
        <f>AI$1&amp;": "&amp;Tabla5[[#This Row],[comprado]]&amp;", "</f>
        <v xml:space="preserve">comprado: true, </v>
      </c>
      <c r="AJ198" t="str">
        <f>AJ$1&amp;": "&amp;Tabla5[[#This Row],[priority]]&amp;", "</f>
        <v xml:space="preserve">priority: 0, </v>
      </c>
      <c r="AK198" t="str">
        <f>AK$1&amp;": "&amp;Tabla5[[#This Row],[minutos]]&amp;", "</f>
        <v xml:space="preserve">minutos: 960, </v>
      </c>
      <c r="AL198" t="str">
        <f>AL$1&amp;": "&amp;IF(Tabla5[[#This Row],[culminado]]=0,"null","'"&amp;TEXT(Tabla5[[#This Row],[culminado]],"aaaa-mm-dd")&amp;"'")&amp;", "</f>
        <v xml:space="preserve">culminado: '2007-12-12', </v>
      </c>
      <c r="AM198" t="str">
        <f>AM$1&amp;": '"&amp;Tabla5[[#This Row],[certificado]]&amp;"', "</f>
        <v xml:space="preserve">certificado: '', </v>
      </c>
      <c r="AN198" t="str">
        <f>AN$1&amp;": '"&amp;Tabla5[[#This Row],[url_certificado]]&amp;"', "</f>
        <v xml:space="preserve">url_certificado: '', </v>
      </c>
      <c r="AO198" t="str">
        <f>AO$1&amp;": '"&amp;Tabla5[[#This Row],[instructor]]&amp;"', "</f>
        <v xml:space="preserve">instructor: 'PDVSA', </v>
      </c>
      <c r="AP198" t="str">
        <f>AP$1&amp;": '"&amp;Tabla5[[#This Row],[description]]&amp;"', "</f>
        <v xml:space="preserve">description: 'PDVSA. San Tomé. Estado Anzoátegui.', </v>
      </c>
      <c r="AQ198" t="str">
        <f>AQ$1&amp;": '"&amp;Tabla5[[#This Row],[url_aux]]&amp;"', "</f>
        <v xml:space="preserve">url_aux: '', </v>
      </c>
      <c r="AR198" t="str">
        <f>AR$1&amp;": '"&amp;Tabla5[[#This Row],[calificacion]]&amp;"', "</f>
        <v xml:space="preserve">calificacion: 'Bueno', </v>
      </c>
      <c r="AS198" t="str">
        <f>AS$1&amp;": "&amp;Tabla5[[#This Row],[actualizado]]&amp;", "</f>
        <v xml:space="preserve">actualizado: false, </v>
      </c>
      <c r="AT198" t="str">
        <f>AT$1&amp;": "&amp;Tabla5[[#This Row],[en_ruta]]&amp;", "</f>
        <v xml:space="preserve">en_ruta: false, </v>
      </c>
      <c r="AU198" t="str">
        <f>AU$1&amp;": '"&amp;Tabla5[[#This Row],[logo_platform]]&amp;"', "</f>
        <v xml:space="preserve">logo_platform: 'pdvsa', </v>
      </c>
      <c r="AV198" t="str">
        <f>AV$1&amp;": [ "&amp;Tabla5[[#This Row],[logo_technologies]]&amp;" ], "</f>
        <v xml:space="preserve">logo_technologies: [ 'generico' ], </v>
      </c>
      <c r="AW198" t="str">
        <f>AW$1&amp;": "&amp;Tabla5[[#This Row],[mostrar]]&amp;", "</f>
        <v xml:space="preserve">mostrar: false, </v>
      </c>
      <c r="AX198" t="str">
        <f>AX$1&amp;": '"&amp;Tabla5[[#This Row],[repositorio]]&amp;"', "</f>
        <v xml:space="preserve">repositorio: '', </v>
      </c>
      <c r="AY198" t="str">
        <f>AY$1&amp;": '"&amp;Tabla5[[#This Row],[nota]]&amp;"'"</f>
        <v>nota: ''</v>
      </c>
      <c r="AZ198" t="str">
        <f t="shared" si="3"/>
        <v>{ id: 197, name: 'Corresponsabilidad en la toma de decisiones y solución de problemas', category: 'Otros', technology: 'Otros', url: '', platform: 'PDVSA', costo: 0, money: 'VEB', comprado: true, priority: 0, minutos: 960, culminado: '2007-12-12', certificado: '', url_certificado: '', instructor: 'PDVSA', description: 'PDVSA. San Tomé. Estado Anzoátegui.', url_aux: '', calificacion: 'Bueno', actualizado: false, en_ruta: false, logo_platform: 'pdvsa', logo_technologies: [ 'generico' ], mostrar: false, repositorio: '', nota: '' },</v>
      </c>
    </row>
    <row r="199" spans="1:52" x14ac:dyDescent="0.3">
      <c r="A199" s="6">
        <v>198</v>
      </c>
      <c r="B199" t="s">
        <v>748</v>
      </c>
      <c r="C199" t="s">
        <v>628</v>
      </c>
      <c r="D199" t="s">
        <v>628</v>
      </c>
      <c r="E199" s="2"/>
      <c r="F199" t="s">
        <v>736</v>
      </c>
      <c r="G199" s="3">
        <v>0</v>
      </c>
      <c r="H199" t="s">
        <v>756</v>
      </c>
      <c r="I199" t="s">
        <v>14</v>
      </c>
      <c r="J199" s="4">
        <v>0</v>
      </c>
      <c r="K199">
        <f>24*60</f>
        <v>1440</v>
      </c>
      <c r="L199" s="9">
        <v>40066</v>
      </c>
      <c r="O199" t="s">
        <v>1228</v>
      </c>
      <c r="P199" t="s">
        <v>760</v>
      </c>
      <c r="R199" t="s">
        <v>458</v>
      </c>
      <c r="S199" t="s">
        <v>15</v>
      </c>
      <c r="T199" t="s">
        <v>15</v>
      </c>
      <c r="U199" t="s">
        <v>779</v>
      </c>
      <c r="V199" s="19" t="s">
        <v>836</v>
      </c>
      <c r="W199" s="19" t="s">
        <v>15</v>
      </c>
      <c r="AA199" t="str">
        <f>AA$1&amp;": "&amp;Tabla5[[#This Row],[id]]&amp;", "</f>
        <v xml:space="preserve">id: 198, </v>
      </c>
      <c r="AB199" t="str">
        <f>AB$1&amp;": '"&amp;Tabla5[[#This Row],[name]]&amp;"', "</f>
        <v xml:space="preserve">name: 'Microsoft Project', </v>
      </c>
      <c r="AC199" t="str">
        <f>AC$1&amp;": '"&amp;Tabla5[[#This Row],[category]]&amp;"', "</f>
        <v xml:space="preserve">category: 'Otros', </v>
      </c>
      <c r="AD199" t="str">
        <f>AD$1&amp;": '"&amp;Tabla5[[#This Row],[technology]]&amp;"', "</f>
        <v xml:space="preserve">technology: 'Otros', </v>
      </c>
      <c r="AE199" t="str">
        <f>AE$1&amp;": '"&amp;Tabla5[[#This Row],[url]]&amp;"', "</f>
        <v xml:space="preserve">url: '', </v>
      </c>
      <c r="AF199" t="str">
        <f>AF$1&amp;": '"&amp;Tabla5[[#This Row],[platform]]&amp;"', "</f>
        <v xml:space="preserve">platform: 'PDVSA', </v>
      </c>
      <c r="AG199" t="str">
        <f>AG$1&amp;": "&amp;SUBSTITUTE(Tabla5[[#This Row],[costo]],",",".")&amp;", "</f>
        <v xml:space="preserve">costo: 0, </v>
      </c>
      <c r="AH199" t="str">
        <f>AH$1&amp;": '"&amp;Tabla5[[#This Row],[money]]&amp;"', "</f>
        <v xml:space="preserve">money: 'VEF', </v>
      </c>
      <c r="AI199" t="str">
        <f>AI$1&amp;": "&amp;Tabla5[[#This Row],[comprado]]&amp;", "</f>
        <v xml:space="preserve">comprado: true, </v>
      </c>
      <c r="AJ199" t="str">
        <f>AJ$1&amp;": "&amp;Tabla5[[#This Row],[priority]]&amp;", "</f>
        <v xml:space="preserve">priority: 0, </v>
      </c>
      <c r="AK199" t="str">
        <f>AK$1&amp;": "&amp;Tabla5[[#This Row],[minutos]]&amp;", "</f>
        <v xml:space="preserve">minutos: 1440, </v>
      </c>
      <c r="AL199" t="str">
        <f>AL$1&amp;": "&amp;IF(Tabla5[[#This Row],[culminado]]=0,"null","'"&amp;TEXT(Tabla5[[#This Row],[culminado]],"aaaa-mm-dd")&amp;"'")&amp;", "</f>
        <v xml:space="preserve">culminado: '2009-09-10', </v>
      </c>
      <c r="AM199" t="str">
        <f>AM$1&amp;": '"&amp;Tabla5[[#This Row],[certificado]]&amp;"', "</f>
        <v xml:space="preserve">certificado: '', </v>
      </c>
      <c r="AN199" t="str">
        <f>AN$1&amp;": '"&amp;Tabla5[[#This Row],[url_certificado]]&amp;"', "</f>
        <v xml:space="preserve">url_certificado: '', </v>
      </c>
      <c r="AO199" t="str">
        <f>AO$1&amp;": '"&amp;Tabla5[[#This Row],[instructor]]&amp;"', "</f>
        <v xml:space="preserve">instructor: 'Luis Carrion', </v>
      </c>
      <c r="AP199" t="str">
        <f>AP$1&amp;": '"&amp;Tabla5[[#This Row],[description]]&amp;"', "</f>
        <v xml:space="preserve">description: 'Curso completo sobre Microsoft Proyect. PDVSA. San Tomé. Estado Anzoátegui.', </v>
      </c>
      <c r="AQ199" t="str">
        <f>AQ$1&amp;": '"&amp;Tabla5[[#This Row],[url_aux]]&amp;"', "</f>
        <v xml:space="preserve">url_aux: '', </v>
      </c>
      <c r="AR199" t="str">
        <f>AR$1&amp;": '"&amp;Tabla5[[#This Row],[calificacion]]&amp;"', "</f>
        <v xml:space="preserve">calificacion: 'Excelente', </v>
      </c>
      <c r="AS199" t="str">
        <f>AS$1&amp;": "&amp;Tabla5[[#This Row],[actualizado]]&amp;", "</f>
        <v xml:space="preserve">actualizado: false, </v>
      </c>
      <c r="AT199" t="str">
        <f>AT$1&amp;": "&amp;Tabla5[[#This Row],[en_ruta]]&amp;", "</f>
        <v xml:space="preserve">en_ruta: false, </v>
      </c>
      <c r="AU199" t="str">
        <f>AU$1&amp;": '"&amp;Tabla5[[#This Row],[logo_platform]]&amp;"', "</f>
        <v xml:space="preserve">logo_platform: 'pdvsa', </v>
      </c>
      <c r="AV199" t="str">
        <f>AV$1&amp;": [ "&amp;Tabla5[[#This Row],[logo_technologies]]&amp;" ], "</f>
        <v xml:space="preserve">logo_technologies: [ 'generico' ], </v>
      </c>
      <c r="AW199" t="str">
        <f>AW$1&amp;": "&amp;Tabla5[[#This Row],[mostrar]]&amp;", "</f>
        <v xml:space="preserve">mostrar: false, </v>
      </c>
      <c r="AX199" t="str">
        <f>AX$1&amp;": '"&amp;Tabla5[[#This Row],[repositorio]]&amp;"', "</f>
        <v xml:space="preserve">repositorio: '', </v>
      </c>
      <c r="AY199" t="str">
        <f>AY$1&amp;": '"&amp;Tabla5[[#This Row],[nota]]&amp;"'"</f>
        <v>nota: ''</v>
      </c>
      <c r="AZ199" t="str">
        <f t="shared" si="3"/>
        <v>{ id: 198, name: 'Microsoft Project', category: 'Otros', technology: 'Otros', url: '', platform: 'PDVSA', costo: 0, money: 'VEF', comprado: true, priority: 0, minutos: 1440, culminado: '2009-09-10', certificado: '', url_certificado: '', instructor: 'Luis Carrion', description: 'Curso completo sobre Microsoft Proyect. PDVSA. San Tomé. Estado Anzoátegui.', url_aux: '', calificacion: 'Excelente', actualizado: false, en_ruta: false, logo_platform: 'pdvsa', logo_technologies: [ 'generico' ], mostrar: false, repositorio: '', nota: '' },</v>
      </c>
    </row>
    <row r="200" spans="1:52" x14ac:dyDescent="0.3">
      <c r="A200" s="6">
        <v>199</v>
      </c>
      <c r="B200" t="s">
        <v>749</v>
      </c>
      <c r="C200" t="s">
        <v>628</v>
      </c>
      <c r="D200" t="s">
        <v>628</v>
      </c>
      <c r="E200" s="2"/>
      <c r="F200" t="s">
        <v>754</v>
      </c>
      <c r="G200" s="3">
        <v>0</v>
      </c>
      <c r="H200" t="s">
        <v>756</v>
      </c>
      <c r="I200" t="s">
        <v>14</v>
      </c>
      <c r="J200" s="4">
        <v>0</v>
      </c>
      <c r="K200">
        <f>24*60</f>
        <v>1440</v>
      </c>
      <c r="L200" s="9">
        <v>42648</v>
      </c>
      <c r="O200" s="5" t="s">
        <v>754</v>
      </c>
      <c r="P200" s="5" t="s">
        <v>761</v>
      </c>
      <c r="R200" t="s">
        <v>458</v>
      </c>
      <c r="S200" t="s">
        <v>15</v>
      </c>
      <c r="T200" t="s">
        <v>15</v>
      </c>
      <c r="U200" t="s">
        <v>775</v>
      </c>
      <c r="V200" s="19" t="s">
        <v>836</v>
      </c>
      <c r="W200" s="19" t="s">
        <v>15</v>
      </c>
      <c r="AA200" t="str">
        <f>AA$1&amp;": "&amp;Tabla5[[#This Row],[id]]&amp;", "</f>
        <v xml:space="preserve">id: 199, </v>
      </c>
      <c r="AB200" t="str">
        <f>AB$1&amp;": '"&amp;Tabla5[[#This Row],[name]]&amp;"', "</f>
        <v xml:space="preserve">name: 'Potenciando mi rol de colaborador', </v>
      </c>
      <c r="AC200" t="str">
        <f>AC$1&amp;": '"&amp;Tabla5[[#This Row],[category]]&amp;"', "</f>
        <v xml:space="preserve">category: 'Otros', </v>
      </c>
      <c r="AD200" t="str">
        <f>AD$1&amp;": '"&amp;Tabla5[[#This Row],[technology]]&amp;"', "</f>
        <v xml:space="preserve">technology: 'Otros', </v>
      </c>
      <c r="AE200" t="str">
        <f>AE$1&amp;": '"&amp;Tabla5[[#This Row],[url]]&amp;"', "</f>
        <v xml:space="preserve">url: '', </v>
      </c>
      <c r="AF200" t="str">
        <f>AF$1&amp;": '"&amp;Tabla5[[#This Row],[platform]]&amp;"', "</f>
        <v xml:space="preserve">platform: 'Grupo Inested', </v>
      </c>
      <c r="AG200" t="str">
        <f>AG$1&amp;": "&amp;SUBSTITUTE(Tabla5[[#This Row],[costo]],",",".")&amp;", "</f>
        <v xml:space="preserve">costo: 0, </v>
      </c>
      <c r="AH200" t="str">
        <f>AH$1&amp;": '"&amp;Tabla5[[#This Row],[money]]&amp;"', "</f>
        <v xml:space="preserve">money: 'VEF', </v>
      </c>
      <c r="AI200" t="str">
        <f>AI$1&amp;": "&amp;Tabla5[[#This Row],[comprado]]&amp;", "</f>
        <v xml:space="preserve">comprado: true, </v>
      </c>
      <c r="AJ200" t="str">
        <f>AJ$1&amp;": "&amp;Tabla5[[#This Row],[priority]]&amp;", "</f>
        <v xml:space="preserve">priority: 0, </v>
      </c>
      <c r="AK200" t="str">
        <f>AK$1&amp;": "&amp;Tabla5[[#This Row],[minutos]]&amp;", "</f>
        <v xml:space="preserve">minutos: 1440, </v>
      </c>
      <c r="AL200" t="str">
        <f>AL$1&amp;": "&amp;IF(Tabla5[[#This Row],[culminado]]=0,"null","'"&amp;TEXT(Tabla5[[#This Row],[culminado]],"aaaa-mm-dd")&amp;"'")&amp;", "</f>
        <v xml:space="preserve">culminado: '2016-10-05', </v>
      </c>
      <c r="AM200" t="str">
        <f>AM$1&amp;": '"&amp;Tabla5[[#This Row],[certificado]]&amp;"', "</f>
        <v xml:space="preserve">certificado: '', </v>
      </c>
      <c r="AN200" t="str">
        <f>AN$1&amp;": '"&amp;Tabla5[[#This Row],[url_certificado]]&amp;"', "</f>
        <v xml:space="preserve">url_certificado: '', </v>
      </c>
      <c r="AO200" t="str">
        <f>AO$1&amp;": '"&amp;Tabla5[[#This Row],[instructor]]&amp;"', "</f>
        <v xml:space="preserve">instructor: 'Grupo Inested', </v>
      </c>
      <c r="AP200" t="str">
        <f>AP$1&amp;": '"&amp;Tabla5[[#This Row],[description]]&amp;"', "</f>
        <v xml:space="preserve">description: 'Grupo Inested. PDVSA La Tahona.', </v>
      </c>
      <c r="AQ200" t="str">
        <f>AQ$1&amp;": '"&amp;Tabla5[[#This Row],[url_aux]]&amp;"', "</f>
        <v xml:space="preserve">url_aux: '', </v>
      </c>
      <c r="AR200" t="str">
        <f>AR$1&amp;": '"&amp;Tabla5[[#This Row],[calificacion]]&amp;"', "</f>
        <v xml:space="preserve">calificacion: 'Excelente', </v>
      </c>
      <c r="AS200" t="str">
        <f>AS$1&amp;": "&amp;Tabla5[[#This Row],[actualizado]]&amp;", "</f>
        <v xml:space="preserve">actualizado: false, </v>
      </c>
      <c r="AT200" t="str">
        <f>AT$1&amp;": "&amp;Tabla5[[#This Row],[en_ruta]]&amp;", "</f>
        <v xml:space="preserve">en_ruta: false, </v>
      </c>
      <c r="AU200" t="str">
        <f>AU$1&amp;": '"&amp;Tabla5[[#This Row],[logo_platform]]&amp;"', "</f>
        <v xml:space="preserve">logo_platform: 'inested', </v>
      </c>
      <c r="AV200" t="str">
        <f>AV$1&amp;": [ "&amp;Tabla5[[#This Row],[logo_technologies]]&amp;" ], "</f>
        <v xml:space="preserve">logo_technologies: [ 'generico' ], </v>
      </c>
      <c r="AW200" t="str">
        <f>AW$1&amp;": "&amp;Tabla5[[#This Row],[mostrar]]&amp;", "</f>
        <v xml:space="preserve">mostrar: false, </v>
      </c>
      <c r="AX200" t="str">
        <f>AX$1&amp;": '"&amp;Tabla5[[#This Row],[repositorio]]&amp;"', "</f>
        <v xml:space="preserve">repositorio: '', </v>
      </c>
      <c r="AY200" t="str">
        <f>AY$1&amp;": '"&amp;Tabla5[[#This Row],[nota]]&amp;"'"</f>
        <v>nota: ''</v>
      </c>
      <c r="AZ200" t="str">
        <f t="shared" si="3"/>
        <v>{ id: 199, name: 'Potenciando mi rol de colaborador', category: 'Otros', technology: 'Otros', url: '', platform: 'Grupo Inested', costo: 0, money: 'VEF', comprado: true, priority: 0, minutos: 1440, culminado: '2016-10-05', certificado: '', url_certificado: '', instructor: 'Grupo Inested', description: 'Grupo Inested. PDVSA La Tahona.', url_aux: '', calificacion: 'Excelente', actualizado: false, en_ruta: false, logo_platform: 'inested', logo_technologies: [ 'generico' ], mostrar: false, repositorio: '', nota: '' },</v>
      </c>
    </row>
    <row r="201" spans="1:52" x14ac:dyDescent="0.3">
      <c r="A201" s="6">
        <v>200</v>
      </c>
      <c r="B201" t="s">
        <v>750</v>
      </c>
      <c r="C201" t="s">
        <v>628</v>
      </c>
      <c r="D201" t="s">
        <v>628</v>
      </c>
      <c r="E201" s="2"/>
      <c r="F201" t="s">
        <v>755</v>
      </c>
      <c r="G201" s="3">
        <v>0</v>
      </c>
      <c r="H201" t="s">
        <v>756</v>
      </c>
      <c r="I201" t="s">
        <v>14</v>
      </c>
      <c r="J201" s="4">
        <v>0</v>
      </c>
      <c r="K201">
        <f>16*60</f>
        <v>960</v>
      </c>
      <c r="L201" s="9">
        <v>42775</v>
      </c>
      <c r="O201" s="5" t="s">
        <v>755</v>
      </c>
      <c r="P201" s="5" t="s">
        <v>751</v>
      </c>
      <c r="R201" t="s">
        <v>446</v>
      </c>
      <c r="S201" t="s">
        <v>15</v>
      </c>
      <c r="T201" t="s">
        <v>15</v>
      </c>
      <c r="U201" t="s">
        <v>782</v>
      </c>
      <c r="V201" s="19" t="s">
        <v>836</v>
      </c>
      <c r="W201" s="19" t="s">
        <v>15</v>
      </c>
      <c r="AA201" t="str">
        <f>AA$1&amp;": "&amp;Tabla5[[#This Row],[id]]&amp;", "</f>
        <v xml:space="preserve">id: 200, </v>
      </c>
      <c r="AB201" t="str">
        <f>AB$1&amp;": '"&amp;Tabla5[[#This Row],[name]]&amp;"', "</f>
        <v xml:space="preserve">name: 'Tecnología Petrolera', </v>
      </c>
      <c r="AC201" t="str">
        <f>AC$1&amp;": '"&amp;Tabla5[[#This Row],[category]]&amp;"', "</f>
        <v xml:space="preserve">category: 'Otros', </v>
      </c>
      <c r="AD201" t="str">
        <f>AD$1&amp;": '"&amp;Tabla5[[#This Row],[technology]]&amp;"', "</f>
        <v xml:space="preserve">technology: 'Otros', </v>
      </c>
      <c r="AE201" t="str">
        <f>AE$1&amp;": '"&amp;Tabla5[[#This Row],[url]]&amp;"', "</f>
        <v xml:space="preserve">url: '', </v>
      </c>
      <c r="AF201" t="str">
        <f>AF$1&amp;": '"&amp;Tabla5[[#This Row],[platform]]&amp;"', "</f>
        <v xml:space="preserve">platform: 'Seaport Agencies S.A.', </v>
      </c>
      <c r="AG201" t="str">
        <f>AG$1&amp;": "&amp;SUBSTITUTE(Tabla5[[#This Row],[costo]],",",".")&amp;", "</f>
        <v xml:space="preserve">costo: 0, </v>
      </c>
      <c r="AH201" t="str">
        <f>AH$1&amp;": '"&amp;Tabla5[[#This Row],[money]]&amp;"', "</f>
        <v xml:space="preserve">money: 'VEF', </v>
      </c>
      <c r="AI201" t="str">
        <f>AI$1&amp;": "&amp;Tabla5[[#This Row],[comprado]]&amp;", "</f>
        <v xml:space="preserve">comprado: true, </v>
      </c>
      <c r="AJ201" t="str">
        <f>AJ$1&amp;": "&amp;Tabla5[[#This Row],[priority]]&amp;", "</f>
        <v xml:space="preserve">priority: 0, </v>
      </c>
      <c r="AK201" t="str">
        <f>AK$1&amp;": "&amp;Tabla5[[#This Row],[minutos]]&amp;", "</f>
        <v xml:space="preserve">minutos: 960, </v>
      </c>
      <c r="AL201" t="str">
        <f>AL$1&amp;": "&amp;IF(Tabla5[[#This Row],[culminado]]=0,"null","'"&amp;TEXT(Tabla5[[#This Row],[culminado]],"aaaa-mm-dd")&amp;"'")&amp;", "</f>
        <v xml:space="preserve">culminado: '2017-02-09', </v>
      </c>
      <c r="AM201" t="str">
        <f>AM$1&amp;": '"&amp;Tabla5[[#This Row],[certificado]]&amp;"', "</f>
        <v xml:space="preserve">certificado: '', </v>
      </c>
      <c r="AN201" t="str">
        <f>AN$1&amp;": '"&amp;Tabla5[[#This Row],[url_certificado]]&amp;"', "</f>
        <v xml:space="preserve">url_certificado: '', </v>
      </c>
      <c r="AO201" t="str">
        <f>AO$1&amp;": '"&amp;Tabla5[[#This Row],[instructor]]&amp;"', "</f>
        <v xml:space="preserve">instructor: 'Seaport Agencies S.A.', </v>
      </c>
      <c r="AP201" t="str">
        <f>AP$1&amp;": '"&amp;Tabla5[[#This Row],[description]]&amp;"', "</f>
        <v xml:space="preserve">description: 'Seaport Agencies S.A. Chacao. Torre La Primera.', </v>
      </c>
      <c r="AQ201" t="str">
        <f>AQ$1&amp;": '"&amp;Tabla5[[#This Row],[url_aux]]&amp;"', "</f>
        <v xml:space="preserve">url_aux: '', </v>
      </c>
      <c r="AR201" t="str">
        <f>AR$1&amp;": '"&amp;Tabla5[[#This Row],[calificacion]]&amp;"', "</f>
        <v xml:space="preserve">calificacion: 'Bueno', </v>
      </c>
      <c r="AS201" t="str">
        <f>AS$1&amp;": "&amp;Tabla5[[#This Row],[actualizado]]&amp;", "</f>
        <v xml:space="preserve">actualizado: false, </v>
      </c>
      <c r="AT201" t="str">
        <f>AT$1&amp;": "&amp;Tabla5[[#This Row],[en_ruta]]&amp;", "</f>
        <v xml:space="preserve">en_ruta: false, </v>
      </c>
      <c r="AU201" t="str">
        <f>AU$1&amp;": '"&amp;Tabla5[[#This Row],[logo_platform]]&amp;"', "</f>
        <v xml:space="preserve">logo_platform: 'seaport', </v>
      </c>
      <c r="AV201" t="str">
        <f>AV$1&amp;": [ "&amp;Tabla5[[#This Row],[logo_technologies]]&amp;" ], "</f>
        <v xml:space="preserve">logo_technologies: [ 'generico' ], </v>
      </c>
      <c r="AW201" t="str">
        <f>AW$1&amp;": "&amp;Tabla5[[#This Row],[mostrar]]&amp;", "</f>
        <v xml:space="preserve">mostrar: false, </v>
      </c>
      <c r="AX201" t="str">
        <f>AX$1&amp;": '"&amp;Tabla5[[#This Row],[repositorio]]&amp;"', "</f>
        <v xml:space="preserve">repositorio: '', </v>
      </c>
      <c r="AY201" t="str">
        <f>AY$1&amp;": '"&amp;Tabla5[[#This Row],[nota]]&amp;"'"</f>
        <v>nota: ''</v>
      </c>
      <c r="AZ201" t="str">
        <f t="shared" si="3"/>
        <v>{ id: 200, name: 'Tecnología Petrolera', category: 'Otros', technology: 'Otros', url: '', platform: 'Seaport Agencies S.A.', costo: 0, money: 'VEF', comprado: true, priority: 0, minutos: 960, culminado: '2017-02-09', certificado: '', url_certificado: '', instructor: 'Seaport Agencies S.A.', description: 'Seaport Agencies S.A. Chacao. Torre La Primera.', url_aux: '', calificacion: 'Bueno', actualizado: false, en_ruta: false, logo_platform: 'seaport', logo_technologies: [ 'generico' ], mostrar: false, repositorio: '', nota: '' },</v>
      </c>
    </row>
    <row r="202" spans="1:52" x14ac:dyDescent="0.3">
      <c r="A202" s="5">
        <v>201</v>
      </c>
      <c r="B202" t="s">
        <v>945</v>
      </c>
      <c r="C202" t="s">
        <v>438</v>
      </c>
      <c r="D202" s="19" t="s">
        <v>952</v>
      </c>
      <c r="E202" s="2" t="s">
        <v>793</v>
      </c>
      <c r="F202" t="s">
        <v>81</v>
      </c>
      <c r="G202" s="3">
        <v>0</v>
      </c>
      <c r="H202" t="s">
        <v>47</v>
      </c>
      <c r="I202" t="s">
        <v>14</v>
      </c>
      <c r="J202" s="4">
        <v>0</v>
      </c>
      <c r="K202">
        <f>15*47</f>
        <v>705</v>
      </c>
      <c r="O202" t="s">
        <v>150</v>
      </c>
      <c r="P202" t="s">
        <v>1043</v>
      </c>
      <c r="R202" t="s">
        <v>433</v>
      </c>
      <c r="S202" t="s">
        <v>14</v>
      </c>
      <c r="T202" t="s">
        <v>14</v>
      </c>
      <c r="U202" t="s">
        <v>785</v>
      </c>
      <c r="V202" s="19" t="s">
        <v>1073</v>
      </c>
      <c r="W202" s="19" t="s">
        <v>15</v>
      </c>
      <c r="AA202" t="str">
        <f>AA$1&amp;": "&amp;Tabla5[[#This Row],[id]]&amp;", "</f>
        <v xml:space="preserve">id: 201, </v>
      </c>
      <c r="AB202" t="str">
        <f>AB$1&amp;": '"&amp;Tabla5[[#This Row],[name]]&amp;"', "</f>
        <v xml:space="preserve">name: 'Curso php 8 y mysql 8 desde cero', </v>
      </c>
      <c r="AC202" t="str">
        <f>AC$1&amp;": '"&amp;Tabla5[[#This Row],[category]]&amp;"', "</f>
        <v xml:space="preserve">category: 'Back-end', </v>
      </c>
      <c r="AD202" t="str">
        <f>AD$1&amp;": '"&amp;Tabla5[[#This Row],[technology]]&amp;"', "</f>
        <v xml:space="preserve">technology: 'php', </v>
      </c>
      <c r="AE202" t="str">
        <f>AE$1&amp;": '"&amp;Tabla5[[#This Row],[url]]&amp;"', "</f>
        <v xml:space="preserve">url: 'https://www.youtube.com/playlist?list=PLZ2ovOgdI-kUSqWuyoGJMZL6xldXw6hIg', </v>
      </c>
      <c r="AF202" t="str">
        <f>AF$1&amp;": '"&amp;Tabla5[[#This Row],[platform]]&amp;"', "</f>
        <v xml:space="preserve">platform: 'YouTube', </v>
      </c>
      <c r="AG202" t="str">
        <f>AG$1&amp;": "&amp;SUBSTITUTE(Tabla5[[#This Row],[costo]],",",".")&amp;", "</f>
        <v xml:space="preserve">costo: 0, </v>
      </c>
      <c r="AH202" t="str">
        <f>AH$1&amp;": '"&amp;Tabla5[[#This Row],[money]]&amp;"', "</f>
        <v xml:space="preserve">money: 'USD', </v>
      </c>
      <c r="AI202" t="str">
        <f>AI$1&amp;": "&amp;Tabla5[[#This Row],[comprado]]&amp;", "</f>
        <v xml:space="preserve">comprado: true, </v>
      </c>
      <c r="AJ202" t="str">
        <f>AJ$1&amp;": "&amp;Tabla5[[#This Row],[priority]]&amp;", "</f>
        <v xml:space="preserve">priority: 0, </v>
      </c>
      <c r="AK202" t="str">
        <f>AK$1&amp;": "&amp;Tabla5[[#This Row],[minutos]]&amp;", "</f>
        <v xml:space="preserve">minutos: 705, </v>
      </c>
      <c r="AL202" t="str">
        <f>AL$1&amp;": "&amp;IF(Tabla5[[#This Row],[culminado]]=0,"null","'"&amp;TEXT(Tabla5[[#This Row],[culminado]],"aaaa-mm-dd")&amp;"'")&amp;", "</f>
        <v xml:space="preserve">culminado: null, </v>
      </c>
      <c r="AM202" t="str">
        <f>AM$1&amp;": '"&amp;Tabla5[[#This Row],[certificado]]&amp;"', "</f>
        <v xml:space="preserve">certificado: '', </v>
      </c>
      <c r="AN202" t="str">
        <f>AN$1&amp;": '"&amp;Tabla5[[#This Row],[url_certificado]]&amp;"', "</f>
        <v xml:space="preserve">url_certificado: '', </v>
      </c>
      <c r="AO202" t="str">
        <f>AO$1&amp;": '"&amp;Tabla5[[#This Row],[instructor]]&amp;"', "</f>
        <v xml:space="preserve">instructor: 'Victor Arana Flores', </v>
      </c>
      <c r="AP202" t="str">
        <f>AP$1&amp;": '"&amp;Tabla5[[#This Row],[description]]&amp;"', "</f>
        <v xml:space="preserve">description: 'Curso completo sobre php 8 y mysql 8 desde cero.', </v>
      </c>
      <c r="AQ202" t="str">
        <f>AQ$1&amp;": '"&amp;Tabla5[[#This Row],[url_aux]]&amp;"', "</f>
        <v xml:space="preserve">url_aux: '', </v>
      </c>
      <c r="AR202" t="str">
        <f>AR$1&amp;": '"&amp;Tabla5[[#This Row],[calificacion]]&amp;"', "</f>
        <v xml:space="preserve">calificacion: '*En evaluación*', </v>
      </c>
      <c r="AS202" t="str">
        <f>AS$1&amp;": "&amp;Tabla5[[#This Row],[actualizado]]&amp;", "</f>
        <v xml:space="preserve">actualizado: true, </v>
      </c>
      <c r="AT202" t="str">
        <f>AT$1&amp;": "&amp;Tabla5[[#This Row],[en_ruta]]&amp;", "</f>
        <v xml:space="preserve">en_ruta: true, </v>
      </c>
      <c r="AU202" t="str">
        <f>AU$1&amp;": '"&amp;Tabla5[[#This Row],[logo_platform]]&amp;"', "</f>
        <v xml:space="preserve">logo_platform: 'youtube', </v>
      </c>
      <c r="AV202" t="str">
        <f>AV$1&amp;": [ "&amp;Tabla5[[#This Row],[logo_technologies]]&amp;" ], "</f>
        <v xml:space="preserve">logo_technologies: [ 'php','mysql' ], </v>
      </c>
      <c r="AW202" t="str">
        <f>AW$1&amp;": "&amp;Tabla5[[#This Row],[mostrar]]&amp;", "</f>
        <v xml:space="preserve">mostrar: false, </v>
      </c>
      <c r="AX202" t="str">
        <f>AX$1&amp;": '"&amp;Tabla5[[#This Row],[repositorio]]&amp;"', "</f>
        <v xml:space="preserve">repositorio: '', </v>
      </c>
      <c r="AY202" t="str">
        <f>AY$1&amp;": '"&amp;Tabla5[[#This Row],[nota]]&amp;"'"</f>
        <v>nota: ''</v>
      </c>
      <c r="AZ202" t="str">
        <f t="shared" si="3"/>
        <v>{ id: 201, name: 'Curso php 8 y mysql 8 desde cero', category: 'Back-end', technology: 'php', url: 'https://www.youtube.com/playlist?list=PLZ2ovOgdI-kUSqWuyoGJMZL6xldXw6hIg', platform: 'YouTube', costo: 0, money: 'USD', comprado: true, priority: 0, minutos: 705, culminado: null, certificado: '', url_certificado: '', instructor: 'Victor Arana Flores', description: 'Curso completo sobre php 8 y mysql 8 desde cero.', url_aux: '', calificacion: '*En evaluación*', actualizado: true, en_ruta: true, logo_platform: 'youtube', logo_technologies: [ 'php','mysql' ], mostrar: false, repositorio: '', nota: '' },</v>
      </c>
    </row>
    <row r="203" spans="1:52" x14ac:dyDescent="0.3">
      <c r="A203" s="5">
        <v>202</v>
      </c>
      <c r="B203" t="s">
        <v>946</v>
      </c>
      <c r="C203" t="s">
        <v>333</v>
      </c>
      <c r="D203" t="s">
        <v>795</v>
      </c>
      <c r="E203" s="2" t="s">
        <v>796</v>
      </c>
      <c r="F203" t="s">
        <v>8</v>
      </c>
      <c r="G203" s="3">
        <v>0</v>
      </c>
      <c r="H203" t="s">
        <v>10</v>
      </c>
      <c r="I203" t="s">
        <v>14</v>
      </c>
      <c r="J203" s="4">
        <v>0</v>
      </c>
      <c r="K203">
        <f>28*60+53</f>
        <v>1733</v>
      </c>
      <c r="O203" t="s">
        <v>797</v>
      </c>
      <c r="P203" t="s">
        <v>798</v>
      </c>
      <c r="R203" t="s">
        <v>433</v>
      </c>
      <c r="S203" t="s">
        <v>14</v>
      </c>
      <c r="T203" t="s">
        <v>14</v>
      </c>
      <c r="U203" t="s">
        <v>783</v>
      </c>
      <c r="V203" s="19" t="s">
        <v>1117</v>
      </c>
      <c r="W203" s="19" t="s">
        <v>15</v>
      </c>
      <c r="AA203" t="str">
        <f>AA$1&amp;": "&amp;Tabla5[[#This Row],[id]]&amp;", "</f>
        <v xml:space="preserve">id: 202, </v>
      </c>
      <c r="AB203" t="str">
        <f>AB$1&amp;": '"&amp;Tabla5[[#This Row],[name]]&amp;"', "</f>
        <v xml:space="preserve">name: 'Universidad Visual Basic. net y sqlserver: De 0 a Experto', </v>
      </c>
      <c r="AC203" t="str">
        <f>AC$1&amp;": '"&amp;Tabla5[[#This Row],[category]]&amp;"', "</f>
        <v xml:space="preserve">category: 'Frameworks de back-end', </v>
      </c>
      <c r="AD203" t="str">
        <f>AD$1&amp;": '"&amp;Tabla5[[#This Row],[technology]]&amp;"', "</f>
        <v xml:space="preserve">technology: '.NET', </v>
      </c>
      <c r="AE203" t="str">
        <f>AE$1&amp;": '"&amp;Tabla5[[#This Row],[url]]&amp;"', "</f>
        <v xml:space="preserve">url: 'https://www.udemy.com/course/migrar-a-c-en-poco-tiempo', </v>
      </c>
      <c r="AF203" t="str">
        <f>AF$1&amp;": '"&amp;Tabla5[[#This Row],[platform]]&amp;"', "</f>
        <v xml:space="preserve">platform: 'Udemy', </v>
      </c>
      <c r="AG203" t="str">
        <f>AG$1&amp;": "&amp;SUBSTITUTE(Tabla5[[#This Row],[costo]],",",".")&amp;", "</f>
        <v xml:space="preserve">costo: 0, </v>
      </c>
      <c r="AH203" t="str">
        <f>AH$1&amp;": '"&amp;Tabla5[[#This Row],[money]]&amp;"', "</f>
        <v xml:space="preserve">money: 'EUR', </v>
      </c>
      <c r="AI203" t="str">
        <f>AI$1&amp;": "&amp;Tabla5[[#This Row],[comprado]]&amp;", "</f>
        <v xml:space="preserve">comprado: true, </v>
      </c>
      <c r="AJ203" t="str">
        <f>AJ$1&amp;": "&amp;Tabla5[[#This Row],[priority]]&amp;", "</f>
        <v xml:space="preserve">priority: 0, </v>
      </c>
      <c r="AK203" t="str">
        <f>AK$1&amp;": "&amp;Tabla5[[#This Row],[minutos]]&amp;", "</f>
        <v xml:space="preserve">minutos: 1733, </v>
      </c>
      <c r="AL203" t="str">
        <f>AL$1&amp;": "&amp;IF(Tabla5[[#This Row],[culminado]]=0,"null","'"&amp;TEXT(Tabla5[[#This Row],[culminado]],"aaaa-mm-dd")&amp;"'")&amp;", "</f>
        <v xml:space="preserve">culminado: null, </v>
      </c>
      <c r="AM203" t="str">
        <f>AM$1&amp;": '"&amp;Tabla5[[#This Row],[certificado]]&amp;"', "</f>
        <v xml:space="preserve">certificado: '', </v>
      </c>
      <c r="AN203" t="str">
        <f>AN$1&amp;": '"&amp;Tabla5[[#This Row],[url_certificado]]&amp;"', "</f>
        <v xml:space="preserve">url_certificado: '', </v>
      </c>
      <c r="AO203" t="str">
        <f>AO$1&amp;": '"&amp;Tabla5[[#This Row],[instructor]]&amp;"', "</f>
        <v xml:space="preserve">instructor: 'Academia Apps', </v>
      </c>
      <c r="AP203" t="str">
        <f>AP$1&amp;": '"&amp;Tabla5[[#This Row],[description]]&amp;"', "</f>
        <v xml:space="preserve">description: 'Curso Completo.', </v>
      </c>
      <c r="AQ203" t="str">
        <f>AQ$1&amp;": '"&amp;Tabla5[[#This Row],[url_aux]]&amp;"', "</f>
        <v xml:space="preserve">url_aux: '', </v>
      </c>
      <c r="AR203" t="str">
        <f>AR$1&amp;": '"&amp;Tabla5[[#This Row],[calificacion]]&amp;"', "</f>
        <v xml:space="preserve">calificacion: '*En evaluación*', </v>
      </c>
      <c r="AS203" t="str">
        <f>AS$1&amp;": "&amp;Tabla5[[#This Row],[actualizado]]&amp;", "</f>
        <v xml:space="preserve">actualizado: true, </v>
      </c>
      <c r="AT203" t="str">
        <f>AT$1&amp;": "&amp;Tabla5[[#This Row],[en_ruta]]&amp;", "</f>
        <v xml:space="preserve">en_ruta: true, </v>
      </c>
      <c r="AU203" t="str">
        <f>AU$1&amp;": '"&amp;Tabla5[[#This Row],[logo_platform]]&amp;"', "</f>
        <v xml:space="preserve">logo_platform: 'udemy', </v>
      </c>
      <c r="AV203" t="str">
        <f>AV$1&amp;": [ "&amp;Tabla5[[#This Row],[logo_technologies]]&amp;" ], "</f>
        <v xml:space="preserve">logo_technologies: [ 'vb','net','sqlserver' ], </v>
      </c>
      <c r="AW203" t="str">
        <f>AW$1&amp;": "&amp;Tabla5[[#This Row],[mostrar]]&amp;", "</f>
        <v xml:space="preserve">mostrar: false, </v>
      </c>
      <c r="AX203" t="str">
        <f>AX$1&amp;": '"&amp;Tabla5[[#This Row],[repositorio]]&amp;"', "</f>
        <v xml:space="preserve">repositorio: '', </v>
      </c>
      <c r="AY203" t="str">
        <f>AY$1&amp;": '"&amp;Tabla5[[#This Row],[nota]]&amp;"'"</f>
        <v>nota: ''</v>
      </c>
      <c r="AZ203" t="str">
        <f t="shared" si="3"/>
        <v>{ id: 202, name: 'Universidad Visual Basic. net y sqlserver: De 0 a Experto', category: 'Frameworks de back-end', technology: '.NET', url: 'https://www.udemy.com/course/migrar-a-c-en-poco-tiempo', platform: 'Udemy', costo: 0, money: 'EUR', comprado: true, priority: 0, minutos: 1733, culminado: null, certificado: '', url_certificado: '', instructor: 'Academia Apps', description: 'Curso Completo.', url_aux: '', calificacion: '*En evaluación*', actualizado: true, en_ruta: true, logo_platform: 'udemy', logo_technologies: [ 'vb','net','sqlserver' ], mostrar: false, repositorio: '', nota: '' },</v>
      </c>
    </row>
    <row r="204" spans="1:52" x14ac:dyDescent="0.3">
      <c r="A204" s="5">
        <v>203</v>
      </c>
      <c r="B204" t="s">
        <v>799</v>
      </c>
      <c r="C204" t="s">
        <v>333</v>
      </c>
      <c r="D204" t="s">
        <v>795</v>
      </c>
      <c r="E204" s="2" t="s">
        <v>800</v>
      </c>
      <c r="F204" t="s">
        <v>8</v>
      </c>
      <c r="G204" s="3">
        <v>0</v>
      </c>
      <c r="H204" t="s">
        <v>10</v>
      </c>
      <c r="I204" t="s">
        <v>14</v>
      </c>
      <c r="J204" s="4">
        <v>0</v>
      </c>
      <c r="K204">
        <f>23*60+25</f>
        <v>1405</v>
      </c>
      <c r="O204" t="s">
        <v>802</v>
      </c>
      <c r="P204" t="s">
        <v>801</v>
      </c>
      <c r="R204" t="s">
        <v>433</v>
      </c>
      <c r="S204" t="s">
        <v>14</v>
      </c>
      <c r="T204" t="s">
        <v>14</v>
      </c>
      <c r="U204" t="s">
        <v>783</v>
      </c>
      <c r="V204" s="19" t="s">
        <v>1118</v>
      </c>
      <c r="W204" s="19" t="s">
        <v>15</v>
      </c>
      <c r="AA204" t="str">
        <f>AA$1&amp;": "&amp;Tabla5[[#This Row],[id]]&amp;", "</f>
        <v xml:space="preserve">id: 203, </v>
      </c>
      <c r="AB204" t="str">
        <f>AB$1&amp;": '"&amp;Tabla5[[#This Row],[name]]&amp;"', "</f>
        <v xml:space="preserve">name: 'Curso de C# .NET desde cero hasta lo mas avanzado full stack', </v>
      </c>
      <c r="AC204" t="str">
        <f>AC$1&amp;": '"&amp;Tabla5[[#This Row],[category]]&amp;"', "</f>
        <v xml:space="preserve">category: 'Frameworks de back-end', </v>
      </c>
      <c r="AD204" t="str">
        <f>AD$1&amp;": '"&amp;Tabla5[[#This Row],[technology]]&amp;"', "</f>
        <v xml:space="preserve">technology: '.NET', </v>
      </c>
      <c r="AE204" t="str">
        <f>AE$1&amp;": '"&amp;Tabla5[[#This Row],[url]]&amp;"', "</f>
        <v xml:space="preserve">url: 'https://www.udemy.com/course/curso-de-c-sharp-net-core-desde-cero', </v>
      </c>
      <c r="AF204" t="str">
        <f>AF$1&amp;": '"&amp;Tabla5[[#This Row],[platform]]&amp;"', "</f>
        <v xml:space="preserve">platform: 'Udemy', </v>
      </c>
      <c r="AG204" t="str">
        <f>AG$1&amp;": "&amp;SUBSTITUTE(Tabla5[[#This Row],[costo]],",",".")&amp;", "</f>
        <v xml:space="preserve">costo: 0, </v>
      </c>
      <c r="AH204" t="str">
        <f>AH$1&amp;": '"&amp;Tabla5[[#This Row],[money]]&amp;"', "</f>
        <v xml:space="preserve">money: 'EUR', </v>
      </c>
      <c r="AI204" t="str">
        <f>AI$1&amp;": "&amp;Tabla5[[#This Row],[comprado]]&amp;", "</f>
        <v xml:space="preserve">comprado: true, </v>
      </c>
      <c r="AJ204" t="str">
        <f>AJ$1&amp;": "&amp;Tabla5[[#This Row],[priority]]&amp;", "</f>
        <v xml:space="preserve">priority: 0, </v>
      </c>
      <c r="AK204" t="str">
        <f>AK$1&amp;": "&amp;Tabla5[[#This Row],[minutos]]&amp;", "</f>
        <v xml:space="preserve">minutos: 1405, </v>
      </c>
      <c r="AL204" t="str">
        <f>AL$1&amp;": "&amp;IF(Tabla5[[#This Row],[culminado]]=0,"null","'"&amp;TEXT(Tabla5[[#This Row],[culminado]],"aaaa-mm-dd")&amp;"'")&amp;", "</f>
        <v xml:space="preserve">culminado: null, </v>
      </c>
      <c r="AM204" t="str">
        <f>AM$1&amp;": '"&amp;Tabla5[[#This Row],[certificado]]&amp;"', "</f>
        <v xml:space="preserve">certificado: '', </v>
      </c>
      <c r="AN204" t="str">
        <f>AN$1&amp;": '"&amp;Tabla5[[#This Row],[url_certificado]]&amp;"', "</f>
        <v xml:space="preserve">url_certificado: '', </v>
      </c>
      <c r="AO204" t="str">
        <f>AO$1&amp;": '"&amp;Tabla5[[#This Row],[instructor]]&amp;"', "</f>
        <v xml:space="preserve">instructor: 'Alex Joel Pagoada Suazo', </v>
      </c>
      <c r="AP204" t="str">
        <f>AP$1&amp;": '"&amp;Tabla5[[#This Row],[description]]&amp;"', "</f>
        <v xml:space="preserve">description: 'Curso de C# .NET desde cero para el desarrollo de diversas aplicaciones multiplataforma.', </v>
      </c>
      <c r="AQ204" t="str">
        <f>AQ$1&amp;": '"&amp;Tabla5[[#This Row],[url_aux]]&amp;"', "</f>
        <v xml:space="preserve">url_aux: '', </v>
      </c>
      <c r="AR204" t="str">
        <f>AR$1&amp;": '"&amp;Tabla5[[#This Row],[calificacion]]&amp;"', "</f>
        <v xml:space="preserve">calificacion: '*En evaluación*', </v>
      </c>
      <c r="AS204" t="str">
        <f>AS$1&amp;": "&amp;Tabla5[[#This Row],[actualizado]]&amp;", "</f>
        <v xml:space="preserve">actualizado: true, </v>
      </c>
      <c r="AT204" t="str">
        <f>AT$1&amp;": "&amp;Tabla5[[#This Row],[en_ruta]]&amp;", "</f>
        <v xml:space="preserve">en_ruta: true, </v>
      </c>
      <c r="AU204" t="str">
        <f>AU$1&amp;": '"&amp;Tabla5[[#This Row],[logo_platform]]&amp;"', "</f>
        <v xml:space="preserve">logo_platform: 'udemy', </v>
      </c>
      <c r="AV204" t="str">
        <f>AV$1&amp;": [ "&amp;Tabla5[[#This Row],[logo_technologies]]&amp;" ], "</f>
        <v xml:space="preserve">logo_technologies: [ 'csharp','net' ], </v>
      </c>
      <c r="AW204" t="str">
        <f>AW$1&amp;": "&amp;Tabla5[[#This Row],[mostrar]]&amp;", "</f>
        <v xml:space="preserve">mostrar: false, </v>
      </c>
      <c r="AX204" t="str">
        <f>AX$1&amp;": '"&amp;Tabla5[[#This Row],[repositorio]]&amp;"', "</f>
        <v xml:space="preserve">repositorio: '', </v>
      </c>
      <c r="AY204" t="str">
        <f>AY$1&amp;": '"&amp;Tabla5[[#This Row],[nota]]&amp;"'"</f>
        <v>nota: ''</v>
      </c>
      <c r="AZ204" t="str">
        <f t="shared" si="3"/>
        <v>{ id: 203, name: 'Curso de C# .NET desde cero hasta lo mas avanzado full stack', category: 'Frameworks de back-end', technology: '.NET', url: 'https://www.udemy.com/course/curso-de-c-sharp-net-core-desde-cero', platform: 'Udemy', costo: 0, money: 'EUR', comprado: true, priority: 0, minutos: 1405, culminado: null, certificado: '', url_certificado: '', instructor: 'Alex Joel Pagoada Suazo', description: 'Curso de C# .NET desde cero para el desarrollo de diversas aplicaciones multiplataforma.', url_aux: '', calificacion: '*En evaluación*', actualizado: true, en_ruta: true, logo_platform: 'udemy', logo_technologies: [ 'csharp','net' ], mostrar: false, repositorio: '', nota: '' },</v>
      </c>
    </row>
    <row r="205" spans="1:52" x14ac:dyDescent="0.3">
      <c r="A205" s="5">
        <v>204</v>
      </c>
      <c r="B205" t="s">
        <v>811</v>
      </c>
      <c r="C205" t="s">
        <v>333</v>
      </c>
      <c r="D205" t="s">
        <v>795</v>
      </c>
      <c r="E205" s="2" t="s">
        <v>803</v>
      </c>
      <c r="F205" t="s">
        <v>8</v>
      </c>
      <c r="G205" s="3">
        <v>0</v>
      </c>
      <c r="H205" t="s">
        <v>10</v>
      </c>
      <c r="I205" t="s">
        <v>14</v>
      </c>
      <c r="J205" s="4">
        <v>0</v>
      </c>
      <c r="K205">
        <f>9*60+11</f>
        <v>551</v>
      </c>
      <c r="O205" t="s">
        <v>1058</v>
      </c>
      <c r="P205" t="s">
        <v>810</v>
      </c>
      <c r="R205" t="s">
        <v>433</v>
      </c>
      <c r="S205" t="s">
        <v>14</v>
      </c>
      <c r="T205" t="s">
        <v>14</v>
      </c>
      <c r="U205" t="s">
        <v>783</v>
      </c>
      <c r="V205" s="19" t="s">
        <v>1118</v>
      </c>
      <c r="W205" s="19" t="s">
        <v>15</v>
      </c>
      <c r="AA205" t="str">
        <f>AA$1&amp;": "&amp;Tabla5[[#This Row],[id]]&amp;", "</f>
        <v xml:space="preserve">id: 204, </v>
      </c>
      <c r="AB205" t="str">
        <f>AB$1&amp;": '"&amp;Tabla5[[#This Row],[name]]&amp;"', "</f>
        <v xml:space="preserve">name: 'Curso de C# y Net Core desde cero a nivel avanzado', </v>
      </c>
      <c r="AC205" t="str">
        <f>AC$1&amp;": '"&amp;Tabla5[[#This Row],[category]]&amp;"', "</f>
        <v xml:space="preserve">category: 'Frameworks de back-end', </v>
      </c>
      <c r="AD205" t="str">
        <f>AD$1&amp;": '"&amp;Tabla5[[#This Row],[technology]]&amp;"', "</f>
        <v xml:space="preserve">technology: '.NET', </v>
      </c>
      <c r="AE205" t="str">
        <f>AE$1&amp;": '"&amp;Tabla5[[#This Row],[url]]&amp;"', "</f>
        <v xml:space="preserve">url: 'https://www.udemy.com/course/curso-net', </v>
      </c>
      <c r="AF205" t="str">
        <f>AF$1&amp;": '"&amp;Tabla5[[#This Row],[platform]]&amp;"', "</f>
        <v xml:space="preserve">platform: 'Udemy', </v>
      </c>
      <c r="AG205" t="str">
        <f>AG$1&amp;": "&amp;SUBSTITUTE(Tabla5[[#This Row],[costo]],",",".")&amp;", "</f>
        <v xml:space="preserve">costo: 0, </v>
      </c>
      <c r="AH205" t="str">
        <f>AH$1&amp;": '"&amp;Tabla5[[#This Row],[money]]&amp;"', "</f>
        <v xml:space="preserve">money: 'EUR', </v>
      </c>
      <c r="AI205" t="str">
        <f>AI$1&amp;": "&amp;Tabla5[[#This Row],[comprado]]&amp;", "</f>
        <v xml:space="preserve">comprado: true, </v>
      </c>
      <c r="AJ205" t="str">
        <f>AJ$1&amp;": "&amp;Tabla5[[#This Row],[priority]]&amp;", "</f>
        <v xml:space="preserve">priority: 0, </v>
      </c>
      <c r="AK205" t="str">
        <f>AK$1&amp;": "&amp;Tabla5[[#This Row],[minutos]]&amp;", "</f>
        <v xml:space="preserve">minutos: 551, </v>
      </c>
      <c r="AL205" t="str">
        <f>AL$1&amp;": "&amp;IF(Tabla5[[#This Row],[culminado]]=0,"null","'"&amp;TEXT(Tabla5[[#This Row],[culminado]],"aaaa-mm-dd")&amp;"'")&amp;", "</f>
        <v xml:space="preserve">culminado: null, </v>
      </c>
      <c r="AM205" t="str">
        <f>AM$1&amp;": '"&amp;Tabla5[[#This Row],[certificado]]&amp;"', "</f>
        <v xml:space="preserve">certificado: '', </v>
      </c>
      <c r="AN205" t="str">
        <f>AN$1&amp;": '"&amp;Tabla5[[#This Row],[url_certificado]]&amp;"', "</f>
        <v xml:space="preserve">url_certificado: '', </v>
      </c>
      <c r="AO205" t="str">
        <f>AO$1&amp;": '"&amp;Tabla5[[#This Row],[instructor]]&amp;"', "</f>
        <v xml:space="preserve">instructor: 'Vaxi Drez Arcila', </v>
      </c>
      <c r="AP205" t="str">
        <f>AP$1&amp;": '"&amp;Tabla5[[#This Row],[description]]&amp;"', "</f>
        <v xml:space="preserve">description: 'Aprende C# | Programacion Orientada a Objetos| Net Core con Visual Studio 2022.', </v>
      </c>
      <c r="AQ205" t="str">
        <f>AQ$1&amp;": '"&amp;Tabla5[[#This Row],[url_aux]]&amp;"', "</f>
        <v xml:space="preserve">url_aux: '', </v>
      </c>
      <c r="AR205" t="str">
        <f>AR$1&amp;": '"&amp;Tabla5[[#This Row],[calificacion]]&amp;"', "</f>
        <v xml:space="preserve">calificacion: '*En evaluación*', </v>
      </c>
      <c r="AS205" t="str">
        <f>AS$1&amp;": "&amp;Tabla5[[#This Row],[actualizado]]&amp;", "</f>
        <v xml:space="preserve">actualizado: true, </v>
      </c>
      <c r="AT205" t="str">
        <f>AT$1&amp;": "&amp;Tabla5[[#This Row],[en_ruta]]&amp;", "</f>
        <v xml:space="preserve">en_ruta: true, </v>
      </c>
      <c r="AU205" t="str">
        <f>AU$1&amp;": '"&amp;Tabla5[[#This Row],[logo_platform]]&amp;"', "</f>
        <v xml:space="preserve">logo_platform: 'udemy', </v>
      </c>
      <c r="AV205" t="str">
        <f>AV$1&amp;": [ "&amp;Tabla5[[#This Row],[logo_technologies]]&amp;" ], "</f>
        <v xml:space="preserve">logo_technologies: [ 'csharp','net' ], </v>
      </c>
      <c r="AW205" t="str">
        <f>AW$1&amp;": "&amp;Tabla5[[#This Row],[mostrar]]&amp;", "</f>
        <v xml:space="preserve">mostrar: false, </v>
      </c>
      <c r="AX205" t="str">
        <f>AX$1&amp;": '"&amp;Tabla5[[#This Row],[repositorio]]&amp;"', "</f>
        <v xml:space="preserve">repositorio: '', </v>
      </c>
      <c r="AY205" t="str">
        <f>AY$1&amp;": '"&amp;Tabla5[[#This Row],[nota]]&amp;"'"</f>
        <v>nota: ''</v>
      </c>
      <c r="AZ205" t="str">
        <f t="shared" si="3"/>
        <v>{ id: 204, name: 'Curso de C# y Net Core desde cero a nivel avanzado', category: 'Frameworks de back-end', technology: '.NET', url: 'https://www.udemy.com/course/curso-net', platform: 'Udemy', costo: 0, money: 'EUR', comprado: true, priority: 0, minutos: 551, culminado: null, certificado: '', url_certificado: '', instructor: 'Vaxi Drez Arcila', description: 'Aprende C# | Programacion Orientada a Objetos| Net Core con Visual Studio 2022.', url_aux: '', calificacion: '*En evaluación*', actualizado: true, en_ruta: true, logo_platform: 'udemy', logo_technologies: [ 'csharp','net' ], mostrar: false, repositorio: '', nota: '' },</v>
      </c>
    </row>
    <row r="206" spans="1:52" x14ac:dyDescent="0.3">
      <c r="A206" s="5">
        <v>205</v>
      </c>
      <c r="B206" t="s">
        <v>947</v>
      </c>
      <c r="C206" t="s">
        <v>333</v>
      </c>
      <c r="D206" t="s">
        <v>795</v>
      </c>
      <c r="E206" s="2" t="s">
        <v>804</v>
      </c>
      <c r="F206" t="s">
        <v>8</v>
      </c>
      <c r="G206" s="3">
        <v>0</v>
      </c>
      <c r="H206" t="s">
        <v>10</v>
      </c>
      <c r="I206" t="s">
        <v>14</v>
      </c>
      <c r="J206" s="4">
        <v>0</v>
      </c>
      <c r="K206">
        <f>60+35</f>
        <v>95</v>
      </c>
      <c r="O206" t="s">
        <v>813</v>
      </c>
      <c r="P206" t="s">
        <v>809</v>
      </c>
      <c r="R206" t="s">
        <v>433</v>
      </c>
      <c r="S206" t="s">
        <v>14</v>
      </c>
      <c r="T206" t="s">
        <v>14</v>
      </c>
      <c r="U206" t="s">
        <v>783</v>
      </c>
      <c r="V206" s="19" t="s">
        <v>1119</v>
      </c>
      <c r="W206" s="19" t="s">
        <v>15</v>
      </c>
      <c r="AA206" t="str">
        <f>AA$1&amp;": "&amp;Tabla5[[#This Row],[id]]&amp;", "</f>
        <v xml:space="preserve">id: 205, </v>
      </c>
      <c r="AB206" t="str">
        <f>AB$1&amp;": '"&amp;Tabla5[[#This Row],[name]]&amp;"', "</f>
        <v xml:space="preserve">name: 'CRUD con C# .NET 2021, 4 Capas, mysql, Win Form', </v>
      </c>
      <c r="AC206" t="str">
        <f>AC$1&amp;": '"&amp;Tabla5[[#This Row],[category]]&amp;"', "</f>
        <v xml:space="preserve">category: 'Frameworks de back-end', </v>
      </c>
      <c r="AD206" t="str">
        <f>AD$1&amp;": '"&amp;Tabla5[[#This Row],[technology]]&amp;"', "</f>
        <v xml:space="preserve">technology: '.NET', </v>
      </c>
      <c r="AE206" t="str">
        <f>AE$1&amp;": '"&amp;Tabla5[[#This Row],[url]]&amp;"', "</f>
        <v xml:space="preserve">url: 'https://www.udemy.com/course/crud-con-c-net-2021-4-capas-mysql-win-form', </v>
      </c>
      <c r="AF206" t="str">
        <f>AF$1&amp;": '"&amp;Tabla5[[#This Row],[platform]]&amp;"', "</f>
        <v xml:space="preserve">platform: 'Udemy', </v>
      </c>
      <c r="AG206" t="str">
        <f>AG$1&amp;": "&amp;SUBSTITUTE(Tabla5[[#This Row],[costo]],",",".")&amp;", "</f>
        <v xml:space="preserve">costo: 0, </v>
      </c>
      <c r="AH206" t="str">
        <f>AH$1&amp;": '"&amp;Tabla5[[#This Row],[money]]&amp;"', "</f>
        <v xml:space="preserve">money: 'EUR', </v>
      </c>
      <c r="AI206" t="str">
        <f>AI$1&amp;": "&amp;Tabla5[[#This Row],[comprado]]&amp;", "</f>
        <v xml:space="preserve">comprado: true, </v>
      </c>
      <c r="AJ206" t="str">
        <f>AJ$1&amp;": "&amp;Tabla5[[#This Row],[priority]]&amp;", "</f>
        <v xml:space="preserve">priority: 0, </v>
      </c>
      <c r="AK206" t="str">
        <f>AK$1&amp;": "&amp;Tabla5[[#This Row],[minutos]]&amp;", "</f>
        <v xml:space="preserve">minutos: 95, </v>
      </c>
      <c r="AL206" t="str">
        <f>AL$1&amp;": "&amp;IF(Tabla5[[#This Row],[culminado]]=0,"null","'"&amp;TEXT(Tabla5[[#This Row],[culminado]],"aaaa-mm-dd")&amp;"'")&amp;", "</f>
        <v xml:space="preserve">culminado: null, </v>
      </c>
      <c r="AM206" t="str">
        <f>AM$1&amp;": '"&amp;Tabla5[[#This Row],[certificado]]&amp;"', "</f>
        <v xml:space="preserve">certificado: '', </v>
      </c>
      <c r="AN206" t="str">
        <f>AN$1&amp;": '"&amp;Tabla5[[#This Row],[url_certificado]]&amp;"', "</f>
        <v xml:space="preserve">url_certificado: '', </v>
      </c>
      <c r="AO206" t="str">
        <f>AO$1&amp;": '"&amp;Tabla5[[#This Row],[instructor]]&amp;"', "</f>
        <v xml:space="preserve">instructor: 'Joel Barrios (Bachi)', </v>
      </c>
      <c r="AP206" t="str">
        <f>AP$1&amp;": '"&amp;Tabla5[[#This Row],[description]]&amp;"', "</f>
        <v xml:space="preserve">description: 'Aprende todo lo necesario para crear tus propios CRUD con C# .NET Gratis.', </v>
      </c>
      <c r="AQ206" t="str">
        <f>AQ$1&amp;": '"&amp;Tabla5[[#This Row],[url_aux]]&amp;"', "</f>
        <v xml:space="preserve">url_aux: '', </v>
      </c>
      <c r="AR206" t="str">
        <f>AR$1&amp;": '"&amp;Tabla5[[#This Row],[calificacion]]&amp;"', "</f>
        <v xml:space="preserve">calificacion: '*En evaluación*', </v>
      </c>
      <c r="AS206" t="str">
        <f>AS$1&amp;": "&amp;Tabla5[[#This Row],[actualizado]]&amp;", "</f>
        <v xml:space="preserve">actualizado: true, </v>
      </c>
      <c r="AT206" t="str">
        <f>AT$1&amp;": "&amp;Tabla5[[#This Row],[en_ruta]]&amp;", "</f>
        <v xml:space="preserve">en_ruta: true, </v>
      </c>
      <c r="AU206" t="str">
        <f>AU$1&amp;": '"&amp;Tabla5[[#This Row],[logo_platform]]&amp;"', "</f>
        <v xml:space="preserve">logo_platform: 'udemy', </v>
      </c>
      <c r="AV206" t="str">
        <f>AV$1&amp;": [ "&amp;Tabla5[[#This Row],[logo_technologies]]&amp;" ], "</f>
        <v xml:space="preserve">logo_technologies: [ 'csharp','net','mysql' ], </v>
      </c>
      <c r="AW206" t="str">
        <f>AW$1&amp;": "&amp;Tabla5[[#This Row],[mostrar]]&amp;", "</f>
        <v xml:space="preserve">mostrar: false, </v>
      </c>
      <c r="AX206" t="str">
        <f>AX$1&amp;": '"&amp;Tabla5[[#This Row],[repositorio]]&amp;"', "</f>
        <v xml:space="preserve">repositorio: '', </v>
      </c>
      <c r="AY206" t="str">
        <f>AY$1&amp;": '"&amp;Tabla5[[#This Row],[nota]]&amp;"'"</f>
        <v>nota: ''</v>
      </c>
      <c r="AZ206" t="str">
        <f t="shared" si="3"/>
        <v>{ id: 205, name: 'CRUD con C# .NET 2021, 4 Capas, mysql, Win Form', category: 'Frameworks de back-end', technology: '.NET', url: 'https://www.udemy.com/course/crud-con-c-net-2021-4-capas-mysql-win-form', platform: 'Udemy', costo: 0, money: 'EUR', comprado: true, priority: 0, minutos: 95, culminado: null, certificado: '', url_certificado: '', instructor: 'Joel Barrios (Bachi)', description: 'Aprende todo lo necesario para crear tus propios CRUD con C# .NET Gratis.', url_aux: '', calificacion: '*En evaluación*', actualizado: true, en_ruta: true, logo_platform: 'udemy', logo_technologies: [ 'csharp','net','mysql' ], mostrar: false, repositorio: '', nota: '' },</v>
      </c>
    </row>
    <row r="207" spans="1:52" x14ac:dyDescent="0.3">
      <c r="A207" s="5">
        <v>206</v>
      </c>
      <c r="B207" t="s">
        <v>948</v>
      </c>
      <c r="C207" t="s">
        <v>333</v>
      </c>
      <c r="D207" t="s">
        <v>795</v>
      </c>
      <c r="E207" s="2" t="s">
        <v>805</v>
      </c>
      <c r="F207" t="s">
        <v>8</v>
      </c>
      <c r="G207" s="3">
        <v>0</v>
      </c>
      <c r="H207" t="s">
        <v>10</v>
      </c>
      <c r="I207" t="s">
        <v>14</v>
      </c>
      <c r="J207" s="4">
        <v>0</v>
      </c>
      <c r="K207">
        <f>60+23</f>
        <v>83</v>
      </c>
      <c r="O207" t="s">
        <v>813</v>
      </c>
      <c r="P207" t="s">
        <v>808</v>
      </c>
      <c r="R207" t="s">
        <v>433</v>
      </c>
      <c r="S207" t="s">
        <v>14</v>
      </c>
      <c r="T207" t="s">
        <v>14</v>
      </c>
      <c r="U207" t="s">
        <v>783</v>
      </c>
      <c r="V207" s="19" t="s">
        <v>1120</v>
      </c>
      <c r="W207" s="19" t="s">
        <v>15</v>
      </c>
      <c r="AA207" t="str">
        <f>AA$1&amp;": "&amp;Tabla5[[#This Row],[id]]&amp;", "</f>
        <v xml:space="preserve">id: 206, </v>
      </c>
      <c r="AB207" t="str">
        <f>AB$1&amp;": '"&amp;Tabla5[[#This Row],[name]]&amp;"', "</f>
        <v xml:space="preserve">name: 'CRUD con Visual Basic .NET 2021, 4 Capas, mysql, Win Form', </v>
      </c>
      <c r="AC207" t="str">
        <f>AC$1&amp;": '"&amp;Tabla5[[#This Row],[category]]&amp;"', "</f>
        <v xml:space="preserve">category: 'Frameworks de back-end', </v>
      </c>
      <c r="AD207" t="str">
        <f>AD$1&amp;": '"&amp;Tabla5[[#This Row],[technology]]&amp;"', "</f>
        <v xml:space="preserve">technology: '.NET', </v>
      </c>
      <c r="AE207" t="str">
        <f>AE$1&amp;": '"&amp;Tabla5[[#This Row],[url]]&amp;"', "</f>
        <v xml:space="preserve">url: 'https://www.udemy.com/course/crud-con-visual-basic-net-2021-4-capas', </v>
      </c>
      <c r="AF207" t="str">
        <f>AF$1&amp;": '"&amp;Tabla5[[#This Row],[platform]]&amp;"', "</f>
        <v xml:space="preserve">platform: 'Udemy', </v>
      </c>
      <c r="AG207" t="str">
        <f>AG$1&amp;": "&amp;SUBSTITUTE(Tabla5[[#This Row],[costo]],",",".")&amp;", "</f>
        <v xml:space="preserve">costo: 0, </v>
      </c>
      <c r="AH207" t="str">
        <f>AH$1&amp;": '"&amp;Tabla5[[#This Row],[money]]&amp;"', "</f>
        <v xml:space="preserve">money: 'EUR', </v>
      </c>
      <c r="AI207" t="str">
        <f>AI$1&amp;": "&amp;Tabla5[[#This Row],[comprado]]&amp;", "</f>
        <v xml:space="preserve">comprado: true, </v>
      </c>
      <c r="AJ207" t="str">
        <f>AJ$1&amp;": "&amp;Tabla5[[#This Row],[priority]]&amp;", "</f>
        <v xml:space="preserve">priority: 0, </v>
      </c>
      <c r="AK207" t="str">
        <f>AK$1&amp;": "&amp;Tabla5[[#This Row],[minutos]]&amp;", "</f>
        <v xml:space="preserve">minutos: 83, </v>
      </c>
      <c r="AL207" t="str">
        <f>AL$1&amp;": "&amp;IF(Tabla5[[#This Row],[culminado]]=0,"null","'"&amp;TEXT(Tabla5[[#This Row],[culminado]],"aaaa-mm-dd")&amp;"'")&amp;", "</f>
        <v xml:space="preserve">culminado: null, </v>
      </c>
      <c r="AM207" t="str">
        <f>AM$1&amp;": '"&amp;Tabla5[[#This Row],[certificado]]&amp;"', "</f>
        <v xml:space="preserve">certificado: '', </v>
      </c>
      <c r="AN207" t="str">
        <f>AN$1&amp;": '"&amp;Tabla5[[#This Row],[url_certificado]]&amp;"', "</f>
        <v xml:space="preserve">url_certificado: '', </v>
      </c>
      <c r="AO207" t="str">
        <f>AO$1&amp;": '"&amp;Tabla5[[#This Row],[instructor]]&amp;"', "</f>
        <v xml:space="preserve">instructor: 'Joel Barrios (Bachi)', </v>
      </c>
      <c r="AP207" t="str">
        <f>AP$1&amp;": '"&amp;Tabla5[[#This Row],[description]]&amp;"', "</f>
        <v xml:space="preserve">description: 'Aprende todo lo necesario para crear tus propios CRUD con Visual Basic .NET Gratis.', </v>
      </c>
      <c r="AQ207" t="str">
        <f>AQ$1&amp;": '"&amp;Tabla5[[#This Row],[url_aux]]&amp;"', "</f>
        <v xml:space="preserve">url_aux: '', </v>
      </c>
      <c r="AR207" t="str">
        <f>AR$1&amp;": '"&amp;Tabla5[[#This Row],[calificacion]]&amp;"', "</f>
        <v xml:space="preserve">calificacion: '*En evaluación*', </v>
      </c>
      <c r="AS207" t="str">
        <f>AS$1&amp;": "&amp;Tabla5[[#This Row],[actualizado]]&amp;", "</f>
        <v xml:space="preserve">actualizado: true, </v>
      </c>
      <c r="AT207" t="str">
        <f>AT$1&amp;": "&amp;Tabla5[[#This Row],[en_ruta]]&amp;", "</f>
        <v xml:space="preserve">en_ruta: true, </v>
      </c>
      <c r="AU207" t="str">
        <f>AU$1&amp;": '"&amp;Tabla5[[#This Row],[logo_platform]]&amp;"', "</f>
        <v xml:space="preserve">logo_platform: 'udemy', </v>
      </c>
      <c r="AV207" t="str">
        <f>AV$1&amp;": [ "&amp;Tabla5[[#This Row],[logo_technologies]]&amp;" ], "</f>
        <v xml:space="preserve">logo_technologies: [ 'vb','net','mysql' ], </v>
      </c>
      <c r="AW207" t="str">
        <f>AW$1&amp;": "&amp;Tabla5[[#This Row],[mostrar]]&amp;", "</f>
        <v xml:space="preserve">mostrar: false, </v>
      </c>
      <c r="AX207" t="str">
        <f>AX$1&amp;": '"&amp;Tabla5[[#This Row],[repositorio]]&amp;"', "</f>
        <v xml:space="preserve">repositorio: '', </v>
      </c>
      <c r="AY207" t="str">
        <f>AY$1&amp;": '"&amp;Tabla5[[#This Row],[nota]]&amp;"'"</f>
        <v>nota: ''</v>
      </c>
      <c r="AZ207" t="str">
        <f t="shared" si="3"/>
        <v>{ id: 206, name: 'CRUD con Visual Basic .NET 2021, 4 Capas, mysql, Win Form', category: 'Frameworks de back-end', technology: '.NET', url: 'https://www.udemy.com/course/crud-con-visual-basic-net-2021-4-capas', platform: 'Udemy', costo: 0, money: 'EUR', comprado: true, priority: 0, minutos: 83, culminado: null, certificado: '', url_certificado: '', instructor: 'Joel Barrios (Bachi)', description: 'Aprende todo lo necesario para crear tus propios CRUD con Visual Basic .NET Gratis.', url_aux: '', calificacion: '*En evaluación*', actualizado: true, en_ruta: true, logo_platform: 'udemy', logo_technologies: [ 'vb','net','mysql' ], mostrar: false, repositorio: '', nota: '' },</v>
      </c>
    </row>
    <row r="208" spans="1:52" x14ac:dyDescent="0.3">
      <c r="A208" s="5">
        <v>207</v>
      </c>
      <c r="B208" t="s">
        <v>812</v>
      </c>
      <c r="C208" t="s">
        <v>333</v>
      </c>
      <c r="D208" t="s">
        <v>795</v>
      </c>
      <c r="E208" s="2" t="s">
        <v>806</v>
      </c>
      <c r="F208" t="s">
        <v>8</v>
      </c>
      <c r="G208" s="3">
        <v>0</v>
      </c>
      <c r="H208" t="s">
        <v>10</v>
      </c>
      <c r="I208" t="s">
        <v>14</v>
      </c>
      <c r="J208" s="4">
        <v>0</v>
      </c>
      <c r="K208">
        <f>60+33</f>
        <v>93</v>
      </c>
      <c r="O208" t="s">
        <v>814</v>
      </c>
      <c r="P208" t="s">
        <v>807</v>
      </c>
      <c r="R208" t="s">
        <v>433</v>
      </c>
      <c r="S208" t="s">
        <v>14</v>
      </c>
      <c r="T208" t="s">
        <v>14</v>
      </c>
      <c r="U208" t="s">
        <v>783</v>
      </c>
      <c r="V208" s="19" t="s">
        <v>1121</v>
      </c>
      <c r="W208" s="19" t="s">
        <v>15</v>
      </c>
      <c r="AA208" t="str">
        <f>AA$1&amp;": "&amp;Tabla5[[#This Row],[id]]&amp;", "</f>
        <v xml:space="preserve">id: 207, </v>
      </c>
      <c r="AB208" t="str">
        <f>AB$1&amp;": '"&amp;Tabla5[[#This Row],[name]]&amp;"', "</f>
        <v xml:space="preserve">name: 'Desarrollo Web en ASP.NET CORE 5 (2021)', </v>
      </c>
      <c r="AC208" t="str">
        <f>AC$1&amp;": '"&amp;Tabla5[[#This Row],[category]]&amp;"', "</f>
        <v xml:space="preserve">category: 'Frameworks de back-end', </v>
      </c>
      <c r="AD208" t="str">
        <f>AD$1&amp;": '"&amp;Tabla5[[#This Row],[technology]]&amp;"', "</f>
        <v xml:space="preserve">technology: '.NET', </v>
      </c>
      <c r="AE208" t="str">
        <f>AE$1&amp;": '"&amp;Tabla5[[#This Row],[url]]&amp;"', "</f>
        <v xml:space="preserve">url: 'https://www.udemy.com/course/desarrollo-web-en-aspnet-core-5-2021', </v>
      </c>
      <c r="AF208" t="str">
        <f>AF$1&amp;": '"&amp;Tabla5[[#This Row],[platform]]&amp;"', "</f>
        <v xml:space="preserve">platform: 'Udemy', </v>
      </c>
      <c r="AG208" t="str">
        <f>AG$1&amp;": "&amp;SUBSTITUTE(Tabla5[[#This Row],[costo]],",",".")&amp;", "</f>
        <v xml:space="preserve">costo: 0, </v>
      </c>
      <c r="AH208" t="str">
        <f>AH$1&amp;": '"&amp;Tabla5[[#This Row],[money]]&amp;"', "</f>
        <v xml:space="preserve">money: 'EUR', </v>
      </c>
      <c r="AI208" t="str">
        <f>AI$1&amp;": "&amp;Tabla5[[#This Row],[comprado]]&amp;", "</f>
        <v xml:space="preserve">comprado: true, </v>
      </c>
      <c r="AJ208" t="str">
        <f>AJ$1&amp;": "&amp;Tabla5[[#This Row],[priority]]&amp;", "</f>
        <v xml:space="preserve">priority: 0, </v>
      </c>
      <c r="AK208" t="str">
        <f>AK$1&amp;": "&amp;Tabla5[[#This Row],[minutos]]&amp;", "</f>
        <v xml:space="preserve">minutos: 93, </v>
      </c>
      <c r="AL208" t="str">
        <f>AL$1&amp;": "&amp;IF(Tabla5[[#This Row],[culminado]]=0,"null","'"&amp;TEXT(Tabla5[[#This Row],[culminado]],"aaaa-mm-dd")&amp;"'")&amp;", "</f>
        <v xml:space="preserve">culminado: null, </v>
      </c>
      <c r="AM208" t="str">
        <f>AM$1&amp;": '"&amp;Tabla5[[#This Row],[certificado]]&amp;"', "</f>
        <v xml:space="preserve">certificado: '', </v>
      </c>
      <c r="AN208" t="str">
        <f>AN$1&amp;": '"&amp;Tabla5[[#This Row],[url_certificado]]&amp;"', "</f>
        <v xml:space="preserve">url_certificado: '', </v>
      </c>
      <c r="AO208" t="str">
        <f>AO$1&amp;": '"&amp;Tabla5[[#This Row],[instructor]]&amp;"', "</f>
        <v xml:space="preserve">instructor: 'Carlos Piedra', </v>
      </c>
      <c r="AP208" t="str">
        <f>AP$1&amp;": '"&amp;Tabla5[[#This Row],[description]]&amp;"', "</f>
        <v xml:space="preserve">description: 'Sistema de Control de Ingresos y Gastos - Full-Stack Web con .Net 5.', </v>
      </c>
      <c r="AQ208" t="str">
        <f>AQ$1&amp;": '"&amp;Tabla5[[#This Row],[url_aux]]&amp;"', "</f>
        <v xml:space="preserve">url_aux: '', </v>
      </c>
      <c r="AR208" t="str">
        <f>AR$1&amp;": '"&amp;Tabla5[[#This Row],[calificacion]]&amp;"', "</f>
        <v xml:space="preserve">calificacion: '*En evaluación*', </v>
      </c>
      <c r="AS208" t="str">
        <f>AS$1&amp;": "&amp;Tabla5[[#This Row],[actualizado]]&amp;", "</f>
        <v xml:space="preserve">actualizado: true, </v>
      </c>
      <c r="AT208" t="str">
        <f>AT$1&amp;": "&amp;Tabla5[[#This Row],[en_ruta]]&amp;", "</f>
        <v xml:space="preserve">en_ruta: true, </v>
      </c>
      <c r="AU208" t="str">
        <f>AU$1&amp;": '"&amp;Tabla5[[#This Row],[logo_platform]]&amp;"', "</f>
        <v xml:space="preserve">logo_platform: 'udemy', </v>
      </c>
      <c r="AV208" t="str">
        <f>AV$1&amp;": [ "&amp;Tabla5[[#This Row],[logo_technologies]]&amp;" ], "</f>
        <v xml:space="preserve">logo_technologies: [ 'net_core','sqlserver' ], </v>
      </c>
      <c r="AW208" t="str">
        <f>AW$1&amp;": "&amp;Tabla5[[#This Row],[mostrar]]&amp;", "</f>
        <v xml:space="preserve">mostrar: false, </v>
      </c>
      <c r="AX208" t="str">
        <f>AX$1&amp;": '"&amp;Tabla5[[#This Row],[repositorio]]&amp;"', "</f>
        <v xml:space="preserve">repositorio: '', </v>
      </c>
      <c r="AY208" t="str">
        <f>AY$1&amp;": '"&amp;Tabla5[[#This Row],[nota]]&amp;"'"</f>
        <v>nota: ''</v>
      </c>
      <c r="AZ208" t="str">
        <f t="shared" si="3"/>
        <v>{ id: 207, name: 'Desarrollo Web en ASP.NET CORE 5 (2021)', category: 'Frameworks de back-end', technology: '.NET', url: 'https://www.udemy.com/course/desarrollo-web-en-aspnet-core-5-2021', platform: 'Udemy', costo: 0, money: 'EUR', comprado: true, priority: 0, minutos: 93, culminado: null, certificado: '', url_certificado: '', instructor: 'Carlos Piedra', description: 'Sistema de Control de Ingresos y Gastos - Full-Stack Web con .Net 5.', url_aux: '', calificacion: '*En evaluación*', actualizado: true, en_ruta: true, logo_platform: 'udemy', logo_technologies: [ 'net_core','sqlserver' ], mostrar: false, repositorio: '', nota: '' },</v>
      </c>
    </row>
    <row r="209" spans="1:52" x14ac:dyDescent="0.3">
      <c r="A209" s="10">
        <v>208</v>
      </c>
      <c r="B209" t="s">
        <v>816</v>
      </c>
      <c r="C209" t="s">
        <v>438</v>
      </c>
      <c r="D209" t="s">
        <v>817</v>
      </c>
      <c r="E209" s="2" t="s">
        <v>815</v>
      </c>
      <c r="F209" t="s">
        <v>8</v>
      </c>
      <c r="G209" s="3">
        <v>9.99</v>
      </c>
      <c r="H209" t="s">
        <v>10</v>
      </c>
      <c r="I209" t="s">
        <v>15</v>
      </c>
      <c r="J209" s="4">
        <v>0</v>
      </c>
      <c r="K209">
        <f>8*60+2</f>
        <v>482</v>
      </c>
      <c r="O209" t="s">
        <v>819</v>
      </c>
      <c r="P209" t="s">
        <v>820</v>
      </c>
      <c r="R209" t="s">
        <v>433</v>
      </c>
      <c r="S209" t="s">
        <v>14</v>
      </c>
      <c r="T209" t="s">
        <v>14</v>
      </c>
      <c r="U209" t="s">
        <v>783</v>
      </c>
      <c r="V209" s="19" t="s">
        <v>866</v>
      </c>
      <c r="W209" s="19" t="s">
        <v>15</v>
      </c>
      <c r="AA209" t="str">
        <f>AA$1&amp;": "&amp;Tabla5[[#This Row],[id]]&amp;", "</f>
        <v xml:space="preserve">id: 208, </v>
      </c>
      <c r="AB209" t="str">
        <f>AB$1&amp;": '"&amp;Tabla5[[#This Row],[name]]&amp;"', "</f>
        <v xml:space="preserve">name: 'Curso de Programación Orientada a Objetos con Ruby desde 0', </v>
      </c>
      <c r="AC209" t="str">
        <f>AC$1&amp;": '"&amp;Tabla5[[#This Row],[category]]&amp;"', "</f>
        <v xml:space="preserve">category: 'Back-end', </v>
      </c>
      <c r="AD209" t="str">
        <f>AD$1&amp;": '"&amp;Tabla5[[#This Row],[technology]]&amp;"', "</f>
        <v xml:space="preserve">technology: 'Ruby', </v>
      </c>
      <c r="AE209" t="str">
        <f>AE$1&amp;": '"&amp;Tabla5[[#This Row],[url]]&amp;"', "</f>
        <v xml:space="preserve">url: 'https://www.udemy.com/course/ruby-poo', </v>
      </c>
      <c r="AF209" t="str">
        <f>AF$1&amp;": '"&amp;Tabla5[[#This Row],[platform]]&amp;"', "</f>
        <v xml:space="preserve">platform: 'Udemy', </v>
      </c>
      <c r="AG209" t="str">
        <f>AG$1&amp;": "&amp;SUBSTITUTE(Tabla5[[#This Row],[costo]],",",".")&amp;", "</f>
        <v xml:space="preserve">costo: 9.99, </v>
      </c>
      <c r="AH209" t="str">
        <f>AH$1&amp;": '"&amp;Tabla5[[#This Row],[money]]&amp;"', "</f>
        <v xml:space="preserve">money: 'EUR', </v>
      </c>
      <c r="AI209" t="str">
        <f>AI$1&amp;": "&amp;Tabla5[[#This Row],[comprado]]&amp;", "</f>
        <v xml:space="preserve">comprado: false, </v>
      </c>
      <c r="AJ209" t="str">
        <f>AJ$1&amp;": "&amp;Tabla5[[#This Row],[priority]]&amp;", "</f>
        <v xml:space="preserve">priority: 0, </v>
      </c>
      <c r="AK209" t="str">
        <f>AK$1&amp;": "&amp;Tabla5[[#This Row],[minutos]]&amp;", "</f>
        <v xml:space="preserve">minutos: 482, </v>
      </c>
      <c r="AL209" t="str">
        <f>AL$1&amp;": "&amp;IF(Tabla5[[#This Row],[culminado]]=0,"null","'"&amp;TEXT(Tabla5[[#This Row],[culminado]],"aaaa-mm-dd")&amp;"'")&amp;", "</f>
        <v xml:space="preserve">culminado: null, </v>
      </c>
      <c r="AM209" t="str">
        <f>AM$1&amp;": '"&amp;Tabla5[[#This Row],[certificado]]&amp;"', "</f>
        <v xml:space="preserve">certificado: '', </v>
      </c>
      <c r="AN209" t="str">
        <f>AN$1&amp;": '"&amp;Tabla5[[#This Row],[url_certificado]]&amp;"', "</f>
        <v xml:space="preserve">url_certificado: '', </v>
      </c>
      <c r="AO209" t="str">
        <f>AO$1&amp;": '"&amp;Tabla5[[#This Row],[instructor]]&amp;"', "</f>
        <v xml:space="preserve">instructor: 'Pedro Vargas', </v>
      </c>
      <c r="AP209" t="str">
        <f>AP$1&amp;": '"&amp;Tabla5[[#This Row],[description]]&amp;"', "</f>
        <v xml:space="preserve">description: 'Domina el Lenguaje de Programación Ruby! Curso Práctico de Ruby desde las bases de la programación hasta POO.', </v>
      </c>
      <c r="AQ209" t="str">
        <f>AQ$1&amp;": '"&amp;Tabla5[[#This Row],[url_aux]]&amp;"', "</f>
        <v xml:space="preserve">url_aux: '', </v>
      </c>
      <c r="AR209" t="str">
        <f>AR$1&amp;": '"&amp;Tabla5[[#This Row],[calificacion]]&amp;"', "</f>
        <v xml:space="preserve">calificacion: '*En evaluación*', </v>
      </c>
      <c r="AS209" t="str">
        <f>AS$1&amp;": "&amp;Tabla5[[#This Row],[actualizado]]&amp;", "</f>
        <v xml:space="preserve">actualizado: true, </v>
      </c>
      <c r="AT209" t="str">
        <f>AT$1&amp;": "&amp;Tabla5[[#This Row],[en_ruta]]&amp;", "</f>
        <v xml:space="preserve">en_ruta: true, </v>
      </c>
      <c r="AU209" t="str">
        <f>AU$1&amp;": '"&amp;Tabla5[[#This Row],[logo_platform]]&amp;"', "</f>
        <v xml:space="preserve">logo_platform: 'udemy', </v>
      </c>
      <c r="AV209" t="str">
        <f>AV$1&amp;": [ "&amp;Tabla5[[#This Row],[logo_technologies]]&amp;" ], "</f>
        <v xml:space="preserve">logo_technologies: [ 'ruby' ], </v>
      </c>
      <c r="AW209" t="str">
        <f>AW$1&amp;": "&amp;Tabla5[[#This Row],[mostrar]]&amp;", "</f>
        <v xml:space="preserve">mostrar: false, </v>
      </c>
      <c r="AX209" t="str">
        <f>AX$1&amp;": '"&amp;Tabla5[[#This Row],[repositorio]]&amp;"', "</f>
        <v xml:space="preserve">repositorio: '', </v>
      </c>
      <c r="AY209" t="str">
        <f>AY$1&amp;": '"&amp;Tabla5[[#This Row],[nota]]&amp;"'"</f>
        <v>nota: ''</v>
      </c>
      <c r="AZ209" t="str">
        <f t="shared" si="3"/>
        <v>{ id: 208, name: 'Curso de Programación Orientada a Objetos con Ruby desde 0', category: 'Back-end', technology: 'Ruby', url: 'https://www.udemy.com/course/ruby-poo', platform: 'Udemy', costo: 9.99, money: 'EUR', comprado: false, priority: 0, minutos: 482, culminado: null, certificado: '', url_certificado: '', instructor: 'Pedro Vargas', description: 'Domina el Lenguaje de Programación Ruby! Curso Práctico de Ruby desde las bases de la programación hasta POO.', url_aux: '', calificacion: '*En evaluación*', actualizado: true, en_ruta: true, logo_platform: 'udemy', logo_technologies: [ 'ruby' ], mostrar: false, repositorio: '', nota: '' },</v>
      </c>
    </row>
    <row r="210" spans="1:52" x14ac:dyDescent="0.3">
      <c r="A210" s="10">
        <v>209</v>
      </c>
      <c r="B210" t="s">
        <v>822</v>
      </c>
      <c r="C210" t="s">
        <v>333</v>
      </c>
      <c r="D210" t="s">
        <v>818</v>
      </c>
      <c r="E210" s="2" t="s">
        <v>823</v>
      </c>
      <c r="F210" t="s">
        <v>442</v>
      </c>
      <c r="G210" s="3">
        <v>20</v>
      </c>
      <c r="H210" t="s">
        <v>10</v>
      </c>
      <c r="I210" t="s">
        <v>14</v>
      </c>
      <c r="J210" s="4">
        <v>0</v>
      </c>
      <c r="K210">
        <f>10*60+52</f>
        <v>652</v>
      </c>
      <c r="O210" t="s">
        <v>821</v>
      </c>
      <c r="P210" t="s">
        <v>824</v>
      </c>
      <c r="R210" t="s">
        <v>433</v>
      </c>
      <c r="S210" t="s">
        <v>14</v>
      </c>
      <c r="T210" t="s">
        <v>14</v>
      </c>
      <c r="U210" t="s">
        <v>768</v>
      </c>
      <c r="V210" s="19" t="s">
        <v>1122</v>
      </c>
      <c r="W210" s="19" t="s">
        <v>15</v>
      </c>
      <c r="AA210" t="str">
        <f>AA$1&amp;": "&amp;Tabla5[[#This Row],[id]]&amp;", "</f>
        <v xml:space="preserve">id: 209, </v>
      </c>
      <c r="AB210" t="str">
        <f>AB$1&amp;": '"&amp;Tabla5[[#This Row],[name]]&amp;"', "</f>
        <v xml:space="preserve">name: 'Curso profesional de Ruby on Rails', </v>
      </c>
      <c r="AC210" t="str">
        <f>AC$1&amp;": '"&amp;Tabla5[[#This Row],[category]]&amp;"', "</f>
        <v xml:space="preserve">category: 'Frameworks de back-end', </v>
      </c>
      <c r="AD210" t="str">
        <f>AD$1&amp;": '"&amp;Tabla5[[#This Row],[technology]]&amp;"', "</f>
        <v xml:space="preserve">technology: 'Rails', </v>
      </c>
      <c r="AE210" t="str">
        <f>AE$1&amp;": '"&amp;Tabla5[[#This Row],[url]]&amp;"', "</f>
        <v xml:space="preserve">url: 'https://codigofacilito.com/cursos/rails-profesional', </v>
      </c>
      <c r="AF210" t="str">
        <f>AF$1&amp;": '"&amp;Tabla5[[#This Row],[platform]]&amp;"', "</f>
        <v xml:space="preserve">platform: 'Códigofacilito', </v>
      </c>
      <c r="AG210" t="str">
        <f>AG$1&amp;": "&amp;SUBSTITUTE(Tabla5[[#This Row],[costo]],",",".")&amp;", "</f>
        <v xml:space="preserve">costo: 20, </v>
      </c>
      <c r="AH210" t="str">
        <f>AH$1&amp;": '"&amp;Tabla5[[#This Row],[money]]&amp;"', "</f>
        <v xml:space="preserve">money: 'EUR', </v>
      </c>
      <c r="AI210" t="str">
        <f>AI$1&amp;": "&amp;Tabla5[[#This Row],[comprado]]&amp;", "</f>
        <v xml:space="preserve">comprado: true, </v>
      </c>
      <c r="AJ210" t="str">
        <f>AJ$1&amp;": "&amp;Tabla5[[#This Row],[priority]]&amp;", "</f>
        <v xml:space="preserve">priority: 0, </v>
      </c>
      <c r="AK210" t="str">
        <f>AK$1&amp;": "&amp;Tabla5[[#This Row],[minutos]]&amp;", "</f>
        <v xml:space="preserve">minutos: 652, </v>
      </c>
      <c r="AL210" t="str">
        <f>AL$1&amp;": "&amp;IF(Tabla5[[#This Row],[culminado]]=0,"null","'"&amp;TEXT(Tabla5[[#This Row],[culminado]],"aaaa-mm-dd")&amp;"'")&amp;", "</f>
        <v xml:space="preserve">culminado: null, </v>
      </c>
      <c r="AM210" t="str">
        <f>AM$1&amp;": '"&amp;Tabla5[[#This Row],[certificado]]&amp;"', "</f>
        <v xml:space="preserve">certificado: '', </v>
      </c>
      <c r="AN210" t="str">
        <f>AN$1&amp;": '"&amp;Tabla5[[#This Row],[url_certificado]]&amp;"', "</f>
        <v xml:space="preserve">url_certificado: '', </v>
      </c>
      <c r="AO210" t="str">
        <f>AO$1&amp;": '"&amp;Tabla5[[#This Row],[instructor]]&amp;"', "</f>
        <v xml:space="preserve">instructor: 'Uriel Hernández', </v>
      </c>
      <c r="AP210" t="str">
        <f>AP$1&amp;": '"&amp;Tabla5[[#This Row],[description]]&amp;"', "</f>
        <v xml:space="preserve">description: 'Aprende a fondo y desde 0 Ruby on Rails. Es uno de los frameworks backend más importantes en la historia de la web, hoy Shopify, GitHub, Airbnb y otras empresas siguen usando Rails.', </v>
      </c>
      <c r="AQ210" t="str">
        <f>AQ$1&amp;": '"&amp;Tabla5[[#This Row],[url_aux]]&amp;"', "</f>
        <v xml:space="preserve">url_aux: '', </v>
      </c>
      <c r="AR210" t="str">
        <f>AR$1&amp;": '"&amp;Tabla5[[#This Row],[calificacion]]&amp;"', "</f>
        <v xml:space="preserve">calificacion: '*En evaluación*', </v>
      </c>
      <c r="AS210" t="str">
        <f>AS$1&amp;": "&amp;Tabla5[[#This Row],[actualizado]]&amp;", "</f>
        <v xml:space="preserve">actualizado: true, </v>
      </c>
      <c r="AT210" t="str">
        <f>AT$1&amp;": "&amp;Tabla5[[#This Row],[en_ruta]]&amp;", "</f>
        <v xml:space="preserve">en_ruta: true, </v>
      </c>
      <c r="AU210" t="str">
        <f>AU$1&amp;": '"&amp;Tabla5[[#This Row],[logo_platform]]&amp;"', "</f>
        <v xml:space="preserve">logo_platform: 'codigofacilito', </v>
      </c>
      <c r="AV210" t="str">
        <f>AV$1&amp;": [ "&amp;Tabla5[[#This Row],[logo_technologies]]&amp;" ], "</f>
        <v xml:space="preserve">logo_technologies: [ 'ruby','rails' ], </v>
      </c>
      <c r="AW210" t="str">
        <f>AW$1&amp;": "&amp;Tabla5[[#This Row],[mostrar]]&amp;", "</f>
        <v xml:space="preserve">mostrar: false, </v>
      </c>
      <c r="AX210" t="str">
        <f>AX$1&amp;": '"&amp;Tabla5[[#This Row],[repositorio]]&amp;"', "</f>
        <v xml:space="preserve">repositorio: '', </v>
      </c>
      <c r="AY210" t="str">
        <f>AY$1&amp;": '"&amp;Tabla5[[#This Row],[nota]]&amp;"'"</f>
        <v>nota: ''</v>
      </c>
      <c r="AZ210" t="str">
        <f t="shared" si="3"/>
        <v>{ id: 209, name: 'Curso profesional de Ruby on Rails', category: 'Frameworks de back-end', technology: 'Rails', url: 'https://codigofacilito.com/cursos/rails-profesional', platform: 'Códigofacilito', costo: 20, money: 'EUR', comprado: true, priority: 0, minutos: 652, culminado: null, certificado: '', url_certificado: '', instructor: 'Uriel Hernández', description: 'Aprende a fondo y desde 0 Ruby on Rails. Es uno de los frameworks backend más importantes en la historia de la web, hoy Shopify, GitHub, Airbnb y otras empresas siguen usando Rails.', url_aux: '', calificacion: '*En evaluación*', actualizado: true, en_ruta: true, logo_platform: 'codigofacilito', logo_technologies: [ 'ruby','rails' ], mostrar: false, repositorio: '', nota: '' },</v>
      </c>
    </row>
    <row r="211" spans="1:52" x14ac:dyDescent="0.3">
      <c r="A211" s="6">
        <v>210</v>
      </c>
      <c r="B211" t="s">
        <v>1054</v>
      </c>
      <c r="C211" t="s">
        <v>260</v>
      </c>
      <c r="D211" t="s">
        <v>1056</v>
      </c>
      <c r="E211" s="2" t="s">
        <v>1053</v>
      </c>
      <c r="F211" t="s">
        <v>8</v>
      </c>
      <c r="G211" s="3">
        <v>12.99</v>
      </c>
      <c r="H211" t="s">
        <v>10</v>
      </c>
      <c r="I211" t="s">
        <v>14</v>
      </c>
      <c r="J211" s="4">
        <v>0</v>
      </c>
      <c r="K211">
        <f>9*60+1</f>
        <v>541</v>
      </c>
      <c r="L211" s="9">
        <v>44660</v>
      </c>
      <c r="M211" t="s">
        <v>1149</v>
      </c>
      <c r="N211" s="2" t="s">
        <v>1192</v>
      </c>
      <c r="O211" t="s">
        <v>1148</v>
      </c>
      <c r="P211" t="s">
        <v>1055</v>
      </c>
      <c r="R211" t="s">
        <v>507</v>
      </c>
      <c r="S211" t="s">
        <v>14</v>
      </c>
      <c r="T211" t="s">
        <v>14</v>
      </c>
      <c r="U211" t="s">
        <v>783</v>
      </c>
      <c r="V211" s="19" t="s">
        <v>1123</v>
      </c>
      <c r="W211" t="s">
        <v>14</v>
      </c>
      <c r="X211" s="2" t="s">
        <v>1145</v>
      </c>
      <c r="AA211" t="str">
        <f>AA$1&amp;": "&amp;Tabla5[[#This Row],[id]]&amp;", "</f>
        <v xml:space="preserve">id: 210, </v>
      </c>
      <c r="AB211" t="str">
        <f>AB$1&amp;": '"&amp;Tabla5[[#This Row],[name]]&amp;"', "</f>
        <v xml:space="preserve">name: 'Nuxt.js - Framework de Vue.js con Strapi GraphQL', </v>
      </c>
      <c r="AC211" t="str">
        <f>AC$1&amp;": '"&amp;Tabla5[[#This Row],[category]]&amp;"', "</f>
        <v xml:space="preserve">category: 'Frameworks de JavaScript', </v>
      </c>
      <c r="AD211" t="str">
        <f>AD$1&amp;": '"&amp;Tabla5[[#This Row],[technology]]&amp;"', "</f>
        <v xml:space="preserve">technology: 'Nuxt', </v>
      </c>
      <c r="AE211" t="str">
        <f>AE$1&amp;": '"&amp;Tabla5[[#This Row],[url]]&amp;"', "</f>
        <v xml:space="preserve">url: 'https://www.udemy.com/course/nuxtjs-framework-de-vuejs-con-strapi-graphql/', </v>
      </c>
      <c r="AF211" t="str">
        <f>AF$1&amp;": '"&amp;Tabla5[[#This Row],[platform]]&amp;"', "</f>
        <v xml:space="preserve">platform: 'Udemy', </v>
      </c>
      <c r="AG211" t="str">
        <f>AG$1&amp;": "&amp;SUBSTITUTE(Tabla5[[#This Row],[costo]],",",".")&amp;", "</f>
        <v xml:space="preserve">costo: 12.99, </v>
      </c>
      <c r="AH211" t="str">
        <f>AH$1&amp;": '"&amp;Tabla5[[#This Row],[money]]&amp;"', "</f>
        <v xml:space="preserve">money: 'EUR', </v>
      </c>
      <c r="AI211" t="str">
        <f>AI$1&amp;": "&amp;Tabla5[[#This Row],[comprado]]&amp;", "</f>
        <v xml:space="preserve">comprado: true, </v>
      </c>
      <c r="AJ211" t="str">
        <f>AJ$1&amp;": "&amp;Tabla5[[#This Row],[priority]]&amp;", "</f>
        <v xml:space="preserve">priority: 0, </v>
      </c>
      <c r="AK211" t="str">
        <f>AK$1&amp;": "&amp;Tabla5[[#This Row],[minutos]]&amp;", "</f>
        <v xml:space="preserve">minutos: 541, </v>
      </c>
      <c r="AL211" t="str">
        <f>AL$1&amp;": "&amp;IF(Tabla5[[#This Row],[culminado]]=0,"null","'"&amp;TEXT(Tabla5[[#This Row],[culminado]],"aaaa-mm-dd")&amp;"'")&amp;", "</f>
        <v xml:space="preserve">culminado: '2022-04-09', </v>
      </c>
      <c r="AM211" t="str">
        <f>AM$1&amp;": '"&amp;Tabla5[[#This Row],[certificado]]&amp;"', "</f>
        <v xml:space="preserve">certificado: 'UC-b8541f71-23d7-4c12-9580-ff421f939bb7', </v>
      </c>
      <c r="AN211" t="str">
        <f>AN$1&amp;": '"&amp;Tabla5[[#This Row],[url_certificado]]&amp;"', "</f>
        <v xml:space="preserve">url_certificado: 'https://www.udemy.com/certificate/UC-b8541f71-23d7-4c12-9580-ff421f939bb7', </v>
      </c>
      <c r="AO211" t="str">
        <f>AO$1&amp;": '"&amp;Tabla5[[#This Row],[instructor]]&amp;"', "</f>
        <v xml:space="preserve">instructor: 'Santiago Catano Arango', </v>
      </c>
      <c r="AP211" t="str">
        <f>AP$1&amp;": '"&amp;Tabla5[[#This Row],[description]]&amp;"', "</f>
        <v xml:space="preserve">description: '¡Aprende a crear aplicaciones Vue.js con Nuxt.js utilizando como base de datos Strapi GraphQL!', </v>
      </c>
      <c r="AQ211" t="str">
        <f>AQ$1&amp;": '"&amp;Tabla5[[#This Row],[url_aux]]&amp;"', "</f>
        <v xml:space="preserve">url_aux: '', </v>
      </c>
      <c r="AR211" t="str">
        <f>AR$1&amp;": '"&amp;Tabla5[[#This Row],[calificacion]]&amp;"', "</f>
        <v xml:space="preserve">calificacion: 'Muy bueno', </v>
      </c>
      <c r="AS211" t="str">
        <f>AS$1&amp;": "&amp;Tabla5[[#This Row],[actualizado]]&amp;", "</f>
        <v xml:space="preserve">actualizado: true, </v>
      </c>
      <c r="AT211" t="str">
        <f>AT$1&amp;": "&amp;Tabla5[[#This Row],[en_ruta]]&amp;", "</f>
        <v xml:space="preserve">en_ruta: true, </v>
      </c>
      <c r="AU211" t="str">
        <f>AU$1&amp;": '"&amp;Tabla5[[#This Row],[logo_platform]]&amp;"', "</f>
        <v xml:space="preserve">logo_platform: 'udemy', </v>
      </c>
      <c r="AV211" t="str">
        <f>AV$1&amp;": [ "&amp;Tabla5[[#This Row],[logo_technologies]]&amp;" ], "</f>
        <v xml:space="preserve">logo_technologies: [ 'nuxt','vuejs','graphql','strapi' ], </v>
      </c>
      <c r="AW211" t="str">
        <f>AW$1&amp;": "&amp;Tabla5[[#This Row],[mostrar]]&amp;", "</f>
        <v xml:space="preserve">mostrar: true, </v>
      </c>
      <c r="AX211" t="str">
        <f>AX$1&amp;": '"&amp;Tabla5[[#This Row],[repositorio]]&amp;"', "</f>
        <v xml:space="preserve">repositorio: 'https://github.com/petrix12/nuxt2022', </v>
      </c>
      <c r="AY211" t="str">
        <f>AY$1&amp;": '"&amp;Tabla5[[#This Row],[nota]]&amp;"'"</f>
        <v>nota: ''</v>
      </c>
      <c r="AZ211" t="str">
        <f t="shared" si="3"/>
        <v>{ id: 210, name: 'Nuxt.js - Framework de Vue.js con Strapi GraphQL', category: 'Frameworks de JavaScript', technology: 'Nuxt', url: 'https://www.udemy.com/course/nuxtjs-framework-de-vuejs-con-strapi-graphql/', platform: 'Udemy', costo: 12.99, money: 'EUR', comprado: true, priority: 0, minutos: 541, culminado: '2022-04-09', certificado: 'UC-b8541f71-23d7-4c12-9580-ff421f939bb7', url_certificado: 'https://www.udemy.com/certificate/UC-b8541f71-23d7-4c12-9580-ff421f939bb7', instructor: 'Santiago Catano Arango', description: '¡Aprende a crear aplicaciones Vue.js con Nuxt.js utilizando como base de datos Strapi GraphQL!', url_aux: '', calificacion: 'Muy bueno', actualizado: true, en_ruta: true, logo_platform: 'udemy', logo_technologies: [ 'nuxt','vuejs','graphql','strapi' ], mostrar: true, repositorio: 'https://github.com/petrix12/nuxt2022', nota: '' },</v>
      </c>
    </row>
    <row r="212" spans="1:52" x14ac:dyDescent="0.3">
      <c r="A212" s="7">
        <v>211</v>
      </c>
      <c r="B212" t="s">
        <v>1059</v>
      </c>
      <c r="C212" t="s">
        <v>438</v>
      </c>
      <c r="D212" t="s">
        <v>1060</v>
      </c>
      <c r="E212" s="2" t="s">
        <v>1061</v>
      </c>
      <c r="F212" t="s">
        <v>8</v>
      </c>
      <c r="G212" s="3">
        <v>0</v>
      </c>
      <c r="H212" t="s">
        <v>10</v>
      </c>
      <c r="I212" t="s">
        <v>14</v>
      </c>
      <c r="J212" s="4">
        <v>1</v>
      </c>
      <c r="K212">
        <f>2*60+36</f>
        <v>156</v>
      </c>
      <c r="O212" t="s">
        <v>157</v>
      </c>
      <c r="P212" t="s">
        <v>1062</v>
      </c>
      <c r="R212" t="s">
        <v>433</v>
      </c>
      <c r="S212" t="s">
        <v>14</v>
      </c>
      <c r="T212" t="s">
        <v>14</v>
      </c>
      <c r="U212" t="s">
        <v>783</v>
      </c>
      <c r="V212" s="19" t="s">
        <v>1124</v>
      </c>
      <c r="W212" t="s">
        <v>15</v>
      </c>
      <c r="AA212" t="str">
        <f>AA$1&amp;": "&amp;Tabla5[[#This Row],[id]]&amp;", "</f>
        <v xml:space="preserve">id: 211, </v>
      </c>
      <c r="AB212" t="str">
        <f>AB$1&amp;": '"&amp;Tabla5[[#This Row],[name]]&amp;"', "</f>
        <v xml:space="preserve">name: 'Registro y Login con Redes Sociales PHP, MySQL y Firebase', </v>
      </c>
      <c r="AC212" t="str">
        <f>AC$1&amp;": '"&amp;Tabla5[[#This Row],[category]]&amp;"', "</f>
        <v xml:space="preserve">category: 'Back-end', </v>
      </c>
      <c r="AD212" t="str">
        <f>AD$1&amp;": '"&amp;Tabla5[[#This Row],[technology]]&amp;"', "</f>
        <v xml:space="preserve">technology: 'Login', </v>
      </c>
      <c r="AE212" t="str">
        <f>AE$1&amp;": '"&amp;Tabla5[[#This Row],[url]]&amp;"', "</f>
        <v xml:space="preserve">url: 'https://www.udemy.com/course/registro-y-login-con-redes-sociales-php-mysql-y-firebase', </v>
      </c>
      <c r="AF212" t="str">
        <f>AF$1&amp;": '"&amp;Tabla5[[#This Row],[platform]]&amp;"', "</f>
        <v xml:space="preserve">platform: 'Udemy', </v>
      </c>
      <c r="AG212" t="str">
        <f>AG$1&amp;": "&amp;SUBSTITUTE(Tabla5[[#This Row],[costo]],",",".")&amp;", "</f>
        <v xml:space="preserve">costo: 0, </v>
      </c>
      <c r="AH212" t="str">
        <f>AH$1&amp;": '"&amp;Tabla5[[#This Row],[money]]&amp;"', "</f>
        <v xml:space="preserve">money: 'EUR', </v>
      </c>
      <c r="AI212" t="str">
        <f>AI$1&amp;": "&amp;Tabla5[[#This Row],[comprado]]&amp;", "</f>
        <v xml:space="preserve">comprado: true, </v>
      </c>
      <c r="AJ212" t="str">
        <f>AJ$1&amp;": "&amp;Tabla5[[#This Row],[priority]]&amp;", "</f>
        <v xml:space="preserve">priority: 1, </v>
      </c>
      <c r="AK212" t="str">
        <f>AK$1&amp;": "&amp;Tabla5[[#This Row],[minutos]]&amp;", "</f>
        <v xml:space="preserve">minutos: 156, </v>
      </c>
      <c r="AL212" t="str">
        <f>AL$1&amp;": "&amp;IF(Tabla5[[#This Row],[culminado]]=0,"null","'"&amp;TEXT(Tabla5[[#This Row],[culminado]],"aaaa-mm-dd")&amp;"'")&amp;", "</f>
        <v xml:space="preserve">culminado: null, </v>
      </c>
      <c r="AM212" t="str">
        <f>AM$1&amp;": '"&amp;Tabla5[[#This Row],[certificado]]&amp;"', "</f>
        <v xml:space="preserve">certificado: '', </v>
      </c>
      <c r="AN212" t="str">
        <f>AN$1&amp;": '"&amp;Tabla5[[#This Row],[url_certificado]]&amp;"', "</f>
        <v xml:space="preserve">url_certificado: '', </v>
      </c>
      <c r="AO212" t="str">
        <f>AO$1&amp;": '"&amp;Tabla5[[#This Row],[instructor]]&amp;"', "</f>
        <v xml:space="preserve">instructor: 'Davis Anderson Bastidas Vicente', </v>
      </c>
      <c r="AP212" t="str">
        <f>AP$1&amp;": '"&amp;Tabla5[[#This Row],[description]]&amp;"', "</f>
        <v xml:space="preserve">description: 'Registro y Login con Google, Facebook y Github.', </v>
      </c>
      <c r="AQ212" t="str">
        <f>AQ$1&amp;": '"&amp;Tabla5[[#This Row],[url_aux]]&amp;"', "</f>
        <v xml:space="preserve">url_aux: '', </v>
      </c>
      <c r="AR212" t="str">
        <f>AR$1&amp;": '"&amp;Tabla5[[#This Row],[calificacion]]&amp;"', "</f>
        <v xml:space="preserve">calificacion: '*En evaluación*', </v>
      </c>
      <c r="AS212" t="str">
        <f>AS$1&amp;": "&amp;Tabla5[[#This Row],[actualizado]]&amp;", "</f>
        <v xml:space="preserve">actualizado: true, </v>
      </c>
      <c r="AT212" t="str">
        <f>AT$1&amp;": "&amp;Tabla5[[#This Row],[en_ruta]]&amp;", "</f>
        <v xml:space="preserve">en_ruta: true, </v>
      </c>
      <c r="AU212" t="str">
        <f>AU$1&amp;": '"&amp;Tabla5[[#This Row],[logo_platform]]&amp;"', "</f>
        <v xml:space="preserve">logo_platform: 'udemy', </v>
      </c>
      <c r="AV212" t="str">
        <f>AV$1&amp;": [ "&amp;Tabla5[[#This Row],[logo_technologies]]&amp;" ], "</f>
        <v xml:space="preserve">logo_technologies: [ 'php','mysql','javascript','facebook','google','fireabase' ], </v>
      </c>
      <c r="AW212" t="str">
        <f>AW$1&amp;": "&amp;Tabla5[[#This Row],[mostrar]]&amp;", "</f>
        <v xml:space="preserve">mostrar: false, </v>
      </c>
      <c r="AX212" t="str">
        <f>AX$1&amp;": '"&amp;Tabla5[[#This Row],[repositorio]]&amp;"', "</f>
        <v xml:space="preserve">repositorio: '', </v>
      </c>
      <c r="AY212" t="str">
        <f>AY$1&amp;": '"&amp;Tabla5[[#This Row],[nota]]&amp;"'"</f>
        <v>nota: ''</v>
      </c>
      <c r="AZ212" t="str">
        <f t="shared" si="3"/>
        <v>{ id: 211, name: 'Registro y Login con Redes Sociales PHP, MySQL y Firebase', category: 'Back-end', technology: 'Login', url: 'https://www.udemy.com/course/registro-y-login-con-redes-sociales-php-mysql-y-firebase', platform: 'Udemy', costo: 0, money: 'EUR', comprado: true, priority: 1, minutos: 156, culminado: null, certificado: '', url_certificado: '', instructor: 'Davis Anderson Bastidas Vicente', description: 'Registro y Login con Google, Facebook y Github.', url_aux: '', calificacion: '*En evaluación*', actualizado: true, en_ruta: true, logo_platform: 'udemy', logo_technologies: [ 'php','mysql','javascript','facebook','google','fireabase' ], mostrar: false, repositorio: '', nota: '' },</v>
      </c>
    </row>
    <row r="213" spans="1:52" x14ac:dyDescent="0.3">
      <c r="A213" s="6">
        <v>212</v>
      </c>
      <c r="B213" t="s">
        <v>1064</v>
      </c>
      <c r="C213" t="s">
        <v>438</v>
      </c>
      <c r="D213" t="s">
        <v>497</v>
      </c>
      <c r="E213" s="2" t="s">
        <v>1063</v>
      </c>
      <c r="F213" t="s">
        <v>8</v>
      </c>
      <c r="G213" s="3">
        <v>9.99</v>
      </c>
      <c r="H213" t="s">
        <v>10</v>
      </c>
      <c r="I213" t="s">
        <v>14</v>
      </c>
      <c r="J213" s="4">
        <v>0</v>
      </c>
      <c r="K213">
        <f>28*60+35</f>
        <v>1715</v>
      </c>
      <c r="L213" s="9">
        <v>44873</v>
      </c>
      <c r="M213" t="s">
        <v>1300</v>
      </c>
      <c r="N213" s="2" t="s">
        <v>1301</v>
      </c>
      <c r="O213" t="s">
        <v>30</v>
      </c>
      <c r="P213" t="s">
        <v>1065</v>
      </c>
      <c r="R213" t="s">
        <v>507</v>
      </c>
      <c r="S213" t="s">
        <v>14</v>
      </c>
      <c r="T213" t="s">
        <v>14</v>
      </c>
      <c r="U213" t="s">
        <v>783</v>
      </c>
      <c r="V213" s="19" t="s">
        <v>1307</v>
      </c>
      <c r="W213" t="s">
        <v>14</v>
      </c>
      <c r="X213" s="2" t="s">
        <v>1302</v>
      </c>
      <c r="AA213" t="str">
        <f>AA$1&amp;": "&amp;Tabla5[[#This Row],[id]]&amp;", "</f>
        <v xml:space="preserve">id: 212, </v>
      </c>
      <c r="AB213" t="str">
        <f>AB$1&amp;": '"&amp;Tabla5[[#This Row],[name]]&amp;"', "</f>
        <v xml:space="preserve">name: 'Node: De cero a experto', </v>
      </c>
      <c r="AC213" t="str">
        <f>AC$1&amp;": '"&amp;Tabla5[[#This Row],[category]]&amp;"', "</f>
        <v xml:space="preserve">category: 'Back-end', </v>
      </c>
      <c r="AD213" t="str">
        <f>AD$1&amp;": '"&amp;Tabla5[[#This Row],[technology]]&amp;"', "</f>
        <v xml:space="preserve">technology: 'Node.js', </v>
      </c>
      <c r="AE213" t="str">
        <f>AE$1&amp;": '"&amp;Tabla5[[#This Row],[url]]&amp;"', "</f>
        <v xml:space="preserve">url: 'https://www.udemy.com/course/node-de-cero-a-experto', </v>
      </c>
      <c r="AF213" t="str">
        <f>AF$1&amp;": '"&amp;Tabla5[[#This Row],[platform]]&amp;"', "</f>
        <v xml:space="preserve">platform: 'Udemy', </v>
      </c>
      <c r="AG213" t="str">
        <f>AG$1&amp;": "&amp;SUBSTITUTE(Tabla5[[#This Row],[costo]],",",".")&amp;", "</f>
        <v xml:space="preserve">costo: 9.99, </v>
      </c>
      <c r="AH213" t="str">
        <f>AH$1&amp;": '"&amp;Tabla5[[#This Row],[money]]&amp;"', "</f>
        <v xml:space="preserve">money: 'EUR', </v>
      </c>
      <c r="AI213" t="str">
        <f>AI$1&amp;": "&amp;Tabla5[[#This Row],[comprado]]&amp;", "</f>
        <v xml:space="preserve">comprado: true, </v>
      </c>
      <c r="AJ213" t="str">
        <f>AJ$1&amp;": "&amp;Tabla5[[#This Row],[priority]]&amp;", "</f>
        <v xml:space="preserve">priority: 0, </v>
      </c>
      <c r="AK213" t="str">
        <f>AK$1&amp;": "&amp;Tabla5[[#This Row],[minutos]]&amp;", "</f>
        <v xml:space="preserve">minutos: 1715, </v>
      </c>
      <c r="AL213" t="str">
        <f>AL$1&amp;": "&amp;IF(Tabla5[[#This Row],[culminado]]=0,"null","'"&amp;TEXT(Tabla5[[#This Row],[culminado]],"aaaa-mm-dd")&amp;"'")&amp;", "</f>
        <v xml:space="preserve">culminado: '2022-11-08', </v>
      </c>
      <c r="AM213" t="str">
        <f>AM$1&amp;": '"&amp;Tabla5[[#This Row],[certificado]]&amp;"', "</f>
        <v xml:space="preserve">certificado: 'UC-b3413c5e-32df-47cf-b0e8-1d2824ce817a', </v>
      </c>
      <c r="AN213" t="str">
        <f>AN$1&amp;": '"&amp;Tabla5[[#This Row],[url_certificado]]&amp;"', "</f>
        <v xml:space="preserve">url_certificado: 'https://udemy-certificate.s3.amazonaws.com/pdf/UC-b3413c5e-32df-47cf-b0e8-1d2824ce817a.pdf', </v>
      </c>
      <c r="AO213" t="str">
        <f>AO$1&amp;": '"&amp;Tabla5[[#This Row],[instructor]]&amp;"', "</f>
        <v xml:space="preserve">instructor: 'Fernando Herrera', </v>
      </c>
      <c r="AP213" t="str">
        <f>AP$1&amp;": '"&amp;Tabla5[[#This Row],[description]]&amp;"', "</f>
        <v xml:space="preserve">description: 'Rest, despliegues, Heroku, Mongo, Git, GitHub, Sockets, archivos, JWT y mucho más para ser un experto en Node.', </v>
      </c>
      <c r="AQ213" t="str">
        <f>AQ$1&amp;": '"&amp;Tabla5[[#This Row],[url_aux]]&amp;"', "</f>
        <v xml:space="preserve">url_aux: '', </v>
      </c>
      <c r="AR213" t="str">
        <f>AR$1&amp;": '"&amp;Tabla5[[#This Row],[calificacion]]&amp;"', "</f>
        <v xml:space="preserve">calificacion: 'Muy bueno', </v>
      </c>
      <c r="AS213" t="str">
        <f>AS$1&amp;": "&amp;Tabla5[[#This Row],[actualizado]]&amp;", "</f>
        <v xml:space="preserve">actualizado: true, </v>
      </c>
      <c r="AT213" t="str">
        <f>AT$1&amp;": "&amp;Tabla5[[#This Row],[en_ruta]]&amp;", "</f>
        <v xml:space="preserve">en_ruta: true, </v>
      </c>
      <c r="AU213" t="str">
        <f>AU$1&amp;": '"&amp;Tabla5[[#This Row],[logo_platform]]&amp;"', "</f>
        <v xml:space="preserve">logo_platform: 'udemy', </v>
      </c>
      <c r="AV213" t="str">
        <f>AV$1&amp;": [ "&amp;Tabla5[[#This Row],[logo_technologies]]&amp;" ], "</f>
        <v xml:space="preserve">logo_technologies: [ 'nodejs','mongo','javascript','git','github','heroku' ], </v>
      </c>
      <c r="AW213" t="str">
        <f>AW$1&amp;": "&amp;Tabla5[[#This Row],[mostrar]]&amp;", "</f>
        <v xml:space="preserve">mostrar: true, </v>
      </c>
      <c r="AX213" t="str">
        <f>AX$1&amp;": '"&amp;Tabla5[[#This Row],[repositorio]]&amp;"', "</f>
        <v xml:space="preserve">repositorio: 'https://github.com/petrix12/nodejs2022', </v>
      </c>
      <c r="AY213" t="str">
        <f>AY$1&amp;": '"&amp;Tabla5[[#This Row],[nota]]&amp;"'"</f>
        <v>nota: ''</v>
      </c>
      <c r="AZ213" t="str">
        <f t="shared" si="3"/>
        <v>{ id: 212, name: 'Node: De cero a experto', category: 'Back-end', technology: 'Node.js', url: 'https://www.udemy.com/course/node-de-cero-a-experto', platform: 'Udemy', costo: 9.99, money: 'EUR', comprado: true, priority: 0, minutos: 1715, culminado: '2022-11-08', certificado: 'UC-b3413c5e-32df-47cf-b0e8-1d2824ce817a', url_certificado: 'https://udemy-certificate.s3.amazonaws.com/pdf/UC-b3413c5e-32df-47cf-b0e8-1d2824ce817a.pdf', instructor: 'Fernando Herrera', description: 'Rest, despliegues, Heroku, Mongo, Git, GitHub, Sockets, archivos, JWT y mucho más para ser un experto en Node.', url_aux: '', calificacion: 'Muy bueno', actualizado: true, en_ruta: true, logo_platform: 'udemy', logo_technologies: [ 'nodejs','mongo','javascript','git','github','heroku' ], mostrar: true, repositorio: 'https://github.com/petrix12/nodejs2022', nota: '' },</v>
      </c>
    </row>
    <row r="214" spans="1:52" x14ac:dyDescent="0.3">
      <c r="A214" s="6">
        <v>213</v>
      </c>
      <c r="B214" t="s">
        <v>1066</v>
      </c>
      <c r="C214" t="s">
        <v>3</v>
      </c>
      <c r="D214" t="s">
        <v>40</v>
      </c>
      <c r="E214" s="2" t="s">
        <v>1067</v>
      </c>
      <c r="F214" t="s">
        <v>8</v>
      </c>
      <c r="G214" s="3">
        <v>9.99</v>
      </c>
      <c r="H214" t="s">
        <v>10</v>
      </c>
      <c r="I214" t="s">
        <v>14</v>
      </c>
      <c r="J214" s="4">
        <v>0</v>
      </c>
      <c r="K214">
        <f>8*60+55</f>
        <v>535</v>
      </c>
      <c r="L214" s="9">
        <v>44922</v>
      </c>
      <c r="M214" t="s">
        <v>1318</v>
      </c>
      <c r="N214" s="2" t="s">
        <v>1317</v>
      </c>
      <c r="O214" t="s">
        <v>431</v>
      </c>
      <c r="P214" t="s">
        <v>1068</v>
      </c>
      <c r="R214" t="s">
        <v>433</v>
      </c>
      <c r="S214" t="s">
        <v>14</v>
      </c>
      <c r="T214" t="s">
        <v>14</v>
      </c>
      <c r="U214" t="s">
        <v>783</v>
      </c>
      <c r="V214" s="19" t="s">
        <v>1320</v>
      </c>
      <c r="W214" t="s">
        <v>14</v>
      </c>
      <c r="X214" s="2" t="s">
        <v>1319</v>
      </c>
      <c r="AA214" t="str">
        <f>AA$1&amp;": "&amp;Tabla5[[#This Row],[id]]&amp;", "</f>
        <v xml:space="preserve">id: 213, </v>
      </c>
      <c r="AB214" t="str">
        <f>AB$1&amp;": '"&amp;Tabla5[[#This Row],[name]]&amp;"', "</f>
        <v xml:space="preserve">name: 'Curso práctico de Docker y Microservicios (apto para todos)', </v>
      </c>
      <c r="AC214" t="str">
        <f>AC$1&amp;": '"&amp;Tabla5[[#This Row],[category]]&amp;"', "</f>
        <v xml:space="preserve">category: 'Herramientas', </v>
      </c>
      <c r="AD214" t="str">
        <f>AD$1&amp;": '"&amp;Tabla5[[#This Row],[technology]]&amp;"', "</f>
        <v xml:space="preserve">technology: 'Docker', </v>
      </c>
      <c r="AE214" t="str">
        <f>AE$1&amp;": '"&amp;Tabla5[[#This Row],[url]]&amp;"', "</f>
        <v xml:space="preserve">url: 'https://www.udemy.com/course/curso-practico-de-docker-y-microservicios-desde-cero', </v>
      </c>
      <c r="AF214" t="str">
        <f>AF$1&amp;": '"&amp;Tabla5[[#This Row],[platform]]&amp;"', "</f>
        <v xml:space="preserve">platform: 'Udemy', </v>
      </c>
      <c r="AG214" t="str">
        <f>AG$1&amp;": "&amp;SUBSTITUTE(Tabla5[[#This Row],[costo]],",",".")&amp;", "</f>
        <v xml:space="preserve">costo: 9.99, </v>
      </c>
      <c r="AH214" t="str">
        <f>AH$1&amp;": '"&amp;Tabla5[[#This Row],[money]]&amp;"', "</f>
        <v xml:space="preserve">money: 'EUR', </v>
      </c>
      <c r="AI214" t="str">
        <f>AI$1&amp;": "&amp;Tabla5[[#This Row],[comprado]]&amp;", "</f>
        <v xml:space="preserve">comprado: true, </v>
      </c>
      <c r="AJ214" t="str">
        <f>AJ$1&amp;": "&amp;Tabla5[[#This Row],[priority]]&amp;", "</f>
        <v xml:space="preserve">priority: 0, </v>
      </c>
      <c r="AK214" t="str">
        <f>AK$1&amp;": "&amp;Tabla5[[#This Row],[minutos]]&amp;", "</f>
        <v xml:space="preserve">minutos: 535, </v>
      </c>
      <c r="AL214" t="str">
        <f>AL$1&amp;": "&amp;IF(Tabla5[[#This Row],[culminado]]=0,"null","'"&amp;TEXT(Tabla5[[#This Row],[culminado]],"aaaa-mm-dd")&amp;"'")&amp;", "</f>
        <v xml:space="preserve">culminado: '2022-12-27', </v>
      </c>
      <c r="AM214" t="str">
        <f>AM$1&amp;": '"&amp;Tabla5[[#This Row],[certificado]]&amp;"', "</f>
        <v xml:space="preserve">certificado: 'UC-d479ccde-befd-4a7d-9632-5b1debb609e0', </v>
      </c>
      <c r="AN214" t="str">
        <f>AN$1&amp;": '"&amp;Tabla5[[#This Row],[url_certificado]]&amp;"', "</f>
        <v xml:space="preserve">url_certificado: 'https://udemy-certificate.s3.amazonaws.com/pdf/UC-d479ccde-befd-4a7d-9632-5b1debb609e0.pdf', </v>
      </c>
      <c r="AO214" t="str">
        <f>AO$1&amp;": '"&amp;Tabla5[[#This Row],[instructor]]&amp;"', "</f>
        <v xml:space="preserve">instructor: 'Juan Ramos', </v>
      </c>
      <c r="AP214" t="str">
        <f>AP$1&amp;": '"&amp;Tabla5[[#This Row],[description]]&amp;"', "</f>
        <v xml:space="preserve">description: 'Aprende por qué es importante, cómo funciona, y cómo empezar usar Docker en tus proyectos!', </v>
      </c>
      <c r="AQ214" t="str">
        <f>AQ$1&amp;": '"&amp;Tabla5[[#This Row],[url_aux]]&amp;"', "</f>
        <v xml:space="preserve">url_aux: '', </v>
      </c>
      <c r="AR214" t="str">
        <f>AR$1&amp;": '"&amp;Tabla5[[#This Row],[calificacion]]&amp;"', "</f>
        <v xml:space="preserve">calificacion: '*En evaluación*', </v>
      </c>
      <c r="AS214" t="str">
        <f>AS$1&amp;": "&amp;Tabla5[[#This Row],[actualizado]]&amp;", "</f>
        <v xml:space="preserve">actualizado: true, </v>
      </c>
      <c r="AT214" t="str">
        <f>AT$1&amp;": "&amp;Tabla5[[#This Row],[en_ruta]]&amp;", "</f>
        <v xml:space="preserve">en_ruta: true, </v>
      </c>
      <c r="AU214" t="str">
        <f>AU$1&amp;": '"&amp;Tabla5[[#This Row],[logo_platform]]&amp;"', "</f>
        <v xml:space="preserve">logo_platform: 'udemy', </v>
      </c>
      <c r="AV214" t="str">
        <f>AV$1&amp;": [ "&amp;Tabla5[[#This Row],[logo_technologies]]&amp;" ], "</f>
        <v xml:space="preserve">logo_technologies: [ 'docker','laravel','mongo','python','mysql' ], </v>
      </c>
      <c r="AW214" t="str">
        <f>AW$1&amp;": "&amp;Tabla5[[#This Row],[mostrar]]&amp;", "</f>
        <v xml:space="preserve">mostrar: true, </v>
      </c>
      <c r="AX214" t="str">
        <f>AX$1&amp;": '"&amp;Tabla5[[#This Row],[repositorio]]&amp;"', "</f>
        <v xml:space="preserve">repositorio: 'https://github.com/petrix12/docker2022', </v>
      </c>
      <c r="AY214" t="str">
        <f>AY$1&amp;": '"&amp;Tabla5[[#This Row],[nota]]&amp;"'"</f>
        <v>nota: ''</v>
      </c>
      <c r="AZ214" t="str">
        <f t="shared" ref="AZ214" si="4">"{ "&amp;AA214&amp;AB214&amp;AC214&amp;AD214&amp;AE214&amp;AF214&amp;AG214&amp;AH214&amp;AI214&amp;AJ214&amp;AK214&amp;AL214&amp;AM214&amp;AN214&amp;AO214&amp;AP214&amp;AQ214&amp;AR214&amp;AS214&amp;AT214&amp;AU214&amp;AV214&amp;AW214&amp;AX214&amp;AY214&amp;" },"</f>
        <v>{ id: 213, name: 'Curso práctico de Docker y Microservicios (apto para todos)', category: 'Herramientas', technology: 'Docker', url: 'https://www.udemy.com/course/curso-practico-de-docker-y-microservicios-desde-cero', platform: 'Udemy', costo: 9.99, money: 'EUR', comprado: true, priority: 0, minutos: 535, culminado: '2022-12-27', certificado: 'UC-d479ccde-befd-4a7d-9632-5b1debb609e0', url_certificado: 'https://udemy-certificate.s3.amazonaws.com/pdf/UC-d479ccde-befd-4a7d-9632-5b1debb609e0.pdf', instructor: 'Juan Ramos', description: 'Aprende por qué es importante, cómo funciona, y cómo empezar usar Docker en tus proyectos!', url_aux: '', calificacion: '*En evaluación*', actualizado: true, en_ruta: true, logo_platform: 'udemy', logo_technologies: [ 'docker','laravel','mongo','python','mysql' ], mostrar: true, repositorio: 'https://github.com/petrix12/docker2022', nota: '' },</v>
      </c>
    </row>
    <row r="215" spans="1:52" x14ac:dyDescent="0.3">
      <c r="A215" s="5">
        <v>214</v>
      </c>
      <c r="B215" t="s">
        <v>1160</v>
      </c>
      <c r="C215" t="s">
        <v>438</v>
      </c>
      <c r="D215" t="s">
        <v>1127</v>
      </c>
      <c r="E215" s="2" t="s">
        <v>1125</v>
      </c>
      <c r="F215" t="s">
        <v>8</v>
      </c>
      <c r="G215" s="3">
        <v>0</v>
      </c>
      <c r="H215" t="s">
        <v>10</v>
      </c>
      <c r="I215" t="s">
        <v>14</v>
      </c>
      <c r="J215" s="4">
        <v>0</v>
      </c>
      <c r="K215">
        <f>15*60+4</f>
        <v>904</v>
      </c>
      <c r="O215" t="s">
        <v>1161</v>
      </c>
      <c r="P215" t="s">
        <v>1162</v>
      </c>
      <c r="R215" t="s">
        <v>433</v>
      </c>
      <c r="S215" t="s">
        <v>14</v>
      </c>
      <c r="T215" t="s">
        <v>14</v>
      </c>
      <c r="U215" t="s">
        <v>783</v>
      </c>
      <c r="V215" s="19" t="s">
        <v>1163</v>
      </c>
      <c r="W215" t="s">
        <v>15</v>
      </c>
      <c r="AA215" t="str">
        <f>AA$1&amp;": "&amp;Tabla5[[#This Row],[id]]&amp;", "</f>
        <v xml:space="preserve">id: 214, </v>
      </c>
      <c r="AB215" t="str">
        <f>AB$1&amp;": '"&amp;Tabla5[[#This Row],[name]]&amp;"', "</f>
        <v xml:space="preserve">name: 'Aprende lenguaje GO (GOLANG) desde 0', </v>
      </c>
      <c r="AC215" t="str">
        <f>AC$1&amp;": '"&amp;Tabla5[[#This Row],[category]]&amp;"', "</f>
        <v xml:space="preserve">category: 'Back-end', </v>
      </c>
      <c r="AD215" t="str">
        <f>AD$1&amp;": '"&amp;Tabla5[[#This Row],[technology]]&amp;"', "</f>
        <v xml:space="preserve">technology: 'Golang', </v>
      </c>
      <c r="AE215" t="str">
        <f>AE$1&amp;": '"&amp;Tabla5[[#This Row],[url]]&amp;"', "</f>
        <v xml:space="preserve">url: 'https://www.udemy.com/course/lenguaje-go', </v>
      </c>
      <c r="AF215" t="str">
        <f>AF$1&amp;": '"&amp;Tabla5[[#This Row],[platform]]&amp;"', "</f>
        <v xml:space="preserve">platform: 'Udemy', </v>
      </c>
      <c r="AG215" t="str">
        <f>AG$1&amp;": "&amp;SUBSTITUTE(Tabla5[[#This Row],[costo]],",",".")&amp;", "</f>
        <v xml:space="preserve">costo: 0, </v>
      </c>
      <c r="AH215" t="str">
        <f>AH$1&amp;": '"&amp;Tabla5[[#This Row],[money]]&amp;"', "</f>
        <v xml:space="preserve">money: 'EUR', </v>
      </c>
      <c r="AI215" t="str">
        <f>AI$1&amp;": "&amp;Tabla5[[#This Row],[comprado]]&amp;", "</f>
        <v xml:space="preserve">comprado: true, </v>
      </c>
      <c r="AJ215" t="str">
        <f>AJ$1&amp;": "&amp;Tabla5[[#This Row],[priority]]&amp;", "</f>
        <v xml:space="preserve">priority: 0, </v>
      </c>
      <c r="AK215" t="str">
        <f>AK$1&amp;": "&amp;Tabla5[[#This Row],[minutos]]&amp;", "</f>
        <v xml:space="preserve">minutos: 904, </v>
      </c>
      <c r="AL215" t="str">
        <f>AL$1&amp;": "&amp;IF(Tabla5[[#This Row],[culminado]]=0,"null","'"&amp;TEXT(Tabla5[[#This Row],[culminado]],"aaaa-mm-dd")&amp;"'")&amp;", "</f>
        <v xml:space="preserve">culminado: null, </v>
      </c>
      <c r="AM215" t="str">
        <f>AM$1&amp;": '"&amp;Tabla5[[#This Row],[certificado]]&amp;"', "</f>
        <v xml:space="preserve">certificado: '', </v>
      </c>
      <c r="AN215" t="str">
        <f>AN$1&amp;": '"&amp;Tabla5[[#This Row],[url_certificado]]&amp;"', "</f>
        <v xml:space="preserve">url_certificado: '', </v>
      </c>
      <c r="AO215" t="str">
        <f>AO$1&amp;": '"&amp;Tabla5[[#This Row],[instructor]]&amp;"', "</f>
        <v xml:space="preserve">instructor: 'Pablo Tilotta', </v>
      </c>
      <c r="AP215" t="str">
        <f>AP$1&amp;": '"&amp;Tabla5[[#This Row],[description]]&amp;"', "</f>
        <v xml:space="preserve">description: 'Toda la Sintaxis, estructuras y secretos del lenguaje GOLANG.', </v>
      </c>
      <c r="AQ215" t="str">
        <f>AQ$1&amp;": '"&amp;Tabla5[[#This Row],[url_aux]]&amp;"', "</f>
        <v xml:space="preserve">url_aux: '', </v>
      </c>
      <c r="AR215" t="str">
        <f>AR$1&amp;": '"&amp;Tabla5[[#This Row],[calificacion]]&amp;"', "</f>
        <v xml:space="preserve">calificacion: '*En evaluación*', </v>
      </c>
      <c r="AS215" t="str">
        <f>AS$1&amp;": "&amp;Tabla5[[#This Row],[actualizado]]&amp;", "</f>
        <v xml:space="preserve">actualizado: true, </v>
      </c>
      <c r="AT215" t="str">
        <f>AT$1&amp;": "&amp;Tabla5[[#This Row],[en_ruta]]&amp;", "</f>
        <v xml:space="preserve">en_ruta: true, </v>
      </c>
      <c r="AU215" t="str">
        <f>AU$1&amp;": '"&amp;Tabla5[[#This Row],[logo_platform]]&amp;"', "</f>
        <v xml:space="preserve">logo_platform: 'udemy', </v>
      </c>
      <c r="AV215" t="str">
        <f>AV$1&amp;": [ "&amp;Tabla5[[#This Row],[logo_technologies]]&amp;" ], "</f>
        <v xml:space="preserve">logo_technologies: [ 'golang' ], </v>
      </c>
      <c r="AW215" t="str">
        <f>AW$1&amp;": "&amp;Tabla5[[#This Row],[mostrar]]&amp;", "</f>
        <v xml:space="preserve">mostrar: false, </v>
      </c>
      <c r="AX215" t="str">
        <f>AX$1&amp;": '"&amp;Tabla5[[#This Row],[repositorio]]&amp;"', "</f>
        <v xml:space="preserve">repositorio: '', </v>
      </c>
      <c r="AY215" t="str">
        <f>AY$1&amp;": '"&amp;Tabla5[[#This Row],[nota]]&amp;"'"</f>
        <v>nota: ''</v>
      </c>
      <c r="AZ215" t="str">
        <f t="shared" ref="AZ215" si="5">"{ "&amp;AA215&amp;AB215&amp;AC215&amp;AD215&amp;AE215&amp;AF215&amp;AG215&amp;AH215&amp;AI215&amp;AJ215&amp;AK215&amp;AL215&amp;AM215&amp;AN215&amp;AO215&amp;AP215&amp;AQ215&amp;AR215&amp;AS215&amp;AT215&amp;AU215&amp;AV215&amp;AW215&amp;AX215&amp;AY215&amp;" },"</f>
        <v>{ id: 214, name: 'Aprende lenguaje GO (GOLANG) desde 0', category: 'Back-end', technology: 'Golang', url: 'https://www.udemy.com/course/lenguaje-go', platform: 'Udemy', costo: 0, money: 'EUR', comprado: true, priority: 0, minutos: 904, culminado: null, certificado: '', url_certificado: '', instructor: 'Pablo Tilotta', description: 'Toda la Sintaxis, estructuras y secretos del lenguaje GOLANG.', url_aux: '', calificacion: '*En evaluación*', actualizado: true, en_ruta: true, logo_platform: 'udemy', logo_technologies: [ 'golang' ], mostrar: false, repositorio: '', nota: '' },</v>
      </c>
    </row>
    <row r="216" spans="1:52" x14ac:dyDescent="0.3">
      <c r="A216" s="5">
        <v>215</v>
      </c>
      <c r="B216" t="s">
        <v>1175</v>
      </c>
      <c r="C216" t="s">
        <v>438</v>
      </c>
      <c r="D216" t="s">
        <v>1127</v>
      </c>
      <c r="E216" s="2" t="s">
        <v>1126</v>
      </c>
      <c r="F216" t="s">
        <v>8</v>
      </c>
      <c r="G216" s="3">
        <v>0</v>
      </c>
      <c r="H216" t="s">
        <v>10</v>
      </c>
      <c r="I216" t="s">
        <v>14</v>
      </c>
      <c r="J216" s="4">
        <v>0</v>
      </c>
      <c r="K216">
        <f>60+52</f>
        <v>112</v>
      </c>
      <c r="O216" t="s">
        <v>1176</v>
      </c>
      <c r="P216" t="s">
        <v>1177</v>
      </c>
      <c r="R216" t="s">
        <v>433</v>
      </c>
      <c r="S216" t="s">
        <v>14</v>
      </c>
      <c r="T216" t="s">
        <v>15</v>
      </c>
      <c r="U216" t="s">
        <v>783</v>
      </c>
      <c r="V216" s="19" t="s">
        <v>1163</v>
      </c>
      <c r="W216" t="s">
        <v>15</v>
      </c>
      <c r="AA216" t="str">
        <f>AA$1&amp;": "&amp;Tabla5[[#This Row],[id]]&amp;", "</f>
        <v xml:space="preserve">id: 215, </v>
      </c>
      <c r="AB216" t="str">
        <f>AB$1&amp;": '"&amp;Tabla5[[#This Row],[name]]&amp;"', "</f>
        <v xml:space="preserve">name: 'Aprende a programar con Go Golang', </v>
      </c>
      <c r="AC216" t="str">
        <f>AC$1&amp;": '"&amp;Tabla5[[#This Row],[category]]&amp;"', "</f>
        <v xml:space="preserve">category: 'Back-end', </v>
      </c>
      <c r="AD216" t="str">
        <f>AD$1&amp;": '"&amp;Tabla5[[#This Row],[technology]]&amp;"', "</f>
        <v xml:space="preserve">technology: 'Golang', </v>
      </c>
      <c r="AE216" t="str">
        <f>AE$1&amp;": '"&amp;Tabla5[[#This Row],[url]]&amp;"', "</f>
        <v xml:space="preserve">url: 'https://www.udemy.com/course/aprende-a-programar-con-go-golang', </v>
      </c>
      <c r="AF216" t="str">
        <f>AF$1&amp;": '"&amp;Tabla5[[#This Row],[platform]]&amp;"', "</f>
        <v xml:space="preserve">platform: 'Udemy', </v>
      </c>
      <c r="AG216" t="str">
        <f>AG$1&amp;": "&amp;SUBSTITUTE(Tabla5[[#This Row],[costo]],",",".")&amp;", "</f>
        <v xml:space="preserve">costo: 0, </v>
      </c>
      <c r="AH216" t="str">
        <f>AH$1&amp;": '"&amp;Tabla5[[#This Row],[money]]&amp;"', "</f>
        <v xml:space="preserve">money: 'EUR', </v>
      </c>
      <c r="AI216" t="str">
        <f>AI$1&amp;": "&amp;Tabla5[[#This Row],[comprado]]&amp;", "</f>
        <v xml:space="preserve">comprado: true, </v>
      </c>
      <c r="AJ216" t="str">
        <f>AJ$1&amp;": "&amp;Tabla5[[#This Row],[priority]]&amp;", "</f>
        <v xml:space="preserve">priority: 0, </v>
      </c>
      <c r="AK216" t="str">
        <f>AK$1&amp;": "&amp;Tabla5[[#This Row],[minutos]]&amp;", "</f>
        <v xml:space="preserve">minutos: 112, </v>
      </c>
      <c r="AL216" t="str">
        <f>AL$1&amp;": "&amp;IF(Tabla5[[#This Row],[culminado]]=0,"null","'"&amp;TEXT(Tabla5[[#This Row],[culminado]],"aaaa-mm-dd")&amp;"'")&amp;", "</f>
        <v xml:space="preserve">culminado: null, </v>
      </c>
      <c r="AM216" t="str">
        <f>AM$1&amp;": '"&amp;Tabla5[[#This Row],[certificado]]&amp;"', "</f>
        <v xml:space="preserve">certificado: '', </v>
      </c>
      <c r="AN216" t="str">
        <f>AN$1&amp;": '"&amp;Tabla5[[#This Row],[url_certificado]]&amp;"', "</f>
        <v xml:space="preserve">url_certificado: '', </v>
      </c>
      <c r="AO216" t="str">
        <f>AO$1&amp;": '"&amp;Tabla5[[#This Row],[instructor]]&amp;"', "</f>
        <v xml:space="preserve">instructor: 'Proyecto Java', </v>
      </c>
      <c r="AP216" t="str">
        <f>AP$1&amp;": '"&amp;Tabla5[[#This Row],[description]]&amp;"', "</f>
        <v xml:space="preserve">description: 'Aprende en 2 horas las bases de la programación informática y de la Programación Orientada a Objetos y la sintaxis de Go.', </v>
      </c>
      <c r="AQ216" t="str">
        <f>AQ$1&amp;": '"&amp;Tabla5[[#This Row],[url_aux]]&amp;"', "</f>
        <v xml:space="preserve">url_aux: '', </v>
      </c>
      <c r="AR216" t="str">
        <f>AR$1&amp;": '"&amp;Tabla5[[#This Row],[calificacion]]&amp;"', "</f>
        <v xml:space="preserve">calificacion: '*En evaluación*', </v>
      </c>
      <c r="AS216" t="str">
        <f>AS$1&amp;": "&amp;Tabla5[[#This Row],[actualizado]]&amp;", "</f>
        <v xml:space="preserve">actualizado: true, </v>
      </c>
      <c r="AT216" t="str">
        <f>AT$1&amp;": "&amp;Tabla5[[#This Row],[en_ruta]]&amp;", "</f>
        <v xml:space="preserve">en_ruta: false, </v>
      </c>
      <c r="AU216" t="str">
        <f>AU$1&amp;": '"&amp;Tabla5[[#This Row],[logo_platform]]&amp;"', "</f>
        <v xml:space="preserve">logo_platform: 'udemy', </v>
      </c>
      <c r="AV216" t="str">
        <f>AV$1&amp;": [ "&amp;Tabla5[[#This Row],[logo_technologies]]&amp;" ], "</f>
        <v xml:space="preserve">logo_technologies: [ 'golang' ], </v>
      </c>
      <c r="AW216" t="str">
        <f>AW$1&amp;": "&amp;Tabla5[[#This Row],[mostrar]]&amp;", "</f>
        <v xml:space="preserve">mostrar: false, </v>
      </c>
      <c r="AX216" t="str">
        <f>AX$1&amp;": '"&amp;Tabla5[[#This Row],[repositorio]]&amp;"', "</f>
        <v xml:space="preserve">repositorio: '', </v>
      </c>
      <c r="AY216" t="str">
        <f>AY$1&amp;": '"&amp;Tabla5[[#This Row],[nota]]&amp;"'"</f>
        <v>nota: ''</v>
      </c>
      <c r="AZ216" t="str">
        <f t="shared" ref="AZ216" si="6">"{ "&amp;AA216&amp;AB216&amp;AC216&amp;AD216&amp;AE216&amp;AF216&amp;AG216&amp;AH216&amp;AI216&amp;AJ216&amp;AK216&amp;AL216&amp;AM216&amp;AN216&amp;AO216&amp;AP216&amp;AQ216&amp;AR216&amp;AS216&amp;AT216&amp;AU216&amp;AV216&amp;AW216&amp;AX216&amp;AY216&amp;" },"</f>
        <v>{ id: 215, name: 'Aprende a programar con Go Golang', category: 'Back-end', technology: 'Golang', url: 'https://www.udemy.com/course/aprende-a-programar-con-go-golang', platform: 'Udemy', costo: 0, money: 'EUR', comprado: true, priority: 0, minutos: 112, culminado: null, certificado: '', url_certificado: '', instructor: 'Proyecto Java', description: 'Aprende en 2 horas las bases de la programación informática y de la Programación Orientada a Objetos y la sintaxis de Go.', url_aux: '', calificacion: '*En evaluación*', actualizado: true, en_ruta: false, logo_platform: 'udemy', logo_technologies: [ 'golang' ], mostrar: false, repositorio: '', nota: '' },</v>
      </c>
    </row>
    <row r="217" spans="1:52" x14ac:dyDescent="0.3">
      <c r="A217" s="5">
        <v>216</v>
      </c>
      <c r="B217" t="s">
        <v>1186</v>
      </c>
      <c r="C217" t="s">
        <v>438</v>
      </c>
      <c r="D217" t="s">
        <v>440</v>
      </c>
      <c r="E217" s="2" t="s">
        <v>1128</v>
      </c>
      <c r="F217" t="s">
        <v>8</v>
      </c>
      <c r="G217" s="3">
        <v>0</v>
      </c>
      <c r="H217" t="s">
        <v>10</v>
      </c>
      <c r="I217" t="s">
        <v>14</v>
      </c>
      <c r="J217" s="4">
        <v>0</v>
      </c>
      <c r="K217">
        <f>105*60+53</f>
        <v>6353</v>
      </c>
      <c r="O217" t="s">
        <v>185</v>
      </c>
      <c r="P217" t="s">
        <v>1187</v>
      </c>
      <c r="R217" t="s">
        <v>433</v>
      </c>
      <c r="S217" t="s">
        <v>14</v>
      </c>
      <c r="T217" t="s">
        <v>15</v>
      </c>
      <c r="U217" t="s">
        <v>783</v>
      </c>
      <c r="V217" s="19" t="s">
        <v>837</v>
      </c>
      <c r="W217" t="s">
        <v>15</v>
      </c>
      <c r="AA217" t="str">
        <f>AA$1&amp;": "&amp;Tabla5[[#This Row],[id]]&amp;", "</f>
        <v xml:space="preserve">id: 216, </v>
      </c>
      <c r="AB217" t="str">
        <f>AB$1&amp;": '"&amp;Tabla5[[#This Row],[name]]&amp;"', "</f>
        <v xml:space="preserve">name: 'Universidad Java - De Cero a Experto - Más Completo +106 hrs', </v>
      </c>
      <c r="AC217" t="str">
        <f>AC$1&amp;": '"&amp;Tabla5[[#This Row],[category]]&amp;"', "</f>
        <v xml:space="preserve">category: 'Back-end', </v>
      </c>
      <c r="AD217" t="str">
        <f>AD$1&amp;": '"&amp;Tabla5[[#This Row],[technology]]&amp;"', "</f>
        <v xml:space="preserve">technology: 'Java', </v>
      </c>
      <c r="AE217" t="str">
        <f>AE$1&amp;": '"&amp;Tabla5[[#This Row],[url]]&amp;"', "</f>
        <v xml:space="preserve">url: 'https://www.udemy.com/course/universidad-java-especialista-en-java-desde-cero-a-master/learn/lecture/12885952?start=0#overview', </v>
      </c>
      <c r="AF217" t="str">
        <f>AF$1&amp;": '"&amp;Tabla5[[#This Row],[platform]]&amp;"', "</f>
        <v xml:space="preserve">platform: 'Udemy', </v>
      </c>
      <c r="AG217" t="str">
        <f>AG$1&amp;": "&amp;SUBSTITUTE(Tabla5[[#This Row],[costo]],",",".")&amp;", "</f>
        <v xml:space="preserve">costo: 0, </v>
      </c>
      <c r="AH217" t="str">
        <f>AH$1&amp;": '"&amp;Tabla5[[#This Row],[money]]&amp;"', "</f>
        <v xml:space="preserve">money: 'EUR', </v>
      </c>
      <c r="AI217" t="str">
        <f>AI$1&amp;": "&amp;Tabla5[[#This Row],[comprado]]&amp;", "</f>
        <v xml:space="preserve">comprado: true, </v>
      </c>
      <c r="AJ217" t="str">
        <f>AJ$1&amp;": "&amp;Tabla5[[#This Row],[priority]]&amp;", "</f>
        <v xml:space="preserve">priority: 0, </v>
      </c>
      <c r="AK217" t="str">
        <f>AK$1&amp;": "&amp;Tabla5[[#This Row],[minutos]]&amp;", "</f>
        <v xml:space="preserve">minutos: 6353, </v>
      </c>
      <c r="AL217" t="str">
        <f>AL$1&amp;": "&amp;IF(Tabla5[[#This Row],[culminado]]=0,"null","'"&amp;TEXT(Tabla5[[#This Row],[culminado]],"aaaa-mm-dd")&amp;"'")&amp;", "</f>
        <v xml:space="preserve">culminado: null, </v>
      </c>
      <c r="AM217" t="str">
        <f>AM$1&amp;": '"&amp;Tabla5[[#This Row],[certificado]]&amp;"', "</f>
        <v xml:space="preserve">certificado: '', </v>
      </c>
      <c r="AN217" t="str">
        <f>AN$1&amp;": '"&amp;Tabla5[[#This Row],[url_certificado]]&amp;"', "</f>
        <v xml:space="preserve">url_certificado: '', </v>
      </c>
      <c r="AO217" t="str">
        <f>AO$1&amp;": '"&amp;Tabla5[[#This Row],[instructor]]&amp;"', "</f>
        <v xml:space="preserve">instructor: 'Ubaldo Acosta', </v>
      </c>
      <c r="AP217" t="str">
        <f>AP$1&amp;": '"&amp;Tabla5[[#This Row],[description]]&amp;"', "</f>
        <v xml:space="preserve">description: 'El mejor curso de Java, POO, JDBC, Servlets, JavaEE, Web Services, JSF, EJB, JPA, PrimeFaces, Hibernate, Spring, Struts!', </v>
      </c>
      <c r="AQ217" t="str">
        <f>AQ$1&amp;": '"&amp;Tabla5[[#This Row],[url_aux]]&amp;"', "</f>
        <v xml:space="preserve">url_aux: '', </v>
      </c>
      <c r="AR217" t="str">
        <f>AR$1&amp;": '"&amp;Tabla5[[#This Row],[calificacion]]&amp;"', "</f>
        <v xml:space="preserve">calificacion: '*En evaluación*', </v>
      </c>
      <c r="AS217" t="str">
        <f>AS$1&amp;": "&amp;Tabla5[[#This Row],[actualizado]]&amp;", "</f>
        <v xml:space="preserve">actualizado: true, </v>
      </c>
      <c r="AT217" t="str">
        <f>AT$1&amp;": "&amp;Tabla5[[#This Row],[en_ruta]]&amp;", "</f>
        <v xml:space="preserve">en_ruta: false, </v>
      </c>
      <c r="AU217" t="str">
        <f>AU$1&amp;": '"&amp;Tabla5[[#This Row],[logo_platform]]&amp;"', "</f>
        <v xml:space="preserve">logo_platform: 'udemy', </v>
      </c>
      <c r="AV217" t="str">
        <f>AV$1&amp;": [ "&amp;Tabla5[[#This Row],[logo_technologies]]&amp;" ], "</f>
        <v xml:space="preserve">logo_technologies: [ 'java' ], </v>
      </c>
      <c r="AW217" t="str">
        <f>AW$1&amp;": "&amp;Tabla5[[#This Row],[mostrar]]&amp;", "</f>
        <v xml:space="preserve">mostrar: false, </v>
      </c>
      <c r="AX217" t="str">
        <f>AX$1&amp;": '"&amp;Tabla5[[#This Row],[repositorio]]&amp;"', "</f>
        <v xml:space="preserve">repositorio: '', </v>
      </c>
      <c r="AY217" t="str">
        <f>AY$1&amp;": '"&amp;Tabla5[[#This Row],[nota]]&amp;"'"</f>
        <v>nota: ''</v>
      </c>
      <c r="AZ217" t="str">
        <f t="shared" ref="AZ217" si="7">"{ "&amp;AA217&amp;AB217&amp;AC217&amp;AD217&amp;AE217&amp;AF217&amp;AG217&amp;AH217&amp;AI217&amp;AJ217&amp;AK217&amp;AL217&amp;AM217&amp;AN217&amp;AO217&amp;AP217&amp;AQ217&amp;AR217&amp;AS217&amp;AT217&amp;AU217&amp;AV217&amp;AW217&amp;AX217&amp;AY217&amp;" },"</f>
        <v>{ id: 216, name: 'Universidad Java - De Cero a Experto - Más Completo +106 hrs', category: 'Back-end', technology: 'Java', url: 'https://www.udemy.com/course/universidad-java-especialista-en-java-desde-cero-a-master/learn/lecture/12885952?start=0#overview', platform: 'Udemy', costo: 0, money: 'EUR', comprado: true, priority: 0, minutos: 6353, culminado: null, certificado: '', url_certificado: '', instructor: 'Ubaldo Acosta', description: 'El mejor curso de Java, POO, JDBC, Servlets, JavaEE, Web Services, JSF, EJB, JPA, PrimeFaces, Hibernate, Spring, Struts!', url_aux: '', calificacion: '*En evaluación*', actualizado: true, en_ruta: false, logo_platform: 'udemy', logo_technologies: [ 'java' ], mostrar: false, repositorio: '', nota: '' },</v>
      </c>
    </row>
    <row r="218" spans="1:52" x14ac:dyDescent="0.3">
      <c r="A218" s="5">
        <v>217</v>
      </c>
      <c r="B218" t="s">
        <v>1188</v>
      </c>
      <c r="C218" t="s">
        <v>438</v>
      </c>
      <c r="D218" t="s">
        <v>1131</v>
      </c>
      <c r="E218" s="2" t="s">
        <v>1129</v>
      </c>
      <c r="F218" t="s">
        <v>8</v>
      </c>
      <c r="G218" s="3">
        <v>0</v>
      </c>
      <c r="H218" t="s">
        <v>10</v>
      </c>
      <c r="I218" t="s">
        <v>14</v>
      </c>
      <c r="J218" s="4">
        <v>0</v>
      </c>
      <c r="K218">
        <f>4*60+26</f>
        <v>266</v>
      </c>
      <c r="O218" t="s">
        <v>1189</v>
      </c>
      <c r="P218" t="s">
        <v>1190</v>
      </c>
      <c r="R218" t="s">
        <v>433</v>
      </c>
      <c r="S218" t="s">
        <v>14</v>
      </c>
      <c r="T218" t="s">
        <v>15</v>
      </c>
      <c r="U218" t="s">
        <v>783</v>
      </c>
      <c r="V218" s="19" t="s">
        <v>1191</v>
      </c>
      <c r="W218" t="s">
        <v>15</v>
      </c>
      <c r="AA218" t="str">
        <f>AA$1&amp;": "&amp;Tabla5[[#This Row],[id]]&amp;", "</f>
        <v xml:space="preserve">id: 217, </v>
      </c>
      <c r="AB218" t="str">
        <f>AB$1&amp;": '"&amp;Tabla5[[#This Row],[name]]&amp;"', "</f>
        <v xml:space="preserve">name: 'PROBAR DJANGO | Crear una Aplicación Web', </v>
      </c>
      <c r="AC218" t="str">
        <f>AC$1&amp;": '"&amp;Tabla5[[#This Row],[category]]&amp;"', "</f>
        <v xml:space="preserve">category: 'Back-end', </v>
      </c>
      <c r="AD218" t="str">
        <f>AD$1&amp;": '"&amp;Tabla5[[#This Row],[technology]]&amp;"', "</f>
        <v xml:space="preserve">technology: 'Django', </v>
      </c>
      <c r="AE218" t="str">
        <f>AE$1&amp;": '"&amp;Tabla5[[#This Row],[url]]&amp;"', "</f>
        <v xml:space="preserve">url: 'https://www.udemy.com/course/probar-django-construir-una-aplicacion-web-en-python', </v>
      </c>
      <c r="AF218" t="str">
        <f>AF$1&amp;": '"&amp;Tabla5[[#This Row],[platform]]&amp;"', "</f>
        <v xml:space="preserve">platform: 'Udemy', </v>
      </c>
      <c r="AG218" t="str">
        <f>AG$1&amp;": "&amp;SUBSTITUTE(Tabla5[[#This Row],[costo]],",",".")&amp;", "</f>
        <v xml:space="preserve">costo: 0, </v>
      </c>
      <c r="AH218" t="str">
        <f>AH$1&amp;": '"&amp;Tabla5[[#This Row],[money]]&amp;"', "</f>
        <v xml:space="preserve">money: 'EUR', </v>
      </c>
      <c r="AI218" t="str">
        <f>AI$1&amp;": "&amp;Tabla5[[#This Row],[comprado]]&amp;", "</f>
        <v xml:space="preserve">comprado: true, </v>
      </c>
      <c r="AJ218" t="str">
        <f>AJ$1&amp;": "&amp;Tabla5[[#This Row],[priority]]&amp;", "</f>
        <v xml:space="preserve">priority: 0, </v>
      </c>
      <c r="AK218" t="str">
        <f>AK$1&amp;": "&amp;Tabla5[[#This Row],[minutos]]&amp;", "</f>
        <v xml:space="preserve">minutos: 266, </v>
      </c>
      <c r="AL218" t="str">
        <f>AL$1&amp;": "&amp;IF(Tabla5[[#This Row],[culminado]]=0,"null","'"&amp;TEXT(Tabla5[[#This Row],[culminado]],"aaaa-mm-dd")&amp;"'")&amp;", "</f>
        <v xml:space="preserve">culminado: null, </v>
      </c>
      <c r="AM218" t="str">
        <f>AM$1&amp;": '"&amp;Tabla5[[#This Row],[certificado]]&amp;"', "</f>
        <v xml:space="preserve">certificado: '', </v>
      </c>
      <c r="AN218" t="str">
        <f>AN$1&amp;": '"&amp;Tabla5[[#This Row],[url_certificado]]&amp;"', "</f>
        <v xml:space="preserve">url_certificado: '', </v>
      </c>
      <c r="AO218" t="str">
        <f>AO$1&amp;": '"&amp;Tabla5[[#This Row],[instructor]]&amp;"', "</f>
        <v xml:space="preserve">instructor: 'Justin Mitchel', </v>
      </c>
      <c r="AP218" t="str">
        <f>AP$1&amp;": '"&amp;Tabla5[[#This Row],[description]]&amp;"', "</f>
        <v xml:space="preserve">description: 'Curso de Django para principiantes: aprender lo básico para crear una página de aterrizaje dinámica en muy poco tiempo.', </v>
      </c>
      <c r="AQ218" t="str">
        <f>AQ$1&amp;": '"&amp;Tabla5[[#This Row],[url_aux]]&amp;"', "</f>
        <v xml:space="preserve">url_aux: '', </v>
      </c>
      <c r="AR218" t="str">
        <f>AR$1&amp;": '"&amp;Tabla5[[#This Row],[calificacion]]&amp;"', "</f>
        <v xml:space="preserve">calificacion: '*En evaluación*', </v>
      </c>
      <c r="AS218" t="str">
        <f>AS$1&amp;": "&amp;Tabla5[[#This Row],[actualizado]]&amp;", "</f>
        <v xml:space="preserve">actualizado: true, </v>
      </c>
      <c r="AT218" t="str">
        <f>AT$1&amp;": "&amp;Tabla5[[#This Row],[en_ruta]]&amp;", "</f>
        <v xml:space="preserve">en_ruta: false, </v>
      </c>
      <c r="AU218" t="str">
        <f>AU$1&amp;": '"&amp;Tabla5[[#This Row],[logo_platform]]&amp;"', "</f>
        <v xml:space="preserve">logo_platform: 'udemy', </v>
      </c>
      <c r="AV218" t="str">
        <f>AV$1&amp;": [ "&amp;Tabla5[[#This Row],[logo_technologies]]&amp;" ], "</f>
        <v xml:space="preserve">logo_technologies: [ 'django','phyton' ], </v>
      </c>
      <c r="AW218" t="str">
        <f>AW$1&amp;": "&amp;Tabla5[[#This Row],[mostrar]]&amp;", "</f>
        <v xml:space="preserve">mostrar: false, </v>
      </c>
      <c r="AX218" t="str">
        <f>AX$1&amp;": '"&amp;Tabla5[[#This Row],[repositorio]]&amp;"', "</f>
        <v xml:space="preserve">repositorio: '', </v>
      </c>
      <c r="AY218" t="str">
        <f>AY$1&amp;": '"&amp;Tabla5[[#This Row],[nota]]&amp;"'"</f>
        <v>nota: ''</v>
      </c>
      <c r="AZ218" t="str">
        <f t="shared" ref="AZ218" si="8">"{ "&amp;AA218&amp;AB218&amp;AC218&amp;AD218&amp;AE218&amp;AF218&amp;AG218&amp;AH218&amp;AI218&amp;AJ218&amp;AK218&amp;AL218&amp;AM218&amp;AN218&amp;AO218&amp;AP218&amp;AQ218&amp;AR218&amp;AS218&amp;AT218&amp;AU218&amp;AV218&amp;AW218&amp;AX218&amp;AY218&amp;" },"</f>
        <v>{ id: 217, name: 'PROBAR DJANGO | Crear una Aplicación Web', category: 'Back-end', technology: 'Django', url: 'https://www.udemy.com/course/probar-django-construir-una-aplicacion-web-en-python', platform: 'Udemy', costo: 0, money: 'EUR', comprado: true, priority: 0, minutos: 266, culminado: null, certificado: '', url_certificado: '', instructor: 'Justin Mitchel', description: 'Curso de Django para principiantes: aprender lo básico para crear una página de aterrizaje dinámica en muy poco tiempo.', url_aux: '', calificacion: '*En evaluación*', actualizado: true, en_ruta: false, logo_platform: 'udemy', logo_technologies: [ 'django','phyton' ], mostrar: false, repositorio: '', nota: '' },</v>
      </c>
    </row>
    <row r="219" spans="1:52" x14ac:dyDescent="0.3">
      <c r="A219" s="5">
        <v>218</v>
      </c>
      <c r="B219" t="s">
        <v>1198</v>
      </c>
      <c r="C219" t="s">
        <v>438</v>
      </c>
      <c r="D219" t="s">
        <v>1131</v>
      </c>
      <c r="E219" s="2" t="s">
        <v>1130</v>
      </c>
      <c r="F219" t="s">
        <v>8</v>
      </c>
      <c r="G219" s="3">
        <v>0</v>
      </c>
      <c r="H219" t="s">
        <v>10</v>
      </c>
      <c r="I219" t="s">
        <v>14</v>
      </c>
      <c r="J219" s="4">
        <v>0</v>
      </c>
      <c r="K219">
        <f>25*60+19</f>
        <v>1519</v>
      </c>
      <c r="O219" t="s">
        <v>160</v>
      </c>
      <c r="P219" t="s">
        <v>1199</v>
      </c>
      <c r="R219" t="s">
        <v>433</v>
      </c>
      <c r="S219" t="s">
        <v>14</v>
      </c>
      <c r="T219" t="s">
        <v>15</v>
      </c>
      <c r="U219" t="s">
        <v>783</v>
      </c>
      <c r="V219" s="19" t="s">
        <v>1200</v>
      </c>
      <c r="W219" t="s">
        <v>15</v>
      </c>
      <c r="AA219" t="str">
        <f>AA$1&amp;": "&amp;Tabla5[[#This Row],[id]]&amp;", "</f>
        <v xml:space="preserve">id: 218, </v>
      </c>
      <c r="AB219" t="str">
        <f>AB$1&amp;": '"&amp;Tabla5[[#This Row],[name]]&amp;"', "</f>
        <v xml:space="preserve">name: 'Django 3- Python de cero (Ajax+Json+SQL Server+Bootstrap 5)', </v>
      </c>
      <c r="AC219" t="str">
        <f>AC$1&amp;": '"&amp;Tabla5[[#This Row],[category]]&amp;"', "</f>
        <v xml:space="preserve">category: 'Back-end', </v>
      </c>
      <c r="AD219" t="str">
        <f>AD$1&amp;": '"&amp;Tabla5[[#This Row],[technology]]&amp;"', "</f>
        <v xml:space="preserve">technology: 'Django', </v>
      </c>
      <c r="AE219" t="str">
        <f>AE$1&amp;": '"&amp;Tabla5[[#This Row],[url]]&amp;"', "</f>
        <v xml:space="preserve">url: 'https://www.udemy.com/course/django-3-python-de-cero-ajaxjsonsql-serverbootstrap-5', </v>
      </c>
      <c r="AF219" t="str">
        <f>AF$1&amp;": '"&amp;Tabla5[[#This Row],[platform]]&amp;"', "</f>
        <v xml:space="preserve">platform: 'Udemy', </v>
      </c>
      <c r="AG219" t="str">
        <f>AG$1&amp;": "&amp;SUBSTITUTE(Tabla5[[#This Row],[costo]],",",".")&amp;", "</f>
        <v xml:space="preserve">costo: 0, </v>
      </c>
      <c r="AH219" t="str">
        <f>AH$1&amp;": '"&amp;Tabla5[[#This Row],[money]]&amp;"', "</f>
        <v xml:space="preserve">money: 'EUR', </v>
      </c>
      <c r="AI219" t="str">
        <f>AI$1&amp;": "&amp;Tabla5[[#This Row],[comprado]]&amp;", "</f>
        <v xml:space="preserve">comprado: true, </v>
      </c>
      <c r="AJ219" t="str">
        <f>AJ$1&amp;": "&amp;Tabla5[[#This Row],[priority]]&amp;", "</f>
        <v xml:space="preserve">priority: 0, </v>
      </c>
      <c r="AK219" t="str">
        <f>AK$1&amp;": "&amp;Tabla5[[#This Row],[minutos]]&amp;", "</f>
        <v xml:space="preserve">minutos: 1519, </v>
      </c>
      <c r="AL219" t="str">
        <f>AL$1&amp;": "&amp;IF(Tabla5[[#This Row],[culminado]]=0,"null","'"&amp;TEXT(Tabla5[[#This Row],[culminado]],"aaaa-mm-dd")&amp;"'")&amp;", "</f>
        <v xml:space="preserve">culminado: null, </v>
      </c>
      <c r="AM219" t="str">
        <f>AM$1&amp;": '"&amp;Tabla5[[#This Row],[certificado]]&amp;"', "</f>
        <v xml:space="preserve">certificado: '', </v>
      </c>
      <c r="AN219" t="str">
        <f>AN$1&amp;": '"&amp;Tabla5[[#This Row],[url_certificado]]&amp;"', "</f>
        <v xml:space="preserve">url_certificado: '', </v>
      </c>
      <c r="AO219" t="str">
        <f>AO$1&amp;": '"&amp;Tabla5[[#This Row],[instructor]]&amp;"', "</f>
        <v xml:space="preserve">instructor: 'Licito Hurol', </v>
      </c>
      <c r="AP219" t="str">
        <f>AP$1&amp;": '"&amp;Tabla5[[#This Row],[description]]&amp;"', "</f>
        <v xml:space="preserve">description: 'Aprende a crear aplicaciones con Django y Sql Server usando Procedures , sin necesidad de tener conocimientos previos.', </v>
      </c>
      <c r="AQ219" t="str">
        <f>AQ$1&amp;": '"&amp;Tabla5[[#This Row],[url_aux]]&amp;"', "</f>
        <v xml:space="preserve">url_aux: '', </v>
      </c>
      <c r="AR219" t="str">
        <f>AR$1&amp;": '"&amp;Tabla5[[#This Row],[calificacion]]&amp;"', "</f>
        <v xml:space="preserve">calificacion: '*En evaluación*', </v>
      </c>
      <c r="AS219" t="str">
        <f>AS$1&amp;": "&amp;Tabla5[[#This Row],[actualizado]]&amp;", "</f>
        <v xml:space="preserve">actualizado: true, </v>
      </c>
      <c r="AT219" t="str">
        <f>AT$1&amp;": "&amp;Tabla5[[#This Row],[en_ruta]]&amp;", "</f>
        <v xml:space="preserve">en_ruta: false, </v>
      </c>
      <c r="AU219" t="str">
        <f>AU$1&amp;": '"&amp;Tabla5[[#This Row],[logo_platform]]&amp;"', "</f>
        <v xml:space="preserve">logo_platform: 'udemy', </v>
      </c>
      <c r="AV219" t="str">
        <f>AV$1&amp;": [ "&amp;Tabla5[[#This Row],[logo_technologies]]&amp;" ], "</f>
        <v xml:space="preserve">logo_technologies: [ 'django','phyton', 'sqlserver', 'bootstrap' ], </v>
      </c>
      <c r="AW219" t="str">
        <f>AW$1&amp;": "&amp;Tabla5[[#This Row],[mostrar]]&amp;", "</f>
        <v xml:space="preserve">mostrar: false, </v>
      </c>
      <c r="AX219" t="str">
        <f>AX$1&amp;": '"&amp;Tabla5[[#This Row],[repositorio]]&amp;"', "</f>
        <v xml:space="preserve">repositorio: '', </v>
      </c>
      <c r="AY219" t="str">
        <f>AY$1&amp;": '"&amp;Tabla5[[#This Row],[nota]]&amp;"'"</f>
        <v>nota: ''</v>
      </c>
      <c r="AZ219" t="str">
        <f t="shared" ref="AZ219" si="9">"{ "&amp;AA219&amp;AB219&amp;AC219&amp;AD219&amp;AE219&amp;AF219&amp;AG219&amp;AH219&amp;AI219&amp;AJ219&amp;AK219&amp;AL219&amp;AM219&amp;AN219&amp;AO219&amp;AP219&amp;AQ219&amp;AR219&amp;AS219&amp;AT219&amp;AU219&amp;AV219&amp;AW219&amp;AX219&amp;AY219&amp;" },"</f>
        <v>{ id: 218, name: 'Django 3- Python de cero (Ajax+Json+SQL Server+Bootstrap 5)', category: 'Back-end', technology: 'Django', url: 'https://www.udemy.com/course/django-3-python-de-cero-ajaxjsonsql-serverbootstrap-5', platform: 'Udemy', costo: 0, money: 'EUR', comprado: true, priority: 0, minutos: 1519, culminado: null, certificado: '', url_certificado: '', instructor: 'Licito Hurol', description: 'Aprende a crear aplicaciones con Django y Sql Server usando Procedures , sin necesidad de tener conocimientos previos.', url_aux: '', calificacion: '*En evaluación*', actualizado: true, en_ruta: false, logo_platform: 'udemy', logo_technologies: [ 'django','phyton', 'sqlserver', 'bootstrap' ], mostrar: false, repositorio: '', nota: '' },</v>
      </c>
    </row>
    <row r="220" spans="1:52" x14ac:dyDescent="0.3">
      <c r="A220" s="5">
        <v>219</v>
      </c>
      <c r="B220" t="s">
        <v>1201</v>
      </c>
      <c r="C220" t="s">
        <v>333</v>
      </c>
      <c r="D220" t="s">
        <v>1133</v>
      </c>
      <c r="E220" s="2" t="s">
        <v>1132</v>
      </c>
      <c r="F220" t="s">
        <v>8</v>
      </c>
      <c r="G220" s="3">
        <v>0</v>
      </c>
      <c r="H220" t="s">
        <v>10</v>
      </c>
      <c r="I220" t="s">
        <v>14</v>
      </c>
      <c r="J220" s="4">
        <v>0</v>
      </c>
      <c r="K220">
        <f>74*60+15</f>
        <v>4455</v>
      </c>
      <c r="O220" t="s">
        <v>185</v>
      </c>
      <c r="P220" t="s">
        <v>1202</v>
      </c>
      <c r="R220" t="s">
        <v>433</v>
      </c>
      <c r="S220" t="s">
        <v>14</v>
      </c>
      <c r="T220" t="s">
        <v>15</v>
      </c>
      <c r="U220" t="s">
        <v>783</v>
      </c>
      <c r="V220" s="19" t="s">
        <v>1203</v>
      </c>
      <c r="W220" t="s">
        <v>15</v>
      </c>
      <c r="AA220" t="str">
        <f>AA$1&amp;": "&amp;Tabla5[[#This Row],[id]]&amp;", "</f>
        <v xml:space="preserve">id: 219, </v>
      </c>
      <c r="AB220" t="str">
        <f>AB$1&amp;": '"&amp;Tabla5[[#This Row],[name]]&amp;"', "</f>
        <v xml:space="preserve">name: 'Universidad Spring - Spring Framework y Spring Boot!', </v>
      </c>
      <c r="AC220" t="str">
        <f>AC$1&amp;": '"&amp;Tabla5[[#This Row],[category]]&amp;"', "</f>
        <v xml:space="preserve">category: 'Frameworks de back-end', </v>
      </c>
      <c r="AD220" t="str">
        <f>AD$1&amp;": '"&amp;Tabla5[[#This Row],[technology]]&amp;"', "</f>
        <v xml:space="preserve">technology: 'Spring', </v>
      </c>
      <c r="AE220" t="str">
        <f>AE$1&amp;": '"&amp;Tabla5[[#This Row],[url]]&amp;"', "</f>
        <v xml:space="preserve">url: 'https://www.udemy.com/course/universidad-spring-framework-springboot-java-security-rest-webservices', </v>
      </c>
      <c r="AF220" t="str">
        <f>AF$1&amp;": '"&amp;Tabla5[[#This Row],[platform]]&amp;"', "</f>
        <v xml:space="preserve">platform: 'Udemy', </v>
      </c>
      <c r="AG220" t="str">
        <f>AG$1&amp;": "&amp;SUBSTITUTE(Tabla5[[#This Row],[costo]],",",".")&amp;", "</f>
        <v xml:space="preserve">costo: 0, </v>
      </c>
      <c r="AH220" t="str">
        <f>AH$1&amp;": '"&amp;Tabla5[[#This Row],[money]]&amp;"', "</f>
        <v xml:space="preserve">money: 'EUR', </v>
      </c>
      <c r="AI220" t="str">
        <f>AI$1&amp;": "&amp;Tabla5[[#This Row],[comprado]]&amp;", "</f>
        <v xml:space="preserve">comprado: true, </v>
      </c>
      <c r="AJ220" t="str">
        <f>AJ$1&amp;": "&amp;Tabla5[[#This Row],[priority]]&amp;", "</f>
        <v xml:space="preserve">priority: 0, </v>
      </c>
      <c r="AK220" t="str">
        <f>AK$1&amp;": "&amp;Tabla5[[#This Row],[minutos]]&amp;", "</f>
        <v xml:space="preserve">minutos: 4455, </v>
      </c>
      <c r="AL220" t="str">
        <f>AL$1&amp;": "&amp;IF(Tabla5[[#This Row],[culminado]]=0,"null","'"&amp;TEXT(Tabla5[[#This Row],[culminado]],"aaaa-mm-dd")&amp;"'")&amp;", "</f>
        <v xml:space="preserve">culminado: null, </v>
      </c>
      <c r="AM220" t="str">
        <f>AM$1&amp;": '"&amp;Tabla5[[#This Row],[certificado]]&amp;"', "</f>
        <v xml:space="preserve">certificado: '', </v>
      </c>
      <c r="AN220" t="str">
        <f>AN$1&amp;": '"&amp;Tabla5[[#This Row],[url_certificado]]&amp;"', "</f>
        <v xml:space="preserve">url_certificado: '', </v>
      </c>
      <c r="AO220" t="str">
        <f>AO$1&amp;": '"&amp;Tabla5[[#This Row],[instructor]]&amp;"', "</f>
        <v xml:space="preserve">instructor: 'Ubaldo Acosta', </v>
      </c>
      <c r="AP220" t="str">
        <f>AP$1&amp;": '"&amp;Tabla5[[#This Row],[description]]&amp;"', "</f>
        <v xml:space="preserve">description: 'Aprende desde Cero hasta Experto el framework más popular de Java, Spring Framework con Spring Boot.', </v>
      </c>
      <c r="AQ220" t="str">
        <f>AQ$1&amp;": '"&amp;Tabla5[[#This Row],[url_aux]]&amp;"', "</f>
        <v xml:space="preserve">url_aux: '', </v>
      </c>
      <c r="AR220" t="str">
        <f>AR$1&amp;": '"&amp;Tabla5[[#This Row],[calificacion]]&amp;"', "</f>
        <v xml:space="preserve">calificacion: '*En evaluación*', </v>
      </c>
      <c r="AS220" t="str">
        <f>AS$1&amp;": "&amp;Tabla5[[#This Row],[actualizado]]&amp;", "</f>
        <v xml:space="preserve">actualizado: true, </v>
      </c>
      <c r="AT220" t="str">
        <f>AT$1&amp;": "&amp;Tabla5[[#This Row],[en_ruta]]&amp;", "</f>
        <v xml:space="preserve">en_ruta: false, </v>
      </c>
      <c r="AU220" t="str">
        <f>AU$1&amp;": '"&amp;Tabla5[[#This Row],[logo_platform]]&amp;"', "</f>
        <v xml:space="preserve">logo_platform: 'udemy', </v>
      </c>
      <c r="AV220" t="str">
        <f>AV$1&amp;": [ "&amp;Tabla5[[#This Row],[logo_technologies]]&amp;" ], "</f>
        <v xml:space="preserve">logo_technologies: [ 'spring' ], </v>
      </c>
      <c r="AW220" t="str">
        <f>AW$1&amp;": "&amp;Tabla5[[#This Row],[mostrar]]&amp;", "</f>
        <v xml:space="preserve">mostrar: false, </v>
      </c>
      <c r="AX220" t="str">
        <f>AX$1&amp;": '"&amp;Tabla5[[#This Row],[repositorio]]&amp;"', "</f>
        <v xml:space="preserve">repositorio: '', </v>
      </c>
      <c r="AY220" t="str">
        <f>AY$1&amp;": '"&amp;Tabla5[[#This Row],[nota]]&amp;"'"</f>
        <v>nota: ''</v>
      </c>
      <c r="AZ220" t="str">
        <f t="shared" ref="AZ220" si="10">"{ "&amp;AA220&amp;AB220&amp;AC220&amp;AD220&amp;AE220&amp;AF220&amp;AG220&amp;AH220&amp;AI220&amp;AJ220&amp;AK220&amp;AL220&amp;AM220&amp;AN220&amp;AO220&amp;AP220&amp;AQ220&amp;AR220&amp;AS220&amp;AT220&amp;AU220&amp;AV220&amp;AW220&amp;AX220&amp;AY220&amp;" },"</f>
        <v>{ id: 219, name: 'Universidad Spring - Spring Framework y Spring Boot!', category: 'Frameworks de back-end', technology: 'Spring', url: 'https://www.udemy.com/course/universidad-spring-framework-springboot-java-security-rest-webservices', platform: 'Udemy', costo: 0, money: 'EUR', comprado: true, priority: 0, minutos: 4455, culminado: null, certificado: '', url_certificado: '', instructor: 'Ubaldo Acosta', description: 'Aprende desde Cero hasta Experto el framework más popular de Java, Spring Framework con Spring Boot.', url_aux: '', calificacion: '*En evaluación*', actualizado: true, en_ruta: false, logo_platform: 'udemy', logo_technologies: [ 'spring' ], mostrar: false, repositorio: '', nota: '' },</v>
      </c>
    </row>
    <row r="221" spans="1:52" x14ac:dyDescent="0.3">
      <c r="A221" s="5">
        <v>220</v>
      </c>
      <c r="B221" t="s">
        <v>1134</v>
      </c>
      <c r="C221" t="s">
        <v>374</v>
      </c>
      <c r="D221" t="s">
        <v>1135</v>
      </c>
      <c r="E221" s="2" t="s">
        <v>1154</v>
      </c>
      <c r="F221" t="s">
        <v>8</v>
      </c>
      <c r="G221" s="3">
        <v>0</v>
      </c>
      <c r="H221" t="s">
        <v>10</v>
      </c>
      <c r="I221" t="s">
        <v>14</v>
      </c>
      <c r="J221" s="4">
        <v>0</v>
      </c>
      <c r="K221">
        <f>15*60+50</f>
        <v>950</v>
      </c>
      <c r="O221" t="s">
        <v>1171</v>
      </c>
      <c r="P221" t="s">
        <v>1172</v>
      </c>
      <c r="R221" t="s">
        <v>433</v>
      </c>
      <c r="S221" t="s">
        <v>14</v>
      </c>
      <c r="T221" t="s">
        <v>15</v>
      </c>
      <c r="U221" t="s">
        <v>783</v>
      </c>
      <c r="V221" s="19" t="s">
        <v>1173</v>
      </c>
      <c r="W221" t="s">
        <v>15</v>
      </c>
      <c r="AA221" t="str">
        <f>AA$1&amp;": "&amp;Tabla5[[#This Row],[id]]&amp;", "</f>
        <v xml:space="preserve">id: 220, </v>
      </c>
      <c r="AB221" t="str">
        <f>AB$1&amp;": '"&amp;Tabla5[[#This Row],[name]]&amp;"', "</f>
        <v xml:space="preserve">name: 'Bases de datos con MySQL y SQLite', </v>
      </c>
      <c r="AC221" t="str">
        <f>AC$1&amp;": '"&amp;Tabla5[[#This Row],[category]]&amp;"', "</f>
        <v xml:space="preserve">category: 'Bases de datos', </v>
      </c>
      <c r="AD221" t="str">
        <f>AD$1&amp;": '"&amp;Tabla5[[#This Row],[technology]]&amp;"', "</f>
        <v xml:space="preserve">technology: 'MySQL', </v>
      </c>
      <c r="AE221" t="str">
        <f>AE$1&amp;": '"&amp;Tabla5[[#This Row],[url]]&amp;"', "</f>
        <v xml:space="preserve">url: 'https://www.udemy.com/course/bases-de-datos-con-mysql-y-sqlite', </v>
      </c>
      <c r="AF221" t="str">
        <f>AF$1&amp;": '"&amp;Tabla5[[#This Row],[platform]]&amp;"', "</f>
        <v xml:space="preserve">platform: 'Udemy', </v>
      </c>
      <c r="AG221" t="str">
        <f>AG$1&amp;": "&amp;SUBSTITUTE(Tabla5[[#This Row],[costo]],",",".")&amp;", "</f>
        <v xml:space="preserve">costo: 0, </v>
      </c>
      <c r="AH221" t="str">
        <f>AH$1&amp;": '"&amp;Tabla5[[#This Row],[money]]&amp;"', "</f>
        <v xml:space="preserve">money: 'EUR', </v>
      </c>
      <c r="AI221" t="str">
        <f>AI$1&amp;": "&amp;Tabla5[[#This Row],[comprado]]&amp;", "</f>
        <v xml:space="preserve">comprado: true, </v>
      </c>
      <c r="AJ221" t="str">
        <f>AJ$1&amp;": "&amp;Tabla5[[#This Row],[priority]]&amp;", "</f>
        <v xml:space="preserve">priority: 0, </v>
      </c>
      <c r="AK221" t="str">
        <f>AK$1&amp;": "&amp;Tabla5[[#This Row],[minutos]]&amp;", "</f>
        <v xml:space="preserve">minutos: 950, </v>
      </c>
      <c r="AL221" t="str">
        <f>AL$1&amp;": "&amp;IF(Tabla5[[#This Row],[culminado]]=0,"null","'"&amp;TEXT(Tabla5[[#This Row],[culminado]],"aaaa-mm-dd")&amp;"'")&amp;", "</f>
        <v xml:space="preserve">culminado: null, </v>
      </c>
      <c r="AM221" t="str">
        <f>AM$1&amp;": '"&amp;Tabla5[[#This Row],[certificado]]&amp;"', "</f>
        <v xml:space="preserve">certificado: '', </v>
      </c>
      <c r="AN221" t="str">
        <f>AN$1&amp;": '"&amp;Tabla5[[#This Row],[url_certificado]]&amp;"', "</f>
        <v xml:space="preserve">url_certificado: '', </v>
      </c>
      <c r="AO221" t="str">
        <f>AO$1&amp;": '"&amp;Tabla5[[#This Row],[instructor]]&amp;"', "</f>
        <v xml:space="preserve">instructor: 'Vladimir Rodríguez', </v>
      </c>
      <c r="AP221" t="str">
        <f>AP$1&amp;": '"&amp;Tabla5[[#This Row],[description]]&amp;"', "</f>
        <v xml:space="preserve">description: 'Diseño y desarrollo de bases de datos relacionales en SQL de cero a PROFESIONAL.', </v>
      </c>
      <c r="AQ221" t="str">
        <f>AQ$1&amp;": '"&amp;Tabla5[[#This Row],[url_aux]]&amp;"', "</f>
        <v xml:space="preserve">url_aux: '', </v>
      </c>
      <c r="AR221" t="str">
        <f>AR$1&amp;": '"&amp;Tabla5[[#This Row],[calificacion]]&amp;"', "</f>
        <v xml:space="preserve">calificacion: '*En evaluación*', </v>
      </c>
      <c r="AS221" t="str">
        <f>AS$1&amp;": "&amp;Tabla5[[#This Row],[actualizado]]&amp;", "</f>
        <v xml:space="preserve">actualizado: true, </v>
      </c>
      <c r="AT221" t="str">
        <f>AT$1&amp;": "&amp;Tabla5[[#This Row],[en_ruta]]&amp;", "</f>
        <v xml:space="preserve">en_ruta: false, </v>
      </c>
      <c r="AU221" t="str">
        <f>AU$1&amp;": '"&amp;Tabla5[[#This Row],[logo_platform]]&amp;"', "</f>
        <v xml:space="preserve">logo_platform: 'udemy', </v>
      </c>
      <c r="AV221" t="str">
        <f>AV$1&amp;": [ "&amp;Tabla5[[#This Row],[logo_technologies]]&amp;" ], "</f>
        <v xml:space="preserve">logo_technologies: [ 'sql','mysql','sqlite' ], </v>
      </c>
      <c r="AW221" t="str">
        <f>AW$1&amp;": "&amp;Tabla5[[#This Row],[mostrar]]&amp;", "</f>
        <v xml:space="preserve">mostrar: false, </v>
      </c>
      <c r="AX221" t="str">
        <f>AX$1&amp;": '"&amp;Tabla5[[#This Row],[repositorio]]&amp;"', "</f>
        <v xml:space="preserve">repositorio: '', </v>
      </c>
      <c r="AY221" t="str">
        <f>AY$1&amp;": '"&amp;Tabla5[[#This Row],[nota]]&amp;"'"</f>
        <v>nota: ''</v>
      </c>
      <c r="AZ221" t="str">
        <f t="shared" ref="AZ221" si="11">"{ "&amp;AA221&amp;AB221&amp;AC221&amp;AD221&amp;AE221&amp;AF221&amp;AG221&amp;AH221&amp;AI221&amp;AJ221&amp;AK221&amp;AL221&amp;AM221&amp;AN221&amp;AO221&amp;AP221&amp;AQ221&amp;AR221&amp;AS221&amp;AT221&amp;AU221&amp;AV221&amp;AW221&amp;AX221&amp;AY221&amp;" },"</f>
        <v>{ id: 220, name: 'Bases de datos con MySQL y SQLite', category: 'Bases de datos', technology: 'MySQL', url: 'https://www.udemy.com/course/bases-de-datos-con-mysql-y-sqlite', platform: 'Udemy', costo: 0, money: 'EUR', comprado: true, priority: 0, minutos: 950, culminado: null, certificado: '', url_certificado: '', instructor: 'Vladimir Rodríguez', description: 'Diseño y desarrollo de bases de datos relacionales en SQL de cero a PROFESIONAL.', url_aux: '', calificacion: '*En evaluación*', actualizado: true, en_ruta: false, logo_platform: 'udemy', logo_technologies: [ 'sql','mysql','sqlite' ], mostrar: false, repositorio: '', nota: '' },</v>
      </c>
    </row>
    <row r="222" spans="1:52" x14ac:dyDescent="0.3">
      <c r="A222" s="10">
        <v>221</v>
      </c>
      <c r="B222" t="s">
        <v>1205</v>
      </c>
      <c r="C222" t="s">
        <v>374</v>
      </c>
      <c r="D222" t="s">
        <v>1137</v>
      </c>
      <c r="E222" s="2" t="s">
        <v>1136</v>
      </c>
      <c r="F222" t="s">
        <v>8</v>
      </c>
      <c r="G222" s="3">
        <v>9.99</v>
      </c>
      <c r="H222" t="s">
        <v>10</v>
      </c>
      <c r="I222" t="s">
        <v>15</v>
      </c>
      <c r="J222" s="4">
        <v>0</v>
      </c>
      <c r="K222">
        <f>5*60+27</f>
        <v>327</v>
      </c>
      <c r="O222" t="s">
        <v>1206</v>
      </c>
      <c r="P222" t="s">
        <v>1207</v>
      </c>
      <c r="R222" t="s">
        <v>433</v>
      </c>
      <c r="S222" t="s">
        <v>14</v>
      </c>
      <c r="T222" t="s">
        <v>15</v>
      </c>
      <c r="U222" t="s">
        <v>783</v>
      </c>
      <c r="V222" s="19" t="s">
        <v>1204</v>
      </c>
      <c r="W222" t="s">
        <v>15</v>
      </c>
      <c r="AA222" t="str">
        <f>AA$1&amp;": "&amp;Tabla5[[#This Row],[id]]&amp;", "</f>
        <v xml:space="preserve">id: 221, </v>
      </c>
      <c r="AB222" t="str">
        <f>AB$1&amp;": '"&amp;Tabla5[[#This Row],[name]]&amp;"', "</f>
        <v xml:space="preserve">name: 'Aprende SQL usando PostgreSQL de cero', </v>
      </c>
      <c r="AC222" t="str">
        <f>AC$1&amp;": '"&amp;Tabla5[[#This Row],[category]]&amp;"', "</f>
        <v xml:space="preserve">category: 'Bases de datos', </v>
      </c>
      <c r="AD222" t="str">
        <f>AD$1&amp;": '"&amp;Tabla5[[#This Row],[technology]]&amp;"', "</f>
        <v xml:space="preserve">technology: 'PostgreSQL', </v>
      </c>
      <c r="AE222" t="str">
        <f>AE$1&amp;": '"&amp;Tabla5[[#This Row],[url]]&amp;"', "</f>
        <v xml:space="preserve">url: 'https://www.udemy.com/course/aprende-sql-usando-postgresql-de-cero-a-experto', </v>
      </c>
      <c r="AF222" t="str">
        <f>AF$1&amp;": '"&amp;Tabla5[[#This Row],[platform]]&amp;"', "</f>
        <v xml:space="preserve">platform: 'Udemy', </v>
      </c>
      <c r="AG222" t="str">
        <f>AG$1&amp;": "&amp;SUBSTITUTE(Tabla5[[#This Row],[costo]],",",".")&amp;", "</f>
        <v xml:space="preserve">costo: 9.99, </v>
      </c>
      <c r="AH222" t="str">
        <f>AH$1&amp;": '"&amp;Tabla5[[#This Row],[money]]&amp;"', "</f>
        <v xml:space="preserve">money: 'EUR', </v>
      </c>
      <c r="AI222" t="str">
        <f>AI$1&amp;": "&amp;Tabla5[[#This Row],[comprado]]&amp;", "</f>
        <v xml:space="preserve">comprado: false, </v>
      </c>
      <c r="AJ222" t="str">
        <f>AJ$1&amp;": "&amp;Tabla5[[#This Row],[priority]]&amp;", "</f>
        <v xml:space="preserve">priority: 0, </v>
      </c>
      <c r="AK222" t="str">
        <f>AK$1&amp;": "&amp;Tabla5[[#This Row],[minutos]]&amp;", "</f>
        <v xml:space="preserve">minutos: 327, </v>
      </c>
      <c r="AL222" t="str">
        <f>AL$1&amp;": "&amp;IF(Tabla5[[#This Row],[culminado]]=0,"null","'"&amp;TEXT(Tabla5[[#This Row],[culminado]],"aaaa-mm-dd")&amp;"'")&amp;", "</f>
        <v xml:space="preserve">culminado: null, </v>
      </c>
      <c r="AM222" t="str">
        <f>AM$1&amp;": '"&amp;Tabla5[[#This Row],[certificado]]&amp;"', "</f>
        <v xml:space="preserve">certificado: '', </v>
      </c>
      <c r="AN222" t="str">
        <f>AN$1&amp;": '"&amp;Tabla5[[#This Row],[url_certificado]]&amp;"', "</f>
        <v xml:space="preserve">url_certificado: '', </v>
      </c>
      <c r="AO222" t="str">
        <f>AO$1&amp;": '"&amp;Tabla5[[#This Row],[instructor]]&amp;"', "</f>
        <v xml:space="preserve">instructor: 'Andres Rojas', </v>
      </c>
      <c r="AP222" t="str">
        <f>AP$1&amp;": '"&amp;Tabla5[[#This Row],[description]]&amp;"', "</f>
        <v xml:space="preserve">description: 'Aprende SQL desde cero para saber manejar cualquier base de datos usando PostgreSQL.', </v>
      </c>
      <c r="AQ222" t="str">
        <f>AQ$1&amp;": '"&amp;Tabla5[[#This Row],[url_aux]]&amp;"', "</f>
        <v xml:space="preserve">url_aux: '', </v>
      </c>
      <c r="AR222" t="str">
        <f>AR$1&amp;": '"&amp;Tabla5[[#This Row],[calificacion]]&amp;"', "</f>
        <v xml:space="preserve">calificacion: '*En evaluación*', </v>
      </c>
      <c r="AS222" t="str">
        <f>AS$1&amp;": "&amp;Tabla5[[#This Row],[actualizado]]&amp;", "</f>
        <v xml:space="preserve">actualizado: true, </v>
      </c>
      <c r="AT222" t="str">
        <f>AT$1&amp;": "&amp;Tabla5[[#This Row],[en_ruta]]&amp;", "</f>
        <v xml:space="preserve">en_ruta: false, </v>
      </c>
      <c r="AU222" t="str">
        <f>AU$1&amp;": '"&amp;Tabla5[[#This Row],[logo_platform]]&amp;"', "</f>
        <v xml:space="preserve">logo_platform: 'udemy', </v>
      </c>
      <c r="AV222" t="str">
        <f>AV$1&amp;": [ "&amp;Tabla5[[#This Row],[logo_technologies]]&amp;" ], "</f>
        <v xml:space="preserve">logo_technologies: [ 'postgresql' ], </v>
      </c>
      <c r="AW222" t="str">
        <f>AW$1&amp;": "&amp;Tabla5[[#This Row],[mostrar]]&amp;", "</f>
        <v xml:space="preserve">mostrar: false, </v>
      </c>
      <c r="AX222" t="str">
        <f>AX$1&amp;": '"&amp;Tabla5[[#This Row],[repositorio]]&amp;"', "</f>
        <v xml:space="preserve">repositorio: '', </v>
      </c>
      <c r="AY222" t="str">
        <f>AY$1&amp;": '"&amp;Tabla5[[#This Row],[nota]]&amp;"'"</f>
        <v>nota: ''</v>
      </c>
      <c r="AZ222" t="str">
        <f t="shared" ref="AZ222:AZ223" si="12">"{ "&amp;AA222&amp;AB222&amp;AC222&amp;AD222&amp;AE222&amp;AF222&amp;AG222&amp;AH222&amp;AI222&amp;AJ222&amp;AK222&amp;AL222&amp;AM222&amp;AN222&amp;AO222&amp;AP222&amp;AQ222&amp;AR222&amp;AS222&amp;AT222&amp;AU222&amp;AV222&amp;AW222&amp;AX222&amp;AY222&amp;" },"</f>
        <v>{ id: 221, name: 'Aprende SQL usando PostgreSQL de cero', category: 'Bases de datos', technology: 'PostgreSQL', url: 'https://www.udemy.com/course/aprende-sql-usando-postgresql-de-cero-a-experto', platform: 'Udemy', costo: 9.99, money: 'EUR', comprado: false, priority: 0, minutos: 327, culminado: null, certificado: '', url_certificado: '', instructor: 'Andres Rojas', description: 'Aprende SQL desde cero para saber manejar cualquier base de datos usando PostgreSQL.', url_aux: '', calificacion: '*En evaluación*', actualizado: true, en_ruta: false, logo_platform: 'udemy', logo_technologies: [ 'postgresql' ], mostrar: false, repositorio: '', nota: '' },</v>
      </c>
    </row>
    <row r="223" spans="1:52" x14ac:dyDescent="0.3">
      <c r="A223" s="10">
        <v>222</v>
      </c>
      <c r="B223" t="s">
        <v>1208</v>
      </c>
      <c r="C223" t="s">
        <v>374</v>
      </c>
      <c r="D223" t="s">
        <v>1139</v>
      </c>
      <c r="E223" s="2" t="s">
        <v>1138</v>
      </c>
      <c r="F223" t="s">
        <v>8</v>
      </c>
      <c r="G223" s="3">
        <v>9.99</v>
      </c>
      <c r="H223" t="s">
        <v>10</v>
      </c>
      <c r="I223" t="s">
        <v>15</v>
      </c>
      <c r="J223" s="4">
        <v>0</v>
      </c>
      <c r="K223">
        <f>6*60+52</f>
        <v>412</v>
      </c>
      <c r="O223" t="s">
        <v>1209</v>
      </c>
      <c r="P223" t="s">
        <v>1210</v>
      </c>
      <c r="R223" t="s">
        <v>433</v>
      </c>
      <c r="S223" t="s">
        <v>14</v>
      </c>
      <c r="T223" t="s">
        <v>15</v>
      </c>
      <c r="U223" t="s">
        <v>783</v>
      </c>
      <c r="V223" s="19" t="s">
        <v>1211</v>
      </c>
      <c r="W223" t="s">
        <v>15</v>
      </c>
      <c r="AA223" t="str">
        <f>AA$1&amp;": "&amp;Tabla5[[#This Row],[id]]&amp;", "</f>
        <v xml:space="preserve">id: 222, </v>
      </c>
      <c r="AB223" t="str">
        <f>AB$1&amp;": '"&amp;Tabla5[[#This Row],[name]]&amp;"', "</f>
        <v xml:space="preserve">name: 'Base de datos con SQL Server administra y crea desde cero', </v>
      </c>
      <c r="AC223" t="str">
        <f>AC$1&amp;": '"&amp;Tabla5[[#This Row],[category]]&amp;"', "</f>
        <v xml:space="preserve">category: 'Bases de datos', </v>
      </c>
      <c r="AD223" t="str">
        <f>AD$1&amp;": '"&amp;Tabla5[[#This Row],[technology]]&amp;"', "</f>
        <v xml:space="preserve">technology: 'SQL Server', </v>
      </c>
      <c r="AE223" t="str">
        <f>AE$1&amp;": '"&amp;Tabla5[[#This Row],[url]]&amp;"', "</f>
        <v xml:space="preserve">url: 'https://www.udemy.com/course/database-sql-yoselerendon', </v>
      </c>
      <c r="AF223" t="str">
        <f>AF$1&amp;": '"&amp;Tabla5[[#This Row],[platform]]&amp;"', "</f>
        <v xml:space="preserve">platform: 'Udemy', </v>
      </c>
      <c r="AG223" t="str">
        <f>AG$1&amp;": "&amp;SUBSTITUTE(Tabla5[[#This Row],[costo]],",",".")&amp;", "</f>
        <v xml:space="preserve">costo: 9.99, </v>
      </c>
      <c r="AH223" t="str">
        <f>AH$1&amp;": '"&amp;Tabla5[[#This Row],[money]]&amp;"', "</f>
        <v xml:space="preserve">money: 'EUR', </v>
      </c>
      <c r="AI223" t="str">
        <f>AI$1&amp;": "&amp;Tabla5[[#This Row],[comprado]]&amp;", "</f>
        <v xml:space="preserve">comprado: false, </v>
      </c>
      <c r="AJ223" t="str">
        <f>AJ$1&amp;": "&amp;Tabla5[[#This Row],[priority]]&amp;", "</f>
        <v xml:space="preserve">priority: 0, </v>
      </c>
      <c r="AK223" t="str">
        <f>AK$1&amp;": "&amp;Tabla5[[#This Row],[minutos]]&amp;", "</f>
        <v xml:space="preserve">minutos: 412, </v>
      </c>
      <c r="AL223" t="str">
        <f>AL$1&amp;": "&amp;IF(Tabla5[[#This Row],[culminado]]=0,"null","'"&amp;TEXT(Tabla5[[#This Row],[culminado]],"aaaa-mm-dd")&amp;"'")&amp;", "</f>
        <v xml:space="preserve">culminado: null, </v>
      </c>
      <c r="AM223" t="str">
        <f>AM$1&amp;": '"&amp;Tabla5[[#This Row],[certificado]]&amp;"', "</f>
        <v xml:space="preserve">certificado: '', </v>
      </c>
      <c r="AN223" t="str">
        <f>AN$1&amp;": '"&amp;Tabla5[[#This Row],[url_certificado]]&amp;"', "</f>
        <v xml:space="preserve">url_certificado: '', </v>
      </c>
      <c r="AO223" t="str">
        <f>AO$1&amp;": '"&amp;Tabla5[[#This Row],[instructor]]&amp;"', "</f>
        <v xml:space="preserve">instructor: 'Yosele Rendon', </v>
      </c>
      <c r="AP223" t="str">
        <f>AP$1&amp;": '"&amp;Tabla5[[#This Row],[description]]&amp;"', "</f>
        <v xml:space="preserve">description: 'Desarrolla, administra bases de datos, crea tablas, estructura tus columnas, programa con buenas practicas en campo real.', </v>
      </c>
      <c r="AQ223" t="str">
        <f>AQ$1&amp;": '"&amp;Tabla5[[#This Row],[url_aux]]&amp;"', "</f>
        <v xml:space="preserve">url_aux: '', </v>
      </c>
      <c r="AR223" t="str">
        <f>AR$1&amp;": '"&amp;Tabla5[[#This Row],[calificacion]]&amp;"', "</f>
        <v xml:space="preserve">calificacion: '*En evaluación*', </v>
      </c>
      <c r="AS223" t="str">
        <f>AS$1&amp;": "&amp;Tabla5[[#This Row],[actualizado]]&amp;", "</f>
        <v xml:space="preserve">actualizado: true, </v>
      </c>
      <c r="AT223" t="str">
        <f>AT$1&amp;": "&amp;Tabla5[[#This Row],[en_ruta]]&amp;", "</f>
        <v xml:space="preserve">en_ruta: false, </v>
      </c>
      <c r="AU223" t="str">
        <f>AU$1&amp;": '"&amp;Tabla5[[#This Row],[logo_platform]]&amp;"', "</f>
        <v xml:space="preserve">logo_platform: 'udemy', </v>
      </c>
      <c r="AV223" t="str">
        <f>AV$1&amp;": [ "&amp;Tabla5[[#This Row],[logo_technologies]]&amp;" ], "</f>
        <v xml:space="preserve">logo_technologies: [ 'sqlserver' ], </v>
      </c>
      <c r="AW223" t="str">
        <f>AW$1&amp;": "&amp;Tabla5[[#This Row],[mostrar]]&amp;", "</f>
        <v xml:space="preserve">mostrar: false, </v>
      </c>
      <c r="AX223" t="str">
        <f>AX$1&amp;": '"&amp;Tabla5[[#This Row],[repositorio]]&amp;"', "</f>
        <v xml:space="preserve">repositorio: '', </v>
      </c>
      <c r="AY223" t="str">
        <f>AY$1&amp;": '"&amp;Tabla5[[#This Row],[nota]]&amp;"'"</f>
        <v>nota: ''</v>
      </c>
      <c r="AZ223" t="str">
        <f t="shared" si="12"/>
        <v>{ id: 222, name: 'Base de datos con SQL Server administra y crea desde cero', category: 'Bases de datos', technology: 'SQL Server', url: 'https://www.udemy.com/course/database-sql-yoselerendon', platform: 'Udemy', costo: 9.99, money: 'EUR', comprado: false, priority: 0, minutos: 412, culminado: null, certificado: '', url_certificado: '', instructor: 'Yosele Rendon', description: 'Desarrolla, administra bases de datos, crea tablas, estructura tus columnas, programa con buenas practicas en campo real.', url_aux: '', calificacion: '*En evaluación*', actualizado: true, en_ruta: false, logo_platform: 'udemy', logo_technologies: [ 'sqlserver' ], mostrar: false, repositorio: '', nota: '' },</v>
      </c>
    </row>
    <row r="224" spans="1:52" x14ac:dyDescent="0.3">
      <c r="A224" s="5">
        <v>223</v>
      </c>
      <c r="B224" t="s">
        <v>1259</v>
      </c>
      <c r="C224" t="s">
        <v>374</v>
      </c>
      <c r="D224" t="s">
        <v>1141</v>
      </c>
      <c r="E224" s="2" t="s">
        <v>1140</v>
      </c>
      <c r="F224" t="s">
        <v>8</v>
      </c>
      <c r="G224" s="3">
        <v>0</v>
      </c>
      <c r="H224" t="s">
        <v>10</v>
      </c>
      <c r="I224" t="s">
        <v>14</v>
      </c>
      <c r="J224" s="4">
        <v>0</v>
      </c>
      <c r="K224">
        <f>60+54</f>
        <v>114</v>
      </c>
      <c r="O224" t="s">
        <v>1260</v>
      </c>
      <c r="P224" t="s">
        <v>1261</v>
      </c>
      <c r="R224" t="s">
        <v>433</v>
      </c>
      <c r="S224" t="s">
        <v>14</v>
      </c>
      <c r="T224" t="s">
        <v>15</v>
      </c>
      <c r="U224" t="s">
        <v>783</v>
      </c>
      <c r="V224" s="19" t="s">
        <v>1262</v>
      </c>
      <c r="W224" t="s">
        <v>15</v>
      </c>
      <c r="AA224" t="str">
        <f>AA$1&amp;": "&amp;Tabla5[[#This Row],[id]]&amp;", "</f>
        <v xml:space="preserve">id: 223, </v>
      </c>
      <c r="AB224" t="str">
        <f>AB$1&amp;": '"&amp;Tabla5[[#This Row],[name]]&amp;"', "</f>
        <v xml:space="preserve">name: 'MySQL para Principiantes , Introducción a las Bases de Datos', </v>
      </c>
      <c r="AC224" t="str">
        <f>AC$1&amp;": '"&amp;Tabla5[[#This Row],[category]]&amp;"', "</f>
        <v xml:space="preserve">category: 'Bases de datos', </v>
      </c>
      <c r="AD224" t="str">
        <f>AD$1&amp;": '"&amp;Tabla5[[#This Row],[technology]]&amp;"', "</f>
        <v xml:space="preserve">technology: 'Maria DB', </v>
      </c>
      <c r="AE224" t="str">
        <f>AE$1&amp;": '"&amp;Tabla5[[#This Row],[url]]&amp;"', "</f>
        <v xml:space="preserve">url: 'https://www.udemy.com/course/mysql-para-principiantes', </v>
      </c>
      <c r="AF224" t="str">
        <f>AF$1&amp;": '"&amp;Tabla5[[#This Row],[platform]]&amp;"', "</f>
        <v xml:space="preserve">platform: 'Udemy', </v>
      </c>
      <c r="AG224" t="str">
        <f>AG$1&amp;": "&amp;SUBSTITUTE(Tabla5[[#This Row],[costo]],",",".")&amp;", "</f>
        <v xml:space="preserve">costo: 0, </v>
      </c>
      <c r="AH224" t="str">
        <f>AH$1&amp;": '"&amp;Tabla5[[#This Row],[money]]&amp;"', "</f>
        <v xml:space="preserve">money: 'EUR', </v>
      </c>
      <c r="AI224" t="str">
        <f>AI$1&amp;": "&amp;Tabla5[[#This Row],[comprado]]&amp;", "</f>
        <v xml:space="preserve">comprado: true, </v>
      </c>
      <c r="AJ224" t="str">
        <f>AJ$1&amp;": "&amp;Tabla5[[#This Row],[priority]]&amp;", "</f>
        <v xml:space="preserve">priority: 0, </v>
      </c>
      <c r="AK224" t="str">
        <f>AK$1&amp;": "&amp;Tabla5[[#This Row],[minutos]]&amp;", "</f>
        <v xml:space="preserve">minutos: 114, </v>
      </c>
      <c r="AL224" t="str">
        <f>AL$1&amp;": "&amp;IF(Tabla5[[#This Row],[culminado]]=0,"null","'"&amp;TEXT(Tabla5[[#This Row],[culminado]],"aaaa-mm-dd")&amp;"'")&amp;", "</f>
        <v xml:space="preserve">culminado: null, </v>
      </c>
      <c r="AM224" t="str">
        <f>AM$1&amp;": '"&amp;Tabla5[[#This Row],[certificado]]&amp;"', "</f>
        <v xml:space="preserve">certificado: '', </v>
      </c>
      <c r="AN224" t="str">
        <f>AN$1&amp;": '"&amp;Tabla5[[#This Row],[url_certificado]]&amp;"', "</f>
        <v xml:space="preserve">url_certificado: '', </v>
      </c>
      <c r="AO224" t="str">
        <f>AO$1&amp;": '"&amp;Tabla5[[#This Row],[instructor]]&amp;"', "</f>
        <v xml:space="preserve">instructor: 'Yury Zavaleta', </v>
      </c>
      <c r="AP224" t="str">
        <f>AP$1&amp;": '"&amp;Tabla5[[#This Row],[description]]&amp;"', "</f>
        <v xml:space="preserve">description: 'MySQL desde cero , aprende los fundamentos de SQL y maneja de forma eficiente tu base de datos MySQL o Maria DB.', </v>
      </c>
      <c r="AQ224" t="str">
        <f>AQ$1&amp;": '"&amp;Tabla5[[#This Row],[url_aux]]&amp;"', "</f>
        <v xml:space="preserve">url_aux: '', </v>
      </c>
      <c r="AR224" t="str">
        <f>AR$1&amp;": '"&amp;Tabla5[[#This Row],[calificacion]]&amp;"', "</f>
        <v xml:space="preserve">calificacion: '*En evaluación*', </v>
      </c>
      <c r="AS224" t="str">
        <f>AS$1&amp;": "&amp;Tabla5[[#This Row],[actualizado]]&amp;", "</f>
        <v xml:space="preserve">actualizado: true, </v>
      </c>
      <c r="AT224" t="str">
        <f>AT$1&amp;": "&amp;Tabla5[[#This Row],[en_ruta]]&amp;", "</f>
        <v xml:space="preserve">en_ruta: false, </v>
      </c>
      <c r="AU224" t="str">
        <f>AU$1&amp;": '"&amp;Tabla5[[#This Row],[logo_platform]]&amp;"', "</f>
        <v xml:space="preserve">logo_platform: 'udemy', </v>
      </c>
      <c r="AV224" t="str">
        <f>AV$1&amp;": [ "&amp;Tabla5[[#This Row],[logo_technologies]]&amp;" ], "</f>
        <v xml:space="preserve">logo_technologies: [ 'mariadb','mysql' ], </v>
      </c>
      <c r="AW224" t="str">
        <f>AW$1&amp;": "&amp;Tabla5[[#This Row],[mostrar]]&amp;", "</f>
        <v xml:space="preserve">mostrar: false, </v>
      </c>
      <c r="AX224" t="str">
        <f>AX$1&amp;": '"&amp;Tabla5[[#This Row],[repositorio]]&amp;"', "</f>
        <v xml:space="preserve">repositorio: '', </v>
      </c>
      <c r="AY224" t="str">
        <f>AY$1&amp;": '"&amp;Tabla5[[#This Row],[nota]]&amp;"'"</f>
        <v>nota: ''</v>
      </c>
      <c r="AZ224" t="str">
        <f t="shared" ref="AZ224" si="13">"{ "&amp;AA224&amp;AB224&amp;AC224&amp;AD224&amp;AE224&amp;AF224&amp;AG224&amp;AH224&amp;AI224&amp;AJ224&amp;AK224&amp;AL224&amp;AM224&amp;AN224&amp;AO224&amp;AP224&amp;AQ224&amp;AR224&amp;AS224&amp;AT224&amp;AU224&amp;AV224&amp;AW224&amp;AX224&amp;AY224&amp;" },"</f>
        <v>{ id: 223, name: 'MySQL para Principiantes , Introducción a las Bases de Datos', category: 'Bases de datos', technology: 'Maria DB', url: 'https://www.udemy.com/course/mysql-para-principiantes', platform: 'Udemy', costo: 0, money: 'EUR', comprado: true, priority: 0, minutos: 114, culminado: null, certificado: '', url_certificado: '', instructor: 'Yury Zavaleta', description: 'MySQL desde cero , aprende los fundamentos de SQL y maneja de forma eficiente tu base de datos MySQL o Maria DB.', url_aux: '', calificacion: '*En evaluación*', actualizado: true, en_ruta: false, logo_platform: 'udemy', logo_technologies: [ 'mariadb','mysql' ], mostrar: false, repositorio: '', nota: '' },</v>
      </c>
    </row>
    <row r="225" spans="1:52" x14ac:dyDescent="0.3">
      <c r="A225" s="5">
        <v>224</v>
      </c>
      <c r="B225" t="s">
        <v>1263</v>
      </c>
      <c r="C225" t="s">
        <v>374</v>
      </c>
      <c r="D225" t="s">
        <v>1143</v>
      </c>
      <c r="E225" s="2" t="s">
        <v>1142</v>
      </c>
      <c r="F225" t="s">
        <v>8</v>
      </c>
      <c r="G225" s="3">
        <v>0</v>
      </c>
      <c r="H225" t="s">
        <v>10</v>
      </c>
      <c r="I225" t="s">
        <v>14</v>
      </c>
      <c r="J225" s="4">
        <v>0</v>
      </c>
      <c r="K225">
        <f>7*60+23</f>
        <v>443</v>
      </c>
      <c r="O225" t="s">
        <v>1265</v>
      </c>
      <c r="P225" t="s">
        <v>1264</v>
      </c>
      <c r="R225" t="s">
        <v>433</v>
      </c>
      <c r="S225" t="s">
        <v>14</v>
      </c>
      <c r="T225" t="s">
        <v>15</v>
      </c>
      <c r="U225" t="s">
        <v>783</v>
      </c>
      <c r="V225" s="19" t="s">
        <v>1266</v>
      </c>
      <c r="W225" t="s">
        <v>15</v>
      </c>
      <c r="AA225" t="str">
        <f>AA$1&amp;": "&amp;Tabla5[[#This Row],[id]]&amp;", "</f>
        <v xml:space="preserve">id: 224, </v>
      </c>
      <c r="AB225" t="str">
        <f>AB$1&amp;": '"&amp;Tabla5[[#This Row],[name]]&amp;"', "</f>
        <v xml:space="preserve">name: 'MongoDB: Aprende desde cero a experto', </v>
      </c>
      <c r="AC225" t="str">
        <f>AC$1&amp;": '"&amp;Tabla5[[#This Row],[category]]&amp;"', "</f>
        <v xml:space="preserve">category: 'Bases de datos', </v>
      </c>
      <c r="AD225" t="str">
        <f>AD$1&amp;": '"&amp;Tabla5[[#This Row],[technology]]&amp;"', "</f>
        <v xml:space="preserve">technology: 'MongoDB', </v>
      </c>
      <c r="AE225" t="str">
        <f>AE$1&amp;": '"&amp;Tabla5[[#This Row],[url]]&amp;"', "</f>
        <v xml:space="preserve">url: 'https://www.udemy.com/course/mongodb-aprende-desde-cero', </v>
      </c>
      <c r="AF225" t="str">
        <f>AF$1&amp;": '"&amp;Tabla5[[#This Row],[platform]]&amp;"', "</f>
        <v xml:space="preserve">platform: 'Udemy', </v>
      </c>
      <c r="AG225" t="str">
        <f>AG$1&amp;": "&amp;SUBSTITUTE(Tabla5[[#This Row],[costo]],",",".")&amp;", "</f>
        <v xml:space="preserve">costo: 0, </v>
      </c>
      <c r="AH225" t="str">
        <f>AH$1&amp;": '"&amp;Tabla5[[#This Row],[money]]&amp;"', "</f>
        <v xml:space="preserve">money: 'EUR', </v>
      </c>
      <c r="AI225" t="str">
        <f>AI$1&amp;": "&amp;Tabla5[[#This Row],[comprado]]&amp;", "</f>
        <v xml:space="preserve">comprado: true, </v>
      </c>
      <c r="AJ225" t="str">
        <f>AJ$1&amp;": "&amp;Tabla5[[#This Row],[priority]]&amp;", "</f>
        <v xml:space="preserve">priority: 0, </v>
      </c>
      <c r="AK225" t="str">
        <f>AK$1&amp;": "&amp;Tabla5[[#This Row],[minutos]]&amp;", "</f>
        <v xml:space="preserve">minutos: 443, </v>
      </c>
      <c r="AL225" t="str">
        <f>AL$1&amp;": "&amp;IF(Tabla5[[#This Row],[culminado]]=0,"null","'"&amp;TEXT(Tabla5[[#This Row],[culminado]],"aaaa-mm-dd")&amp;"'")&amp;", "</f>
        <v xml:space="preserve">culminado: null, </v>
      </c>
      <c r="AM225" t="str">
        <f>AM$1&amp;": '"&amp;Tabla5[[#This Row],[certificado]]&amp;"', "</f>
        <v xml:space="preserve">certificado: '', </v>
      </c>
      <c r="AN225" t="str">
        <f>AN$1&amp;": '"&amp;Tabla5[[#This Row],[url_certificado]]&amp;"', "</f>
        <v xml:space="preserve">url_certificado: '', </v>
      </c>
      <c r="AO225" t="str">
        <f>AO$1&amp;": '"&amp;Tabla5[[#This Row],[instructor]]&amp;"', "</f>
        <v xml:space="preserve">instructor: 'Numpi Cursos', </v>
      </c>
      <c r="AP225" t="str">
        <f>AP$1&amp;": '"&amp;Tabla5[[#This Row],[description]]&amp;"', "</f>
        <v xml:space="preserve">description: 'Vuelvete un experto en Bases de Datos no relacionales aprendiendo de una manera fácil y sencilla.', </v>
      </c>
      <c r="AQ225" t="str">
        <f>AQ$1&amp;": '"&amp;Tabla5[[#This Row],[url_aux]]&amp;"', "</f>
        <v xml:space="preserve">url_aux: '', </v>
      </c>
      <c r="AR225" t="str">
        <f>AR$1&amp;": '"&amp;Tabla5[[#This Row],[calificacion]]&amp;"', "</f>
        <v xml:space="preserve">calificacion: '*En evaluación*', </v>
      </c>
      <c r="AS225" t="str">
        <f>AS$1&amp;": "&amp;Tabla5[[#This Row],[actualizado]]&amp;", "</f>
        <v xml:space="preserve">actualizado: true, </v>
      </c>
      <c r="AT225" t="str">
        <f>AT$1&amp;": "&amp;Tabla5[[#This Row],[en_ruta]]&amp;", "</f>
        <v xml:space="preserve">en_ruta: false, </v>
      </c>
      <c r="AU225" t="str">
        <f>AU$1&amp;": '"&amp;Tabla5[[#This Row],[logo_platform]]&amp;"', "</f>
        <v xml:space="preserve">logo_platform: 'udemy', </v>
      </c>
      <c r="AV225" t="str">
        <f>AV$1&amp;": [ "&amp;Tabla5[[#This Row],[logo_technologies]]&amp;" ], "</f>
        <v xml:space="preserve">logo_technologies: [ 'mongodb' ], </v>
      </c>
      <c r="AW225" t="str">
        <f>AW$1&amp;": "&amp;Tabla5[[#This Row],[mostrar]]&amp;", "</f>
        <v xml:space="preserve">mostrar: false, </v>
      </c>
      <c r="AX225" t="str">
        <f>AX$1&amp;": '"&amp;Tabla5[[#This Row],[repositorio]]&amp;"', "</f>
        <v xml:space="preserve">repositorio: '', </v>
      </c>
      <c r="AY225" t="str">
        <f>AY$1&amp;": '"&amp;Tabla5[[#This Row],[nota]]&amp;"'"</f>
        <v>nota: ''</v>
      </c>
      <c r="AZ225" t="str">
        <f t="shared" ref="AZ225" si="14">"{ "&amp;AA225&amp;AB225&amp;AC225&amp;AD225&amp;AE225&amp;AF225&amp;AG225&amp;AH225&amp;AI225&amp;AJ225&amp;AK225&amp;AL225&amp;AM225&amp;AN225&amp;AO225&amp;AP225&amp;AQ225&amp;AR225&amp;AS225&amp;AT225&amp;AU225&amp;AV225&amp;AW225&amp;AX225&amp;AY225&amp;" },"</f>
        <v>{ id: 224, name: 'MongoDB: Aprende desde cero a experto', category: 'Bases de datos', technology: 'MongoDB', url: 'https://www.udemy.com/course/mongodb-aprende-desde-cero', platform: 'Udemy', costo: 0, money: 'EUR', comprado: true, priority: 0, minutos: 443, culminado: null, certificado: '', url_certificado: '', instructor: 'Numpi Cursos', description: 'Vuelvete un experto en Bases de Datos no relacionales aprendiendo de una manera fácil y sencilla.', url_aux: '', calificacion: '*En evaluación*', actualizado: true, en_ruta: false, logo_platform: 'udemy', logo_technologies: [ 'mongodb' ], mostrar: false, repositorio: '', nota: '' },</v>
      </c>
    </row>
    <row r="226" spans="1:52" x14ac:dyDescent="0.3">
      <c r="A226" s="5">
        <v>225</v>
      </c>
      <c r="B226" t="s">
        <v>1267</v>
      </c>
      <c r="C226" t="s">
        <v>374</v>
      </c>
      <c r="D226" t="s">
        <v>1137</v>
      </c>
      <c r="E226" s="2" t="s">
        <v>1146</v>
      </c>
      <c r="F226" t="s">
        <v>8</v>
      </c>
      <c r="G226" s="3">
        <v>0</v>
      </c>
      <c r="H226" t="s">
        <v>10</v>
      </c>
      <c r="I226" t="s">
        <v>14</v>
      </c>
      <c r="J226" s="4">
        <v>0</v>
      </c>
      <c r="K226">
        <f>2*60+43</f>
        <v>163</v>
      </c>
      <c r="O226" t="s">
        <v>1206</v>
      </c>
      <c r="P226" t="s">
        <v>1268</v>
      </c>
      <c r="R226" t="s">
        <v>433</v>
      </c>
      <c r="S226" t="s">
        <v>14</v>
      </c>
      <c r="T226" t="s">
        <v>15</v>
      </c>
      <c r="U226" t="s">
        <v>783</v>
      </c>
      <c r="V226" s="19" t="s">
        <v>1204</v>
      </c>
      <c r="W226" t="s">
        <v>15</v>
      </c>
      <c r="AA226" t="str">
        <f>AA$1&amp;": "&amp;Tabla5[[#This Row],[id]]&amp;", "</f>
        <v xml:space="preserve">id: 225, </v>
      </c>
      <c r="AB226" t="str">
        <f>AB$1&amp;": '"&amp;Tabla5[[#This Row],[name]]&amp;"', "</f>
        <v xml:space="preserve">name: 'Procedimientos almacenados en PostgreSQL (PL/PgSQL)', </v>
      </c>
      <c r="AC226" t="str">
        <f>AC$1&amp;": '"&amp;Tabla5[[#This Row],[category]]&amp;"', "</f>
        <v xml:space="preserve">category: 'Bases de datos', </v>
      </c>
      <c r="AD226" t="str">
        <f>AD$1&amp;": '"&amp;Tabla5[[#This Row],[technology]]&amp;"', "</f>
        <v xml:space="preserve">technology: 'PostgreSQL', </v>
      </c>
      <c r="AE226" t="str">
        <f>AE$1&amp;": '"&amp;Tabla5[[#This Row],[url]]&amp;"', "</f>
        <v xml:space="preserve">url: 'https://www.udemy.com/course/procedimientos-almacenados-en-postgresql-plpgsql', </v>
      </c>
      <c r="AF226" t="str">
        <f>AF$1&amp;": '"&amp;Tabla5[[#This Row],[platform]]&amp;"', "</f>
        <v xml:space="preserve">platform: 'Udemy', </v>
      </c>
      <c r="AG226" t="str">
        <f>AG$1&amp;": "&amp;SUBSTITUTE(Tabla5[[#This Row],[costo]],",",".")&amp;", "</f>
        <v xml:space="preserve">costo: 0, </v>
      </c>
      <c r="AH226" t="str">
        <f>AH$1&amp;": '"&amp;Tabla5[[#This Row],[money]]&amp;"', "</f>
        <v xml:space="preserve">money: 'EUR', </v>
      </c>
      <c r="AI226" t="str">
        <f>AI$1&amp;": "&amp;Tabla5[[#This Row],[comprado]]&amp;", "</f>
        <v xml:space="preserve">comprado: true, </v>
      </c>
      <c r="AJ226" t="str">
        <f>AJ$1&amp;": "&amp;Tabla5[[#This Row],[priority]]&amp;", "</f>
        <v xml:space="preserve">priority: 0, </v>
      </c>
      <c r="AK226" t="str">
        <f>AK$1&amp;": "&amp;Tabla5[[#This Row],[minutos]]&amp;", "</f>
        <v xml:space="preserve">minutos: 163, </v>
      </c>
      <c r="AL226" t="str">
        <f>AL$1&amp;": "&amp;IF(Tabla5[[#This Row],[culminado]]=0,"null","'"&amp;TEXT(Tabla5[[#This Row],[culminado]],"aaaa-mm-dd")&amp;"'")&amp;", "</f>
        <v xml:space="preserve">culminado: null, </v>
      </c>
      <c r="AM226" t="str">
        <f>AM$1&amp;": '"&amp;Tabla5[[#This Row],[certificado]]&amp;"', "</f>
        <v xml:space="preserve">certificado: '', </v>
      </c>
      <c r="AN226" t="str">
        <f>AN$1&amp;": '"&amp;Tabla5[[#This Row],[url_certificado]]&amp;"', "</f>
        <v xml:space="preserve">url_certificado: '', </v>
      </c>
      <c r="AO226" t="str">
        <f>AO$1&amp;": '"&amp;Tabla5[[#This Row],[instructor]]&amp;"', "</f>
        <v xml:space="preserve">instructor: 'Andres Rojas', </v>
      </c>
      <c r="AP226" t="str">
        <f>AP$1&amp;": '"&amp;Tabla5[[#This Row],[description]]&amp;"', "</f>
        <v xml:space="preserve">description: 'Procedimientos almacenados.', </v>
      </c>
      <c r="AQ226" t="str">
        <f>AQ$1&amp;": '"&amp;Tabla5[[#This Row],[url_aux]]&amp;"', "</f>
        <v xml:space="preserve">url_aux: '', </v>
      </c>
      <c r="AR226" t="str">
        <f>AR$1&amp;": '"&amp;Tabla5[[#This Row],[calificacion]]&amp;"', "</f>
        <v xml:space="preserve">calificacion: '*En evaluación*', </v>
      </c>
      <c r="AS226" t="str">
        <f>AS$1&amp;": "&amp;Tabla5[[#This Row],[actualizado]]&amp;", "</f>
        <v xml:space="preserve">actualizado: true, </v>
      </c>
      <c r="AT226" t="str">
        <f>AT$1&amp;": "&amp;Tabla5[[#This Row],[en_ruta]]&amp;", "</f>
        <v xml:space="preserve">en_ruta: false, </v>
      </c>
      <c r="AU226" t="str">
        <f>AU$1&amp;": '"&amp;Tabla5[[#This Row],[logo_platform]]&amp;"', "</f>
        <v xml:space="preserve">logo_platform: 'udemy', </v>
      </c>
      <c r="AV226" t="str">
        <f>AV$1&amp;": [ "&amp;Tabla5[[#This Row],[logo_technologies]]&amp;" ], "</f>
        <v xml:space="preserve">logo_technologies: [ 'postgresql' ], </v>
      </c>
      <c r="AW226" t="str">
        <f>AW$1&amp;": "&amp;Tabla5[[#This Row],[mostrar]]&amp;", "</f>
        <v xml:space="preserve">mostrar: false, </v>
      </c>
      <c r="AX226" t="str">
        <f>AX$1&amp;": '"&amp;Tabla5[[#This Row],[repositorio]]&amp;"', "</f>
        <v xml:space="preserve">repositorio: '', </v>
      </c>
      <c r="AY226" t="str">
        <f>AY$1&amp;": '"&amp;Tabla5[[#This Row],[nota]]&amp;"'"</f>
        <v>nota: ''</v>
      </c>
      <c r="AZ226" t="str">
        <f t="shared" ref="AZ226" si="15">"{ "&amp;AA226&amp;AB226&amp;AC226&amp;AD226&amp;AE226&amp;AF226&amp;AG226&amp;AH226&amp;AI226&amp;AJ226&amp;AK226&amp;AL226&amp;AM226&amp;AN226&amp;AO226&amp;AP226&amp;AQ226&amp;AR226&amp;AS226&amp;AT226&amp;AU226&amp;AV226&amp;AW226&amp;AX226&amp;AY226&amp;" },"</f>
        <v>{ id: 225, name: 'Procedimientos almacenados en PostgreSQL (PL/PgSQL)', category: 'Bases de datos', technology: 'PostgreSQL', url: 'https://www.udemy.com/course/procedimientos-almacenados-en-postgresql-plpgsql', platform: 'Udemy', costo: 0, money: 'EUR', comprado: true, priority: 0, minutos: 163, culminado: null, certificado: '', url_certificado: '', instructor: 'Andres Rojas', description: 'Procedimientos almacenados.', url_aux: '', calificacion: '*En evaluación*', actualizado: true, en_ruta: false, logo_platform: 'udemy', logo_technologies: [ 'postgresql' ], mostrar: false, repositorio: '', nota: '' },</v>
      </c>
    </row>
    <row r="227" spans="1:52" x14ac:dyDescent="0.3">
      <c r="A227" s="5">
        <v>226</v>
      </c>
      <c r="B227" t="s">
        <v>1269</v>
      </c>
      <c r="C227" t="s">
        <v>438</v>
      </c>
      <c r="D227" t="s">
        <v>1127</v>
      </c>
      <c r="E227" s="2" t="s">
        <v>1147</v>
      </c>
      <c r="F227" t="s">
        <v>8</v>
      </c>
      <c r="G227" s="3">
        <v>0</v>
      </c>
      <c r="H227" t="s">
        <v>10</v>
      </c>
      <c r="I227" t="s">
        <v>14</v>
      </c>
      <c r="J227" s="4">
        <v>0</v>
      </c>
      <c r="K227">
        <f>14*60+37</f>
        <v>877</v>
      </c>
      <c r="O227" t="s">
        <v>703</v>
      </c>
      <c r="P227" t="s">
        <v>1270</v>
      </c>
      <c r="R227" t="s">
        <v>433</v>
      </c>
      <c r="S227" t="s">
        <v>14</v>
      </c>
      <c r="T227" t="s">
        <v>15</v>
      </c>
      <c r="U227" t="s">
        <v>783</v>
      </c>
      <c r="V227" s="19" t="s">
        <v>1271</v>
      </c>
      <c r="W227" t="s">
        <v>15</v>
      </c>
      <c r="AA227" t="str">
        <f>AA$1&amp;": "&amp;Tabla5[[#This Row],[id]]&amp;", "</f>
        <v xml:space="preserve">id: 226, </v>
      </c>
      <c r="AB227" t="str">
        <f>AB$1&amp;": '"&amp;Tabla5[[#This Row],[name]]&amp;"', "</f>
        <v xml:space="preserve">name: 'GOLANG: Curso profesional de Go - De cero a Master 2022', </v>
      </c>
      <c r="AC227" t="str">
        <f>AC$1&amp;": '"&amp;Tabla5[[#This Row],[category]]&amp;"', "</f>
        <v xml:space="preserve">category: 'Back-end', </v>
      </c>
      <c r="AD227" t="str">
        <f>AD$1&amp;": '"&amp;Tabla5[[#This Row],[technology]]&amp;"', "</f>
        <v xml:space="preserve">technology: 'Golang', </v>
      </c>
      <c r="AE227" t="str">
        <f>AE$1&amp;": '"&amp;Tabla5[[#This Row],[url]]&amp;"', "</f>
        <v xml:space="preserve">url: 'https://www.udemy.com/course/curso-golang', </v>
      </c>
      <c r="AF227" t="str">
        <f>AF$1&amp;": '"&amp;Tabla5[[#This Row],[platform]]&amp;"', "</f>
        <v xml:space="preserve">platform: 'Udemy', </v>
      </c>
      <c r="AG227" t="str">
        <f>AG$1&amp;": "&amp;SUBSTITUTE(Tabla5[[#This Row],[costo]],",",".")&amp;", "</f>
        <v xml:space="preserve">costo: 0, </v>
      </c>
      <c r="AH227" t="str">
        <f>AH$1&amp;": '"&amp;Tabla5[[#This Row],[money]]&amp;"', "</f>
        <v xml:space="preserve">money: 'EUR', </v>
      </c>
      <c r="AI227" t="str">
        <f>AI$1&amp;": "&amp;Tabla5[[#This Row],[comprado]]&amp;", "</f>
        <v xml:space="preserve">comprado: true, </v>
      </c>
      <c r="AJ227" t="str">
        <f>AJ$1&amp;": "&amp;Tabla5[[#This Row],[priority]]&amp;", "</f>
        <v xml:space="preserve">priority: 0, </v>
      </c>
      <c r="AK227" t="str">
        <f>AK$1&amp;": "&amp;Tabla5[[#This Row],[minutos]]&amp;", "</f>
        <v xml:space="preserve">minutos: 877, </v>
      </c>
      <c r="AL227" t="str">
        <f>AL$1&amp;": "&amp;IF(Tabla5[[#This Row],[culminado]]=0,"null","'"&amp;TEXT(Tabla5[[#This Row],[culminado]],"aaaa-mm-dd")&amp;"'")&amp;", "</f>
        <v xml:space="preserve">culminado: null, </v>
      </c>
      <c r="AM227" t="str">
        <f>AM$1&amp;": '"&amp;Tabla5[[#This Row],[certificado]]&amp;"', "</f>
        <v xml:space="preserve">certificado: '', </v>
      </c>
      <c r="AN227" t="str">
        <f>AN$1&amp;": '"&amp;Tabla5[[#This Row],[url_certificado]]&amp;"', "</f>
        <v xml:space="preserve">url_certificado: '', </v>
      </c>
      <c r="AO227" t="str">
        <f>AO$1&amp;": '"&amp;Tabla5[[#This Row],[instructor]]&amp;"', "</f>
        <v xml:space="preserve">instructor: 'Alex Roel Code', </v>
      </c>
      <c r="AP227" t="str">
        <f>AP$1&amp;": '"&amp;Tabla5[[#This Row],[description]]&amp;"', "</f>
        <v xml:space="preserve">description: 'Aprende lenguaje de Go, Desarrollo Web con Go, Manejo de HTML, CSS, API RESTful com MySQL y ORM con Go', </v>
      </c>
      <c r="AQ227" t="str">
        <f>AQ$1&amp;": '"&amp;Tabla5[[#This Row],[url_aux]]&amp;"', "</f>
        <v xml:space="preserve">url_aux: '', </v>
      </c>
      <c r="AR227" t="str">
        <f>AR$1&amp;": '"&amp;Tabla5[[#This Row],[calificacion]]&amp;"', "</f>
        <v xml:space="preserve">calificacion: '*En evaluación*', </v>
      </c>
      <c r="AS227" t="str">
        <f>AS$1&amp;": "&amp;Tabla5[[#This Row],[actualizado]]&amp;", "</f>
        <v xml:space="preserve">actualizado: true, </v>
      </c>
      <c r="AT227" t="str">
        <f>AT$1&amp;": "&amp;Tabla5[[#This Row],[en_ruta]]&amp;", "</f>
        <v xml:space="preserve">en_ruta: false, </v>
      </c>
      <c r="AU227" t="str">
        <f>AU$1&amp;": '"&amp;Tabla5[[#This Row],[logo_platform]]&amp;"', "</f>
        <v xml:space="preserve">logo_platform: 'udemy', </v>
      </c>
      <c r="AV227" t="str">
        <f>AV$1&amp;": [ "&amp;Tabla5[[#This Row],[logo_technologies]]&amp;" ], "</f>
        <v xml:space="preserve">logo_technologies: [ 'lgolang', 'mysql', 'html5', 'css' ], </v>
      </c>
      <c r="AW227" t="str">
        <f>AW$1&amp;": "&amp;Tabla5[[#This Row],[mostrar]]&amp;", "</f>
        <v xml:space="preserve">mostrar: false, </v>
      </c>
      <c r="AX227" t="str">
        <f>AX$1&amp;": '"&amp;Tabla5[[#This Row],[repositorio]]&amp;"', "</f>
        <v xml:space="preserve">repositorio: '', </v>
      </c>
      <c r="AY227" t="str">
        <f>AY$1&amp;": '"&amp;Tabla5[[#This Row],[nota]]&amp;"'"</f>
        <v>nota: ''</v>
      </c>
      <c r="AZ227" t="str">
        <f t="shared" ref="AZ227" si="16">"{ "&amp;AA227&amp;AB227&amp;AC227&amp;AD227&amp;AE227&amp;AF227&amp;AG227&amp;AH227&amp;AI227&amp;AJ227&amp;AK227&amp;AL227&amp;AM227&amp;AN227&amp;AO227&amp;AP227&amp;AQ227&amp;AR227&amp;AS227&amp;AT227&amp;AU227&amp;AV227&amp;AW227&amp;AX227&amp;AY227&amp;" },"</f>
        <v>{ id: 226, name: 'GOLANG: Curso profesional de Go - De cero a Master 2022', category: 'Back-end', technology: 'Golang', url: 'https://www.udemy.com/course/curso-golang', platform: 'Udemy', costo: 0, money: 'EUR', comprado: true, priority: 0, minutos: 877, culminado: null, certificado: '', url_certificado: '', instructor: 'Alex Roel Code', description: 'Aprende lenguaje de Go, Desarrollo Web con Go, Manejo de HTML, CSS, API RESTful com MySQL y ORM con Go', url_aux: '', calificacion: '*En evaluación*', actualizado: true, en_ruta: false, logo_platform: 'udemy', logo_technologies: [ 'lgolang', 'mysql', 'html5', 'css' ], mostrar: false, repositorio: '', nota: '' },</v>
      </c>
    </row>
    <row r="228" spans="1:52" x14ac:dyDescent="0.3">
      <c r="A228" s="5">
        <v>227</v>
      </c>
      <c r="B228" t="s">
        <v>1272</v>
      </c>
      <c r="C228" t="s">
        <v>333</v>
      </c>
      <c r="D228" t="s">
        <v>1151</v>
      </c>
      <c r="E228" s="2" t="s">
        <v>1150</v>
      </c>
      <c r="F228" t="s">
        <v>8</v>
      </c>
      <c r="G228" s="3">
        <v>0</v>
      </c>
      <c r="H228" t="s">
        <v>10</v>
      </c>
      <c r="I228" t="s">
        <v>14</v>
      </c>
      <c r="J228" s="4">
        <v>0</v>
      </c>
      <c r="K228">
        <f>4*60+24</f>
        <v>264</v>
      </c>
      <c r="O228" t="s">
        <v>1273</v>
      </c>
      <c r="P228" t="s">
        <v>1274</v>
      </c>
      <c r="R228" t="s">
        <v>433</v>
      </c>
      <c r="S228" t="s">
        <v>14</v>
      </c>
      <c r="T228" t="s">
        <v>15</v>
      </c>
      <c r="U228" t="s">
        <v>783</v>
      </c>
      <c r="V228" s="19" t="s">
        <v>1275</v>
      </c>
      <c r="W228" t="s">
        <v>15</v>
      </c>
      <c r="AA228" t="str">
        <f>AA$1&amp;": "&amp;Tabla5[[#This Row],[id]]&amp;", "</f>
        <v xml:space="preserve">id: 227, </v>
      </c>
      <c r="AB228" t="str">
        <f>AB$1&amp;": '"&amp;Tabla5[[#This Row],[name]]&amp;"', "</f>
        <v xml:space="preserve">name: 'CodeIgniter 4 de cero a Experto. El mejor framework de PHP', </v>
      </c>
      <c r="AC228" t="str">
        <f>AC$1&amp;": '"&amp;Tabla5[[#This Row],[category]]&amp;"', "</f>
        <v xml:space="preserve">category: 'Frameworks de back-end', </v>
      </c>
      <c r="AD228" t="str">
        <f>AD$1&amp;": '"&amp;Tabla5[[#This Row],[technology]]&amp;"', "</f>
        <v xml:space="preserve">technology: 'CodeIgniter', </v>
      </c>
      <c r="AE228" t="str">
        <f>AE$1&amp;": '"&amp;Tabla5[[#This Row],[url]]&amp;"', "</f>
        <v xml:space="preserve">url: 'https://www.udemy.com/course/tutorial-codeigniter-4-de-cero-a-experto', </v>
      </c>
      <c r="AF228" t="str">
        <f>AF$1&amp;": '"&amp;Tabla5[[#This Row],[platform]]&amp;"', "</f>
        <v xml:space="preserve">platform: 'Udemy', </v>
      </c>
      <c r="AG228" t="str">
        <f>AG$1&amp;": "&amp;SUBSTITUTE(Tabla5[[#This Row],[costo]],",",".")&amp;", "</f>
        <v xml:space="preserve">costo: 0, </v>
      </c>
      <c r="AH228" t="str">
        <f>AH$1&amp;": '"&amp;Tabla5[[#This Row],[money]]&amp;"', "</f>
        <v xml:space="preserve">money: 'EUR', </v>
      </c>
      <c r="AI228" t="str">
        <f>AI$1&amp;": "&amp;Tabla5[[#This Row],[comprado]]&amp;", "</f>
        <v xml:space="preserve">comprado: true, </v>
      </c>
      <c r="AJ228" t="str">
        <f>AJ$1&amp;": "&amp;Tabla5[[#This Row],[priority]]&amp;", "</f>
        <v xml:space="preserve">priority: 0, </v>
      </c>
      <c r="AK228" t="str">
        <f>AK$1&amp;": "&amp;Tabla5[[#This Row],[minutos]]&amp;", "</f>
        <v xml:space="preserve">minutos: 264, </v>
      </c>
      <c r="AL228" t="str">
        <f>AL$1&amp;": "&amp;IF(Tabla5[[#This Row],[culminado]]=0,"null","'"&amp;TEXT(Tabla5[[#This Row],[culminado]],"aaaa-mm-dd")&amp;"'")&amp;", "</f>
        <v xml:space="preserve">culminado: null, </v>
      </c>
      <c r="AM228" t="str">
        <f>AM$1&amp;": '"&amp;Tabla5[[#This Row],[certificado]]&amp;"', "</f>
        <v xml:space="preserve">certificado: '', </v>
      </c>
      <c r="AN228" t="str">
        <f>AN$1&amp;": '"&amp;Tabla5[[#This Row],[url_certificado]]&amp;"', "</f>
        <v xml:space="preserve">url_certificado: '', </v>
      </c>
      <c r="AO228" t="str">
        <f>AO$1&amp;": '"&amp;Tabla5[[#This Row],[instructor]]&amp;"', "</f>
        <v xml:space="preserve">instructor: 'David Navarro', </v>
      </c>
      <c r="AP228" t="str">
        <f>AP$1&amp;": '"&amp;Tabla5[[#This Row],[description]]&amp;"', "</f>
        <v xml:space="preserve">description: 'CodeIgniter vuelve con una versión totalmente renovada. Aprende el mejor framework de PHP mientras programas un blog!', </v>
      </c>
      <c r="AQ228" t="str">
        <f>AQ$1&amp;": '"&amp;Tabla5[[#This Row],[url_aux]]&amp;"', "</f>
        <v xml:space="preserve">url_aux: '', </v>
      </c>
      <c r="AR228" t="str">
        <f>AR$1&amp;": '"&amp;Tabla5[[#This Row],[calificacion]]&amp;"', "</f>
        <v xml:space="preserve">calificacion: '*En evaluación*', </v>
      </c>
      <c r="AS228" t="str">
        <f>AS$1&amp;": "&amp;Tabla5[[#This Row],[actualizado]]&amp;", "</f>
        <v xml:space="preserve">actualizado: true, </v>
      </c>
      <c r="AT228" t="str">
        <f>AT$1&amp;": "&amp;Tabla5[[#This Row],[en_ruta]]&amp;", "</f>
        <v xml:space="preserve">en_ruta: false, </v>
      </c>
      <c r="AU228" t="str">
        <f>AU$1&amp;": '"&amp;Tabla5[[#This Row],[logo_platform]]&amp;"', "</f>
        <v xml:space="preserve">logo_platform: 'udemy', </v>
      </c>
      <c r="AV228" t="str">
        <f>AV$1&amp;": [ "&amp;Tabla5[[#This Row],[logo_technologies]]&amp;" ], "</f>
        <v xml:space="preserve">logo_technologies: [ 'codeIgniter' ], </v>
      </c>
      <c r="AW228" t="str">
        <f>AW$1&amp;": "&amp;Tabla5[[#This Row],[mostrar]]&amp;", "</f>
        <v xml:space="preserve">mostrar: false, </v>
      </c>
      <c r="AX228" t="str">
        <f>AX$1&amp;": '"&amp;Tabla5[[#This Row],[repositorio]]&amp;"', "</f>
        <v xml:space="preserve">repositorio: '', </v>
      </c>
      <c r="AY228" t="str">
        <f>AY$1&amp;": '"&amp;Tabla5[[#This Row],[nota]]&amp;"'"</f>
        <v>nota: ''</v>
      </c>
      <c r="AZ228" t="str">
        <f t="shared" ref="AZ228:AZ229" si="17">"{ "&amp;AA228&amp;AB228&amp;AC228&amp;AD228&amp;AE228&amp;AF228&amp;AG228&amp;AH228&amp;AI228&amp;AJ228&amp;AK228&amp;AL228&amp;AM228&amp;AN228&amp;AO228&amp;AP228&amp;AQ228&amp;AR228&amp;AS228&amp;AT228&amp;AU228&amp;AV228&amp;AW228&amp;AX228&amp;AY228&amp;" },"</f>
        <v>{ id: 227, name: 'CodeIgniter 4 de cero a Experto. El mejor framework de PHP', category: 'Frameworks de back-end', technology: 'CodeIgniter', url: 'https://www.udemy.com/course/tutorial-codeigniter-4-de-cero-a-experto', platform: 'Udemy', costo: 0, money: 'EUR', comprado: true, priority: 0, minutos: 264, culminado: null, certificado: '', url_certificado: '', instructor: 'David Navarro', description: 'CodeIgniter vuelve con una versión totalmente renovada. Aprende el mejor framework de PHP mientras programas un blog!', url_aux: '', calificacion: '*En evaluación*', actualizado: true, en_ruta: false, logo_platform: 'udemy', logo_technologies: [ 'codeIgniter' ], mostrar: false, repositorio: '', nota: '' },</v>
      </c>
    </row>
    <row r="229" spans="1:52" x14ac:dyDescent="0.3">
      <c r="A229" s="5">
        <v>228</v>
      </c>
      <c r="B229" t="s">
        <v>154</v>
      </c>
      <c r="C229" t="s">
        <v>333</v>
      </c>
      <c r="D229" t="s">
        <v>1152</v>
      </c>
      <c r="E229" s="2" t="s">
        <v>1153</v>
      </c>
      <c r="F229" t="s">
        <v>8</v>
      </c>
      <c r="G229" s="3">
        <v>0</v>
      </c>
      <c r="H229" t="s">
        <v>10</v>
      </c>
      <c r="I229" t="s">
        <v>14</v>
      </c>
      <c r="J229" s="4">
        <v>0</v>
      </c>
      <c r="K229">
        <f>15*60+54</f>
        <v>954</v>
      </c>
      <c r="O229" t="s">
        <v>155</v>
      </c>
      <c r="P229" t="s">
        <v>156</v>
      </c>
      <c r="R229" t="s">
        <v>433</v>
      </c>
      <c r="S229" t="s">
        <v>14</v>
      </c>
      <c r="T229" t="s">
        <v>14</v>
      </c>
      <c r="U229" t="s">
        <v>783</v>
      </c>
      <c r="V229" s="19" t="s">
        <v>1075</v>
      </c>
      <c r="W229" s="19" t="s">
        <v>15</v>
      </c>
      <c r="AA229" t="str">
        <f>AA$1&amp;": "&amp;Tabla5[[#This Row],[id]]&amp;", "</f>
        <v xml:space="preserve">id: 228, </v>
      </c>
      <c r="AB229" t="str">
        <f>AB$1&amp;": '"&amp;Tabla5[[#This Row],[name]]&amp;"', "</f>
        <v xml:space="preserve">name: 'Guía definitiva para crear APIs con Symfony 5 y API Platform', </v>
      </c>
      <c r="AC229" t="str">
        <f>AC$1&amp;": '"&amp;Tabla5[[#This Row],[category]]&amp;"', "</f>
        <v xml:space="preserve">category: 'Frameworks de back-end', </v>
      </c>
      <c r="AD229" t="str">
        <f>AD$1&amp;": '"&amp;Tabla5[[#This Row],[technology]]&amp;"', "</f>
        <v xml:space="preserve">technology: 'Symfony ', </v>
      </c>
      <c r="AE229" t="str">
        <f>AE$1&amp;": '"&amp;Tabla5[[#This Row],[url]]&amp;"', "</f>
        <v xml:space="preserve">url: 'https://www.udemy.com/course/crear-api-con-symfony-y-api-platform', </v>
      </c>
      <c r="AF229" t="str">
        <f>AF$1&amp;": '"&amp;Tabla5[[#This Row],[platform]]&amp;"', "</f>
        <v xml:space="preserve">platform: 'Udemy', </v>
      </c>
      <c r="AG229" t="str">
        <f>AG$1&amp;": "&amp;SUBSTITUTE(Tabla5[[#This Row],[costo]],",",".")&amp;", "</f>
        <v xml:space="preserve">costo: 0, </v>
      </c>
      <c r="AH229" t="str">
        <f>AH$1&amp;": '"&amp;Tabla5[[#This Row],[money]]&amp;"', "</f>
        <v xml:space="preserve">money: 'EUR', </v>
      </c>
      <c r="AI229" t="str">
        <f>AI$1&amp;": "&amp;Tabla5[[#This Row],[comprado]]&amp;", "</f>
        <v xml:space="preserve">comprado: true, </v>
      </c>
      <c r="AJ229" t="str">
        <f>AJ$1&amp;": "&amp;Tabla5[[#This Row],[priority]]&amp;", "</f>
        <v xml:space="preserve">priority: 0, </v>
      </c>
      <c r="AK229" t="str">
        <f>AK$1&amp;": "&amp;Tabla5[[#This Row],[minutos]]&amp;", "</f>
        <v xml:space="preserve">minutos: 954, </v>
      </c>
      <c r="AL229" t="str">
        <f>AL$1&amp;": "&amp;IF(Tabla5[[#This Row],[culminado]]=0,"null","'"&amp;TEXT(Tabla5[[#This Row],[culminado]],"aaaa-mm-dd")&amp;"'")&amp;", "</f>
        <v xml:space="preserve">culminado: null, </v>
      </c>
      <c r="AM229" t="str">
        <f>AM$1&amp;": '"&amp;Tabla5[[#This Row],[certificado]]&amp;"', "</f>
        <v xml:space="preserve">certificado: '', </v>
      </c>
      <c r="AN229" t="str">
        <f>AN$1&amp;": '"&amp;Tabla5[[#This Row],[url_certificado]]&amp;"', "</f>
        <v xml:space="preserve">url_certificado: '', </v>
      </c>
      <c r="AO229" t="str">
        <f>AO$1&amp;": '"&amp;Tabla5[[#This Row],[instructor]]&amp;"', "</f>
        <v xml:space="preserve">instructor: 'Juan González', </v>
      </c>
      <c r="AP229" t="str">
        <f>AP$1&amp;": '"&amp;Tabla5[[#This Row],[description]]&amp;"', "</f>
        <v xml:space="preserve">description: 'Creación de una API con Symfony y API Platform. Estructura de servicios, RabbitMQ, Docker y mucho más!', </v>
      </c>
      <c r="AQ229" t="str">
        <f>AQ$1&amp;": '"&amp;Tabla5[[#This Row],[url_aux]]&amp;"', "</f>
        <v xml:space="preserve">url_aux: '', </v>
      </c>
      <c r="AR229" t="str">
        <f>AR$1&amp;": '"&amp;Tabla5[[#This Row],[calificacion]]&amp;"', "</f>
        <v xml:space="preserve">calificacion: '*En evaluación*', </v>
      </c>
      <c r="AS229" t="str">
        <f>AS$1&amp;": "&amp;Tabla5[[#This Row],[actualizado]]&amp;", "</f>
        <v xml:space="preserve">actualizado: true, </v>
      </c>
      <c r="AT229" t="str">
        <f>AT$1&amp;": "&amp;Tabla5[[#This Row],[en_ruta]]&amp;", "</f>
        <v xml:space="preserve">en_ruta: true, </v>
      </c>
      <c r="AU229" t="str">
        <f>AU$1&amp;": '"&amp;Tabla5[[#This Row],[logo_platform]]&amp;"', "</f>
        <v xml:space="preserve">logo_platform: 'udemy', </v>
      </c>
      <c r="AV229" t="str">
        <f>AV$1&amp;": [ "&amp;Tabla5[[#This Row],[logo_technologies]]&amp;" ], "</f>
        <v xml:space="preserve">logo_technologies: [ 'apirestful','symfony' ], </v>
      </c>
      <c r="AW229" t="str">
        <f>AW$1&amp;": "&amp;Tabla5[[#This Row],[mostrar]]&amp;", "</f>
        <v xml:space="preserve">mostrar: false, </v>
      </c>
      <c r="AX229" t="str">
        <f>AX$1&amp;": '"&amp;Tabla5[[#This Row],[repositorio]]&amp;"', "</f>
        <v xml:space="preserve">repositorio: '', </v>
      </c>
      <c r="AY229" t="str">
        <f>AY$1&amp;": '"&amp;Tabla5[[#This Row],[nota]]&amp;"'"</f>
        <v>nota: ''</v>
      </c>
      <c r="AZ229" t="str">
        <f t="shared" si="17"/>
        <v>{ id: 228, name: 'Guía definitiva para crear APIs con Symfony 5 y API Platform', category: 'Frameworks de back-end', technology: 'Symfony ', url: 'https://www.udemy.com/course/crear-api-con-symfony-y-api-platform', platform: 'Udemy', costo: 0, money: 'EUR', comprado: true, priority: 0, minutos: 954, culminado: null, certificado: '', url_certificado: '', instructor: 'Juan González', description: 'Creación de una API con Symfony y API Platform. Estructura de servicios, RabbitMQ, Docker y mucho más!', url_aux: '', calificacion: '*En evaluación*', actualizado: true, en_ruta: true, logo_platform: 'udemy', logo_technologies: [ 'apirestful','symfony' ], mostrar: false, repositorio: '', nota: '' },</v>
      </c>
    </row>
    <row r="230" spans="1:52" x14ac:dyDescent="0.3">
      <c r="A230" s="7">
        <v>229</v>
      </c>
      <c r="B230" t="s">
        <v>1155</v>
      </c>
      <c r="C230" t="s">
        <v>113</v>
      </c>
      <c r="D230" t="s">
        <v>145</v>
      </c>
      <c r="E230" s="2" t="s">
        <v>1156</v>
      </c>
      <c r="F230" t="s">
        <v>8</v>
      </c>
      <c r="G230" s="3">
        <v>0</v>
      </c>
      <c r="H230" t="s">
        <v>10</v>
      </c>
      <c r="I230" t="s">
        <v>14</v>
      </c>
      <c r="J230" s="4">
        <v>1</v>
      </c>
      <c r="K230">
        <f>9*60+29</f>
        <v>569</v>
      </c>
      <c r="O230" t="s">
        <v>1157</v>
      </c>
      <c r="P230" t="s">
        <v>1158</v>
      </c>
      <c r="R230" t="s">
        <v>458</v>
      </c>
      <c r="S230" t="s">
        <v>14</v>
      </c>
      <c r="T230" t="s">
        <v>14</v>
      </c>
      <c r="U230" t="s">
        <v>783</v>
      </c>
      <c r="V230" s="19" t="s">
        <v>1159</v>
      </c>
      <c r="W230" t="s">
        <v>14</v>
      </c>
      <c r="X230" s="2" t="s">
        <v>1185</v>
      </c>
      <c r="AA230" t="str">
        <f>AA$1&amp;": "&amp;Tabla5[[#This Row],[id]]&amp;", "</f>
        <v xml:space="preserve">id: 229, </v>
      </c>
      <c r="AB230" t="str">
        <f>AB$1&amp;": '"&amp;Tabla5[[#This Row],[name]]&amp;"', "</f>
        <v xml:space="preserve">name: 'API REST Nodejs desde cero usando MongoDB o MySQL', </v>
      </c>
      <c r="AC230" t="str">
        <f>AC$1&amp;": '"&amp;Tabla5[[#This Row],[category]]&amp;"', "</f>
        <v xml:space="preserve">category: 'Paradigmas', </v>
      </c>
      <c r="AD230" t="str">
        <f>AD$1&amp;": '"&amp;Tabla5[[#This Row],[technology]]&amp;"', "</f>
        <v xml:space="preserve">technology: 'API RESTful', </v>
      </c>
      <c r="AE230" t="str">
        <f>AE$1&amp;": '"&amp;Tabla5[[#This Row],[url]]&amp;"', "</f>
        <v xml:space="preserve">url: 'https://www.udemy.com/course/api-rest-nodejs-desde-cero-usando-mongodb-o-mysql', </v>
      </c>
      <c r="AF230" t="str">
        <f>AF$1&amp;": '"&amp;Tabla5[[#This Row],[platform]]&amp;"', "</f>
        <v xml:space="preserve">platform: 'Udemy', </v>
      </c>
      <c r="AG230" t="str">
        <f>AG$1&amp;": "&amp;SUBSTITUTE(Tabla5[[#This Row],[costo]],",",".")&amp;", "</f>
        <v xml:space="preserve">costo: 0, </v>
      </c>
      <c r="AH230" t="str">
        <f>AH$1&amp;": '"&amp;Tabla5[[#This Row],[money]]&amp;"', "</f>
        <v xml:space="preserve">money: 'EUR', </v>
      </c>
      <c r="AI230" t="str">
        <f>AI$1&amp;": "&amp;Tabla5[[#This Row],[comprado]]&amp;", "</f>
        <v xml:space="preserve">comprado: true, </v>
      </c>
      <c r="AJ230" t="str">
        <f>AJ$1&amp;": "&amp;Tabla5[[#This Row],[priority]]&amp;", "</f>
        <v xml:space="preserve">priority: 1, </v>
      </c>
      <c r="AK230" t="str">
        <f>AK$1&amp;": "&amp;Tabla5[[#This Row],[minutos]]&amp;", "</f>
        <v xml:space="preserve">minutos: 569, </v>
      </c>
      <c r="AL230" t="str">
        <f>AL$1&amp;": "&amp;IF(Tabla5[[#This Row],[culminado]]=0,"null","'"&amp;TEXT(Tabla5[[#This Row],[culminado]],"aaaa-mm-dd")&amp;"'")&amp;", "</f>
        <v xml:space="preserve">culminado: null, </v>
      </c>
      <c r="AM230" t="str">
        <f>AM$1&amp;": '"&amp;Tabla5[[#This Row],[certificado]]&amp;"', "</f>
        <v xml:space="preserve">certificado: '', </v>
      </c>
      <c r="AN230" t="str">
        <f>AN$1&amp;": '"&amp;Tabla5[[#This Row],[url_certificado]]&amp;"', "</f>
        <v xml:space="preserve">url_certificado: '', </v>
      </c>
      <c r="AO230" t="str">
        <f>AO$1&amp;": '"&amp;Tabla5[[#This Row],[instructor]]&amp;"', "</f>
        <v xml:space="preserve">instructor: 'Leifer Mendez', </v>
      </c>
      <c r="AP230" t="str">
        <f>AP$1&amp;": '"&amp;Tabla5[[#This Row],[description]]&amp;"', "</f>
        <v xml:space="preserve">description: '¿Cómo crear una API REST Nodejs usando MongoDB o MySQL? Incluye pruebas de integración (Testing)', </v>
      </c>
      <c r="AQ230" t="str">
        <f>AQ$1&amp;": '"&amp;Tabla5[[#This Row],[url_aux]]&amp;"', "</f>
        <v xml:space="preserve">url_aux: '', </v>
      </c>
      <c r="AR230" t="str">
        <f>AR$1&amp;": '"&amp;Tabla5[[#This Row],[calificacion]]&amp;"', "</f>
        <v xml:space="preserve">calificacion: 'Excelente', </v>
      </c>
      <c r="AS230" t="str">
        <f>AS$1&amp;": "&amp;Tabla5[[#This Row],[actualizado]]&amp;", "</f>
        <v xml:space="preserve">actualizado: true, </v>
      </c>
      <c r="AT230" t="str">
        <f>AT$1&amp;": "&amp;Tabla5[[#This Row],[en_ruta]]&amp;", "</f>
        <v xml:space="preserve">en_ruta: true, </v>
      </c>
      <c r="AU230" t="str">
        <f>AU$1&amp;": '"&amp;Tabla5[[#This Row],[logo_platform]]&amp;"', "</f>
        <v xml:space="preserve">logo_platform: 'udemy', </v>
      </c>
      <c r="AV230" t="str">
        <f>AV$1&amp;": [ "&amp;Tabla5[[#This Row],[logo_technologies]]&amp;" ], "</f>
        <v xml:space="preserve">logo_technologies: [ 'apirestful','nodejs','mongodb','mysql' ], </v>
      </c>
      <c r="AW230" t="str">
        <f>AW$1&amp;": "&amp;Tabla5[[#This Row],[mostrar]]&amp;", "</f>
        <v xml:space="preserve">mostrar: true, </v>
      </c>
      <c r="AX230" t="str">
        <f>AX$1&amp;": '"&amp;Tabla5[[#This Row],[repositorio]]&amp;"', "</f>
        <v xml:space="preserve">repositorio: 'https://github.com/petrix12/api_rest_nodejs_2022', </v>
      </c>
      <c r="AY230" t="str">
        <f>AY$1&amp;": '"&amp;Tabla5[[#This Row],[nota]]&amp;"'"</f>
        <v>nota: ''</v>
      </c>
      <c r="AZ230" t="str">
        <f t="shared" ref="AZ230:AZ231" si="18">"{ "&amp;AA230&amp;AB230&amp;AC230&amp;AD230&amp;AE230&amp;AF230&amp;AG230&amp;AH230&amp;AI230&amp;AJ230&amp;AK230&amp;AL230&amp;AM230&amp;AN230&amp;AO230&amp;AP230&amp;AQ230&amp;AR230&amp;AS230&amp;AT230&amp;AU230&amp;AV230&amp;AW230&amp;AX230&amp;AY230&amp;" },"</f>
        <v>{ id: 229, name: 'API REST Nodejs desde cero usando MongoDB o MySQL', category: 'Paradigmas', technology: 'API RESTful', url: 'https://www.udemy.com/course/api-rest-nodejs-desde-cero-usando-mongodb-o-mysql', platform: 'Udemy', costo: 0, money: 'EUR', comprado: true, priority: 1, minutos: 569, culminado: null, certificado: '', url_certificado: '', instructor: 'Leifer Mendez', description: '¿Cómo crear una API REST Nodejs usando MongoDB o MySQL? Incluye pruebas de integración (Testing)', url_aux: '', calificacion: 'Excelente', actualizado: true, en_ruta: true, logo_platform: 'udemy', logo_technologies: [ 'apirestful','nodejs','mongodb','mysql' ], mostrar: true, repositorio: 'https://github.com/petrix12/api_rest_nodejs_2022', nota: '' },</v>
      </c>
    </row>
    <row r="231" spans="1:52" x14ac:dyDescent="0.3">
      <c r="A231" s="6">
        <v>230</v>
      </c>
      <c r="B231" t="s">
        <v>1165</v>
      </c>
      <c r="C231" t="s">
        <v>113</v>
      </c>
      <c r="D231" t="s">
        <v>114</v>
      </c>
      <c r="E231" s="2" t="s">
        <v>1166</v>
      </c>
      <c r="F231" t="s">
        <v>1167</v>
      </c>
      <c r="G231" s="3">
        <v>0</v>
      </c>
      <c r="H231" t="s">
        <v>10</v>
      </c>
      <c r="I231" t="s">
        <v>14</v>
      </c>
      <c r="J231" s="4">
        <v>0</v>
      </c>
      <c r="K231">
        <f>9*60+33</f>
        <v>573</v>
      </c>
      <c r="L231" s="9">
        <v>44712</v>
      </c>
      <c r="M231" t="s">
        <v>1212</v>
      </c>
      <c r="N231" s="2" t="s">
        <v>1213</v>
      </c>
      <c r="O231" t="s">
        <v>1170</v>
      </c>
      <c r="P231" t="s">
        <v>1169</v>
      </c>
      <c r="R231" t="s">
        <v>507</v>
      </c>
      <c r="S231" t="s">
        <v>14</v>
      </c>
      <c r="T231" t="s">
        <v>14</v>
      </c>
      <c r="U231" t="s">
        <v>1168</v>
      </c>
      <c r="V231" s="19" t="s">
        <v>837</v>
      </c>
      <c r="W231" t="s">
        <v>15</v>
      </c>
      <c r="X231" s="2" t="s">
        <v>1174</v>
      </c>
      <c r="AA231" t="str">
        <f>AA$1&amp;": "&amp;Tabla5[[#This Row],[id]]&amp;", "</f>
        <v xml:space="preserve">id: 230, </v>
      </c>
      <c r="AB231" t="str">
        <f>AB$1&amp;": '"&amp;Tabla5[[#This Row],[name]]&amp;"', "</f>
        <v xml:space="preserve">name: 'Introducción a la programación', </v>
      </c>
      <c r="AC231" t="str">
        <f>AC$1&amp;": '"&amp;Tabla5[[#This Row],[category]]&amp;"', "</f>
        <v xml:space="preserve">category: 'Paradigmas', </v>
      </c>
      <c r="AD231" t="str">
        <f>AD$1&amp;": '"&amp;Tabla5[[#This Row],[technology]]&amp;"', "</f>
        <v xml:space="preserve">technology: 'Lógica de programación', </v>
      </c>
      <c r="AE231" t="str">
        <f>AE$1&amp;": '"&amp;Tabla5[[#This Row],[url]]&amp;"', "</f>
        <v xml:space="preserve">url: 'https://campus.open-bootcamp.com/cursos/3', </v>
      </c>
      <c r="AF231" t="str">
        <f>AF$1&amp;": '"&amp;Tabla5[[#This Row],[platform]]&amp;"', "</f>
        <v xml:space="preserve">platform: 'OpenBootcamp', </v>
      </c>
      <c r="AG231" t="str">
        <f>AG$1&amp;": "&amp;SUBSTITUTE(Tabla5[[#This Row],[costo]],",",".")&amp;", "</f>
        <v xml:space="preserve">costo: 0, </v>
      </c>
      <c r="AH231" t="str">
        <f>AH$1&amp;": '"&amp;Tabla5[[#This Row],[money]]&amp;"', "</f>
        <v xml:space="preserve">money: 'EUR', </v>
      </c>
      <c r="AI231" t="str">
        <f>AI$1&amp;": "&amp;Tabla5[[#This Row],[comprado]]&amp;", "</f>
        <v xml:space="preserve">comprado: true, </v>
      </c>
      <c r="AJ231" t="str">
        <f>AJ$1&amp;": "&amp;Tabla5[[#This Row],[priority]]&amp;", "</f>
        <v xml:space="preserve">priority: 0, </v>
      </c>
      <c r="AK231" t="str">
        <f>AK$1&amp;": "&amp;Tabla5[[#This Row],[minutos]]&amp;", "</f>
        <v xml:space="preserve">minutos: 573, </v>
      </c>
      <c r="AL231" t="str">
        <f>AL$1&amp;": "&amp;IF(Tabla5[[#This Row],[culminado]]=0,"null","'"&amp;TEXT(Tabla5[[#This Row],[culminado]],"aaaa-mm-dd")&amp;"'")&amp;", "</f>
        <v xml:space="preserve">culminado: '2022-05-31', </v>
      </c>
      <c r="AM231" t="str">
        <f>AM$1&amp;": '"&amp;Tabla5[[#This Row],[certificado]]&amp;"', "</f>
        <v xml:space="preserve">certificado: '2F3051e4d4-08f0-494d-a8c7-4b6a7ad5fddf', </v>
      </c>
      <c r="AN231" t="str">
        <f>AN$1&amp;": '"&amp;Tabla5[[#This Row],[url_certificado]]&amp;"', "</f>
        <v xml:space="preserve">url_certificado: 'https://storage.googleapis.com/openvitae-prod/diplomas%2F3051e4d4-08f0-494d-a8c7-4b6a7ad5fddf.pdf', </v>
      </c>
      <c r="AO231" t="str">
        <f>AO$1&amp;": '"&amp;Tabla5[[#This Row],[instructor]]&amp;"', "</f>
        <v xml:space="preserve">instructor: 'Víctor Román Archidona', </v>
      </c>
      <c r="AP231" t="str">
        <f>AP$1&amp;": '"&amp;Tabla5[[#This Row],[description]]&amp;"', "</f>
        <v xml:space="preserve">description: 'En este módulo aprenderéis las bases de la programación desde cero para que, sea cual sea el lenguaje que queráis abordar, tengáis claros los conceptos.', </v>
      </c>
      <c r="AQ231" t="str">
        <f>AQ$1&amp;": '"&amp;Tabla5[[#This Row],[url_aux]]&amp;"', "</f>
        <v xml:space="preserve">url_aux: '', </v>
      </c>
      <c r="AR231" t="str">
        <f>AR$1&amp;": '"&amp;Tabla5[[#This Row],[calificacion]]&amp;"', "</f>
        <v xml:space="preserve">calificacion: 'Muy bueno', </v>
      </c>
      <c r="AS231" t="str">
        <f>AS$1&amp;": "&amp;Tabla5[[#This Row],[actualizado]]&amp;", "</f>
        <v xml:space="preserve">actualizado: true, </v>
      </c>
      <c r="AT231" t="str">
        <f>AT$1&amp;": "&amp;Tabla5[[#This Row],[en_ruta]]&amp;", "</f>
        <v xml:space="preserve">en_ruta: true, </v>
      </c>
      <c r="AU231" t="str">
        <f>AU$1&amp;": '"&amp;Tabla5[[#This Row],[logo_platform]]&amp;"', "</f>
        <v xml:space="preserve">logo_platform: 'openbootcamp', </v>
      </c>
      <c r="AV231" t="str">
        <f>AV$1&amp;": [ "&amp;Tabla5[[#This Row],[logo_technologies]]&amp;" ], "</f>
        <v xml:space="preserve">logo_technologies: [ 'java' ], </v>
      </c>
      <c r="AW231" t="str">
        <f>AW$1&amp;": "&amp;Tabla5[[#This Row],[mostrar]]&amp;", "</f>
        <v xml:space="preserve">mostrar: false, </v>
      </c>
      <c r="AX231" t="str">
        <f>AX$1&amp;": '"&amp;Tabla5[[#This Row],[repositorio]]&amp;"', "</f>
        <v xml:space="preserve">repositorio: 'https://github.com/petrix12/openbootcamp2022/blob/main/apuntes/001_introduccion_a_la_programacion.md', </v>
      </c>
      <c r="AY231" t="str">
        <f>AY$1&amp;": '"&amp;Tabla5[[#This Row],[nota]]&amp;"'"</f>
        <v>nota: ''</v>
      </c>
      <c r="AZ231" t="str">
        <f t="shared" si="18"/>
        <v>{ id: 230, name: 'Introducción a la programación', category: 'Paradigmas', technology: 'Lógica de programación', url: 'https://campus.open-bootcamp.com/cursos/3', platform: 'OpenBootcamp', costo: 0, money: 'EUR', comprado: true, priority: 0, minutos: 573, culminado: '2022-05-31', certificado: '2F3051e4d4-08f0-494d-a8c7-4b6a7ad5fddf', url_certificado: 'https://storage.googleapis.com/openvitae-prod/diplomas%2F3051e4d4-08f0-494d-a8c7-4b6a7ad5fddf.pdf', instructor: 'Víctor Román Archidona', description: 'En este módulo aprenderéis las bases de la programación desde cero para que, sea cual sea el lenguaje que queráis abordar, tengáis claros los conceptos.', url_aux: '', calificacion: 'Muy bueno', actualizado: true, en_ruta: true, logo_platform: 'openbootcamp', logo_technologies: [ 'java' ], mostrar: false, repositorio: 'https://github.com/petrix12/openbootcamp2022/blob/main/apuntes/001_introduccion_a_la_programacion.md', nota: '' },</v>
      </c>
    </row>
    <row r="232" spans="1:52" x14ac:dyDescent="0.3">
      <c r="A232" s="7">
        <v>231</v>
      </c>
      <c r="B232" t="s">
        <v>1182</v>
      </c>
      <c r="C232" t="s">
        <v>260</v>
      </c>
      <c r="D232" t="s">
        <v>786</v>
      </c>
      <c r="E232" s="2" t="s">
        <v>1183</v>
      </c>
      <c r="F232" t="s">
        <v>8</v>
      </c>
      <c r="G232" s="3">
        <v>0</v>
      </c>
      <c r="H232" t="s">
        <v>10</v>
      </c>
      <c r="I232" t="s">
        <v>14</v>
      </c>
      <c r="J232" s="4">
        <v>1</v>
      </c>
      <c r="K232">
        <f>13*60+11</f>
        <v>791</v>
      </c>
      <c r="O232" t="s">
        <v>1157</v>
      </c>
      <c r="P232" t="s">
        <v>1184</v>
      </c>
      <c r="R232" t="s">
        <v>433</v>
      </c>
      <c r="S232" t="s">
        <v>14</v>
      </c>
      <c r="T232" t="s">
        <v>15</v>
      </c>
      <c r="U232" t="s">
        <v>783</v>
      </c>
      <c r="V232" s="19" t="s">
        <v>851</v>
      </c>
      <c r="W232" t="s">
        <v>15</v>
      </c>
      <c r="AA232" t="str">
        <f>AA$1&amp;": "&amp;Tabla5[[#This Row],[id]]&amp;", "</f>
        <v xml:space="preserve">id: 231, </v>
      </c>
      <c r="AB232" t="str">
        <f>AB$1&amp;": '"&amp;Tabla5[[#This Row],[name]]&amp;"', "</f>
        <v xml:space="preserve">name: 'Angular para principiantes: Crea una aplicación real', </v>
      </c>
      <c r="AC232" t="str">
        <f>AC$1&amp;": '"&amp;Tabla5[[#This Row],[category]]&amp;"', "</f>
        <v xml:space="preserve">category: 'Frameworks de JavaScript', </v>
      </c>
      <c r="AD232" t="str">
        <f>AD$1&amp;": '"&amp;Tabla5[[#This Row],[technology]]&amp;"', "</f>
        <v xml:space="preserve">technology: 'angular', </v>
      </c>
      <c r="AE232" t="str">
        <f>AE$1&amp;": '"&amp;Tabla5[[#This Row],[url]]&amp;"', "</f>
        <v xml:space="preserve">url: 'https://www.udemy.com/course/angular-principiantes-leifer-mendez', </v>
      </c>
      <c r="AF232" t="str">
        <f>AF$1&amp;": '"&amp;Tabla5[[#This Row],[platform]]&amp;"', "</f>
        <v xml:space="preserve">platform: 'Udemy', </v>
      </c>
      <c r="AG232" t="str">
        <f>AG$1&amp;": "&amp;SUBSTITUTE(Tabla5[[#This Row],[costo]],",",".")&amp;", "</f>
        <v xml:space="preserve">costo: 0, </v>
      </c>
      <c r="AH232" t="str">
        <f>AH$1&amp;": '"&amp;Tabla5[[#This Row],[money]]&amp;"', "</f>
        <v xml:space="preserve">money: 'EUR', </v>
      </c>
      <c r="AI232" t="str">
        <f>AI$1&amp;": "&amp;Tabla5[[#This Row],[comprado]]&amp;", "</f>
        <v xml:space="preserve">comprado: true, </v>
      </c>
      <c r="AJ232" t="str">
        <f>AJ$1&amp;": "&amp;Tabla5[[#This Row],[priority]]&amp;", "</f>
        <v xml:space="preserve">priority: 1, </v>
      </c>
      <c r="AK232" t="str">
        <f>AK$1&amp;": "&amp;Tabla5[[#This Row],[minutos]]&amp;", "</f>
        <v xml:space="preserve">minutos: 791, </v>
      </c>
      <c r="AL232" t="str">
        <f>AL$1&amp;": "&amp;IF(Tabla5[[#This Row],[culminado]]=0,"null","'"&amp;TEXT(Tabla5[[#This Row],[culminado]],"aaaa-mm-dd")&amp;"'")&amp;", "</f>
        <v xml:space="preserve">culminado: null, </v>
      </c>
      <c r="AM232" t="str">
        <f>AM$1&amp;": '"&amp;Tabla5[[#This Row],[certificado]]&amp;"', "</f>
        <v xml:space="preserve">certificado: '', </v>
      </c>
      <c r="AN232" t="str">
        <f>AN$1&amp;": '"&amp;Tabla5[[#This Row],[url_certificado]]&amp;"', "</f>
        <v xml:space="preserve">url_certificado: '', </v>
      </c>
      <c r="AO232" t="str">
        <f>AO$1&amp;": '"&amp;Tabla5[[#This Row],[instructor]]&amp;"', "</f>
        <v xml:space="preserve">instructor: 'Leifer Mendez', </v>
      </c>
      <c r="AP232" t="str">
        <f>AP$1&amp;": '"&amp;Tabla5[[#This Row],[description]]&amp;"', "</f>
        <v xml:space="preserve">description: 'Aprende a crear una aplicación increíble, la cual te servirá como portafolio y demostrar tus habilidades.', </v>
      </c>
      <c r="AQ232" t="str">
        <f>AQ$1&amp;": '"&amp;Tabla5[[#This Row],[url_aux]]&amp;"', "</f>
        <v xml:space="preserve">url_aux: '', </v>
      </c>
      <c r="AR232" t="str">
        <f>AR$1&amp;": '"&amp;Tabla5[[#This Row],[calificacion]]&amp;"', "</f>
        <v xml:space="preserve">calificacion: '*En evaluación*', </v>
      </c>
      <c r="AS232" t="str">
        <f>AS$1&amp;": "&amp;Tabla5[[#This Row],[actualizado]]&amp;", "</f>
        <v xml:space="preserve">actualizado: true, </v>
      </c>
      <c r="AT232" t="str">
        <f>AT$1&amp;": "&amp;Tabla5[[#This Row],[en_ruta]]&amp;", "</f>
        <v xml:space="preserve">en_ruta: false, </v>
      </c>
      <c r="AU232" t="str">
        <f>AU$1&amp;": '"&amp;Tabla5[[#This Row],[logo_platform]]&amp;"', "</f>
        <v xml:space="preserve">logo_platform: 'udemy', </v>
      </c>
      <c r="AV232" t="str">
        <f>AV$1&amp;": [ "&amp;Tabla5[[#This Row],[logo_technologies]]&amp;" ], "</f>
        <v xml:space="preserve">logo_technologies: [ 'angular' ], </v>
      </c>
      <c r="AW232" t="str">
        <f>AW$1&amp;": "&amp;Tabla5[[#This Row],[mostrar]]&amp;", "</f>
        <v xml:space="preserve">mostrar: false, </v>
      </c>
      <c r="AX232" t="str">
        <f>AX$1&amp;": '"&amp;Tabla5[[#This Row],[repositorio]]&amp;"', "</f>
        <v xml:space="preserve">repositorio: '', </v>
      </c>
      <c r="AY232" t="str">
        <f>AY$1&amp;": '"&amp;Tabla5[[#This Row],[nota]]&amp;"'"</f>
        <v>nota: ''</v>
      </c>
      <c r="AZ232" t="str">
        <f t="shared" ref="AZ232" si="19">"{ "&amp;AA232&amp;AB232&amp;AC232&amp;AD232&amp;AE232&amp;AF232&amp;AG232&amp;AH232&amp;AI232&amp;AJ232&amp;AK232&amp;AL232&amp;AM232&amp;AN232&amp;AO232&amp;AP232&amp;AQ232&amp;AR232&amp;AS232&amp;AT232&amp;AU232&amp;AV232&amp;AW232&amp;AX232&amp;AY232&amp;" },"</f>
        <v>{ id: 231, name: 'Angular para principiantes: Crea una aplicación real', category: 'Frameworks de JavaScript', technology: 'angular', url: 'https://www.udemy.com/course/angular-principiantes-leifer-mendez', platform: 'Udemy', costo: 0, money: 'EUR', comprado: true, priority: 1, minutos: 791, culminado: null, certificado: '', url_certificado: '', instructor: 'Leifer Mendez', description: 'Aprende a crear una aplicación increíble, la cual te servirá como portafolio y demostrar tus habilidades.', url_aux: '', calificacion: '*En evaluación*', actualizado: true, en_ruta: false, logo_platform: 'udemy', logo_technologies: [ 'angular' ], mostrar: false, repositorio: '', nota: '' },</v>
      </c>
    </row>
    <row r="233" spans="1:52" x14ac:dyDescent="0.3">
      <c r="A233" s="6">
        <v>232</v>
      </c>
      <c r="B233" t="s">
        <v>1214</v>
      </c>
      <c r="C233" t="s">
        <v>439</v>
      </c>
      <c r="D233" t="s">
        <v>692</v>
      </c>
      <c r="E233" s="2" t="s">
        <v>1195</v>
      </c>
      <c r="F233" t="s">
        <v>1167</v>
      </c>
      <c r="G233" s="3">
        <v>0</v>
      </c>
      <c r="H233" t="s">
        <v>10</v>
      </c>
      <c r="I233" t="s">
        <v>14</v>
      </c>
      <c r="J233" s="4">
        <v>0</v>
      </c>
      <c r="K233">
        <f>13*60+55</f>
        <v>835</v>
      </c>
      <c r="L233" s="9">
        <v>44712</v>
      </c>
      <c r="M233" t="s">
        <v>1215</v>
      </c>
      <c r="N233" s="2" t="s">
        <v>1216</v>
      </c>
      <c r="O233" t="s">
        <v>1170</v>
      </c>
      <c r="P233" t="s">
        <v>1196</v>
      </c>
      <c r="R233" t="s">
        <v>507</v>
      </c>
      <c r="S233" t="s">
        <v>14</v>
      </c>
      <c r="T233" t="s">
        <v>14</v>
      </c>
      <c r="U233" t="s">
        <v>1168</v>
      </c>
      <c r="V233" s="19" t="s">
        <v>864</v>
      </c>
      <c r="W233" t="s">
        <v>15</v>
      </c>
      <c r="X233" s="2" t="s">
        <v>1197</v>
      </c>
      <c r="AA233" t="str">
        <f>AA$1&amp;": "&amp;Tabla5[[#This Row],[id]]&amp;", "</f>
        <v xml:space="preserve">id: 232, </v>
      </c>
      <c r="AB233" t="str">
        <f>AB$1&amp;": '"&amp;Tabla5[[#This Row],[name]]&amp;"', "</f>
        <v xml:space="preserve">name: 'Python Básico', </v>
      </c>
      <c r="AC233" t="str">
        <f>AC$1&amp;": '"&amp;Tabla5[[#This Row],[category]]&amp;"', "</f>
        <v xml:space="preserve">category: 'Lenguajes de Programación', </v>
      </c>
      <c r="AD233" t="str">
        <f>AD$1&amp;": '"&amp;Tabla5[[#This Row],[technology]]&amp;"', "</f>
        <v xml:space="preserve">technology: 'Python', </v>
      </c>
      <c r="AE233" t="str">
        <f>AE$1&amp;": '"&amp;Tabla5[[#This Row],[url]]&amp;"', "</f>
        <v xml:space="preserve">url: 'https://campus.open-bootcamp.com/cursos/6', </v>
      </c>
      <c r="AF233" t="str">
        <f>AF$1&amp;": '"&amp;Tabla5[[#This Row],[platform]]&amp;"', "</f>
        <v xml:space="preserve">platform: 'OpenBootcamp', </v>
      </c>
      <c r="AG233" t="str">
        <f>AG$1&amp;": "&amp;SUBSTITUTE(Tabla5[[#This Row],[costo]],",",".")&amp;", "</f>
        <v xml:space="preserve">costo: 0, </v>
      </c>
      <c r="AH233" t="str">
        <f>AH$1&amp;": '"&amp;Tabla5[[#This Row],[money]]&amp;"', "</f>
        <v xml:space="preserve">money: 'EUR', </v>
      </c>
      <c r="AI233" t="str">
        <f>AI$1&amp;": "&amp;Tabla5[[#This Row],[comprado]]&amp;", "</f>
        <v xml:space="preserve">comprado: true, </v>
      </c>
      <c r="AJ233" t="str">
        <f>AJ$1&amp;": "&amp;Tabla5[[#This Row],[priority]]&amp;", "</f>
        <v xml:space="preserve">priority: 0, </v>
      </c>
      <c r="AK233" t="str">
        <f>AK$1&amp;": "&amp;Tabla5[[#This Row],[minutos]]&amp;", "</f>
        <v xml:space="preserve">minutos: 835, </v>
      </c>
      <c r="AL233" t="str">
        <f>AL$1&amp;": "&amp;IF(Tabla5[[#This Row],[culminado]]=0,"null","'"&amp;TEXT(Tabla5[[#This Row],[culminado]],"aaaa-mm-dd")&amp;"'")&amp;", "</f>
        <v xml:space="preserve">culminado: '2022-05-31', </v>
      </c>
      <c r="AM233" t="str">
        <f>AM$1&amp;": '"&amp;Tabla5[[#This Row],[certificado]]&amp;"', "</f>
        <v xml:space="preserve">certificado: '2F58f2a277-ffb5-4533-a9b9-c8d32c5c24d1', </v>
      </c>
      <c r="AN233" t="str">
        <f>AN$1&amp;": '"&amp;Tabla5[[#This Row],[url_certificado]]&amp;"', "</f>
        <v xml:space="preserve">url_certificado: 'https://storage.googleapis.com/openvitae-prod/diplomas%2F58f2a277-ffb5-4533-a9b9-c8d32c5c24d1.pdf', </v>
      </c>
      <c r="AO233" t="str">
        <f>AO$1&amp;": '"&amp;Tabla5[[#This Row],[instructor]]&amp;"', "</f>
        <v xml:space="preserve">instructor: 'Víctor Román Archidona', </v>
      </c>
      <c r="AP233" t="str">
        <f>AP$1&amp;": '"&amp;Tabla5[[#This Row],[description]]&amp;"', "</f>
        <v xml:space="preserve">description: 'Lenguaje de programación interpretado que tiene como máxima destacar por una sintaxis que favorezca la legibilidad del código. Se trata de un lenguaje que soporta varios paradigmas tales como POO, programación imperativa y funcional.', </v>
      </c>
      <c r="AQ233" t="str">
        <f>AQ$1&amp;": '"&amp;Tabla5[[#This Row],[url_aux]]&amp;"', "</f>
        <v xml:space="preserve">url_aux: '', </v>
      </c>
      <c r="AR233" t="str">
        <f>AR$1&amp;": '"&amp;Tabla5[[#This Row],[calificacion]]&amp;"', "</f>
        <v xml:space="preserve">calificacion: 'Muy bueno', </v>
      </c>
      <c r="AS233" t="str">
        <f>AS$1&amp;": "&amp;Tabla5[[#This Row],[actualizado]]&amp;", "</f>
        <v xml:space="preserve">actualizado: true, </v>
      </c>
      <c r="AT233" t="str">
        <f>AT$1&amp;": "&amp;Tabla5[[#This Row],[en_ruta]]&amp;", "</f>
        <v xml:space="preserve">en_ruta: true, </v>
      </c>
      <c r="AU233" t="str">
        <f>AU$1&amp;": '"&amp;Tabla5[[#This Row],[logo_platform]]&amp;"', "</f>
        <v xml:space="preserve">logo_platform: 'openbootcamp', </v>
      </c>
      <c r="AV233" t="str">
        <f>AV$1&amp;": [ "&amp;Tabla5[[#This Row],[logo_technologies]]&amp;" ], "</f>
        <v xml:space="preserve">logo_technologies: [ 'python' ], </v>
      </c>
      <c r="AW233" t="str">
        <f>AW$1&amp;": "&amp;Tabla5[[#This Row],[mostrar]]&amp;", "</f>
        <v xml:space="preserve">mostrar: false, </v>
      </c>
      <c r="AX233" t="str">
        <f>AX$1&amp;": '"&amp;Tabla5[[#This Row],[repositorio]]&amp;"', "</f>
        <v xml:space="preserve">repositorio: 'https://github.com/petrix12/openbootcamp2022/blob/main/apuntes/002_python.md', </v>
      </c>
      <c r="AY233" t="str">
        <f>AY$1&amp;": '"&amp;Tabla5[[#This Row],[nota]]&amp;"'"</f>
        <v>nota: ''</v>
      </c>
      <c r="AZ233" t="str">
        <f t="shared" ref="AZ233" si="20">"{ "&amp;AA233&amp;AB233&amp;AC233&amp;AD233&amp;AE233&amp;AF233&amp;AG233&amp;AH233&amp;AI233&amp;AJ233&amp;AK233&amp;AL233&amp;AM233&amp;AN233&amp;AO233&amp;AP233&amp;AQ233&amp;AR233&amp;AS233&amp;AT233&amp;AU233&amp;AV233&amp;AW233&amp;AX233&amp;AY233&amp;" },"</f>
        <v>{ id: 232, name: 'Python Básico', category: 'Lenguajes de Programación', technology: 'Python', url: 'https://campus.open-bootcamp.com/cursos/6', platform: 'OpenBootcamp', costo: 0, money: 'EUR', comprado: true, priority: 0, minutos: 835, culminado: '2022-05-31', certificado: '2F58f2a277-ffb5-4533-a9b9-c8d32c5c24d1', url_certificado: 'https://storage.googleapis.com/openvitae-prod/diplomas%2F58f2a277-ffb5-4533-a9b9-c8d32c5c24d1.pdf', instructor: 'Víctor Román Archidona', description: 'Lenguaje de programación interpretado que tiene como máxima destacar por una sintaxis que favorezca la legibilidad del código. Se trata de un lenguaje que soporta varios paradigmas tales como POO, programación imperativa y funcional.', url_aux: '', calificacion: 'Muy bueno', actualizado: true, en_ruta: true, logo_platform: 'openbootcamp', logo_technologies: [ 'python' ], mostrar: false, repositorio: 'https://github.com/petrix12/openbootcamp2022/blob/main/apuntes/002_python.md', nota: '' },</v>
      </c>
    </row>
    <row r="234" spans="1:52" x14ac:dyDescent="0.3">
      <c r="A234" s="6">
        <v>233</v>
      </c>
      <c r="B234" t="s">
        <v>1217</v>
      </c>
      <c r="C234" t="s">
        <v>171</v>
      </c>
      <c r="D234" t="s">
        <v>282</v>
      </c>
      <c r="E234" s="2" t="s">
        <v>1218</v>
      </c>
      <c r="F234" t="s">
        <v>1167</v>
      </c>
      <c r="G234" s="3">
        <v>0</v>
      </c>
      <c r="H234" t="s">
        <v>10</v>
      </c>
      <c r="I234" t="s">
        <v>14</v>
      </c>
      <c r="J234" s="4">
        <v>0</v>
      </c>
      <c r="K234">
        <f>17*60+43</f>
        <v>1063</v>
      </c>
      <c r="L234" s="9">
        <v>44733</v>
      </c>
      <c r="M234" t="s">
        <v>1223</v>
      </c>
      <c r="N234" s="2" t="s">
        <v>1222</v>
      </c>
      <c r="O234" t="s">
        <v>1219</v>
      </c>
      <c r="P234" t="s">
        <v>1221</v>
      </c>
      <c r="R234" t="s">
        <v>507</v>
      </c>
      <c r="S234" t="s">
        <v>14</v>
      </c>
      <c r="T234" t="s">
        <v>14</v>
      </c>
      <c r="U234" t="s">
        <v>1168</v>
      </c>
      <c r="V234" s="19" t="s">
        <v>1080</v>
      </c>
      <c r="W234" t="s">
        <v>15</v>
      </c>
      <c r="X234" s="2" t="s">
        <v>1220</v>
      </c>
      <c r="AA234" t="str">
        <f>AA$1&amp;": "&amp;Tabla5[[#This Row],[id]]&amp;", "</f>
        <v xml:space="preserve">id: 233, </v>
      </c>
      <c r="AB234" t="str">
        <f>AB$1&amp;": '"&amp;Tabla5[[#This Row],[name]]&amp;"', "</f>
        <v xml:space="preserve">name: 'HTML y CSS Básico', </v>
      </c>
      <c r="AC234" t="str">
        <f>AC$1&amp;": '"&amp;Tabla5[[#This Row],[category]]&amp;"', "</f>
        <v xml:space="preserve">category: 'Front-end', </v>
      </c>
      <c r="AD234" t="str">
        <f>AD$1&amp;": '"&amp;Tabla5[[#This Row],[technology]]&amp;"', "</f>
        <v xml:space="preserve">technology: 'General', </v>
      </c>
      <c r="AE234" t="str">
        <f>AE$1&amp;": '"&amp;Tabla5[[#This Row],[url]]&amp;"', "</f>
        <v xml:space="preserve">url: 'https://campus.open-bootcamp.com/cursos/12', </v>
      </c>
      <c r="AF234" t="str">
        <f>AF$1&amp;": '"&amp;Tabla5[[#This Row],[platform]]&amp;"', "</f>
        <v xml:space="preserve">platform: 'OpenBootcamp', </v>
      </c>
      <c r="AG234" t="str">
        <f>AG$1&amp;": "&amp;SUBSTITUTE(Tabla5[[#This Row],[costo]],",",".")&amp;", "</f>
        <v xml:space="preserve">costo: 0, </v>
      </c>
      <c r="AH234" t="str">
        <f>AH$1&amp;": '"&amp;Tabla5[[#This Row],[money]]&amp;"', "</f>
        <v xml:space="preserve">money: 'EUR', </v>
      </c>
      <c r="AI234" t="str">
        <f>AI$1&amp;": "&amp;Tabla5[[#This Row],[comprado]]&amp;", "</f>
        <v xml:space="preserve">comprado: true, </v>
      </c>
      <c r="AJ234" t="str">
        <f>AJ$1&amp;": "&amp;Tabla5[[#This Row],[priority]]&amp;", "</f>
        <v xml:space="preserve">priority: 0, </v>
      </c>
      <c r="AK234" t="str">
        <f>AK$1&amp;": "&amp;Tabla5[[#This Row],[minutos]]&amp;", "</f>
        <v xml:space="preserve">minutos: 1063, </v>
      </c>
      <c r="AL234" t="str">
        <f>AL$1&amp;": "&amp;IF(Tabla5[[#This Row],[culminado]]=0,"null","'"&amp;TEXT(Tabla5[[#This Row],[culminado]],"aaaa-mm-dd")&amp;"'")&amp;", "</f>
        <v xml:space="preserve">culminado: '2022-06-21', </v>
      </c>
      <c r="AM234" t="str">
        <f>AM$1&amp;": '"&amp;Tabla5[[#This Row],[certificado]]&amp;"', "</f>
        <v xml:space="preserve">certificado: '2F47303765-1db7-475e-b7f8-32f4a2d0f27d', </v>
      </c>
      <c r="AN234" t="str">
        <f>AN$1&amp;": '"&amp;Tabla5[[#This Row],[url_certificado]]&amp;"', "</f>
        <v xml:space="preserve">url_certificado: 'https://storage.googleapis.com/openvitae-prod/diplomas%2F47303765-1db7-475e-b7f8-32f4a2d0f27d.pdf', </v>
      </c>
      <c r="AO234" t="str">
        <f>AO$1&amp;": '"&amp;Tabla5[[#This Row],[instructor]]&amp;"', "</f>
        <v xml:space="preserve">instructor: 'Gorka Villar', </v>
      </c>
      <c r="AP234" t="str">
        <f>AP$1&amp;": '"&amp;Tabla5[[#This Row],[description]]&amp;"', "</f>
        <v xml:space="preserve">description: 'Con este curso de HTML y CSS aprenderás las bases de todo desarrollo web, pues ambos son los lenguajes estándar para el desarrollo de páginas web en el mundo. Empieza a maquetar tus aplicaciones y páginas web de manera profesional desde 0.', </v>
      </c>
      <c r="AQ234" t="str">
        <f>AQ$1&amp;": '"&amp;Tabla5[[#This Row],[url_aux]]&amp;"', "</f>
        <v xml:space="preserve">url_aux: '', </v>
      </c>
      <c r="AR234" t="str">
        <f>AR$1&amp;": '"&amp;Tabla5[[#This Row],[calificacion]]&amp;"', "</f>
        <v xml:space="preserve">calificacion: 'Muy bueno', </v>
      </c>
      <c r="AS234" t="str">
        <f>AS$1&amp;": "&amp;Tabla5[[#This Row],[actualizado]]&amp;", "</f>
        <v xml:space="preserve">actualizado: true, </v>
      </c>
      <c r="AT234" t="str">
        <f>AT$1&amp;": "&amp;Tabla5[[#This Row],[en_ruta]]&amp;", "</f>
        <v xml:space="preserve">en_ruta: true, </v>
      </c>
      <c r="AU234" t="str">
        <f>AU$1&amp;": '"&amp;Tabla5[[#This Row],[logo_platform]]&amp;"', "</f>
        <v xml:space="preserve">logo_platform: 'openbootcamp', </v>
      </c>
      <c r="AV234" t="str">
        <f>AV$1&amp;": [ "&amp;Tabla5[[#This Row],[logo_technologies]]&amp;" ], "</f>
        <v xml:space="preserve">logo_technologies: [ 'css','html5' ], </v>
      </c>
      <c r="AW234" t="str">
        <f>AW$1&amp;": "&amp;Tabla5[[#This Row],[mostrar]]&amp;", "</f>
        <v xml:space="preserve">mostrar: false, </v>
      </c>
      <c r="AX234" t="str">
        <f>AX$1&amp;": '"&amp;Tabla5[[#This Row],[repositorio]]&amp;"', "</f>
        <v xml:space="preserve">repositorio: 'https://github.com/petrix12/openbootcamp2022/blob/main/apuntes/003_html_y_css.md', </v>
      </c>
      <c r="AY234" t="str">
        <f>AY$1&amp;": '"&amp;Tabla5[[#This Row],[nota]]&amp;"'"</f>
        <v>nota: ''</v>
      </c>
      <c r="AZ234" t="str">
        <f t="shared" ref="AZ234" si="21">"{ "&amp;AA234&amp;AB234&amp;AC234&amp;AD234&amp;AE234&amp;AF234&amp;AG234&amp;AH234&amp;AI234&amp;AJ234&amp;AK234&amp;AL234&amp;AM234&amp;AN234&amp;AO234&amp;AP234&amp;AQ234&amp;AR234&amp;AS234&amp;AT234&amp;AU234&amp;AV234&amp;AW234&amp;AX234&amp;AY234&amp;" },"</f>
        <v>{ id: 233, name: 'HTML y CSS Básico', category: 'Front-end', technology: 'General', url: 'https://campus.open-bootcamp.com/cursos/12', platform: 'OpenBootcamp', costo: 0, money: 'EUR', comprado: true, priority: 0, minutos: 1063, culminado: '2022-06-21', certificado: '2F47303765-1db7-475e-b7f8-32f4a2d0f27d', url_certificado: 'https://storage.googleapis.com/openvitae-prod/diplomas%2F47303765-1db7-475e-b7f8-32f4a2d0f27d.pdf', instructor: 'Gorka Villar', description: 'Con este curso de HTML y CSS aprenderás las bases de todo desarrollo web, pues ambos son los lenguajes estándar para el desarrollo de páginas web en el mundo. Empieza a maquetar tus aplicaciones y páginas web de manera profesional desde 0.', url_aux: '', calificacion: 'Muy bueno', actualizado: true, en_ruta: true, logo_platform: 'openbootcamp', logo_technologies: [ 'css','html5' ], mostrar: false, repositorio: 'https://github.com/petrix12/openbootcamp2022/blob/main/apuntes/003_html_y_css.md', nota: '' },</v>
      </c>
    </row>
    <row r="235" spans="1:52" x14ac:dyDescent="0.3">
      <c r="A235" s="6">
        <v>234</v>
      </c>
      <c r="B235" t="s">
        <v>1233</v>
      </c>
      <c r="C235" t="s">
        <v>171</v>
      </c>
      <c r="D235" t="s">
        <v>183</v>
      </c>
      <c r="E235" s="2" t="s">
        <v>1234</v>
      </c>
      <c r="F235" t="s">
        <v>1167</v>
      </c>
      <c r="G235" s="3">
        <v>0</v>
      </c>
      <c r="H235" t="s">
        <v>10</v>
      </c>
      <c r="I235" t="s">
        <v>14</v>
      </c>
      <c r="J235" s="4">
        <v>0</v>
      </c>
      <c r="K235">
        <f>15*60+24</f>
        <v>924</v>
      </c>
      <c r="L235" s="9">
        <v>44746</v>
      </c>
      <c r="M235" t="s">
        <v>1236</v>
      </c>
      <c r="N235" s="2" t="s">
        <v>1235</v>
      </c>
      <c r="O235" t="s">
        <v>1219</v>
      </c>
      <c r="P235" t="s">
        <v>1237</v>
      </c>
      <c r="R235" t="s">
        <v>507</v>
      </c>
      <c r="S235" t="s">
        <v>14</v>
      </c>
      <c r="T235" t="s">
        <v>14</v>
      </c>
      <c r="U235" t="s">
        <v>1168</v>
      </c>
      <c r="V235" s="19" t="s">
        <v>1245</v>
      </c>
      <c r="W235" t="s">
        <v>15</v>
      </c>
      <c r="X235" s="2" t="s">
        <v>1238</v>
      </c>
      <c r="AA235" t="str">
        <f>AA$1&amp;": "&amp;Tabla5[[#This Row],[id]]&amp;", "</f>
        <v xml:space="preserve">id: 234, </v>
      </c>
      <c r="AB235" t="str">
        <f>AB$1&amp;": '"&amp;Tabla5[[#This Row],[name]]&amp;"', "</f>
        <v xml:space="preserve">name: 'JavaScript Básico', </v>
      </c>
      <c r="AC235" t="str">
        <f>AC$1&amp;": '"&amp;Tabla5[[#This Row],[category]]&amp;"', "</f>
        <v xml:space="preserve">category: 'Front-end', </v>
      </c>
      <c r="AD235" t="str">
        <f>AD$1&amp;": '"&amp;Tabla5[[#This Row],[technology]]&amp;"', "</f>
        <v xml:space="preserve">technology: 'JavaScript', </v>
      </c>
      <c r="AE235" t="str">
        <f>AE$1&amp;": '"&amp;Tabla5[[#This Row],[url]]&amp;"', "</f>
        <v xml:space="preserve">url: 'https://campus.open-bootcamp.com/cursos/15', </v>
      </c>
      <c r="AF235" t="str">
        <f>AF$1&amp;": '"&amp;Tabla5[[#This Row],[platform]]&amp;"', "</f>
        <v xml:space="preserve">platform: 'OpenBootcamp', </v>
      </c>
      <c r="AG235" t="str">
        <f>AG$1&amp;": "&amp;SUBSTITUTE(Tabla5[[#This Row],[costo]],",",".")&amp;", "</f>
        <v xml:space="preserve">costo: 0, </v>
      </c>
      <c r="AH235" t="str">
        <f>AH$1&amp;": '"&amp;Tabla5[[#This Row],[money]]&amp;"', "</f>
        <v xml:space="preserve">money: 'EUR', </v>
      </c>
      <c r="AI235" t="str">
        <f>AI$1&amp;": "&amp;Tabla5[[#This Row],[comprado]]&amp;", "</f>
        <v xml:space="preserve">comprado: true, </v>
      </c>
      <c r="AJ235" t="str">
        <f>AJ$1&amp;": "&amp;Tabla5[[#This Row],[priority]]&amp;", "</f>
        <v xml:space="preserve">priority: 0, </v>
      </c>
      <c r="AK235" t="str">
        <f>AK$1&amp;": "&amp;Tabla5[[#This Row],[minutos]]&amp;", "</f>
        <v xml:space="preserve">minutos: 924, </v>
      </c>
      <c r="AL235" t="str">
        <f>AL$1&amp;": "&amp;IF(Tabla5[[#This Row],[culminado]]=0,"null","'"&amp;TEXT(Tabla5[[#This Row],[culminado]],"aaaa-mm-dd")&amp;"'")&amp;", "</f>
        <v xml:space="preserve">culminado: '2022-07-04', </v>
      </c>
      <c r="AM235" t="str">
        <f>AM$1&amp;": '"&amp;Tabla5[[#This Row],[certificado]]&amp;"', "</f>
        <v xml:space="preserve">certificado: '2F63bd7df1-d193-471c-b93c-87bcda39d678', </v>
      </c>
      <c r="AN235" t="str">
        <f>AN$1&amp;": '"&amp;Tabla5[[#This Row],[url_certificado]]&amp;"', "</f>
        <v xml:space="preserve">url_certificado: 'https://storage.googleapis.com/openvitae-prod/diplomas%2F63bd7df1-d193-471c-b93c-87bcda39d678.pdf', </v>
      </c>
      <c r="AO235" t="str">
        <f>AO$1&amp;": '"&amp;Tabla5[[#This Row],[instructor]]&amp;"', "</f>
        <v xml:space="preserve">instructor: 'Gorka Villar', </v>
      </c>
      <c r="AP235" t="str">
        <f>AP$1&amp;": '"&amp;Tabla5[[#This Row],[description]]&amp;"', "</f>
        <v xml:space="preserve">description: 'Empieza tu formación en JavaScript, uno de los lenguajes más populares y utilizados en el desarrollo de aplicaciones web, multiplataforma, móvil y servicios, entre otros.', </v>
      </c>
      <c r="AQ235" t="str">
        <f>AQ$1&amp;": '"&amp;Tabla5[[#This Row],[url_aux]]&amp;"', "</f>
        <v xml:space="preserve">url_aux: '', </v>
      </c>
      <c r="AR235" t="str">
        <f>AR$1&amp;": '"&amp;Tabla5[[#This Row],[calificacion]]&amp;"', "</f>
        <v xml:space="preserve">calificacion: 'Muy bueno', </v>
      </c>
      <c r="AS235" t="str">
        <f>AS$1&amp;": "&amp;Tabla5[[#This Row],[actualizado]]&amp;", "</f>
        <v xml:space="preserve">actualizado: true, </v>
      </c>
      <c r="AT235" t="str">
        <f>AT$1&amp;": "&amp;Tabla5[[#This Row],[en_ruta]]&amp;", "</f>
        <v xml:space="preserve">en_ruta: true, </v>
      </c>
      <c r="AU235" t="str">
        <f>AU$1&amp;": '"&amp;Tabla5[[#This Row],[logo_platform]]&amp;"', "</f>
        <v xml:space="preserve">logo_platform: 'openbootcamp', </v>
      </c>
      <c r="AV235" t="str">
        <f>AV$1&amp;": [ "&amp;Tabla5[[#This Row],[logo_technologies]]&amp;" ], "</f>
        <v xml:space="preserve">logo_technologies: [ 'javascript', 'nodejs' ], </v>
      </c>
      <c r="AW235" t="str">
        <f>AW$1&amp;": "&amp;Tabla5[[#This Row],[mostrar]]&amp;", "</f>
        <v xml:space="preserve">mostrar: false, </v>
      </c>
      <c r="AX235" t="str">
        <f>AX$1&amp;": '"&amp;Tabla5[[#This Row],[repositorio]]&amp;"', "</f>
        <v xml:space="preserve">repositorio: 'https://github.com/petrix12/openbootcamp2022/blob/main/apuntes/004_javascript_basico.md', </v>
      </c>
      <c r="AY235" t="str">
        <f>AY$1&amp;": '"&amp;Tabla5[[#This Row],[nota]]&amp;"'"</f>
        <v>nota: ''</v>
      </c>
      <c r="AZ235" t="str">
        <f t="shared" ref="AZ235" si="22">"{ "&amp;AA235&amp;AB235&amp;AC235&amp;AD235&amp;AE235&amp;AF235&amp;AG235&amp;AH235&amp;AI235&amp;AJ235&amp;AK235&amp;AL235&amp;AM235&amp;AN235&amp;AO235&amp;AP235&amp;AQ235&amp;AR235&amp;AS235&amp;AT235&amp;AU235&amp;AV235&amp;AW235&amp;AX235&amp;AY235&amp;" },"</f>
        <v>{ id: 234, name: 'JavaScript Básico', category: 'Front-end', technology: 'JavaScript', url: 'https://campus.open-bootcamp.com/cursos/15', platform: 'OpenBootcamp', costo: 0, money: 'EUR', comprado: true, priority: 0, minutos: 924, culminado: '2022-07-04', certificado: '2F63bd7df1-d193-471c-b93c-87bcda39d678', url_certificado: 'https://storage.googleapis.com/openvitae-prod/diplomas%2F63bd7df1-d193-471c-b93c-87bcda39d678.pdf', instructor: 'Gorka Villar', description: 'Empieza tu formación en JavaScript, uno de los lenguajes más populares y utilizados en el desarrollo de aplicaciones web, multiplataforma, móvil y servicios, entre otros.', url_aux: '', calificacion: 'Muy bueno', actualizado: true, en_ruta: true, logo_platform: 'openbootcamp', logo_technologies: [ 'javascript', 'nodejs' ], mostrar: false, repositorio: 'https://github.com/petrix12/openbootcamp2022/blob/main/apuntes/004_javascript_basico.md', nota: '' },</v>
      </c>
    </row>
    <row r="236" spans="1:52" x14ac:dyDescent="0.3">
      <c r="A236" s="6">
        <v>235</v>
      </c>
      <c r="B236" t="s">
        <v>19</v>
      </c>
      <c r="C236" t="s">
        <v>3</v>
      </c>
      <c r="D236" t="s">
        <v>19</v>
      </c>
      <c r="E236" s="2" t="s">
        <v>1239</v>
      </c>
      <c r="F236" t="s">
        <v>1167</v>
      </c>
      <c r="G236" s="3">
        <v>0</v>
      </c>
      <c r="H236" t="s">
        <v>10</v>
      </c>
      <c r="I236" t="s">
        <v>14</v>
      </c>
      <c r="J236" s="4">
        <v>0</v>
      </c>
      <c r="K236">
        <f>16*60+16</f>
        <v>976</v>
      </c>
      <c r="L236" s="9">
        <v>44756</v>
      </c>
      <c r="M236" t="s">
        <v>1241</v>
      </c>
      <c r="N236" s="2" t="s">
        <v>1240</v>
      </c>
      <c r="O236" t="s">
        <v>1170</v>
      </c>
      <c r="P236" t="s">
        <v>1242</v>
      </c>
      <c r="R236" t="s">
        <v>446</v>
      </c>
      <c r="S236" t="s">
        <v>14</v>
      </c>
      <c r="T236" t="s">
        <v>14</v>
      </c>
      <c r="U236" t="s">
        <v>1168</v>
      </c>
      <c r="V236" s="19" t="s">
        <v>1243</v>
      </c>
      <c r="W236" t="s">
        <v>15</v>
      </c>
      <c r="X236" s="2" t="s">
        <v>1244</v>
      </c>
      <c r="AA236" t="str">
        <f>AA$1&amp;": "&amp;Tabla5[[#This Row],[id]]&amp;", "</f>
        <v xml:space="preserve">id: 235, </v>
      </c>
      <c r="AB236" t="str">
        <f>AB$1&amp;": '"&amp;Tabla5[[#This Row],[name]]&amp;"', "</f>
        <v xml:space="preserve">name: 'Git', </v>
      </c>
      <c r="AC236" t="str">
        <f>AC$1&amp;": '"&amp;Tabla5[[#This Row],[category]]&amp;"', "</f>
        <v xml:space="preserve">category: 'Herramientas', </v>
      </c>
      <c r="AD236" t="str">
        <f>AD$1&amp;": '"&amp;Tabla5[[#This Row],[technology]]&amp;"', "</f>
        <v xml:space="preserve">technology: 'Git', </v>
      </c>
      <c r="AE236" t="str">
        <f>AE$1&amp;": '"&amp;Tabla5[[#This Row],[url]]&amp;"', "</f>
        <v xml:space="preserve">url: 'https://campus.open-bootcamp.com/cursos/10', </v>
      </c>
      <c r="AF236" t="str">
        <f>AF$1&amp;": '"&amp;Tabla5[[#This Row],[platform]]&amp;"', "</f>
        <v xml:space="preserve">platform: 'OpenBootcamp', </v>
      </c>
      <c r="AG236" t="str">
        <f>AG$1&amp;": "&amp;SUBSTITUTE(Tabla5[[#This Row],[costo]],",",".")&amp;", "</f>
        <v xml:space="preserve">costo: 0, </v>
      </c>
      <c r="AH236" t="str">
        <f>AH$1&amp;": '"&amp;Tabla5[[#This Row],[money]]&amp;"', "</f>
        <v xml:space="preserve">money: 'EUR', </v>
      </c>
      <c r="AI236" t="str">
        <f>AI$1&amp;": "&amp;Tabla5[[#This Row],[comprado]]&amp;", "</f>
        <v xml:space="preserve">comprado: true, </v>
      </c>
      <c r="AJ236" t="str">
        <f>AJ$1&amp;": "&amp;Tabla5[[#This Row],[priority]]&amp;", "</f>
        <v xml:space="preserve">priority: 0, </v>
      </c>
      <c r="AK236" t="str">
        <f>AK$1&amp;": "&amp;Tabla5[[#This Row],[minutos]]&amp;", "</f>
        <v xml:space="preserve">minutos: 976, </v>
      </c>
      <c r="AL236" t="str">
        <f>AL$1&amp;": "&amp;IF(Tabla5[[#This Row],[culminado]]=0,"null","'"&amp;TEXT(Tabla5[[#This Row],[culminado]],"aaaa-mm-dd")&amp;"'")&amp;", "</f>
        <v xml:space="preserve">culminado: '2022-07-14', </v>
      </c>
      <c r="AM236" t="str">
        <f>AM$1&amp;": '"&amp;Tabla5[[#This Row],[certificado]]&amp;"', "</f>
        <v xml:space="preserve">certificado: '2F43f46455-8872-4e47-8fe1-8e18bf1f95b1', </v>
      </c>
      <c r="AN236" t="str">
        <f>AN$1&amp;": '"&amp;Tabla5[[#This Row],[url_certificado]]&amp;"', "</f>
        <v xml:space="preserve">url_certificado: 'https://storage.googleapis.com/openvitae-prod/diplomas%2F43f46455-8872-4e47-8fe1-8e18bf1f95b1.pdf', </v>
      </c>
      <c r="AO236" t="str">
        <f>AO$1&amp;": '"&amp;Tabla5[[#This Row],[instructor]]&amp;"', "</f>
        <v xml:space="preserve">instructor: 'Víctor Román Archidona', </v>
      </c>
      <c r="AP236" t="str">
        <f>AP$1&amp;": '"&amp;Tabla5[[#This Row],[description]]&amp;"', "</f>
        <v xml:space="preserve">description: 'En este módulo aprenderás qué es un sistema de control de versiones y cómo gestionarlo de manera efectiva, junto a las herramientas más utilizada: Git, Gitlab, Github y Bitbucket. También aprenderás a automatizar procesos en pipelines de CI con tus repositorios remotos para empezar tu integración en el mundo de DevOps.', </v>
      </c>
      <c r="AQ236" t="str">
        <f>AQ$1&amp;": '"&amp;Tabla5[[#This Row],[url_aux]]&amp;"', "</f>
        <v xml:space="preserve">url_aux: '', </v>
      </c>
      <c r="AR236" t="str">
        <f>AR$1&amp;": '"&amp;Tabla5[[#This Row],[calificacion]]&amp;"', "</f>
        <v xml:space="preserve">calificacion: 'Bueno', </v>
      </c>
      <c r="AS236" t="str">
        <f>AS$1&amp;": "&amp;Tabla5[[#This Row],[actualizado]]&amp;", "</f>
        <v xml:space="preserve">actualizado: true, </v>
      </c>
      <c r="AT236" t="str">
        <f>AT$1&amp;": "&amp;Tabla5[[#This Row],[en_ruta]]&amp;", "</f>
        <v xml:space="preserve">en_ruta: true, </v>
      </c>
      <c r="AU236" t="str">
        <f>AU$1&amp;": '"&amp;Tabla5[[#This Row],[logo_platform]]&amp;"', "</f>
        <v xml:space="preserve">logo_platform: 'openbootcamp', </v>
      </c>
      <c r="AV236" t="str">
        <f>AV$1&amp;": [ "&amp;Tabla5[[#This Row],[logo_technologies]]&amp;" ], "</f>
        <v xml:space="preserve">logo_technologies: [ 'git', 'github', 'gitlab', 'bitbucket' ], </v>
      </c>
      <c r="AW236" t="str">
        <f>AW$1&amp;": "&amp;Tabla5[[#This Row],[mostrar]]&amp;", "</f>
        <v xml:space="preserve">mostrar: false, </v>
      </c>
      <c r="AX236" t="str">
        <f>AX$1&amp;": '"&amp;Tabla5[[#This Row],[repositorio]]&amp;"', "</f>
        <v xml:space="preserve">repositorio: 'https://github.com/petrix12/openbootcamp2022/blob/main/apuntes/005_git.md', </v>
      </c>
      <c r="AY236" t="str">
        <f>AY$1&amp;": '"&amp;Tabla5[[#This Row],[nota]]&amp;"'"</f>
        <v>nota: ''</v>
      </c>
      <c r="AZ236" t="str">
        <f t="shared" ref="AZ236" si="23">"{ "&amp;AA236&amp;AB236&amp;AC236&amp;AD236&amp;AE236&amp;AF236&amp;AG236&amp;AH236&amp;AI236&amp;AJ236&amp;AK236&amp;AL236&amp;AM236&amp;AN236&amp;AO236&amp;AP236&amp;AQ236&amp;AR236&amp;AS236&amp;AT236&amp;AU236&amp;AV236&amp;AW236&amp;AX236&amp;AY236&amp;" },"</f>
        <v>{ id: 235, name: 'Git', category: 'Herramientas', technology: 'Git', url: 'https://campus.open-bootcamp.com/cursos/10', platform: 'OpenBootcamp', costo: 0, money: 'EUR', comprado: true, priority: 0, minutos: 976, culminado: '2022-07-14', certificado: '2F43f46455-8872-4e47-8fe1-8e18bf1f95b1', url_certificado: 'https://storage.googleapis.com/openvitae-prod/diplomas%2F43f46455-8872-4e47-8fe1-8e18bf1f95b1.pdf', instructor: 'Víctor Román Archidona', description: 'En este módulo aprenderás qué es un sistema de control de versiones y cómo gestionarlo de manera efectiva, junto a las herramientas más utilizada: Git, Gitlab, Github y Bitbucket. También aprenderás a automatizar procesos en pipelines de CI con tus repositorios remotos para empezar tu integración en el mundo de DevOps.', url_aux: '', calificacion: 'Bueno', actualizado: true, en_ruta: true, logo_platform: 'openbootcamp', logo_technologies: [ 'git', 'github', 'gitlab', 'bitbucket' ], mostrar: false, repositorio: 'https://github.com/petrix12/openbootcamp2022/blob/main/apuntes/005_git.md', nota: '' },</v>
      </c>
    </row>
    <row r="237" spans="1:52" x14ac:dyDescent="0.3">
      <c r="A237" s="6">
        <v>236</v>
      </c>
      <c r="B237" t="s">
        <v>1246</v>
      </c>
      <c r="C237" t="s">
        <v>439</v>
      </c>
      <c r="D237" t="s">
        <v>440</v>
      </c>
      <c r="E237" s="2" t="s">
        <v>1247</v>
      </c>
      <c r="F237" t="s">
        <v>1167</v>
      </c>
      <c r="G237" s="3">
        <v>0</v>
      </c>
      <c r="H237" t="s">
        <v>10</v>
      </c>
      <c r="I237" t="s">
        <v>14</v>
      </c>
      <c r="J237" s="4">
        <v>0</v>
      </c>
      <c r="K237">
        <f>14*60+53</f>
        <v>893</v>
      </c>
      <c r="L237" s="9">
        <v>44812</v>
      </c>
      <c r="M237" t="s">
        <v>1248</v>
      </c>
      <c r="N237" s="2" t="s">
        <v>1249</v>
      </c>
      <c r="O237" t="s">
        <v>1250</v>
      </c>
      <c r="P237" t="s">
        <v>1251</v>
      </c>
      <c r="R237" t="s">
        <v>446</v>
      </c>
      <c r="S237" t="s">
        <v>14</v>
      </c>
      <c r="T237" t="s">
        <v>14</v>
      </c>
      <c r="U237" t="s">
        <v>1168</v>
      </c>
      <c r="V237" s="19" t="s">
        <v>837</v>
      </c>
      <c r="W237" t="s">
        <v>15</v>
      </c>
      <c r="X237" s="2" t="s">
        <v>1252</v>
      </c>
      <c r="AA237" t="str">
        <f>AA$1&amp;": "&amp;Tabla5[[#This Row],[id]]&amp;", "</f>
        <v xml:space="preserve">id: 236, </v>
      </c>
      <c r="AB237" t="str">
        <f>AB$1&amp;": '"&amp;Tabla5[[#This Row],[name]]&amp;"', "</f>
        <v xml:space="preserve">name: 'Java Básico', </v>
      </c>
      <c r="AC237" t="str">
        <f>AC$1&amp;": '"&amp;Tabla5[[#This Row],[category]]&amp;"', "</f>
        <v xml:space="preserve">category: 'Lenguajes de Programación', </v>
      </c>
      <c r="AD237" t="str">
        <f>AD$1&amp;": '"&amp;Tabla5[[#This Row],[technology]]&amp;"', "</f>
        <v xml:space="preserve">technology: 'Java', </v>
      </c>
      <c r="AE237" t="str">
        <f>AE$1&amp;": '"&amp;Tabla5[[#This Row],[url]]&amp;"', "</f>
        <v xml:space="preserve">url: 'https://campus.open-bootcamp.com/cursos/5', </v>
      </c>
      <c r="AF237" t="str">
        <f>AF$1&amp;": '"&amp;Tabla5[[#This Row],[platform]]&amp;"', "</f>
        <v xml:space="preserve">platform: 'OpenBootcamp', </v>
      </c>
      <c r="AG237" t="str">
        <f>AG$1&amp;": "&amp;SUBSTITUTE(Tabla5[[#This Row],[costo]],",",".")&amp;", "</f>
        <v xml:space="preserve">costo: 0, </v>
      </c>
      <c r="AH237" t="str">
        <f>AH$1&amp;": '"&amp;Tabla5[[#This Row],[money]]&amp;"', "</f>
        <v xml:space="preserve">money: 'EUR', </v>
      </c>
      <c r="AI237" t="str">
        <f>AI$1&amp;": "&amp;Tabla5[[#This Row],[comprado]]&amp;", "</f>
        <v xml:space="preserve">comprado: true, </v>
      </c>
      <c r="AJ237" t="str">
        <f>AJ$1&amp;": "&amp;Tabla5[[#This Row],[priority]]&amp;", "</f>
        <v xml:space="preserve">priority: 0, </v>
      </c>
      <c r="AK237" t="str">
        <f>AK$1&amp;": "&amp;Tabla5[[#This Row],[minutos]]&amp;", "</f>
        <v xml:space="preserve">minutos: 893, </v>
      </c>
      <c r="AL237" t="str">
        <f>AL$1&amp;": "&amp;IF(Tabla5[[#This Row],[culminado]]=0,"null","'"&amp;TEXT(Tabla5[[#This Row],[culminado]],"aaaa-mm-dd")&amp;"'")&amp;", "</f>
        <v xml:space="preserve">culminado: '2022-09-08', </v>
      </c>
      <c r="AM237" t="str">
        <f>AM$1&amp;": '"&amp;Tabla5[[#This Row],[certificado]]&amp;"', "</f>
        <v xml:space="preserve">certificado: '2Fb6e12ca9-6b3b-40bd-b690-b91d1c35f2a7', </v>
      </c>
      <c r="AN237" t="str">
        <f>AN$1&amp;": '"&amp;Tabla5[[#This Row],[url_certificado]]&amp;"', "</f>
        <v xml:space="preserve">url_certificado: 'https://storage.googleapis.com/openvitae-prod/diplomas%2Fb6e12ca9-6b3b-40bd-b690-b91d1c35f2a7.pdf', </v>
      </c>
      <c r="AO237" t="str">
        <f>AO$1&amp;": '"&amp;Tabla5[[#This Row],[instructor]]&amp;"', "</f>
        <v xml:space="preserve">instructor: 'Alan Sastre', </v>
      </c>
      <c r="AP237" t="str">
        <f>AP$1&amp;": '"&amp;Tabla5[[#This Row],[description]]&amp;"', "</f>
        <v xml:space="preserve">description: 'Empieza tu formación desde 0 y domina tanto el lenguaje Java como las bases en la programación orientada a objetos.', </v>
      </c>
      <c r="AQ237" t="str">
        <f>AQ$1&amp;": '"&amp;Tabla5[[#This Row],[url_aux]]&amp;"', "</f>
        <v xml:space="preserve">url_aux: '', </v>
      </c>
      <c r="AR237" t="str">
        <f>AR$1&amp;": '"&amp;Tabla5[[#This Row],[calificacion]]&amp;"', "</f>
        <v xml:space="preserve">calificacion: 'Bueno', </v>
      </c>
      <c r="AS237" t="str">
        <f>AS$1&amp;": "&amp;Tabla5[[#This Row],[actualizado]]&amp;", "</f>
        <v xml:space="preserve">actualizado: true, </v>
      </c>
      <c r="AT237" t="str">
        <f>AT$1&amp;": "&amp;Tabla5[[#This Row],[en_ruta]]&amp;", "</f>
        <v xml:space="preserve">en_ruta: true, </v>
      </c>
      <c r="AU237" t="str">
        <f>AU$1&amp;": '"&amp;Tabla5[[#This Row],[logo_platform]]&amp;"', "</f>
        <v xml:space="preserve">logo_platform: 'openbootcamp', </v>
      </c>
      <c r="AV237" t="str">
        <f>AV$1&amp;": [ "&amp;Tabla5[[#This Row],[logo_technologies]]&amp;" ], "</f>
        <v xml:space="preserve">logo_technologies: [ 'java' ], </v>
      </c>
      <c r="AW237" t="str">
        <f>AW$1&amp;": "&amp;Tabla5[[#This Row],[mostrar]]&amp;", "</f>
        <v xml:space="preserve">mostrar: false, </v>
      </c>
      <c r="AX237" t="str">
        <f>AX$1&amp;": '"&amp;Tabla5[[#This Row],[repositorio]]&amp;"', "</f>
        <v xml:space="preserve">repositorio: 'https://github.com/petrix12/openbootcamp2022/blob/main/apuntes/006_java_basico.md', </v>
      </c>
      <c r="AY237" t="str">
        <f>AY$1&amp;": '"&amp;Tabla5[[#This Row],[nota]]&amp;"'"</f>
        <v>nota: ''</v>
      </c>
      <c r="AZ237" t="str">
        <f t="shared" ref="AZ237:AZ239" si="24">"{ "&amp;AA237&amp;AB237&amp;AC237&amp;AD237&amp;AE237&amp;AF237&amp;AG237&amp;AH237&amp;AI237&amp;AJ237&amp;AK237&amp;AL237&amp;AM237&amp;AN237&amp;AO237&amp;AP237&amp;AQ237&amp;AR237&amp;AS237&amp;AT237&amp;AU237&amp;AV237&amp;AW237&amp;AX237&amp;AY237&amp;" },"</f>
        <v>{ id: 236, name: 'Java Básico', category: 'Lenguajes de Programación', technology: 'Java', url: 'https://campus.open-bootcamp.com/cursos/5', platform: 'OpenBootcamp', costo: 0, money: 'EUR', comprado: true, priority: 0, minutos: 893, culminado: '2022-09-08', certificado: '2Fb6e12ca9-6b3b-40bd-b690-b91d1c35f2a7', url_certificado: 'https://storage.googleapis.com/openvitae-prod/diplomas%2Fb6e12ca9-6b3b-40bd-b690-b91d1c35f2a7.pdf', instructor: 'Alan Sastre', description: 'Empieza tu formación desde 0 y domina tanto el lenguaje Java como las bases en la programación orientada a objetos.', url_aux: '', calificacion: 'Bueno', actualizado: true, en_ruta: true, logo_platform: 'openbootcamp', logo_technologies: [ 'java' ], mostrar: false, repositorio: 'https://github.com/petrix12/openbootcamp2022/blob/main/apuntes/006_java_basico.md', nota: '' },</v>
      </c>
    </row>
    <row r="238" spans="1:52" x14ac:dyDescent="0.3">
      <c r="A238" s="6">
        <v>237</v>
      </c>
      <c r="B238" t="s">
        <v>1253</v>
      </c>
      <c r="C238" t="s">
        <v>260</v>
      </c>
      <c r="D238" t="s">
        <v>317</v>
      </c>
      <c r="E238" s="2" t="s">
        <v>1254</v>
      </c>
      <c r="F238" t="s">
        <v>8</v>
      </c>
      <c r="G238" s="3">
        <v>0</v>
      </c>
      <c r="H238" t="s">
        <v>10</v>
      </c>
      <c r="I238" t="s">
        <v>14</v>
      </c>
      <c r="J238" s="4">
        <v>0</v>
      </c>
      <c r="K238">
        <f>60+33</f>
        <v>93</v>
      </c>
      <c r="L238" s="9">
        <v>44825</v>
      </c>
      <c r="M238" t="s">
        <v>147</v>
      </c>
      <c r="O238" t="s">
        <v>1255</v>
      </c>
      <c r="P238" t="s">
        <v>1256</v>
      </c>
      <c r="R238" t="s">
        <v>446</v>
      </c>
      <c r="S238" t="s">
        <v>15</v>
      </c>
      <c r="T238" t="s">
        <v>15</v>
      </c>
      <c r="U238" t="s">
        <v>783</v>
      </c>
      <c r="V238" s="19" t="s">
        <v>852</v>
      </c>
      <c r="W238" s="19" t="s">
        <v>15</v>
      </c>
      <c r="X238" s="2" t="s">
        <v>1258</v>
      </c>
      <c r="AA238" t="str">
        <f>AA$1&amp;": "&amp;Tabla5[[#This Row],[id]]&amp;", "</f>
        <v xml:space="preserve">id: 237, </v>
      </c>
      <c r="AB238" t="str">
        <f>AB$1&amp;": '"&amp;Tabla5[[#This Row],[name]]&amp;"', "</f>
        <v xml:space="preserve">name: 'Crea tu primer proyecto en react', </v>
      </c>
      <c r="AC238" t="str">
        <f>AC$1&amp;": '"&amp;Tabla5[[#This Row],[category]]&amp;"', "</f>
        <v xml:space="preserve">category: 'Frameworks de JavaScript', </v>
      </c>
      <c r="AD238" t="str">
        <f>AD$1&amp;": '"&amp;Tabla5[[#This Row],[technology]]&amp;"', "</f>
        <v xml:space="preserve">technology: 'React JS', </v>
      </c>
      <c r="AE238" t="str">
        <f>AE$1&amp;": '"&amp;Tabla5[[#This Row],[url]]&amp;"', "</f>
        <v xml:space="preserve">url: 'https://www.udemy.com/course/crea-tu-primer-proyecto-en-react-js', </v>
      </c>
      <c r="AF238" t="str">
        <f>AF$1&amp;": '"&amp;Tabla5[[#This Row],[platform]]&amp;"', "</f>
        <v xml:space="preserve">platform: 'Udemy', </v>
      </c>
      <c r="AG238" t="str">
        <f>AG$1&amp;": "&amp;SUBSTITUTE(Tabla5[[#This Row],[costo]],",",".")&amp;", "</f>
        <v xml:space="preserve">costo: 0, </v>
      </c>
      <c r="AH238" t="str">
        <f>AH$1&amp;": '"&amp;Tabla5[[#This Row],[money]]&amp;"', "</f>
        <v xml:space="preserve">money: 'EUR', </v>
      </c>
      <c r="AI238" t="str">
        <f>AI$1&amp;": "&amp;Tabla5[[#This Row],[comprado]]&amp;", "</f>
        <v xml:space="preserve">comprado: true, </v>
      </c>
      <c r="AJ238" t="str">
        <f>AJ$1&amp;": "&amp;Tabla5[[#This Row],[priority]]&amp;", "</f>
        <v xml:space="preserve">priority: 0, </v>
      </c>
      <c r="AK238" t="str">
        <f>AK$1&amp;": "&amp;Tabla5[[#This Row],[minutos]]&amp;", "</f>
        <v xml:space="preserve">minutos: 93, </v>
      </c>
      <c r="AL238" t="str">
        <f>AL$1&amp;": "&amp;IF(Tabla5[[#This Row],[culminado]]=0,"null","'"&amp;TEXT(Tabla5[[#This Row],[culminado]],"aaaa-mm-dd")&amp;"'")&amp;", "</f>
        <v xml:space="preserve">culminado: '2022-09-21', </v>
      </c>
      <c r="AM238" t="str">
        <f>AM$1&amp;": '"&amp;Tabla5[[#This Row],[certificado]]&amp;"', "</f>
        <v xml:space="preserve">certificado: 'S/C', </v>
      </c>
      <c r="AN238" t="str">
        <f>AN$1&amp;": '"&amp;Tabla5[[#This Row],[url_certificado]]&amp;"', "</f>
        <v xml:space="preserve">url_certificado: '', </v>
      </c>
      <c r="AO238" t="str">
        <f>AO$1&amp;": '"&amp;Tabla5[[#This Row],[instructor]]&amp;"', "</f>
        <v xml:space="preserve">instructor: 'Angelo Parra', </v>
      </c>
      <c r="AP238" t="str">
        <f>AP$1&amp;": '"&amp;Tabla5[[#This Row],[description]]&amp;"', "</f>
        <v xml:space="preserve">description: 'Crea tu primer proyecto con la libreria de react.', </v>
      </c>
      <c r="AQ238" t="str">
        <f>AQ$1&amp;": '"&amp;Tabla5[[#This Row],[url_aux]]&amp;"', "</f>
        <v xml:space="preserve">url_aux: '', </v>
      </c>
      <c r="AR238" t="str">
        <f>AR$1&amp;": '"&amp;Tabla5[[#This Row],[calificacion]]&amp;"', "</f>
        <v xml:space="preserve">calificacion: 'Bueno', </v>
      </c>
      <c r="AS238" t="str">
        <f>AS$1&amp;": "&amp;Tabla5[[#This Row],[actualizado]]&amp;", "</f>
        <v xml:space="preserve">actualizado: false, </v>
      </c>
      <c r="AT238" t="str">
        <f>AT$1&amp;": "&amp;Tabla5[[#This Row],[en_ruta]]&amp;", "</f>
        <v xml:space="preserve">en_ruta: false, </v>
      </c>
      <c r="AU238" t="str">
        <f>AU$1&amp;": '"&amp;Tabla5[[#This Row],[logo_platform]]&amp;"', "</f>
        <v xml:space="preserve">logo_platform: 'udemy', </v>
      </c>
      <c r="AV238" t="str">
        <f>AV$1&amp;": [ "&amp;Tabla5[[#This Row],[logo_technologies]]&amp;" ], "</f>
        <v xml:space="preserve">logo_technologies: [ 'reactjs' ], </v>
      </c>
      <c r="AW238" t="str">
        <f>AW$1&amp;": "&amp;Tabla5[[#This Row],[mostrar]]&amp;", "</f>
        <v xml:space="preserve">mostrar: false, </v>
      </c>
      <c r="AX238" t="str">
        <f>AX$1&amp;": '"&amp;Tabla5[[#This Row],[repositorio]]&amp;"', "</f>
        <v xml:space="preserve">repositorio: 'https://github.com/petrix12/react2022', </v>
      </c>
      <c r="AY238" t="str">
        <f>AY$1&amp;": '"&amp;Tabla5[[#This Row],[nota]]&amp;"'"</f>
        <v>nota: ''</v>
      </c>
      <c r="AZ238" t="str">
        <f t="shared" si="24"/>
        <v>{ id: 237, name: 'Crea tu primer proyecto en react', category: 'Frameworks de JavaScript', technology: 'React JS', url: 'https://www.udemy.com/course/crea-tu-primer-proyecto-en-react-js', platform: 'Udemy', costo: 0, money: 'EUR', comprado: true, priority: 0, minutos: 93, culminado: '2022-09-21', certificado: 'S/C', url_certificado: '', instructor: 'Angelo Parra', description: 'Crea tu primer proyecto con la libreria de react.', url_aux: '', calificacion: 'Bueno', actualizado: false, en_ruta: false, logo_platform: 'udemy', logo_technologies: [ 'reactjs' ], mostrar: false, repositorio: 'https://github.com/petrix12/react2022', nota: '' },</v>
      </c>
    </row>
    <row r="239" spans="1:52" x14ac:dyDescent="0.3">
      <c r="A239" s="6">
        <v>238</v>
      </c>
      <c r="B239" t="s">
        <v>1280</v>
      </c>
      <c r="C239" t="s">
        <v>333</v>
      </c>
      <c r="D239" t="s">
        <v>332</v>
      </c>
      <c r="E239" s="2" t="s">
        <v>1281</v>
      </c>
      <c r="F239" t="s">
        <v>520</v>
      </c>
      <c r="G239" s="3">
        <v>0</v>
      </c>
      <c r="H239" t="s">
        <v>47</v>
      </c>
      <c r="I239" t="s">
        <v>14</v>
      </c>
      <c r="J239" s="4">
        <v>0</v>
      </c>
      <c r="K239">
        <v>38</v>
      </c>
      <c r="L239" s="9">
        <v>44827</v>
      </c>
      <c r="M239" t="s">
        <v>147</v>
      </c>
      <c r="O239" t="s">
        <v>1164</v>
      </c>
      <c r="P239" t="s">
        <v>1282</v>
      </c>
      <c r="R239" t="s">
        <v>458</v>
      </c>
      <c r="S239" t="s">
        <v>14</v>
      </c>
      <c r="T239" t="s">
        <v>15</v>
      </c>
      <c r="U239" t="s">
        <v>764</v>
      </c>
      <c r="V239" s="19" t="s">
        <v>839</v>
      </c>
      <c r="W239" s="19" t="s">
        <v>15</v>
      </c>
      <c r="AA239" t="str">
        <f>AA$1&amp;": "&amp;Tabla5[[#This Row],[id]]&amp;", "</f>
        <v xml:space="preserve">id: 238, </v>
      </c>
      <c r="AB239" t="str">
        <f>AB$1&amp;": '"&amp;Tabla5[[#This Row],[name]]&amp;"', "</f>
        <v xml:space="preserve">name: 'Novedades de Laravel 9', </v>
      </c>
      <c r="AC239" t="str">
        <f>AC$1&amp;": '"&amp;Tabla5[[#This Row],[category]]&amp;"', "</f>
        <v xml:space="preserve">category: 'Frameworks de back-end', </v>
      </c>
      <c r="AD239" t="str">
        <f>AD$1&amp;": '"&amp;Tabla5[[#This Row],[technology]]&amp;"', "</f>
        <v xml:space="preserve">technology: 'Laravel', </v>
      </c>
      <c r="AE239" t="str">
        <f>AE$1&amp;": '"&amp;Tabla5[[#This Row],[url]]&amp;"', "</f>
        <v xml:space="preserve">url: 'https://aprendible.com/series/novedades-de-laravel-9', </v>
      </c>
      <c r="AF239" t="str">
        <f>AF$1&amp;": '"&amp;Tabla5[[#This Row],[platform]]&amp;"', "</f>
        <v xml:space="preserve">platform: 'Aprendible', </v>
      </c>
      <c r="AG239" t="str">
        <f>AG$1&amp;": "&amp;SUBSTITUTE(Tabla5[[#This Row],[costo]],",",".")&amp;", "</f>
        <v xml:space="preserve">costo: 0, </v>
      </c>
      <c r="AH239" t="str">
        <f>AH$1&amp;": '"&amp;Tabla5[[#This Row],[money]]&amp;"', "</f>
        <v xml:space="preserve">money: 'USD', </v>
      </c>
      <c r="AI239" t="str">
        <f>AI$1&amp;": "&amp;Tabla5[[#This Row],[comprado]]&amp;", "</f>
        <v xml:space="preserve">comprado: true, </v>
      </c>
      <c r="AJ239" t="str">
        <f>AJ$1&amp;": "&amp;Tabla5[[#This Row],[priority]]&amp;", "</f>
        <v xml:space="preserve">priority: 0, </v>
      </c>
      <c r="AK239" t="str">
        <f>AK$1&amp;": "&amp;Tabla5[[#This Row],[minutos]]&amp;", "</f>
        <v xml:space="preserve">minutos: 38, </v>
      </c>
      <c r="AL239" t="str">
        <f>AL$1&amp;": "&amp;IF(Tabla5[[#This Row],[culminado]]=0,"null","'"&amp;TEXT(Tabla5[[#This Row],[culminado]],"aaaa-mm-dd")&amp;"'")&amp;", "</f>
        <v xml:space="preserve">culminado: '2022-09-23', </v>
      </c>
      <c r="AM239" t="str">
        <f>AM$1&amp;": '"&amp;Tabla5[[#This Row],[certificado]]&amp;"', "</f>
        <v xml:space="preserve">certificado: 'S/C', </v>
      </c>
      <c r="AN239" t="str">
        <f>AN$1&amp;": '"&amp;Tabla5[[#This Row],[url_certificado]]&amp;"', "</f>
        <v xml:space="preserve">url_certificado: '', </v>
      </c>
      <c r="AO239" t="str">
        <f>AO$1&amp;": '"&amp;Tabla5[[#This Row],[instructor]]&amp;"', "</f>
        <v xml:space="preserve">instructor: 'Jorge Luis García Coello', </v>
      </c>
      <c r="AP239" t="str">
        <f>AP$1&amp;": '"&amp;Tabla5[[#This Row],[description]]&amp;"', "</f>
        <v xml:space="preserve">description: 'En esta serie de videos vamos a revisar las novedades más importantes de la versión 9 de Laravel.', </v>
      </c>
      <c r="AQ239" t="str">
        <f>AQ$1&amp;": '"&amp;Tabla5[[#This Row],[url_aux]]&amp;"', "</f>
        <v xml:space="preserve">url_aux: '', </v>
      </c>
      <c r="AR239" t="str">
        <f>AR$1&amp;": '"&amp;Tabla5[[#This Row],[calificacion]]&amp;"', "</f>
        <v xml:space="preserve">calificacion: 'Excelente', </v>
      </c>
      <c r="AS239" t="str">
        <f>AS$1&amp;": "&amp;Tabla5[[#This Row],[actualizado]]&amp;", "</f>
        <v xml:space="preserve">actualizado: true, </v>
      </c>
      <c r="AT239" t="str">
        <f>AT$1&amp;": "&amp;Tabla5[[#This Row],[en_ruta]]&amp;", "</f>
        <v xml:space="preserve">en_ruta: false, </v>
      </c>
      <c r="AU239" t="str">
        <f>AU$1&amp;": '"&amp;Tabla5[[#This Row],[logo_platform]]&amp;"', "</f>
        <v xml:space="preserve">logo_platform: 'aprendible', </v>
      </c>
      <c r="AV239" t="str">
        <f>AV$1&amp;": [ "&amp;Tabla5[[#This Row],[logo_technologies]]&amp;" ], "</f>
        <v xml:space="preserve">logo_technologies: [ 'laravel' ], </v>
      </c>
      <c r="AW239" t="str">
        <f>AW$1&amp;": "&amp;Tabla5[[#This Row],[mostrar]]&amp;", "</f>
        <v xml:space="preserve">mostrar: false, </v>
      </c>
      <c r="AX239" t="str">
        <f>AX$1&amp;": '"&amp;Tabla5[[#This Row],[repositorio]]&amp;"', "</f>
        <v xml:space="preserve">repositorio: '', </v>
      </c>
      <c r="AY239" t="str">
        <f>AY$1&amp;": '"&amp;Tabla5[[#This Row],[nota]]&amp;"'"</f>
        <v>nota: ''</v>
      </c>
      <c r="AZ239" t="str">
        <f t="shared" si="24"/>
        <v>{ id: 238, name: 'Novedades de Laravel 9', category: 'Frameworks de back-end', technology: 'Laravel', url: 'https://aprendible.com/series/novedades-de-laravel-9', platform: 'Aprendible', costo: 0, money: 'USD', comprado: true, priority: 0, minutos: 38, culminado: '2022-09-23', certificado: 'S/C', url_certificado: '', instructor: 'Jorge Luis García Coello', description: 'En esta serie de videos vamos a revisar las novedades más importantes de la versión 9 de Laravel.', url_aux: '', calificacion: 'Excelente', actualizado: true, en_ruta: false, logo_platform: 'aprendible', logo_technologies: [ 'laravel' ], mostrar: false, repositorio: '', nota: '' },</v>
      </c>
    </row>
    <row r="240" spans="1:52" x14ac:dyDescent="0.3">
      <c r="A240" s="6">
        <v>239</v>
      </c>
      <c r="B240" t="s">
        <v>1283</v>
      </c>
      <c r="C240" t="s">
        <v>333</v>
      </c>
      <c r="D240" t="s">
        <v>332</v>
      </c>
      <c r="E240" s="2" t="s">
        <v>1284</v>
      </c>
      <c r="F240" t="s">
        <v>149</v>
      </c>
      <c r="G240" s="3">
        <v>14.99</v>
      </c>
      <c r="H240" t="s">
        <v>47</v>
      </c>
      <c r="I240" t="s">
        <v>14</v>
      </c>
      <c r="J240" s="4">
        <v>0</v>
      </c>
      <c r="K240">
        <f>2.9*60</f>
        <v>174</v>
      </c>
      <c r="L240" s="9">
        <v>44830</v>
      </c>
      <c r="M240" t="s">
        <v>147</v>
      </c>
      <c r="O240" t="s">
        <v>150</v>
      </c>
      <c r="P240" t="s">
        <v>1285</v>
      </c>
      <c r="R240" t="s">
        <v>458</v>
      </c>
      <c r="S240" t="s">
        <v>14</v>
      </c>
      <c r="T240" t="s">
        <v>15</v>
      </c>
      <c r="U240" t="s">
        <v>767</v>
      </c>
      <c r="V240" s="19" t="s">
        <v>1286</v>
      </c>
      <c r="W240" t="s">
        <v>14</v>
      </c>
      <c r="X240" s="2" t="s">
        <v>1287</v>
      </c>
      <c r="AA240" t="str">
        <f>AA$1&amp;": "&amp;Tabla5[[#This Row],[id]]&amp;", "</f>
        <v xml:space="preserve">id: 239, </v>
      </c>
      <c r="AB240" t="str">
        <f>AB$1&amp;": '"&amp;Tabla5[[#This Row],[name]]&amp;"', "</f>
        <v xml:space="preserve">name: 'Aprende a generar reportes con Laravel-Excel', </v>
      </c>
      <c r="AC240" t="str">
        <f>AC$1&amp;": '"&amp;Tabla5[[#This Row],[category]]&amp;"', "</f>
        <v xml:space="preserve">category: 'Frameworks de back-end', </v>
      </c>
      <c r="AD240" t="str">
        <f>AD$1&amp;": '"&amp;Tabla5[[#This Row],[technology]]&amp;"', "</f>
        <v xml:space="preserve">technology: 'Laravel', </v>
      </c>
      <c r="AE240" t="str">
        <f>AE$1&amp;": '"&amp;Tabla5[[#This Row],[url]]&amp;"', "</f>
        <v xml:space="preserve">url: 'https://codersfree.com/cursos/aprende-a-generar-reportes-con-laravel-excel', </v>
      </c>
      <c r="AF240" t="str">
        <f>AF$1&amp;": '"&amp;Tabla5[[#This Row],[platform]]&amp;"', "</f>
        <v xml:space="preserve">platform: 'Coders Free', </v>
      </c>
      <c r="AG240" t="str">
        <f>AG$1&amp;": "&amp;SUBSTITUTE(Tabla5[[#This Row],[costo]],",",".")&amp;", "</f>
        <v xml:space="preserve">costo: 14.99, </v>
      </c>
      <c r="AH240" t="str">
        <f>AH$1&amp;": '"&amp;Tabla5[[#This Row],[money]]&amp;"', "</f>
        <v xml:space="preserve">money: 'USD', </v>
      </c>
      <c r="AI240" t="str">
        <f>AI$1&amp;": "&amp;Tabla5[[#This Row],[comprado]]&amp;", "</f>
        <v xml:space="preserve">comprado: true, </v>
      </c>
      <c r="AJ240" t="str">
        <f>AJ$1&amp;": "&amp;Tabla5[[#This Row],[priority]]&amp;", "</f>
        <v xml:space="preserve">priority: 0, </v>
      </c>
      <c r="AK240" t="str">
        <f>AK$1&amp;": "&amp;Tabla5[[#This Row],[minutos]]&amp;", "</f>
        <v xml:space="preserve">minutos: 174, </v>
      </c>
      <c r="AL240" t="str">
        <f>AL$1&amp;": "&amp;IF(Tabla5[[#This Row],[culminado]]=0,"null","'"&amp;TEXT(Tabla5[[#This Row],[culminado]],"aaaa-mm-dd")&amp;"'")&amp;", "</f>
        <v xml:space="preserve">culminado: '2022-09-26', </v>
      </c>
      <c r="AM240" t="str">
        <f>AM$1&amp;": '"&amp;Tabla5[[#This Row],[certificado]]&amp;"', "</f>
        <v xml:space="preserve">certificado: 'S/C', </v>
      </c>
      <c r="AN240" t="str">
        <f>AN$1&amp;": '"&amp;Tabla5[[#This Row],[url_certificado]]&amp;"', "</f>
        <v xml:space="preserve">url_certificado: '', </v>
      </c>
      <c r="AO240" t="str">
        <f>AO$1&amp;": '"&amp;Tabla5[[#This Row],[instructor]]&amp;"', "</f>
        <v xml:space="preserve">instructor: 'Victor Arana Flores', </v>
      </c>
      <c r="AP240" t="str">
        <f>AP$1&amp;": '"&amp;Tabla5[[#This Row],[description]]&amp;"', "</f>
        <v xml:space="preserve">description: 'En este curso aprenderás a generar reportes con el paquete Laravel Excel.', </v>
      </c>
      <c r="AQ240" t="str">
        <f>AQ$1&amp;": '"&amp;Tabla5[[#This Row],[url_aux]]&amp;"', "</f>
        <v xml:space="preserve">url_aux: '', </v>
      </c>
      <c r="AR240" t="str">
        <f>AR$1&amp;": '"&amp;Tabla5[[#This Row],[calificacion]]&amp;"', "</f>
        <v xml:space="preserve">calificacion: 'Excelente', </v>
      </c>
      <c r="AS240" t="str">
        <f>AS$1&amp;": "&amp;Tabla5[[#This Row],[actualizado]]&amp;", "</f>
        <v xml:space="preserve">actualizado: true, </v>
      </c>
      <c r="AT240" t="str">
        <f>AT$1&amp;": "&amp;Tabla5[[#This Row],[en_ruta]]&amp;", "</f>
        <v xml:space="preserve">en_ruta: false, </v>
      </c>
      <c r="AU240" t="str">
        <f>AU$1&amp;": '"&amp;Tabla5[[#This Row],[logo_platform]]&amp;"', "</f>
        <v xml:space="preserve">logo_platform: 'coders_free', </v>
      </c>
      <c r="AV240" t="str">
        <f>AV$1&amp;": [ "&amp;Tabla5[[#This Row],[logo_technologies]]&amp;" ], "</f>
        <v xml:space="preserve">logo_technologies: [ 'laravel', 'excel' ], </v>
      </c>
      <c r="AW240" t="str">
        <f>AW$1&amp;": "&amp;Tabla5[[#This Row],[mostrar]]&amp;", "</f>
        <v xml:space="preserve">mostrar: true, </v>
      </c>
      <c r="AX240" t="str">
        <f>AX$1&amp;": '"&amp;Tabla5[[#This Row],[repositorio]]&amp;"', "</f>
        <v xml:space="preserve">repositorio: 'https://github.com/petrix12/laravel-excel-2022', </v>
      </c>
      <c r="AY240" t="str">
        <f>AY$1&amp;": '"&amp;Tabla5[[#This Row],[nota]]&amp;"'"</f>
        <v>nota: ''</v>
      </c>
      <c r="AZ240" t="str">
        <f t="shared" ref="AZ240" si="25">"{ "&amp;AA240&amp;AB240&amp;AC240&amp;AD240&amp;AE240&amp;AF240&amp;AG240&amp;AH240&amp;AI240&amp;AJ240&amp;AK240&amp;AL240&amp;AM240&amp;AN240&amp;AO240&amp;AP240&amp;AQ240&amp;AR240&amp;AS240&amp;AT240&amp;AU240&amp;AV240&amp;AW240&amp;AX240&amp;AY240&amp;" },"</f>
        <v>{ id: 239, name: 'Aprende a generar reportes con Laravel-Excel', category: 'Frameworks de back-end', technology: 'Laravel', url: 'https://codersfree.com/cursos/aprende-a-generar-reportes-con-laravel-excel', platform: 'Coders Free', costo: 14.99, money: 'USD', comprado: true, priority: 0, minutos: 174, culminado: '2022-09-26', certificado: 'S/C', url_certificado: '', instructor: 'Victor Arana Flores', description: 'En este curso aprenderás a generar reportes con el paquete Laravel Excel.', url_aux: '', calificacion: 'Excelente', actualizado: true, en_ruta: false, logo_platform: 'coders_free', logo_technologies: [ 'laravel', 'excel' ], mostrar: true, repositorio: 'https://github.com/petrix12/laravel-excel-2022', nota: '' },</v>
      </c>
    </row>
    <row r="241" spans="1:52" x14ac:dyDescent="0.3">
      <c r="A241" s="6">
        <v>240</v>
      </c>
      <c r="B241" t="s">
        <v>1295</v>
      </c>
      <c r="C241" t="s">
        <v>333</v>
      </c>
      <c r="D241" t="s">
        <v>332</v>
      </c>
      <c r="E241" s="2" t="s">
        <v>1296</v>
      </c>
      <c r="F241" t="s">
        <v>149</v>
      </c>
      <c r="G241" s="3">
        <v>14.99</v>
      </c>
      <c r="H241" t="s">
        <v>47</v>
      </c>
      <c r="I241" t="s">
        <v>14</v>
      </c>
      <c r="J241" s="4">
        <v>0</v>
      </c>
      <c r="K241">
        <f>3.9*60</f>
        <v>234</v>
      </c>
      <c r="L241" s="9">
        <v>44850</v>
      </c>
      <c r="M241" t="s">
        <v>147</v>
      </c>
      <c r="O241" t="s">
        <v>150</v>
      </c>
      <c r="P241" t="s">
        <v>1297</v>
      </c>
      <c r="R241" t="s">
        <v>458</v>
      </c>
      <c r="S241" t="s">
        <v>14</v>
      </c>
      <c r="T241" t="s">
        <v>15</v>
      </c>
      <c r="U241" t="s">
        <v>767</v>
      </c>
      <c r="V241" s="19" t="s">
        <v>1298</v>
      </c>
      <c r="W241" t="s">
        <v>14</v>
      </c>
      <c r="X241" s="2" t="s">
        <v>1299</v>
      </c>
      <c r="AA241" t="str">
        <f>AA$1&amp;": "&amp;Tabla5[[#This Row],[id]]&amp;", "</f>
        <v xml:space="preserve">id: 240, </v>
      </c>
      <c r="AB241" t="str">
        <f>AB$1&amp;": '"&amp;Tabla5[[#This Row],[name]]&amp;"', "</f>
        <v xml:space="preserve">name: 'Aprende a construir tu propio CMS con Laravel Voyager', </v>
      </c>
      <c r="AC241" t="str">
        <f>AC$1&amp;": '"&amp;Tabla5[[#This Row],[category]]&amp;"', "</f>
        <v xml:space="preserve">category: 'Frameworks de back-end', </v>
      </c>
      <c r="AD241" t="str">
        <f>AD$1&amp;": '"&amp;Tabla5[[#This Row],[technology]]&amp;"', "</f>
        <v xml:space="preserve">technology: 'Laravel', </v>
      </c>
      <c r="AE241" t="str">
        <f>AE$1&amp;": '"&amp;Tabla5[[#This Row],[url]]&amp;"', "</f>
        <v xml:space="preserve">url: 'https://codersfree.com/cursos/aprende-a-construir-tu-propio-cms-con-laravel-voyager', </v>
      </c>
      <c r="AF241" t="str">
        <f>AF$1&amp;": '"&amp;Tabla5[[#This Row],[platform]]&amp;"', "</f>
        <v xml:space="preserve">platform: 'Coders Free', </v>
      </c>
      <c r="AG241" t="str">
        <f>AG$1&amp;": "&amp;SUBSTITUTE(Tabla5[[#This Row],[costo]],",",".")&amp;", "</f>
        <v xml:space="preserve">costo: 14.99, </v>
      </c>
      <c r="AH241" t="str">
        <f>AH$1&amp;": '"&amp;Tabla5[[#This Row],[money]]&amp;"', "</f>
        <v xml:space="preserve">money: 'USD', </v>
      </c>
      <c r="AI241" t="str">
        <f>AI$1&amp;": "&amp;Tabla5[[#This Row],[comprado]]&amp;", "</f>
        <v xml:space="preserve">comprado: true, </v>
      </c>
      <c r="AJ241" t="str">
        <f>AJ$1&amp;": "&amp;Tabla5[[#This Row],[priority]]&amp;", "</f>
        <v xml:space="preserve">priority: 0, </v>
      </c>
      <c r="AK241" t="str">
        <f>AK$1&amp;": "&amp;Tabla5[[#This Row],[minutos]]&amp;", "</f>
        <v xml:space="preserve">minutos: 234, </v>
      </c>
      <c r="AL241" t="str">
        <f>AL$1&amp;": "&amp;IF(Tabla5[[#This Row],[culminado]]=0,"null","'"&amp;TEXT(Tabla5[[#This Row],[culminado]],"aaaa-mm-dd")&amp;"'")&amp;", "</f>
        <v xml:space="preserve">culminado: '2022-10-16', </v>
      </c>
      <c r="AM241" t="str">
        <f>AM$1&amp;": '"&amp;Tabla5[[#This Row],[certificado]]&amp;"', "</f>
        <v xml:space="preserve">certificado: 'S/C', </v>
      </c>
      <c r="AN241" t="str">
        <f>AN$1&amp;": '"&amp;Tabla5[[#This Row],[url_certificado]]&amp;"', "</f>
        <v xml:space="preserve">url_certificado: '', </v>
      </c>
      <c r="AO241" t="str">
        <f>AO$1&amp;": '"&amp;Tabla5[[#This Row],[instructor]]&amp;"', "</f>
        <v xml:space="preserve">instructor: 'Victor Arana Flores', </v>
      </c>
      <c r="AP241" t="str">
        <f>AP$1&amp;": '"&amp;Tabla5[[#This Row],[description]]&amp;"', "</f>
        <v xml:space="preserve">description: 'En este curso aprenderás a construir tu propio CMS de una manera muy sencilla, gracias al paquete Laravel Voyager.', </v>
      </c>
      <c r="AQ241" t="str">
        <f>AQ$1&amp;": '"&amp;Tabla5[[#This Row],[url_aux]]&amp;"', "</f>
        <v xml:space="preserve">url_aux: '', </v>
      </c>
      <c r="AR241" t="str">
        <f>AR$1&amp;": '"&amp;Tabla5[[#This Row],[calificacion]]&amp;"', "</f>
        <v xml:space="preserve">calificacion: 'Excelente', </v>
      </c>
      <c r="AS241" t="str">
        <f>AS$1&amp;": "&amp;Tabla5[[#This Row],[actualizado]]&amp;", "</f>
        <v xml:space="preserve">actualizado: true, </v>
      </c>
      <c r="AT241" t="str">
        <f>AT$1&amp;": "&amp;Tabla5[[#This Row],[en_ruta]]&amp;", "</f>
        <v xml:space="preserve">en_ruta: false, </v>
      </c>
      <c r="AU241" t="str">
        <f>AU$1&amp;": '"&amp;Tabla5[[#This Row],[logo_platform]]&amp;"', "</f>
        <v xml:space="preserve">logo_platform: 'coders_free', </v>
      </c>
      <c r="AV241" t="str">
        <f>AV$1&amp;": [ "&amp;Tabla5[[#This Row],[logo_technologies]]&amp;" ], "</f>
        <v xml:space="preserve">logo_technologies: [ 'laravel', 'voyager' ], </v>
      </c>
      <c r="AW241" t="str">
        <f>AW$1&amp;": "&amp;Tabla5[[#This Row],[mostrar]]&amp;", "</f>
        <v xml:space="preserve">mostrar: true, </v>
      </c>
      <c r="AX241" t="str">
        <f>AX$1&amp;": '"&amp;Tabla5[[#This Row],[repositorio]]&amp;"', "</f>
        <v xml:space="preserve">repositorio: 'https://github.com/petrix12/voyager2022', </v>
      </c>
      <c r="AY241" t="str">
        <f>AY$1&amp;": '"&amp;Tabla5[[#This Row],[nota]]&amp;"'"</f>
        <v>nota: ''</v>
      </c>
      <c r="AZ241" t="str">
        <f t="shared" ref="AZ241:AZ242" si="26">"{ "&amp;AA241&amp;AB241&amp;AC241&amp;AD241&amp;AE241&amp;AF241&amp;AG241&amp;AH241&amp;AI241&amp;AJ241&amp;AK241&amp;AL241&amp;AM241&amp;AN241&amp;AO241&amp;AP241&amp;AQ241&amp;AR241&amp;AS241&amp;AT241&amp;AU241&amp;AV241&amp;AW241&amp;AX241&amp;AY241&amp;" },"</f>
        <v>{ id: 240, name: 'Aprende a construir tu propio CMS con Laravel Voyager', category: 'Frameworks de back-end', technology: 'Laravel', url: 'https://codersfree.com/cursos/aprende-a-construir-tu-propio-cms-con-laravel-voyager', platform: 'Coders Free', costo: 14.99, money: 'USD', comprado: true, priority: 0, minutos: 234, culminado: '2022-10-16', certificado: 'S/C', url_certificado: '', instructor: 'Victor Arana Flores', description: 'En este curso aprenderás a construir tu propio CMS de una manera muy sencilla, gracias al paquete Laravel Voyager.', url_aux: '', calificacion: 'Excelente', actualizado: true, en_ruta: false, logo_platform: 'coders_free', logo_technologies: [ 'laravel', 'voyager' ], mostrar: true, repositorio: 'https://github.com/petrix12/voyager2022', nota: '' },</v>
      </c>
    </row>
    <row r="242" spans="1:52" x14ac:dyDescent="0.3">
      <c r="A242" s="6">
        <v>241</v>
      </c>
      <c r="B242" t="s">
        <v>1303</v>
      </c>
      <c r="C242" t="s">
        <v>260</v>
      </c>
      <c r="D242" t="s">
        <v>259</v>
      </c>
      <c r="E242" s="2" t="s">
        <v>1304</v>
      </c>
      <c r="F242" t="s">
        <v>81</v>
      </c>
      <c r="G242" s="3">
        <v>0</v>
      </c>
      <c r="H242" t="s">
        <v>47</v>
      </c>
      <c r="I242" t="s">
        <v>14</v>
      </c>
      <c r="J242" s="4">
        <v>0</v>
      </c>
      <c r="K242">
        <v>25</v>
      </c>
      <c r="L242" s="9">
        <v>44872</v>
      </c>
      <c r="M242" t="s">
        <v>147</v>
      </c>
      <c r="O242" t="s">
        <v>235</v>
      </c>
      <c r="P242" t="s">
        <v>1305</v>
      </c>
      <c r="R242" t="s">
        <v>458</v>
      </c>
      <c r="S242" t="s">
        <v>15</v>
      </c>
      <c r="T242" t="s">
        <v>15</v>
      </c>
      <c r="U242" t="s">
        <v>785</v>
      </c>
      <c r="V242" s="19" t="s">
        <v>1308</v>
      </c>
      <c r="W242" t="s">
        <v>15</v>
      </c>
      <c r="X242" s="2" t="s">
        <v>1306</v>
      </c>
      <c r="AA242" t="str">
        <f>AA$1&amp;": "&amp;Tabla5[[#This Row],[id]]&amp;", "</f>
        <v xml:space="preserve">id: 241, </v>
      </c>
      <c r="AB242" t="str">
        <f>AB$1&amp;": '"&amp;Tabla5[[#This Row],[name]]&amp;"', "</f>
        <v xml:space="preserve">name: 'VuePress - Generador de Sitios Estáticos con Vue.js', </v>
      </c>
      <c r="AC242" t="str">
        <f>AC$1&amp;": '"&amp;Tabla5[[#This Row],[category]]&amp;"', "</f>
        <v xml:space="preserve">category: 'Frameworks de JavaScript', </v>
      </c>
      <c r="AD242" t="str">
        <f>AD$1&amp;": '"&amp;Tabla5[[#This Row],[technology]]&amp;"', "</f>
        <v xml:space="preserve">technology: 'Vue JS', </v>
      </c>
      <c r="AE242" t="str">
        <f>AE$1&amp;": '"&amp;Tabla5[[#This Row],[url]]&amp;"', "</f>
        <v xml:space="preserve">url: 'https://www.youtube.com/watch?v=o334x1W_RDY', </v>
      </c>
      <c r="AF242" t="str">
        <f>AF$1&amp;": '"&amp;Tabla5[[#This Row],[platform]]&amp;"', "</f>
        <v xml:space="preserve">platform: 'YouTube', </v>
      </c>
      <c r="AG242" t="str">
        <f>AG$1&amp;": "&amp;SUBSTITUTE(Tabla5[[#This Row],[costo]],",",".")&amp;", "</f>
        <v xml:space="preserve">costo: 0, </v>
      </c>
      <c r="AH242" t="str">
        <f>AH$1&amp;": '"&amp;Tabla5[[#This Row],[money]]&amp;"', "</f>
        <v xml:space="preserve">money: 'USD', </v>
      </c>
      <c r="AI242" t="str">
        <f>AI$1&amp;": "&amp;Tabla5[[#This Row],[comprado]]&amp;", "</f>
        <v xml:space="preserve">comprado: true, </v>
      </c>
      <c r="AJ242" t="str">
        <f>AJ$1&amp;": "&amp;Tabla5[[#This Row],[priority]]&amp;", "</f>
        <v xml:space="preserve">priority: 0, </v>
      </c>
      <c r="AK242" t="str">
        <f>AK$1&amp;": "&amp;Tabla5[[#This Row],[minutos]]&amp;", "</f>
        <v xml:space="preserve">minutos: 25, </v>
      </c>
      <c r="AL242" t="str">
        <f>AL$1&amp;": "&amp;IF(Tabla5[[#This Row],[culminado]]=0,"null","'"&amp;TEXT(Tabla5[[#This Row],[culminado]],"aaaa-mm-dd")&amp;"'")&amp;", "</f>
        <v xml:space="preserve">culminado: '2022-11-07', </v>
      </c>
      <c r="AM242" t="str">
        <f>AM$1&amp;": '"&amp;Tabla5[[#This Row],[certificado]]&amp;"', "</f>
        <v xml:space="preserve">certificado: 'S/C', </v>
      </c>
      <c r="AN242" t="str">
        <f>AN$1&amp;": '"&amp;Tabla5[[#This Row],[url_certificado]]&amp;"', "</f>
        <v xml:space="preserve">url_certificado: '', </v>
      </c>
      <c r="AO242" t="str">
        <f>AO$1&amp;": '"&amp;Tabla5[[#This Row],[instructor]]&amp;"', "</f>
        <v xml:space="preserve">instructor: 'Ignacio Gutiérrez ', </v>
      </c>
      <c r="AP242" t="str">
        <f>AP$1&amp;": '"&amp;Tabla5[[#This Row],[description]]&amp;"', "</f>
        <v xml:space="preserve">description: 'Aprende a utilizar VuePress para tus próximos sitios web estáticos, este tutorial en español te mostrará los conceptos claves y fundamentos para montar tu sitio web a la velocidad de la luz.', </v>
      </c>
      <c r="AQ242" t="str">
        <f>AQ$1&amp;": '"&amp;Tabla5[[#This Row],[url_aux]]&amp;"', "</f>
        <v xml:space="preserve">url_aux: '', </v>
      </c>
      <c r="AR242" t="str">
        <f>AR$1&amp;": '"&amp;Tabla5[[#This Row],[calificacion]]&amp;"', "</f>
        <v xml:space="preserve">calificacion: 'Excelente', </v>
      </c>
      <c r="AS242" t="str">
        <f>AS$1&amp;": "&amp;Tabla5[[#This Row],[actualizado]]&amp;", "</f>
        <v xml:space="preserve">actualizado: false, </v>
      </c>
      <c r="AT242" t="str">
        <f>AT$1&amp;": "&amp;Tabla5[[#This Row],[en_ruta]]&amp;", "</f>
        <v xml:space="preserve">en_ruta: false, </v>
      </c>
      <c r="AU242" t="str">
        <f>AU$1&amp;": '"&amp;Tabla5[[#This Row],[logo_platform]]&amp;"', "</f>
        <v xml:space="preserve">logo_platform: 'youtube', </v>
      </c>
      <c r="AV242" t="str">
        <f>AV$1&amp;": [ "&amp;Tabla5[[#This Row],[logo_technologies]]&amp;" ], "</f>
        <v xml:space="preserve">logo_technologies: [ 'vuejs', 'vuepress' ], </v>
      </c>
      <c r="AW242" t="str">
        <f>AW$1&amp;": "&amp;Tabla5[[#This Row],[mostrar]]&amp;", "</f>
        <v xml:space="preserve">mostrar: false, </v>
      </c>
      <c r="AX242" t="str">
        <f>AX$1&amp;": '"&amp;Tabla5[[#This Row],[repositorio]]&amp;"', "</f>
        <v xml:space="preserve">repositorio: 'https://github.com/petrix12/vuepress2022', </v>
      </c>
      <c r="AY242" t="str">
        <f>AY$1&amp;": '"&amp;Tabla5[[#This Row],[nota]]&amp;"'"</f>
        <v>nota: ''</v>
      </c>
      <c r="AZ242" t="str">
        <f t="shared" si="26"/>
        <v>{ id: 241, name: 'VuePress - Generador de Sitios Estáticos con Vue.js', category: 'Frameworks de JavaScript', technology: 'Vue JS', url: 'https://www.youtube.com/watch?v=o334x1W_RDY', platform: 'YouTube', costo: 0, money: 'USD', comprado: true, priority: 0, minutos: 25, culminado: '2022-11-07', certificado: 'S/C', url_certificado: '', instructor: 'Ignacio Gutiérrez ', description: 'Aprende a utilizar VuePress para tus próximos sitios web estáticos, este tutorial en español te mostrará los conceptos claves y fundamentos para montar tu sitio web a la velocidad de la luz.', url_aux: '', calificacion: 'Excelente', actualizado: false, en_ruta: false, logo_platform: 'youtube', logo_technologies: [ 'vuejs', 'vuepress' ], mostrar: false, repositorio: 'https://github.com/petrix12/vuepress2022', nota: '' },</v>
      </c>
    </row>
    <row r="243" spans="1:52" x14ac:dyDescent="0.3">
      <c r="A243" s="6">
        <v>242</v>
      </c>
      <c r="B243" t="s">
        <v>1311</v>
      </c>
      <c r="C243" t="s">
        <v>3</v>
      </c>
      <c r="D243" t="s">
        <v>1310</v>
      </c>
      <c r="E243" s="2" t="s">
        <v>1309</v>
      </c>
      <c r="F243" t="s">
        <v>8</v>
      </c>
      <c r="G243" s="3">
        <v>12.99</v>
      </c>
      <c r="H243" t="s">
        <v>10</v>
      </c>
      <c r="I243" t="s">
        <v>14</v>
      </c>
      <c r="J243" s="4">
        <v>0</v>
      </c>
      <c r="K243">
        <f>14*60+43</f>
        <v>883</v>
      </c>
      <c r="L243" s="9">
        <v>44900</v>
      </c>
      <c r="M243" t="s">
        <v>1312</v>
      </c>
      <c r="N243" s="2" t="s">
        <v>1313</v>
      </c>
      <c r="O243" t="s">
        <v>30</v>
      </c>
      <c r="P243" t="s">
        <v>1314</v>
      </c>
      <c r="R243" t="s">
        <v>507</v>
      </c>
      <c r="S243" t="s">
        <v>15</v>
      </c>
      <c r="T243" t="s">
        <v>15</v>
      </c>
      <c r="U243" t="s">
        <v>783</v>
      </c>
      <c r="V243" s="19" t="s">
        <v>1315</v>
      </c>
      <c r="W243" t="s">
        <v>15</v>
      </c>
      <c r="X243" s="2" t="s">
        <v>1316</v>
      </c>
      <c r="AA243" t="str">
        <f>AA$1&amp;": "&amp;Tabla5[[#This Row],[id]]&amp;", "</f>
        <v xml:space="preserve">id: 242, </v>
      </c>
      <c r="AB243" t="str">
        <f>AB$1&amp;": '"&amp;Tabla5[[#This Row],[name]]&amp;"', "</f>
        <v xml:space="preserve">name: 'PWA - Aplicaciones Web Progresivas: De cero a experto', </v>
      </c>
      <c r="AC243" t="str">
        <f>AC$1&amp;": '"&amp;Tabla5[[#This Row],[category]]&amp;"', "</f>
        <v xml:space="preserve">category: 'Herramientas', </v>
      </c>
      <c r="AD243" t="str">
        <f>AD$1&amp;": '"&amp;Tabla5[[#This Row],[technology]]&amp;"', "</f>
        <v xml:space="preserve">technology: 'PWA', </v>
      </c>
      <c r="AE243" t="str">
        <f>AE$1&amp;": '"&amp;Tabla5[[#This Row],[url]]&amp;"', "</f>
        <v xml:space="preserve">url: 'https://www.udemy.com/course/aplicaciones-web-progresivas', </v>
      </c>
      <c r="AF243" t="str">
        <f>AF$1&amp;": '"&amp;Tabla5[[#This Row],[platform]]&amp;"', "</f>
        <v xml:space="preserve">platform: 'Udemy', </v>
      </c>
      <c r="AG243" t="str">
        <f>AG$1&amp;": "&amp;SUBSTITUTE(Tabla5[[#This Row],[costo]],",",".")&amp;", "</f>
        <v xml:space="preserve">costo: 12.99, </v>
      </c>
      <c r="AH243" t="str">
        <f>AH$1&amp;": '"&amp;Tabla5[[#This Row],[money]]&amp;"', "</f>
        <v xml:space="preserve">money: 'EUR', </v>
      </c>
      <c r="AI243" t="str">
        <f>AI$1&amp;": "&amp;Tabla5[[#This Row],[comprado]]&amp;", "</f>
        <v xml:space="preserve">comprado: true, </v>
      </c>
      <c r="AJ243" t="str">
        <f>AJ$1&amp;": "&amp;Tabla5[[#This Row],[priority]]&amp;", "</f>
        <v xml:space="preserve">priority: 0, </v>
      </c>
      <c r="AK243" t="str">
        <f>AK$1&amp;": "&amp;Tabla5[[#This Row],[minutos]]&amp;", "</f>
        <v xml:space="preserve">minutos: 883, </v>
      </c>
      <c r="AL243" t="str">
        <f>AL$1&amp;": "&amp;IF(Tabla5[[#This Row],[culminado]]=0,"null","'"&amp;TEXT(Tabla5[[#This Row],[culminado]],"aaaa-mm-dd")&amp;"'")&amp;", "</f>
        <v xml:space="preserve">culminado: '2022-12-05', </v>
      </c>
      <c r="AM243" t="str">
        <f>AM$1&amp;": '"&amp;Tabla5[[#This Row],[certificado]]&amp;"', "</f>
        <v xml:space="preserve">certificado: 'UC-08d71e30-3850-421f-92b6-690fcc31133b', </v>
      </c>
      <c r="AN243" t="str">
        <f>AN$1&amp;": '"&amp;Tabla5[[#This Row],[url_certificado]]&amp;"', "</f>
        <v xml:space="preserve">url_certificado: 'https://udemy-certificate.s3.amazonaws.com/pdf/UC-08d71e30-3850-421f-92b6-690fcc31133b.pdf', </v>
      </c>
      <c r="AO243" t="str">
        <f>AO$1&amp;": '"&amp;Tabla5[[#This Row],[instructor]]&amp;"', "</f>
        <v xml:space="preserve">instructor: 'Fernando Herrera', </v>
      </c>
      <c r="AP243" t="str">
        <f>AP$1&amp;": '"&amp;Tabla5[[#This Row],[description]]&amp;"', "</f>
        <v xml:space="preserve">description: 'Notificaciones PUSH, sincronización sin conexión, modos offline, instalaciones, indexedDB, push server, share y más.', </v>
      </c>
      <c r="AQ243" t="str">
        <f>AQ$1&amp;": '"&amp;Tabla5[[#This Row],[url_aux]]&amp;"', "</f>
        <v xml:space="preserve">url_aux: '', </v>
      </c>
      <c r="AR243" t="str">
        <f>AR$1&amp;": '"&amp;Tabla5[[#This Row],[calificacion]]&amp;"', "</f>
        <v xml:space="preserve">calificacion: 'Muy bueno', </v>
      </c>
      <c r="AS243" t="str">
        <f>AS$1&amp;": "&amp;Tabla5[[#This Row],[actualizado]]&amp;", "</f>
        <v xml:space="preserve">actualizado: false, </v>
      </c>
      <c r="AT243" t="str">
        <f>AT$1&amp;": "&amp;Tabla5[[#This Row],[en_ruta]]&amp;", "</f>
        <v xml:space="preserve">en_ruta: false, </v>
      </c>
      <c r="AU243" t="str">
        <f>AU$1&amp;": '"&amp;Tabla5[[#This Row],[logo_platform]]&amp;"', "</f>
        <v xml:space="preserve">logo_platform: 'udemy', </v>
      </c>
      <c r="AV243" t="str">
        <f>AV$1&amp;": [ "&amp;Tabla5[[#This Row],[logo_technologies]]&amp;" ], "</f>
        <v xml:space="preserve">logo_technologies: [ 'pwa' ], </v>
      </c>
      <c r="AW243" t="str">
        <f>AW$1&amp;": "&amp;Tabla5[[#This Row],[mostrar]]&amp;", "</f>
        <v xml:space="preserve">mostrar: false, </v>
      </c>
      <c r="AX243" t="str">
        <f>AX$1&amp;": '"&amp;Tabla5[[#This Row],[repositorio]]&amp;"', "</f>
        <v xml:space="preserve">repositorio: 'https://github.com/petrix12/pwa2022', </v>
      </c>
      <c r="AY243" t="str">
        <f>AY$1&amp;": '"&amp;Tabla5[[#This Row],[nota]]&amp;"'"</f>
        <v>nota: ''</v>
      </c>
      <c r="AZ243" t="str">
        <f t="shared" ref="AZ243" si="27">"{ "&amp;AA243&amp;AB243&amp;AC243&amp;AD243&amp;AE243&amp;AF243&amp;AG243&amp;AH243&amp;AI243&amp;AJ243&amp;AK243&amp;AL243&amp;AM243&amp;AN243&amp;AO243&amp;AP243&amp;AQ243&amp;AR243&amp;AS243&amp;AT243&amp;AU243&amp;AV243&amp;AW243&amp;AX243&amp;AY243&amp;" },"</f>
        <v>{ id: 242, name: 'PWA - Aplicaciones Web Progresivas: De cero a experto', category: 'Herramientas', technology: 'PWA', url: 'https://www.udemy.com/course/aplicaciones-web-progresivas', platform: 'Udemy', costo: 12.99, money: 'EUR', comprado: true, priority: 0, minutos: 883, culminado: '2022-12-05', certificado: 'UC-08d71e30-3850-421f-92b6-690fcc31133b', url_certificado: 'https://udemy-certificate.s3.amazonaws.com/pdf/UC-08d71e30-3850-421f-92b6-690fcc31133b.pdf', instructor: 'Fernando Herrera', description: 'Notificaciones PUSH, sincronización sin conexión, modos offline, instalaciones, indexedDB, push server, share y más.', url_aux: '', calificacion: 'Muy bueno', actualizado: false, en_ruta: false, logo_platform: 'udemy', logo_technologies: [ 'pwa' ], mostrar: false, repositorio: 'https://github.com/petrix12/pwa2022', nota: '' },</v>
      </c>
    </row>
    <row r="244" spans="1:52" x14ac:dyDescent="0.3">
      <c r="A244" s="6">
        <v>243</v>
      </c>
      <c r="B244" t="s">
        <v>1322</v>
      </c>
      <c r="C244" t="s">
        <v>3</v>
      </c>
      <c r="D244" t="s">
        <v>1321</v>
      </c>
      <c r="E244" s="2" t="s">
        <v>1323</v>
      </c>
      <c r="F244" t="s">
        <v>8</v>
      </c>
      <c r="G244" s="3">
        <v>9.99</v>
      </c>
      <c r="H244" t="s">
        <v>10</v>
      </c>
      <c r="I244" t="s">
        <v>15</v>
      </c>
      <c r="J244" s="4">
        <v>0</v>
      </c>
      <c r="K244">
        <f>60*2+21</f>
        <v>141</v>
      </c>
      <c r="L244" s="9">
        <v>44931</v>
      </c>
      <c r="M244" t="s">
        <v>1325</v>
      </c>
      <c r="N244" s="2" t="s">
        <v>1324</v>
      </c>
      <c r="O244" t="s">
        <v>1326</v>
      </c>
      <c r="P244" t="s">
        <v>1327</v>
      </c>
      <c r="R244" t="s">
        <v>507</v>
      </c>
      <c r="S244" t="s">
        <v>14</v>
      </c>
      <c r="T244" t="s">
        <v>15</v>
      </c>
      <c r="U244" t="s">
        <v>783</v>
      </c>
      <c r="V244" s="19" t="s">
        <v>1328</v>
      </c>
      <c r="W244" t="s">
        <v>15</v>
      </c>
      <c r="X244" s="2" t="s">
        <v>1329</v>
      </c>
      <c r="AA244" t="str">
        <f>AA$1&amp;": "&amp;Tabla5[[#This Row],[id]]&amp;", "</f>
        <v xml:space="preserve">id: 243, </v>
      </c>
      <c r="AB244" t="str">
        <f>AB$1&amp;": '"&amp;Tabla5[[#This Row],[name]]&amp;"', "</f>
        <v xml:space="preserve">name: 'Automatiza tu negocio con Zapier - De 0 a 100', </v>
      </c>
      <c r="AC244" t="str">
        <f>AC$1&amp;": '"&amp;Tabla5[[#This Row],[category]]&amp;"', "</f>
        <v xml:space="preserve">category: 'Herramientas', </v>
      </c>
      <c r="AD244" t="str">
        <f>AD$1&amp;": '"&amp;Tabla5[[#This Row],[technology]]&amp;"', "</f>
        <v xml:space="preserve">technology: 'Zapier', </v>
      </c>
      <c r="AE244" t="str">
        <f>AE$1&amp;": '"&amp;Tabla5[[#This Row],[url]]&amp;"', "</f>
        <v xml:space="preserve">url: 'https://www.udemy.com/course/automatiza-tu-negocio-con-zapier-de-0-a-100', </v>
      </c>
      <c r="AF244" t="str">
        <f>AF$1&amp;": '"&amp;Tabla5[[#This Row],[platform]]&amp;"', "</f>
        <v xml:space="preserve">platform: 'Udemy', </v>
      </c>
      <c r="AG244" t="str">
        <f>AG$1&amp;": "&amp;SUBSTITUTE(Tabla5[[#This Row],[costo]],",",".")&amp;", "</f>
        <v xml:space="preserve">costo: 9.99, </v>
      </c>
      <c r="AH244" t="str">
        <f>AH$1&amp;": '"&amp;Tabla5[[#This Row],[money]]&amp;"', "</f>
        <v xml:space="preserve">money: 'EUR', </v>
      </c>
      <c r="AI244" t="str">
        <f>AI$1&amp;": "&amp;Tabla5[[#This Row],[comprado]]&amp;", "</f>
        <v xml:space="preserve">comprado: false, </v>
      </c>
      <c r="AJ244" t="str">
        <f>AJ$1&amp;": "&amp;Tabla5[[#This Row],[priority]]&amp;", "</f>
        <v xml:space="preserve">priority: 0, </v>
      </c>
      <c r="AK244" t="str">
        <f>AK$1&amp;": "&amp;Tabla5[[#This Row],[minutos]]&amp;", "</f>
        <v xml:space="preserve">minutos: 141, </v>
      </c>
      <c r="AL244" t="str">
        <f>AL$1&amp;": "&amp;IF(Tabla5[[#This Row],[culminado]]=0,"null","'"&amp;TEXT(Tabla5[[#This Row],[culminado]],"aaaa-mm-dd")&amp;"'")&amp;", "</f>
        <v xml:space="preserve">culminado: '2023-01-05', </v>
      </c>
      <c r="AM244" t="str">
        <f>AM$1&amp;": '"&amp;Tabla5[[#This Row],[certificado]]&amp;"', "</f>
        <v xml:space="preserve">certificado: 'UC-247c220a-74e7-43ef-b18a-8645bc183912', </v>
      </c>
      <c r="AN244" t="str">
        <f>AN$1&amp;": '"&amp;Tabla5[[#This Row],[url_certificado]]&amp;"', "</f>
        <v xml:space="preserve">url_certificado: 'https://udemy-certificate.s3.amazonaws.com/pdf/UC-247c220a-74e7-43ef-b18a-8645bc183912.pdf', </v>
      </c>
      <c r="AO244" t="str">
        <f>AO$1&amp;": '"&amp;Tabla5[[#This Row],[instructor]]&amp;"', "</f>
        <v xml:space="preserve">instructor: 'Nicolás Bonjour', </v>
      </c>
      <c r="AP244" t="str">
        <f>AP$1&amp;": '"&amp;Tabla5[[#This Row],[description]]&amp;"', "</f>
        <v xml:space="preserve">description: 'Automatiza procesos para ganar tiempo, abandonar las tareas repetitivas y ESCALAR tus negocios de forma estratégica.', </v>
      </c>
      <c r="AQ244" t="str">
        <f>AQ$1&amp;": '"&amp;Tabla5[[#This Row],[url_aux]]&amp;"', "</f>
        <v xml:space="preserve">url_aux: '', </v>
      </c>
      <c r="AR244" t="str">
        <f>AR$1&amp;": '"&amp;Tabla5[[#This Row],[calificacion]]&amp;"', "</f>
        <v xml:space="preserve">calificacion: 'Muy bueno', </v>
      </c>
      <c r="AS244" t="str">
        <f>AS$1&amp;": "&amp;Tabla5[[#This Row],[actualizado]]&amp;", "</f>
        <v xml:space="preserve">actualizado: true, </v>
      </c>
      <c r="AT244" t="str">
        <f>AT$1&amp;": "&amp;Tabla5[[#This Row],[en_ruta]]&amp;", "</f>
        <v xml:space="preserve">en_ruta: false, </v>
      </c>
      <c r="AU244" t="str">
        <f>AU$1&amp;": '"&amp;Tabla5[[#This Row],[logo_platform]]&amp;"', "</f>
        <v xml:space="preserve">logo_platform: 'udemy', </v>
      </c>
      <c r="AV244" t="str">
        <f>AV$1&amp;": [ "&amp;Tabla5[[#This Row],[logo_technologies]]&amp;" ], "</f>
        <v xml:space="preserve">logo_technologies: [ 'zapier' ], </v>
      </c>
      <c r="AW244" t="str">
        <f>AW$1&amp;": "&amp;Tabla5[[#This Row],[mostrar]]&amp;", "</f>
        <v xml:space="preserve">mostrar: false, </v>
      </c>
      <c r="AX244" t="str">
        <f>AX$1&amp;": '"&amp;Tabla5[[#This Row],[repositorio]]&amp;"', "</f>
        <v xml:space="preserve">repositorio: 'https://github.com/petrix12/zapier2022.git', </v>
      </c>
      <c r="AY244" t="str">
        <f>AY$1&amp;": '"&amp;Tabla5[[#This Row],[nota]]&amp;"'"</f>
        <v>nota: ''</v>
      </c>
      <c r="AZ244" t="str">
        <f t="shared" ref="AZ244" si="28">"{ "&amp;AA244&amp;AB244&amp;AC244&amp;AD244&amp;AE244&amp;AF244&amp;AG244&amp;AH244&amp;AI244&amp;AJ244&amp;AK244&amp;AL244&amp;AM244&amp;AN244&amp;AO244&amp;AP244&amp;AQ244&amp;AR244&amp;AS244&amp;AT244&amp;AU244&amp;AV244&amp;AW244&amp;AX244&amp;AY244&amp;" },"</f>
        <v>{ id: 243, name: 'Automatiza tu negocio con Zapier - De 0 a 100', category: 'Herramientas', technology: 'Zapier', url: 'https://www.udemy.com/course/automatiza-tu-negocio-con-zapier-de-0-a-100', platform: 'Udemy', costo: 9.99, money: 'EUR', comprado: false, priority: 0, minutos: 141, culminado: '2023-01-05', certificado: 'UC-247c220a-74e7-43ef-b18a-8645bc183912', url_certificado: 'https://udemy-certificate.s3.amazonaws.com/pdf/UC-247c220a-74e7-43ef-b18a-8645bc183912.pdf', instructor: 'Nicolás Bonjour', description: 'Automatiza procesos para ganar tiempo, abandonar las tareas repetitivas y ESCALAR tus negocios de forma estratégica.', url_aux: '', calificacion: 'Muy bueno', actualizado: true, en_ruta: false, logo_platform: 'udemy', logo_technologies: [ 'zapier' ], mostrar: false, repositorio: 'https://github.com/petrix12/zapier2022.git', nota: '' },</v>
      </c>
    </row>
    <row r="245" spans="1:52" x14ac:dyDescent="0.3">
      <c r="A245" s="6">
        <v>244</v>
      </c>
      <c r="B245" t="s">
        <v>1330</v>
      </c>
      <c r="C245" t="s">
        <v>333</v>
      </c>
      <c r="D245" t="s">
        <v>332</v>
      </c>
      <c r="E245" s="2" t="s">
        <v>1331</v>
      </c>
      <c r="F245" t="s">
        <v>149</v>
      </c>
      <c r="G245" s="3">
        <v>10</v>
      </c>
      <c r="H245" t="s">
        <v>47</v>
      </c>
      <c r="I245" t="s">
        <v>14</v>
      </c>
      <c r="J245" s="4">
        <v>0</v>
      </c>
      <c r="K245">
        <f>2.4*60</f>
        <v>144</v>
      </c>
      <c r="L245" s="9">
        <v>45039</v>
      </c>
      <c r="M245" t="s">
        <v>147</v>
      </c>
      <c r="O245" t="s">
        <v>150</v>
      </c>
      <c r="P245" t="s">
        <v>1332</v>
      </c>
      <c r="R245" t="s">
        <v>458</v>
      </c>
      <c r="S245" t="s">
        <v>14</v>
      </c>
      <c r="T245" t="s">
        <v>15</v>
      </c>
      <c r="U245" t="s">
        <v>767</v>
      </c>
      <c r="V245" s="19" t="s">
        <v>1341</v>
      </c>
      <c r="W245" t="s">
        <v>14</v>
      </c>
      <c r="X245" s="2" t="s">
        <v>1333</v>
      </c>
      <c r="AA245" t="str">
        <f>AA$1&amp;": "&amp;Tabla5[[#This Row],[id]]&amp;", "</f>
        <v xml:space="preserve">id: 244, </v>
      </c>
      <c r="AB245" t="str">
        <f>AB$1&amp;": '"&amp;Tabla5[[#This Row],[name]]&amp;"', "</f>
        <v xml:space="preserve">name: 'Implementa DataTable con Laravel Livewire: Guía paso a paso', </v>
      </c>
      <c r="AC245" t="str">
        <f>AC$1&amp;": '"&amp;Tabla5[[#This Row],[category]]&amp;"', "</f>
        <v xml:space="preserve">category: 'Frameworks de back-end', </v>
      </c>
      <c r="AD245" t="str">
        <f>AD$1&amp;": '"&amp;Tabla5[[#This Row],[technology]]&amp;"', "</f>
        <v xml:space="preserve">technology: 'Laravel', </v>
      </c>
      <c r="AE245" t="str">
        <f>AE$1&amp;": '"&amp;Tabla5[[#This Row],[url]]&amp;"', "</f>
        <v xml:space="preserve">url: 'https://codersfree.com/cursos/implementa-datatables-con-laravel-livewire', </v>
      </c>
      <c r="AF245" t="str">
        <f>AF$1&amp;": '"&amp;Tabla5[[#This Row],[platform]]&amp;"', "</f>
        <v xml:space="preserve">platform: 'Coders Free', </v>
      </c>
      <c r="AG245" t="str">
        <f>AG$1&amp;": "&amp;SUBSTITUTE(Tabla5[[#This Row],[costo]],",",".")&amp;", "</f>
        <v xml:space="preserve">costo: 10, </v>
      </c>
      <c r="AH245" t="str">
        <f>AH$1&amp;": '"&amp;Tabla5[[#This Row],[money]]&amp;"', "</f>
        <v xml:space="preserve">money: 'USD', </v>
      </c>
      <c r="AI245" t="str">
        <f>AI$1&amp;": "&amp;Tabla5[[#This Row],[comprado]]&amp;", "</f>
        <v xml:space="preserve">comprado: true, </v>
      </c>
      <c r="AJ245" t="str">
        <f>AJ$1&amp;": "&amp;Tabla5[[#This Row],[priority]]&amp;", "</f>
        <v xml:space="preserve">priority: 0, </v>
      </c>
      <c r="AK245" t="str">
        <f>AK$1&amp;": "&amp;Tabla5[[#This Row],[minutos]]&amp;", "</f>
        <v xml:space="preserve">minutos: 144, </v>
      </c>
      <c r="AL245" t="str">
        <f>AL$1&amp;": "&amp;IF(Tabla5[[#This Row],[culminado]]=0,"null","'"&amp;TEXT(Tabla5[[#This Row],[culminado]],"aaaa-mm-dd")&amp;"'")&amp;", "</f>
        <v xml:space="preserve">culminado: '2023-04-23', </v>
      </c>
      <c r="AM245" t="str">
        <f>AM$1&amp;": '"&amp;Tabla5[[#This Row],[certificado]]&amp;"', "</f>
        <v xml:space="preserve">certificado: 'S/C', </v>
      </c>
      <c r="AN245" t="str">
        <f>AN$1&amp;": '"&amp;Tabla5[[#This Row],[url_certificado]]&amp;"', "</f>
        <v xml:space="preserve">url_certificado: '', </v>
      </c>
      <c r="AO245" t="str">
        <f>AO$1&amp;": '"&amp;Tabla5[[#This Row],[instructor]]&amp;"', "</f>
        <v xml:space="preserve">instructor: 'Victor Arana Flores', </v>
      </c>
      <c r="AP245" t="str">
        <f>AP$1&amp;": '"&amp;Tabla5[[#This Row],[description]]&amp;"', "</f>
        <v xml:space="preserve">description: 'Aprende a implementar DataTable con Laravel Livewire paso a paso y mejora la presentación de tus datos en proyectos de Laravel. Crea tablas interactivas en tiempo real con filtros, paginación y ordenamiento. ¡Inscríbete ahora!', </v>
      </c>
      <c r="AQ245" t="str">
        <f>AQ$1&amp;": '"&amp;Tabla5[[#This Row],[url_aux]]&amp;"', "</f>
        <v xml:space="preserve">url_aux: '', </v>
      </c>
      <c r="AR245" t="str">
        <f>AR$1&amp;": '"&amp;Tabla5[[#This Row],[calificacion]]&amp;"', "</f>
        <v xml:space="preserve">calificacion: 'Excelente', </v>
      </c>
      <c r="AS245" t="str">
        <f>AS$1&amp;": "&amp;Tabla5[[#This Row],[actualizado]]&amp;", "</f>
        <v xml:space="preserve">actualizado: true, </v>
      </c>
      <c r="AT245" t="str">
        <f>AT$1&amp;": "&amp;Tabla5[[#This Row],[en_ruta]]&amp;", "</f>
        <v xml:space="preserve">en_ruta: false, </v>
      </c>
      <c r="AU245" t="str">
        <f>AU$1&amp;": '"&amp;Tabla5[[#This Row],[logo_platform]]&amp;"', "</f>
        <v xml:space="preserve">logo_platform: 'coders_free', </v>
      </c>
      <c r="AV245" t="str">
        <f>AV$1&amp;": [ "&amp;Tabla5[[#This Row],[logo_technologies]]&amp;" ], "</f>
        <v xml:space="preserve">logo_technologies: [ 'laravel', 'livewire' ], </v>
      </c>
      <c r="AW245" t="str">
        <f>AW$1&amp;": "&amp;Tabla5[[#This Row],[mostrar]]&amp;", "</f>
        <v xml:space="preserve">mostrar: true, </v>
      </c>
      <c r="AX245" t="str">
        <f>AX$1&amp;": '"&amp;Tabla5[[#This Row],[repositorio]]&amp;"', "</f>
        <v xml:space="preserve">repositorio: 'https://github.com/petrix12/datatable2023.git', </v>
      </c>
      <c r="AY245" t="str">
        <f>AY$1&amp;": '"&amp;Tabla5[[#This Row],[nota]]&amp;"'"</f>
        <v>nota: ''</v>
      </c>
      <c r="AZ245" t="str">
        <f t="shared" ref="AZ245" si="29">"{ "&amp;AA245&amp;AB245&amp;AC245&amp;AD245&amp;AE245&amp;AF245&amp;AG245&amp;AH245&amp;AI245&amp;AJ245&amp;AK245&amp;AL245&amp;AM245&amp;AN245&amp;AO245&amp;AP245&amp;AQ245&amp;AR245&amp;AS245&amp;AT245&amp;AU245&amp;AV245&amp;AW245&amp;AX245&amp;AY245&amp;" },"</f>
        <v>{ id: 244, name: 'Implementa DataTable con Laravel Livewire: Guía paso a paso', category: 'Frameworks de back-end', technology: 'Laravel', url: 'https://codersfree.com/cursos/implementa-datatables-con-laravel-livewire', platform: 'Coders Free', costo: 10, money: 'USD', comprado: true, priority: 0, minutos: 144, culminado: '2023-04-23', certificado: 'S/C', url_certificado: '', instructor: 'Victor Arana Flores', description: 'Aprende a implementar DataTable con Laravel Livewire paso a paso y mejora la presentación de tus datos en proyectos de Laravel. Crea tablas interactivas en tiempo real con filtros, paginación y ordenamiento. ¡Inscríbete ahora!', url_aux: '', calificacion: 'Excelente', actualizado: true, en_ruta: false, logo_platform: 'coders_free', logo_technologies: [ 'laravel', 'livewire' ], mostrar: true, repositorio: 'https://github.com/petrix12/datatable2023.git', nota: '' },</v>
      </c>
    </row>
    <row r="246" spans="1:52" x14ac:dyDescent="0.3">
      <c r="A246" s="6">
        <v>245</v>
      </c>
      <c r="B246" t="s">
        <v>1334</v>
      </c>
      <c r="C246" t="s">
        <v>333</v>
      </c>
      <c r="D246" t="s">
        <v>332</v>
      </c>
      <c r="E246" s="2" t="s">
        <v>1335</v>
      </c>
      <c r="F246" t="s">
        <v>149</v>
      </c>
      <c r="G246" s="3">
        <v>10</v>
      </c>
      <c r="H246" t="s">
        <v>47</v>
      </c>
      <c r="I246" t="s">
        <v>14</v>
      </c>
      <c r="J246" s="4">
        <v>0</v>
      </c>
      <c r="K246">
        <f>4.4*60</f>
        <v>264</v>
      </c>
      <c r="L246" s="9">
        <v>45046</v>
      </c>
      <c r="M246" t="s">
        <v>147</v>
      </c>
      <c r="O246" t="s">
        <v>150</v>
      </c>
      <c r="P246" t="s">
        <v>1336</v>
      </c>
      <c r="R246" t="s">
        <v>458</v>
      </c>
      <c r="S246" t="s">
        <v>14</v>
      </c>
      <c r="T246" t="s">
        <v>15</v>
      </c>
      <c r="U246" t="s">
        <v>767</v>
      </c>
      <c r="V246" s="19" t="s">
        <v>1341</v>
      </c>
      <c r="W246" t="s">
        <v>14</v>
      </c>
      <c r="X246" s="2" t="s">
        <v>1337</v>
      </c>
      <c r="AA246" t="str">
        <f>AA$1&amp;": "&amp;Tabla5[[#This Row],[id]]&amp;", "</f>
        <v xml:space="preserve">id: 245, </v>
      </c>
      <c r="AB246" t="str">
        <f>AB$1&amp;": '"&amp;Tabla5[[#This Row],[name]]&amp;"', "</f>
        <v xml:space="preserve">name: 'Aprende Laravel Livewire desde cero', </v>
      </c>
      <c r="AC246" t="str">
        <f>AC$1&amp;": '"&amp;Tabla5[[#This Row],[category]]&amp;"', "</f>
        <v xml:space="preserve">category: 'Frameworks de back-end', </v>
      </c>
      <c r="AD246" t="str">
        <f>AD$1&amp;": '"&amp;Tabla5[[#This Row],[technology]]&amp;"', "</f>
        <v xml:space="preserve">technology: 'Laravel', </v>
      </c>
      <c r="AE246" t="str">
        <f>AE$1&amp;": '"&amp;Tabla5[[#This Row],[url]]&amp;"', "</f>
        <v xml:space="preserve">url: 'https://codersfree.com/cursos/aprende-laravel-livewire-desde-cero', </v>
      </c>
      <c r="AF246" t="str">
        <f>AF$1&amp;": '"&amp;Tabla5[[#This Row],[platform]]&amp;"', "</f>
        <v xml:space="preserve">platform: 'Coders Free', </v>
      </c>
      <c r="AG246" t="str">
        <f>AG$1&amp;": "&amp;SUBSTITUTE(Tabla5[[#This Row],[costo]],",",".")&amp;", "</f>
        <v xml:space="preserve">costo: 10, </v>
      </c>
      <c r="AH246" t="str">
        <f>AH$1&amp;": '"&amp;Tabla5[[#This Row],[money]]&amp;"', "</f>
        <v xml:space="preserve">money: 'USD', </v>
      </c>
      <c r="AI246" t="str">
        <f>AI$1&amp;": "&amp;Tabla5[[#This Row],[comprado]]&amp;", "</f>
        <v xml:space="preserve">comprado: true, </v>
      </c>
      <c r="AJ246" t="str">
        <f>AJ$1&amp;": "&amp;Tabla5[[#This Row],[priority]]&amp;", "</f>
        <v xml:space="preserve">priority: 0, </v>
      </c>
      <c r="AK246" t="str">
        <f>AK$1&amp;": "&amp;Tabla5[[#This Row],[minutos]]&amp;", "</f>
        <v xml:space="preserve">minutos: 264, </v>
      </c>
      <c r="AL246" t="str">
        <f>AL$1&amp;": "&amp;IF(Tabla5[[#This Row],[culminado]]=0,"null","'"&amp;TEXT(Tabla5[[#This Row],[culminado]],"aaaa-mm-dd")&amp;"'")&amp;", "</f>
        <v xml:space="preserve">culminado: '2023-04-30', </v>
      </c>
      <c r="AM246" t="str">
        <f>AM$1&amp;": '"&amp;Tabla5[[#This Row],[certificado]]&amp;"', "</f>
        <v xml:space="preserve">certificado: 'S/C', </v>
      </c>
      <c r="AN246" t="str">
        <f>AN$1&amp;": '"&amp;Tabla5[[#This Row],[url_certificado]]&amp;"', "</f>
        <v xml:space="preserve">url_certificado: '', </v>
      </c>
      <c r="AO246" t="str">
        <f>AO$1&amp;": '"&amp;Tabla5[[#This Row],[instructor]]&amp;"', "</f>
        <v xml:space="preserve">instructor: 'Victor Arana Flores', </v>
      </c>
      <c r="AP246" t="str">
        <f>AP$1&amp;": '"&amp;Tabla5[[#This Row],[description]]&amp;"', "</f>
        <v xml:space="preserve">description: 'Aprende a crear aplicaciones web interactivas con Laravel Livewire desde cero en este práctico curso de Laravel. Agrega interactividad y dinamismo a tus proyectos web. ¡Inscríbete y crea aplicaciones web modernas!', </v>
      </c>
      <c r="AQ246" t="str">
        <f>AQ$1&amp;": '"&amp;Tabla5[[#This Row],[url_aux]]&amp;"', "</f>
        <v xml:space="preserve">url_aux: '', </v>
      </c>
      <c r="AR246" t="str">
        <f>AR$1&amp;": '"&amp;Tabla5[[#This Row],[calificacion]]&amp;"', "</f>
        <v xml:space="preserve">calificacion: 'Excelente', </v>
      </c>
      <c r="AS246" t="str">
        <f>AS$1&amp;": "&amp;Tabla5[[#This Row],[actualizado]]&amp;", "</f>
        <v xml:space="preserve">actualizado: true, </v>
      </c>
      <c r="AT246" t="str">
        <f>AT$1&amp;": "&amp;Tabla5[[#This Row],[en_ruta]]&amp;", "</f>
        <v xml:space="preserve">en_ruta: false, </v>
      </c>
      <c r="AU246" t="str">
        <f>AU$1&amp;": '"&amp;Tabla5[[#This Row],[logo_platform]]&amp;"', "</f>
        <v xml:space="preserve">logo_platform: 'coders_free', </v>
      </c>
      <c r="AV246" t="str">
        <f>AV$1&amp;": [ "&amp;Tabla5[[#This Row],[logo_technologies]]&amp;" ], "</f>
        <v xml:space="preserve">logo_technologies: [ 'laravel', 'livewire' ], </v>
      </c>
      <c r="AW246" t="str">
        <f>AW$1&amp;": "&amp;Tabla5[[#This Row],[mostrar]]&amp;", "</f>
        <v xml:space="preserve">mostrar: true, </v>
      </c>
      <c r="AX246" t="str">
        <f>AX$1&amp;": '"&amp;Tabla5[[#This Row],[repositorio]]&amp;"', "</f>
        <v xml:space="preserve">repositorio: 'https://github.com/petrix12/livewire2023.git', </v>
      </c>
      <c r="AY246" t="str">
        <f>AY$1&amp;": '"&amp;Tabla5[[#This Row],[nota]]&amp;"'"</f>
        <v>nota: ''</v>
      </c>
      <c r="AZ246" t="str">
        <f t="shared" ref="AZ246" si="30">"{ "&amp;AA246&amp;AB246&amp;AC246&amp;AD246&amp;AE246&amp;AF246&amp;AG246&amp;AH246&amp;AI246&amp;AJ246&amp;AK246&amp;AL246&amp;AM246&amp;AN246&amp;AO246&amp;AP246&amp;AQ246&amp;AR246&amp;AS246&amp;AT246&amp;AU246&amp;AV246&amp;AW246&amp;AX246&amp;AY246&amp;" },"</f>
        <v>{ id: 245, name: 'Aprende Laravel Livewire desde cero', category: 'Frameworks de back-end', technology: 'Laravel', url: 'https://codersfree.com/cursos/aprende-laravel-livewire-desde-cero', platform: 'Coders Free', costo: 10, money: 'USD', comprado: true, priority: 0, minutos: 264, culminado: '2023-04-30', certificado: 'S/C', url_certificado: '', instructor: 'Victor Arana Flores', description: 'Aprende a crear aplicaciones web interactivas con Laravel Livewire desde cero en este práctico curso de Laravel. Agrega interactividad y dinamismo a tus proyectos web. ¡Inscríbete y crea aplicaciones web modernas!', url_aux: '', calificacion: 'Excelente', actualizado: true, en_ruta: false, logo_platform: 'coders_free', logo_technologies: [ 'laravel', 'livewire' ], mostrar: true, repositorio: 'https://github.com/petrix12/livewire2023.git', nota: '' },</v>
      </c>
    </row>
    <row r="247" spans="1:52" x14ac:dyDescent="0.3">
      <c r="A247" s="6">
        <v>246</v>
      </c>
      <c r="B247" t="s">
        <v>1338</v>
      </c>
      <c r="C247" t="s">
        <v>333</v>
      </c>
      <c r="D247" t="s">
        <v>332</v>
      </c>
      <c r="E247" s="2" t="s">
        <v>1339</v>
      </c>
      <c r="F247" t="s">
        <v>81</v>
      </c>
      <c r="G247" s="3">
        <v>0</v>
      </c>
      <c r="H247" t="s">
        <v>47</v>
      </c>
      <c r="I247" t="s">
        <v>14</v>
      </c>
      <c r="J247" s="4">
        <v>0</v>
      </c>
      <c r="K247">
        <f>2*60+13</f>
        <v>133</v>
      </c>
      <c r="L247" s="9">
        <v>45047</v>
      </c>
      <c r="M247" t="s">
        <v>147</v>
      </c>
      <c r="O247" t="s">
        <v>150</v>
      </c>
      <c r="P247" t="s">
        <v>1340</v>
      </c>
      <c r="R247" t="s">
        <v>458</v>
      </c>
      <c r="S247" t="s">
        <v>14</v>
      </c>
      <c r="T247" t="s">
        <v>15</v>
      </c>
      <c r="U247" t="s">
        <v>785</v>
      </c>
      <c r="V247" s="19" t="s">
        <v>1342</v>
      </c>
      <c r="W247" t="s">
        <v>15</v>
      </c>
      <c r="X247" s="2" t="s">
        <v>1343</v>
      </c>
      <c r="AA247" t="str">
        <f>AA$1&amp;": "&amp;Tabla5[[#This Row],[id]]&amp;", "</f>
        <v xml:space="preserve">id: 246, </v>
      </c>
      <c r="AB247" t="str">
        <f>AB$1&amp;": '"&amp;Tabla5[[#This Row],[name]]&amp;"', "</f>
        <v xml:space="preserve">name: 'Curso Alpine JS desde cero', </v>
      </c>
      <c r="AC247" t="str">
        <f>AC$1&amp;": '"&amp;Tabla5[[#This Row],[category]]&amp;"', "</f>
        <v xml:space="preserve">category: 'Frameworks de back-end', </v>
      </c>
      <c r="AD247" t="str">
        <f>AD$1&amp;": '"&amp;Tabla5[[#This Row],[technology]]&amp;"', "</f>
        <v xml:space="preserve">technology: 'Laravel', </v>
      </c>
      <c r="AE247" t="str">
        <f>AE$1&amp;": '"&amp;Tabla5[[#This Row],[url]]&amp;"', "</f>
        <v xml:space="preserve">url: 'https://www.youtube.com/playlist?list=PLZ2ovOgdI-kVcpcljnRe7heDP-YVrk1ki', </v>
      </c>
      <c r="AF247" t="str">
        <f>AF$1&amp;": '"&amp;Tabla5[[#This Row],[platform]]&amp;"', "</f>
        <v xml:space="preserve">platform: 'YouTube', </v>
      </c>
      <c r="AG247" t="str">
        <f>AG$1&amp;": "&amp;SUBSTITUTE(Tabla5[[#This Row],[costo]],",",".")&amp;", "</f>
        <v xml:space="preserve">costo: 0, </v>
      </c>
      <c r="AH247" t="str">
        <f>AH$1&amp;": '"&amp;Tabla5[[#This Row],[money]]&amp;"', "</f>
        <v xml:space="preserve">money: 'USD', </v>
      </c>
      <c r="AI247" t="str">
        <f>AI$1&amp;": "&amp;Tabla5[[#This Row],[comprado]]&amp;", "</f>
        <v xml:space="preserve">comprado: true, </v>
      </c>
      <c r="AJ247" t="str">
        <f>AJ$1&amp;": "&amp;Tabla5[[#This Row],[priority]]&amp;", "</f>
        <v xml:space="preserve">priority: 0, </v>
      </c>
      <c r="AK247" t="str">
        <f>AK$1&amp;": "&amp;Tabla5[[#This Row],[minutos]]&amp;", "</f>
        <v xml:space="preserve">minutos: 133, </v>
      </c>
      <c r="AL247" t="str">
        <f>AL$1&amp;": "&amp;IF(Tabla5[[#This Row],[culminado]]=0,"null","'"&amp;TEXT(Tabla5[[#This Row],[culminado]],"aaaa-mm-dd")&amp;"'")&amp;", "</f>
        <v xml:space="preserve">culminado: '2023-05-01', </v>
      </c>
      <c r="AM247" t="str">
        <f>AM$1&amp;": '"&amp;Tabla5[[#This Row],[certificado]]&amp;"', "</f>
        <v xml:space="preserve">certificado: 'S/C', </v>
      </c>
      <c r="AN247" t="str">
        <f>AN$1&amp;": '"&amp;Tabla5[[#This Row],[url_certificado]]&amp;"', "</f>
        <v xml:space="preserve">url_certificado: '', </v>
      </c>
      <c r="AO247" t="str">
        <f>AO$1&amp;": '"&amp;Tabla5[[#This Row],[instructor]]&amp;"', "</f>
        <v xml:space="preserve">instructor: 'Victor Arana Flores', </v>
      </c>
      <c r="AP247" t="str">
        <f>AP$1&amp;": '"&amp;Tabla5[[#This Row],[description]]&amp;"', "</f>
        <v xml:space="preserve">description: 'Aprende Alpine JS desde cero.', </v>
      </c>
      <c r="AQ247" t="str">
        <f>AQ$1&amp;": '"&amp;Tabla5[[#This Row],[url_aux]]&amp;"', "</f>
        <v xml:space="preserve">url_aux: '', </v>
      </c>
      <c r="AR247" t="str">
        <f>AR$1&amp;": '"&amp;Tabla5[[#This Row],[calificacion]]&amp;"', "</f>
        <v xml:space="preserve">calificacion: 'Excelente', </v>
      </c>
      <c r="AS247" t="str">
        <f>AS$1&amp;": "&amp;Tabla5[[#This Row],[actualizado]]&amp;", "</f>
        <v xml:space="preserve">actualizado: true, </v>
      </c>
      <c r="AT247" t="str">
        <f>AT$1&amp;": "&amp;Tabla5[[#This Row],[en_ruta]]&amp;", "</f>
        <v xml:space="preserve">en_ruta: false, </v>
      </c>
      <c r="AU247" t="str">
        <f>AU$1&amp;": '"&amp;Tabla5[[#This Row],[logo_platform]]&amp;"', "</f>
        <v xml:space="preserve">logo_platform: 'youtube', </v>
      </c>
      <c r="AV247" t="str">
        <f>AV$1&amp;": [ "&amp;Tabla5[[#This Row],[logo_technologies]]&amp;" ], "</f>
        <v xml:space="preserve">logo_technologies: [ 'laravel', 'alpine' ], </v>
      </c>
      <c r="AW247" t="str">
        <f>AW$1&amp;": "&amp;Tabla5[[#This Row],[mostrar]]&amp;", "</f>
        <v xml:space="preserve">mostrar: false, </v>
      </c>
      <c r="AX247" t="str">
        <f>AX$1&amp;": '"&amp;Tabla5[[#This Row],[repositorio]]&amp;"', "</f>
        <v xml:space="preserve">repositorio: 'https://github.com/petrix12/alpine2023.git', </v>
      </c>
      <c r="AY247" t="str">
        <f>AY$1&amp;": '"&amp;Tabla5[[#This Row],[nota]]&amp;"'"</f>
        <v>nota: ''</v>
      </c>
      <c r="AZ247" t="str">
        <f t="shared" ref="AZ247" si="31">"{ "&amp;AA247&amp;AB247&amp;AC247&amp;AD247&amp;AE247&amp;AF247&amp;AG247&amp;AH247&amp;AI247&amp;AJ247&amp;AK247&amp;AL247&amp;AM247&amp;AN247&amp;AO247&amp;AP247&amp;AQ247&amp;AR247&amp;AS247&amp;AT247&amp;AU247&amp;AV247&amp;AW247&amp;AX247&amp;AY247&amp;" },"</f>
        <v>{ id: 246, name: 'Curso Alpine JS desde cero', category: 'Frameworks de back-end', technology: 'Laravel', url: 'https://www.youtube.com/playlist?list=PLZ2ovOgdI-kVcpcljnRe7heDP-YVrk1ki', platform: 'YouTube', costo: 0, money: 'USD', comprado: true, priority: 0, minutos: 133, culminado: '2023-05-01', certificado: 'S/C', url_certificado: '', instructor: 'Victor Arana Flores', description: 'Aprende Alpine JS desde cero.', url_aux: '', calificacion: 'Excelente', actualizado: true, en_ruta: false, logo_platform: 'youtube', logo_technologies: [ 'laravel', 'alpine' ], mostrar: false, repositorio: 'https://github.com/petrix12/alpine2023.git', nota: '' },</v>
      </c>
    </row>
    <row r="248" spans="1:52" x14ac:dyDescent="0.3">
      <c r="A248" s="6">
        <v>247</v>
      </c>
      <c r="B248" t="s">
        <v>1345</v>
      </c>
      <c r="C248" t="s">
        <v>333</v>
      </c>
      <c r="D248" t="s">
        <v>332</v>
      </c>
      <c r="E248" s="2" t="s">
        <v>1344</v>
      </c>
      <c r="F248" t="s">
        <v>149</v>
      </c>
      <c r="G248" s="3">
        <v>0</v>
      </c>
      <c r="H248" t="s">
        <v>47</v>
      </c>
      <c r="I248" t="s">
        <v>15</v>
      </c>
      <c r="J248" s="4">
        <v>0</v>
      </c>
      <c r="K248">
        <f>22.2*60</f>
        <v>1332</v>
      </c>
      <c r="L248" s="9">
        <v>45131</v>
      </c>
      <c r="M248" t="s">
        <v>147</v>
      </c>
      <c r="O248" t="s">
        <v>150</v>
      </c>
      <c r="P248" t="s">
        <v>1346</v>
      </c>
      <c r="R248" t="s">
        <v>458</v>
      </c>
      <c r="S248" t="s">
        <v>14</v>
      </c>
      <c r="T248" t="s">
        <v>15</v>
      </c>
      <c r="U248" t="s">
        <v>767</v>
      </c>
      <c r="V248" s="19" t="s">
        <v>839</v>
      </c>
      <c r="W248" t="s">
        <v>14</v>
      </c>
      <c r="AA248" t="str">
        <f>AA$1&amp;": "&amp;Tabla5[[#This Row],[id]]&amp;", "</f>
        <v xml:space="preserve">id: 247, </v>
      </c>
      <c r="AB248" t="str">
        <f>AB$1&amp;": '"&amp;Tabla5[[#This Row],[name]]&amp;"', "</f>
        <v xml:space="preserve">name: 'Aprende Laravel 10 desde cero', </v>
      </c>
      <c r="AC248" t="str">
        <f>AC$1&amp;": '"&amp;Tabla5[[#This Row],[category]]&amp;"', "</f>
        <v xml:space="preserve">category: 'Frameworks de back-end', </v>
      </c>
      <c r="AD248" t="str">
        <f>AD$1&amp;": '"&amp;Tabla5[[#This Row],[technology]]&amp;"', "</f>
        <v xml:space="preserve">technology: 'Laravel', </v>
      </c>
      <c r="AE248" t="str">
        <f>AE$1&amp;": '"&amp;Tabla5[[#This Row],[url]]&amp;"', "</f>
        <v xml:space="preserve">url: 'https://codersfree.com/cursos/aprende-laravel-desde-cero', </v>
      </c>
      <c r="AF248" t="str">
        <f>AF$1&amp;": '"&amp;Tabla5[[#This Row],[platform]]&amp;"', "</f>
        <v xml:space="preserve">platform: 'Coders Free', </v>
      </c>
      <c r="AG248" t="str">
        <f>AG$1&amp;": "&amp;SUBSTITUTE(Tabla5[[#This Row],[costo]],",",".")&amp;", "</f>
        <v xml:space="preserve">costo: 0, </v>
      </c>
      <c r="AH248" t="str">
        <f>AH$1&amp;": '"&amp;Tabla5[[#This Row],[money]]&amp;"', "</f>
        <v xml:space="preserve">money: 'USD', </v>
      </c>
      <c r="AI248" t="str">
        <f>AI$1&amp;": "&amp;Tabla5[[#This Row],[comprado]]&amp;", "</f>
        <v xml:space="preserve">comprado: false, </v>
      </c>
      <c r="AJ248" t="str">
        <f>AJ$1&amp;": "&amp;Tabla5[[#This Row],[priority]]&amp;", "</f>
        <v xml:space="preserve">priority: 0, </v>
      </c>
      <c r="AK248" t="str">
        <f>AK$1&amp;": "&amp;Tabla5[[#This Row],[minutos]]&amp;", "</f>
        <v xml:space="preserve">minutos: 1332, </v>
      </c>
      <c r="AL248" t="str">
        <f>AL$1&amp;": "&amp;IF(Tabla5[[#This Row],[culminado]]=0,"null","'"&amp;TEXT(Tabla5[[#This Row],[culminado]],"aaaa-mm-dd")&amp;"'")&amp;", "</f>
        <v xml:space="preserve">culminado: '2023-07-24', </v>
      </c>
      <c r="AM248" t="str">
        <f>AM$1&amp;": '"&amp;Tabla5[[#This Row],[certificado]]&amp;"', "</f>
        <v xml:space="preserve">certificado: 'S/C', </v>
      </c>
      <c r="AN248" t="str">
        <f>AN$1&amp;": '"&amp;Tabla5[[#This Row],[url_certificado]]&amp;"', "</f>
        <v xml:space="preserve">url_certificado: '', </v>
      </c>
      <c r="AO248" t="str">
        <f>AO$1&amp;": '"&amp;Tabla5[[#This Row],[instructor]]&amp;"', "</f>
        <v xml:space="preserve">instructor: 'Victor Arana Flores', </v>
      </c>
      <c r="AP248" t="str">
        <f>AP$1&amp;": '"&amp;Tabla5[[#This Row],[description]]&amp;"', "</f>
        <v xml:space="preserve">description: 'Aprende Laravel 10 desde cero y conviértete en un experto en el framework PHP más popular. Construye aplicaciones web escalables y descubre las mejores prácticas y técnicas de Laravel. ¡Inscríbete ahora!', </v>
      </c>
      <c r="AQ248" t="str">
        <f>AQ$1&amp;": '"&amp;Tabla5[[#This Row],[url_aux]]&amp;"', "</f>
        <v xml:space="preserve">url_aux: '', </v>
      </c>
      <c r="AR248" t="str">
        <f>AR$1&amp;": '"&amp;Tabla5[[#This Row],[calificacion]]&amp;"', "</f>
        <v xml:space="preserve">calificacion: 'Excelente', </v>
      </c>
      <c r="AS248" t="str">
        <f>AS$1&amp;": "&amp;Tabla5[[#This Row],[actualizado]]&amp;", "</f>
        <v xml:space="preserve">actualizado: true, </v>
      </c>
      <c r="AT248" t="str">
        <f>AT$1&amp;": "&amp;Tabla5[[#This Row],[en_ruta]]&amp;", "</f>
        <v xml:space="preserve">en_ruta: false, </v>
      </c>
      <c r="AU248" t="str">
        <f>AU$1&amp;": '"&amp;Tabla5[[#This Row],[logo_platform]]&amp;"', "</f>
        <v xml:space="preserve">logo_platform: 'coders_free', </v>
      </c>
      <c r="AV248" t="str">
        <f>AV$1&amp;": [ "&amp;Tabla5[[#This Row],[logo_technologies]]&amp;" ], "</f>
        <v xml:space="preserve">logo_technologies: [ 'laravel' ], </v>
      </c>
      <c r="AW248" t="str">
        <f>AW$1&amp;": "&amp;Tabla5[[#This Row],[mostrar]]&amp;", "</f>
        <v xml:space="preserve">mostrar: true, </v>
      </c>
      <c r="AX248" t="str">
        <f>AX$1&amp;": '"&amp;Tabla5[[#This Row],[repositorio]]&amp;"', "</f>
        <v xml:space="preserve">repositorio: '', </v>
      </c>
      <c r="AY248" t="str">
        <f>AY$1&amp;": '"&amp;Tabla5[[#This Row],[nota]]&amp;"'"</f>
        <v>nota: ''</v>
      </c>
      <c r="AZ248" t="str">
        <f t="shared" ref="AZ248" si="32">"{ "&amp;AA248&amp;AB248&amp;AC248&amp;AD248&amp;AE248&amp;AF248&amp;AG248&amp;AH248&amp;AI248&amp;AJ248&amp;AK248&amp;AL248&amp;AM248&amp;AN248&amp;AO248&amp;AP248&amp;AQ248&amp;AR248&amp;AS248&amp;AT248&amp;AU248&amp;AV248&amp;AW248&amp;AX248&amp;AY248&amp;" },"</f>
        <v>{ id: 247, name: 'Aprende Laravel 10 desde cero', category: 'Frameworks de back-end', technology: 'Laravel', url: 'https://codersfree.com/cursos/aprende-laravel-desde-cero', platform: 'Coders Free', costo: 0, money: 'USD', comprado: false, priority: 0, minutos: 1332, culminado: '2023-07-24', certificado: 'S/C', url_certificado: '', instructor: 'Victor Arana Flores', description: 'Aprende Laravel 10 desde cero y conviértete en un experto en el framework PHP más popular. Construye aplicaciones web escalables y descubre las mejores prácticas y técnicas de Laravel. ¡Inscríbete ahora!', url_aux: '', calificacion: 'Excelente', actualizado: true, en_ruta: false, logo_platform: 'coders_free', logo_technologies: [ 'laravel' ], mostrar: true, repositorio: '', nota: '' },</v>
      </c>
    </row>
    <row r="249" spans="1:52" x14ac:dyDescent="0.3">
      <c r="A249" s="6">
        <v>248</v>
      </c>
      <c r="B249" t="s">
        <v>1348</v>
      </c>
      <c r="C249" t="s">
        <v>374</v>
      </c>
      <c r="D249" t="s">
        <v>509</v>
      </c>
      <c r="E249" s="2" t="s">
        <v>1347</v>
      </c>
      <c r="F249" t="s">
        <v>8</v>
      </c>
      <c r="G249" s="3">
        <v>0</v>
      </c>
      <c r="H249" t="s">
        <v>47</v>
      </c>
      <c r="I249" t="s">
        <v>15</v>
      </c>
      <c r="J249" s="4">
        <v>0</v>
      </c>
      <c r="K249">
        <f>5.5*60</f>
        <v>330</v>
      </c>
      <c r="L249" s="9">
        <v>45195</v>
      </c>
      <c r="M249" t="s">
        <v>1350</v>
      </c>
      <c r="N249" s="2" t="s">
        <v>1351</v>
      </c>
      <c r="O249" t="s">
        <v>1353</v>
      </c>
      <c r="P249" t="s">
        <v>1352</v>
      </c>
      <c r="R249" t="s">
        <v>507</v>
      </c>
      <c r="S249" t="s">
        <v>14</v>
      </c>
      <c r="T249" t="s">
        <v>14</v>
      </c>
      <c r="U249" t="s">
        <v>783</v>
      </c>
      <c r="V249" s="19" t="s">
        <v>858</v>
      </c>
      <c r="W249" t="s">
        <v>14</v>
      </c>
      <c r="X249" s="2" t="s">
        <v>1349</v>
      </c>
      <c r="AA249" t="str">
        <f>AA$1&amp;": "&amp;Tabla5[[#This Row],[id]]&amp;", "</f>
        <v xml:space="preserve">id: 248, </v>
      </c>
      <c r="AB249" t="str">
        <f>AB$1&amp;": '"&amp;Tabla5[[#This Row],[name]]&amp;"', "</f>
        <v xml:space="preserve">name: 'Consultas en SQL para principiantes', </v>
      </c>
      <c r="AC249" t="str">
        <f>AC$1&amp;": '"&amp;Tabla5[[#This Row],[category]]&amp;"', "</f>
        <v xml:space="preserve">category: 'Bases de datos', </v>
      </c>
      <c r="AD249" t="str">
        <f>AD$1&amp;": '"&amp;Tabla5[[#This Row],[technology]]&amp;"', "</f>
        <v xml:space="preserve">technology: 'SQL', </v>
      </c>
      <c r="AE249" t="str">
        <f>AE$1&amp;": '"&amp;Tabla5[[#This Row],[url]]&amp;"', "</f>
        <v xml:space="preserve">url: 'https://www.udemy.com/course/sql-desde-cero-curso-practico', </v>
      </c>
      <c r="AF249" t="str">
        <f>AF$1&amp;": '"&amp;Tabla5[[#This Row],[platform]]&amp;"', "</f>
        <v xml:space="preserve">platform: 'Udemy', </v>
      </c>
      <c r="AG249" t="str">
        <f>AG$1&amp;": "&amp;SUBSTITUTE(Tabla5[[#This Row],[costo]],",",".")&amp;", "</f>
        <v xml:space="preserve">costo: 0, </v>
      </c>
      <c r="AH249" t="str">
        <f>AH$1&amp;": '"&amp;Tabla5[[#This Row],[money]]&amp;"', "</f>
        <v xml:space="preserve">money: 'USD', </v>
      </c>
      <c r="AI249" t="str">
        <f>AI$1&amp;": "&amp;Tabla5[[#This Row],[comprado]]&amp;", "</f>
        <v xml:space="preserve">comprado: false, </v>
      </c>
      <c r="AJ249" t="str">
        <f>AJ$1&amp;": "&amp;Tabla5[[#This Row],[priority]]&amp;", "</f>
        <v xml:space="preserve">priority: 0, </v>
      </c>
      <c r="AK249" t="str">
        <f>AK$1&amp;": "&amp;Tabla5[[#This Row],[minutos]]&amp;", "</f>
        <v xml:space="preserve">minutos: 330, </v>
      </c>
      <c r="AL249" t="str">
        <f>AL$1&amp;": "&amp;IF(Tabla5[[#This Row],[culminado]]=0,"null","'"&amp;TEXT(Tabla5[[#This Row],[culminado]],"aaaa-mm-dd")&amp;"'")&amp;", "</f>
        <v xml:space="preserve">culminado: '2023-09-26', </v>
      </c>
      <c r="AM249" t="str">
        <f>AM$1&amp;": '"&amp;Tabla5[[#This Row],[certificado]]&amp;"', "</f>
        <v xml:space="preserve">certificado: 'UC-72f027a7-64ce-4f9e-b371-5a2ef0102b0d', </v>
      </c>
      <c r="AN249" t="str">
        <f>AN$1&amp;": '"&amp;Tabla5[[#This Row],[url_certificado]]&amp;"', "</f>
        <v xml:space="preserve">url_certificado: 'https://www.udemy.com/certificate/UC-72f027a7-64ce-4f9e-b371-5a2ef0102b0d', </v>
      </c>
      <c r="AO249" t="str">
        <f>AO$1&amp;": '"&amp;Tabla5[[#This Row],[instructor]]&amp;"', "</f>
        <v xml:space="preserve">instructor: 'Jorge Alberto Chávez Sarmiento', </v>
      </c>
      <c r="AP249" t="str">
        <f>AP$1&amp;": '"&amp;Tabla5[[#This Row],[description]]&amp;"', "</f>
        <v xml:space="preserve">description: 'Jorge, con experiencia en bases de datos, te enseñará SQL desde cero.', </v>
      </c>
      <c r="AQ249" t="str">
        <f>AQ$1&amp;": '"&amp;Tabla5[[#This Row],[url_aux]]&amp;"', "</f>
        <v xml:space="preserve">url_aux: '', </v>
      </c>
      <c r="AR249" t="str">
        <f>AR$1&amp;": '"&amp;Tabla5[[#This Row],[calificacion]]&amp;"', "</f>
        <v xml:space="preserve">calificacion: 'Muy bueno', </v>
      </c>
      <c r="AS249" t="str">
        <f>AS$1&amp;": "&amp;Tabla5[[#This Row],[actualizado]]&amp;", "</f>
        <v xml:space="preserve">actualizado: true, </v>
      </c>
      <c r="AT249" t="str">
        <f>AT$1&amp;": "&amp;Tabla5[[#This Row],[en_ruta]]&amp;", "</f>
        <v xml:space="preserve">en_ruta: true, </v>
      </c>
      <c r="AU249" t="str">
        <f>AU$1&amp;": '"&amp;Tabla5[[#This Row],[logo_platform]]&amp;"', "</f>
        <v xml:space="preserve">logo_platform: 'udemy', </v>
      </c>
      <c r="AV249" t="str">
        <f>AV$1&amp;": [ "&amp;Tabla5[[#This Row],[logo_technologies]]&amp;" ], "</f>
        <v xml:space="preserve">logo_technologies: [ 'sql' ], </v>
      </c>
      <c r="AW249" t="str">
        <f>AW$1&amp;": "&amp;Tabla5[[#This Row],[mostrar]]&amp;", "</f>
        <v xml:space="preserve">mostrar: true, </v>
      </c>
      <c r="AX249" t="str">
        <f>AX$1&amp;": '"&amp;Tabla5[[#This Row],[repositorio]]&amp;"', "</f>
        <v xml:space="preserve">repositorio: 'https://github.com/petrix12/repasosql.git', </v>
      </c>
      <c r="AY249" t="str">
        <f>AY$1&amp;": '"&amp;Tabla5[[#This Row],[nota]]&amp;"'"</f>
        <v>nota: ''</v>
      </c>
      <c r="AZ249" t="str">
        <f t="shared" ref="AZ249:AZ252" si="33">"{ "&amp;AA249&amp;AB249&amp;AC249&amp;AD249&amp;AE249&amp;AF249&amp;AG249&amp;AH249&amp;AI249&amp;AJ249&amp;AK249&amp;AL249&amp;AM249&amp;AN249&amp;AO249&amp;AP249&amp;AQ249&amp;AR249&amp;AS249&amp;AT249&amp;AU249&amp;AV249&amp;AW249&amp;AX249&amp;AY249&amp;" },"</f>
        <v>{ id: 248, name: 'Consultas en SQL para principiantes', category: 'Bases de datos', technology: 'SQL', url: 'https://www.udemy.com/course/sql-desde-cero-curso-practico', platform: 'Udemy', costo: 0, money: 'USD', comprado: false, priority: 0, minutos: 330, culminado: '2023-09-26', certificado: 'UC-72f027a7-64ce-4f9e-b371-5a2ef0102b0d', url_certificado: 'https://www.udemy.com/certificate/UC-72f027a7-64ce-4f9e-b371-5a2ef0102b0d', instructor: 'Jorge Alberto Chávez Sarmiento', description: 'Jorge, con experiencia en bases de datos, te enseñará SQL desde cero.', url_aux: '', calificacion: 'Muy bueno', actualizado: true, en_ruta: true, logo_platform: 'udemy', logo_technologies: [ 'sql' ], mostrar: true, repositorio: 'https://github.com/petrix12/repasosql.git', nota: '' },</v>
      </c>
    </row>
    <row r="250" spans="1:52" x14ac:dyDescent="0.3">
      <c r="A250" s="6">
        <v>249</v>
      </c>
      <c r="B250" t="s">
        <v>1355</v>
      </c>
      <c r="C250" t="s">
        <v>333</v>
      </c>
      <c r="D250" t="s">
        <v>332</v>
      </c>
      <c r="E250" s="2" t="s">
        <v>1354</v>
      </c>
      <c r="F250" t="s">
        <v>149</v>
      </c>
      <c r="G250" s="3">
        <v>10</v>
      </c>
      <c r="H250" t="s">
        <v>47</v>
      </c>
      <c r="I250" t="s">
        <v>14</v>
      </c>
      <c r="J250" s="4">
        <v>0</v>
      </c>
      <c r="K250">
        <f>4.2*60</f>
        <v>252</v>
      </c>
      <c r="L250" s="9">
        <v>45298</v>
      </c>
      <c r="M250" t="s">
        <v>147</v>
      </c>
      <c r="O250" t="s">
        <v>150</v>
      </c>
      <c r="P250" t="s">
        <v>1356</v>
      </c>
      <c r="R250" t="s">
        <v>458</v>
      </c>
      <c r="S250" t="s">
        <v>14</v>
      </c>
      <c r="T250" t="s">
        <v>15</v>
      </c>
      <c r="U250" t="s">
        <v>767</v>
      </c>
      <c r="V250" s="19" t="s">
        <v>839</v>
      </c>
      <c r="W250" t="s">
        <v>14</v>
      </c>
      <c r="AA250" t="str">
        <f>AA$1&amp;": "&amp;Tabla5[[#This Row],[id]]&amp;", "</f>
        <v xml:space="preserve">id: 249, </v>
      </c>
      <c r="AB250" t="str">
        <f>AB$1&amp;": '"&amp;Tabla5[[#This Row],[name]]&amp;"', "</f>
        <v xml:space="preserve">name: 'Livewire y WireUI: Crea interfaces web responsivas de forma fácil', </v>
      </c>
      <c r="AC250" t="str">
        <f>AC$1&amp;": '"&amp;Tabla5[[#This Row],[category]]&amp;"', "</f>
        <v xml:space="preserve">category: 'Frameworks de back-end', </v>
      </c>
      <c r="AD250" t="str">
        <f>AD$1&amp;": '"&amp;Tabla5[[#This Row],[technology]]&amp;"', "</f>
        <v xml:space="preserve">technology: 'Laravel', </v>
      </c>
      <c r="AE250" t="str">
        <f>AE$1&amp;": '"&amp;Tabla5[[#This Row],[url]]&amp;"', "</f>
        <v xml:space="preserve">url: 'https://codersfree.com/cursos/livewire-wireui-crea-interfaces-web-responsivas-facil', </v>
      </c>
      <c r="AF250" t="str">
        <f>AF$1&amp;": '"&amp;Tabla5[[#This Row],[platform]]&amp;"', "</f>
        <v xml:space="preserve">platform: 'Coders Free', </v>
      </c>
      <c r="AG250" t="str">
        <f>AG$1&amp;": "&amp;SUBSTITUTE(Tabla5[[#This Row],[costo]],",",".")&amp;", "</f>
        <v xml:space="preserve">costo: 10, </v>
      </c>
      <c r="AH250" t="str">
        <f>AH$1&amp;": '"&amp;Tabla5[[#This Row],[money]]&amp;"', "</f>
        <v xml:space="preserve">money: 'USD', </v>
      </c>
      <c r="AI250" t="str">
        <f>AI$1&amp;": "&amp;Tabla5[[#This Row],[comprado]]&amp;", "</f>
        <v xml:space="preserve">comprado: true, </v>
      </c>
      <c r="AJ250" t="str">
        <f>AJ$1&amp;": "&amp;Tabla5[[#This Row],[priority]]&amp;", "</f>
        <v xml:space="preserve">priority: 0, </v>
      </c>
      <c r="AK250" t="str">
        <f>AK$1&amp;": "&amp;Tabla5[[#This Row],[minutos]]&amp;", "</f>
        <v xml:space="preserve">minutos: 252, </v>
      </c>
      <c r="AL250" t="str">
        <f>AL$1&amp;": "&amp;IF(Tabla5[[#This Row],[culminado]]=0,"null","'"&amp;TEXT(Tabla5[[#This Row],[culminado]],"aaaa-mm-dd")&amp;"'")&amp;", "</f>
        <v xml:space="preserve">culminado: '2024-01-07', </v>
      </c>
      <c r="AM250" t="str">
        <f>AM$1&amp;": '"&amp;Tabla5[[#This Row],[certificado]]&amp;"', "</f>
        <v xml:space="preserve">certificado: 'S/C', </v>
      </c>
      <c r="AN250" t="str">
        <f>AN$1&amp;": '"&amp;Tabla5[[#This Row],[url_certificado]]&amp;"', "</f>
        <v xml:space="preserve">url_certificado: '', </v>
      </c>
      <c r="AO250" t="str">
        <f>AO$1&amp;": '"&amp;Tabla5[[#This Row],[instructor]]&amp;"', "</f>
        <v xml:space="preserve">instructor: 'Victor Arana Flores', </v>
      </c>
      <c r="AP250" t="str">
        <f>AP$1&amp;": '"&amp;Tabla5[[#This Row],[description]]&amp;"', "</f>
        <v xml:space="preserve">description: 'Aprende a desarrollar aplicaciones con WireUI para Laravel y Livewire y mejora tu productividad. Desarrolla interfaces atractivas y funcionales en menos tiempo. ¡Inscríbete ya!', </v>
      </c>
      <c r="AQ250" t="str">
        <f>AQ$1&amp;": '"&amp;Tabla5[[#This Row],[url_aux]]&amp;"', "</f>
        <v xml:space="preserve">url_aux: '', </v>
      </c>
      <c r="AR250" t="str">
        <f>AR$1&amp;": '"&amp;Tabla5[[#This Row],[calificacion]]&amp;"', "</f>
        <v xml:space="preserve">calificacion: 'Excelente', </v>
      </c>
      <c r="AS250" t="str">
        <f>AS$1&amp;": "&amp;Tabla5[[#This Row],[actualizado]]&amp;", "</f>
        <v xml:space="preserve">actualizado: true, </v>
      </c>
      <c r="AT250" t="str">
        <f>AT$1&amp;": "&amp;Tabla5[[#This Row],[en_ruta]]&amp;", "</f>
        <v xml:space="preserve">en_ruta: false, </v>
      </c>
      <c r="AU250" t="str">
        <f>AU$1&amp;": '"&amp;Tabla5[[#This Row],[logo_platform]]&amp;"', "</f>
        <v xml:space="preserve">logo_platform: 'coders_free', </v>
      </c>
      <c r="AV250" t="str">
        <f>AV$1&amp;": [ "&amp;Tabla5[[#This Row],[logo_technologies]]&amp;" ], "</f>
        <v xml:space="preserve">logo_technologies: [ 'laravel' ], </v>
      </c>
      <c r="AW250" t="str">
        <f>AW$1&amp;": "&amp;Tabla5[[#This Row],[mostrar]]&amp;", "</f>
        <v xml:space="preserve">mostrar: true, </v>
      </c>
      <c r="AX250" t="str">
        <f>AX$1&amp;": '"&amp;Tabla5[[#This Row],[repositorio]]&amp;"', "</f>
        <v xml:space="preserve">repositorio: '', </v>
      </c>
      <c r="AY250" t="str">
        <f>AY$1&amp;": '"&amp;Tabla5[[#This Row],[nota]]&amp;"'"</f>
        <v>nota: ''</v>
      </c>
      <c r="AZ250" t="str">
        <f t="shared" si="33"/>
        <v>{ id: 249, name: 'Livewire y WireUI: Crea interfaces web responsivas de forma fácil', category: 'Frameworks de back-end', technology: 'Laravel', url: 'https://codersfree.com/cursos/livewire-wireui-crea-interfaces-web-responsivas-facil', platform: 'Coders Free', costo: 10, money: 'USD', comprado: true, priority: 0, minutos: 252, culminado: '2024-01-07', certificado: 'S/C', url_certificado: '', instructor: 'Victor Arana Flores', description: 'Aprende a desarrollar aplicaciones con WireUI para Laravel y Livewire y mejora tu productividad. Desarrolla interfaces atractivas y funcionales en menos tiempo. ¡Inscríbete ya!', url_aux: '', calificacion: 'Excelente', actualizado: true, en_ruta: false, logo_platform: 'coders_free', logo_technologies: [ 'laravel' ], mostrar: true, repositorio: '', nota: '' },</v>
      </c>
    </row>
    <row r="251" spans="1:52" x14ac:dyDescent="0.3">
      <c r="A251" s="6">
        <v>250</v>
      </c>
      <c r="B251" t="s">
        <v>1357</v>
      </c>
      <c r="C251" t="s">
        <v>333</v>
      </c>
      <c r="D251" t="s">
        <v>332</v>
      </c>
      <c r="E251" s="2" t="s">
        <v>1358</v>
      </c>
      <c r="F251" t="s">
        <v>520</v>
      </c>
      <c r="G251" s="3">
        <v>0</v>
      </c>
      <c r="H251" t="s">
        <v>47</v>
      </c>
      <c r="I251" t="s">
        <v>14</v>
      </c>
      <c r="J251" s="4">
        <v>0</v>
      </c>
      <c r="K251">
        <v>11</v>
      </c>
      <c r="L251" s="9">
        <v>45377</v>
      </c>
      <c r="M251" t="s">
        <v>147</v>
      </c>
      <c r="O251" t="s">
        <v>1164</v>
      </c>
      <c r="P251" t="s">
        <v>1359</v>
      </c>
      <c r="R251" t="s">
        <v>458</v>
      </c>
      <c r="S251" t="s">
        <v>14</v>
      </c>
      <c r="T251" t="s">
        <v>14</v>
      </c>
      <c r="U251" t="s">
        <v>764</v>
      </c>
      <c r="V251" s="19" t="s">
        <v>839</v>
      </c>
      <c r="W251" s="19" t="s">
        <v>15</v>
      </c>
      <c r="AA251" t="str">
        <f>AA$1&amp;": "&amp;Tabla5[[#This Row],[id]]&amp;", "</f>
        <v xml:space="preserve">id: 250, </v>
      </c>
      <c r="AB251" t="str">
        <f>AB$1&amp;": '"&amp;Tabla5[[#This Row],[name]]&amp;"', "</f>
        <v xml:space="preserve">name: 'Novedades de Laravel 11', </v>
      </c>
      <c r="AC251" t="str">
        <f>AC$1&amp;": '"&amp;Tabla5[[#This Row],[category]]&amp;"', "</f>
        <v xml:space="preserve">category: 'Frameworks de back-end', </v>
      </c>
      <c r="AD251" t="str">
        <f>AD$1&amp;": '"&amp;Tabla5[[#This Row],[technology]]&amp;"', "</f>
        <v xml:space="preserve">technology: 'Laravel', </v>
      </c>
      <c r="AE251" t="str">
        <f>AE$1&amp;": '"&amp;Tabla5[[#This Row],[url]]&amp;"', "</f>
        <v xml:space="preserve">url: 'https://aprendible.com/series/novedades-de-laravel-11', </v>
      </c>
      <c r="AF251" t="str">
        <f>AF$1&amp;": '"&amp;Tabla5[[#This Row],[platform]]&amp;"', "</f>
        <v xml:space="preserve">platform: 'Aprendible', </v>
      </c>
      <c r="AG251" t="str">
        <f>AG$1&amp;": "&amp;SUBSTITUTE(Tabla5[[#This Row],[costo]],",",".")&amp;", "</f>
        <v xml:space="preserve">costo: 0, </v>
      </c>
      <c r="AH251" t="str">
        <f>AH$1&amp;": '"&amp;Tabla5[[#This Row],[money]]&amp;"', "</f>
        <v xml:space="preserve">money: 'USD', </v>
      </c>
      <c r="AI251" t="str">
        <f>AI$1&amp;": "&amp;Tabla5[[#This Row],[comprado]]&amp;", "</f>
        <v xml:space="preserve">comprado: true, </v>
      </c>
      <c r="AJ251" t="str">
        <f>AJ$1&amp;": "&amp;Tabla5[[#This Row],[priority]]&amp;", "</f>
        <v xml:space="preserve">priority: 0, </v>
      </c>
      <c r="AK251" t="str">
        <f>AK$1&amp;": "&amp;Tabla5[[#This Row],[minutos]]&amp;", "</f>
        <v xml:space="preserve">minutos: 11, </v>
      </c>
      <c r="AL251" t="str">
        <f>AL$1&amp;": "&amp;IF(Tabla5[[#This Row],[culminado]]=0,"null","'"&amp;TEXT(Tabla5[[#This Row],[culminado]],"aaaa-mm-dd")&amp;"'")&amp;", "</f>
        <v xml:space="preserve">culminado: '2024-03-26', </v>
      </c>
      <c r="AM251" t="str">
        <f>AM$1&amp;": '"&amp;Tabla5[[#This Row],[certificado]]&amp;"', "</f>
        <v xml:space="preserve">certificado: 'S/C', </v>
      </c>
      <c r="AN251" t="str">
        <f>AN$1&amp;": '"&amp;Tabla5[[#This Row],[url_certificado]]&amp;"', "</f>
        <v xml:space="preserve">url_certificado: '', </v>
      </c>
      <c r="AO251" t="str">
        <f>AO$1&amp;": '"&amp;Tabla5[[#This Row],[instructor]]&amp;"', "</f>
        <v xml:space="preserve">instructor: 'Jorge Luis García Coello', </v>
      </c>
      <c r="AP251" t="str">
        <f>AP$1&amp;": '"&amp;Tabla5[[#This Row],[description]]&amp;"', "</f>
        <v xml:space="preserve">description: 'En esta serie de videos exploramos las últimas características de la versión 11 de Laravel y sus principales diferencias con la versión anterior.', </v>
      </c>
      <c r="AQ251" t="str">
        <f>AQ$1&amp;": '"&amp;Tabla5[[#This Row],[url_aux]]&amp;"', "</f>
        <v xml:space="preserve">url_aux: '', </v>
      </c>
      <c r="AR251" t="str">
        <f>AR$1&amp;": '"&amp;Tabla5[[#This Row],[calificacion]]&amp;"', "</f>
        <v xml:space="preserve">calificacion: 'Excelente', </v>
      </c>
      <c r="AS251" t="str">
        <f>AS$1&amp;": "&amp;Tabla5[[#This Row],[actualizado]]&amp;", "</f>
        <v xml:space="preserve">actualizado: true, </v>
      </c>
      <c r="AT251" t="str">
        <f>AT$1&amp;": "&amp;Tabla5[[#This Row],[en_ruta]]&amp;", "</f>
        <v xml:space="preserve">en_ruta: true, </v>
      </c>
      <c r="AU251" t="str">
        <f>AU$1&amp;": '"&amp;Tabla5[[#This Row],[logo_platform]]&amp;"', "</f>
        <v xml:space="preserve">logo_platform: 'aprendible', </v>
      </c>
      <c r="AV251" t="str">
        <f>AV$1&amp;": [ "&amp;Tabla5[[#This Row],[logo_technologies]]&amp;" ], "</f>
        <v xml:space="preserve">logo_technologies: [ 'laravel' ], </v>
      </c>
      <c r="AW251" t="str">
        <f>AW$1&amp;": "&amp;Tabla5[[#This Row],[mostrar]]&amp;", "</f>
        <v xml:space="preserve">mostrar: false, </v>
      </c>
      <c r="AX251" t="str">
        <f>AX$1&amp;": '"&amp;Tabla5[[#This Row],[repositorio]]&amp;"', "</f>
        <v xml:space="preserve">repositorio: '', </v>
      </c>
      <c r="AY251" t="str">
        <f>AY$1&amp;": '"&amp;Tabla5[[#This Row],[nota]]&amp;"'"</f>
        <v>nota: ''</v>
      </c>
      <c r="AZ251" t="str">
        <f t="shared" si="33"/>
        <v>{ id: 250, name: 'Novedades de Laravel 11', category: 'Frameworks de back-end', technology: 'Laravel', url: 'https://aprendible.com/series/novedades-de-laravel-11', platform: 'Aprendible', costo: 0, money: 'USD', comprado: true, priority: 0, minutos: 11, culminado: '2024-03-26', certificado: 'S/C', url_certificado: '', instructor: 'Jorge Luis García Coello', description: 'En esta serie de videos exploramos las últimas características de la versión 11 de Laravel y sus principales diferencias con la versión anterior.', url_aux: '', calificacion: 'Excelente', actualizado: true, en_ruta: true, logo_platform: 'aprendible', logo_technologies: [ 'laravel' ], mostrar: false, repositorio: '', nota: '' },</v>
      </c>
    </row>
    <row r="252" spans="1:52" x14ac:dyDescent="0.3">
      <c r="A252" s="6">
        <v>251</v>
      </c>
      <c r="B252" t="s">
        <v>1361</v>
      </c>
      <c r="C252" t="s">
        <v>113</v>
      </c>
      <c r="D252" t="s">
        <v>697</v>
      </c>
      <c r="E252" s="2" t="s">
        <v>1360</v>
      </c>
      <c r="F252" t="s">
        <v>1362</v>
      </c>
      <c r="G252" s="3">
        <v>0</v>
      </c>
      <c r="H252" t="s">
        <v>47</v>
      </c>
      <c r="I252" t="s">
        <v>14</v>
      </c>
      <c r="J252" s="4">
        <v>0</v>
      </c>
      <c r="K252">
        <v>51</v>
      </c>
      <c r="L252" s="9">
        <v>45373</v>
      </c>
      <c r="M252" s="2" t="s">
        <v>1377</v>
      </c>
      <c r="O252" t="s">
        <v>1365</v>
      </c>
      <c r="P252" t="s">
        <v>1363</v>
      </c>
      <c r="R252" t="s">
        <v>507</v>
      </c>
      <c r="S252" t="s">
        <v>14</v>
      </c>
      <c r="T252" t="s">
        <v>14</v>
      </c>
      <c r="U252" t="s">
        <v>1364</v>
      </c>
      <c r="V252" s="19" t="s">
        <v>1372</v>
      </c>
      <c r="W252" s="19" t="s">
        <v>15</v>
      </c>
      <c r="AA252" t="str">
        <f>AA$1&amp;": "&amp;Tabla5[[#This Row],[id]]&amp;", "</f>
        <v xml:space="preserve">id: 251, </v>
      </c>
      <c r="AB252" t="str">
        <f>AB$1&amp;": '"&amp;Tabla5[[#This Row],[name]]&amp;"', "</f>
        <v xml:space="preserve">name: 'Arquitectura hexagonal', </v>
      </c>
      <c r="AC252" t="str">
        <f>AC$1&amp;": '"&amp;Tabla5[[#This Row],[category]]&amp;"', "</f>
        <v xml:space="preserve">category: 'Paradigmas', </v>
      </c>
      <c r="AD252" t="str">
        <f>AD$1&amp;": '"&amp;Tabla5[[#This Row],[technology]]&amp;"', "</f>
        <v xml:space="preserve">technology: 'Programación', </v>
      </c>
      <c r="AE252" t="str">
        <f>AE$1&amp;": '"&amp;Tabla5[[#This Row],[url]]&amp;"', "</f>
        <v xml:space="preserve">url: 'https://campus-ademass.com/curso/35', </v>
      </c>
      <c r="AF252" t="str">
        <f>AF$1&amp;": '"&amp;Tabla5[[#This Row],[platform]]&amp;"', "</f>
        <v xml:space="preserve">platform: 'Ademass', </v>
      </c>
      <c r="AG252" t="str">
        <f>AG$1&amp;": "&amp;SUBSTITUTE(Tabla5[[#This Row],[costo]],",",".")&amp;", "</f>
        <v xml:space="preserve">costo: 0, </v>
      </c>
      <c r="AH252" t="str">
        <f>AH$1&amp;": '"&amp;Tabla5[[#This Row],[money]]&amp;"', "</f>
        <v xml:space="preserve">money: 'USD', </v>
      </c>
      <c r="AI252" t="str">
        <f>AI$1&amp;": "&amp;Tabla5[[#This Row],[comprado]]&amp;", "</f>
        <v xml:space="preserve">comprado: true, </v>
      </c>
      <c r="AJ252" t="str">
        <f>AJ$1&amp;": "&amp;Tabla5[[#This Row],[priority]]&amp;", "</f>
        <v xml:space="preserve">priority: 0, </v>
      </c>
      <c r="AK252" t="str">
        <f>AK$1&amp;": "&amp;Tabla5[[#This Row],[minutos]]&amp;", "</f>
        <v xml:space="preserve">minutos: 51, </v>
      </c>
      <c r="AL252" t="str">
        <f>AL$1&amp;": "&amp;IF(Tabla5[[#This Row],[culminado]]=0,"null","'"&amp;TEXT(Tabla5[[#This Row],[culminado]],"aaaa-mm-dd")&amp;"'")&amp;", "</f>
        <v xml:space="preserve">culminado: '2024-03-22', </v>
      </c>
      <c r="AM252" t="str">
        <f>AM$1&amp;": '"&amp;Tabla5[[#This Row],[certificado]]&amp;"', "</f>
        <v xml:space="preserve">certificado: 'https://campus-ademass.com/aut/11581', </v>
      </c>
      <c r="AN252" t="str">
        <f>AN$1&amp;": '"&amp;Tabla5[[#This Row],[url_certificado]]&amp;"', "</f>
        <v xml:space="preserve">url_certificado: '', </v>
      </c>
      <c r="AO252" t="str">
        <f>AO$1&amp;": '"&amp;Tabla5[[#This Row],[instructor]]&amp;"', "</f>
        <v xml:space="preserve">instructor: 'Juan José Ruíz Muñoz', </v>
      </c>
      <c r="AP252" t="str">
        <f>AP$1&amp;": '"&amp;Tabla5[[#This Row],[description]]&amp;"', "</f>
        <v xml:space="preserve">description: 'Descubre cómo implementar la arquitectura hexagonal, también conocida como puertos y adaptadores, en tus proyectos de programación. Este video te proporcionará una sólida comprensión de los fundamentos teóricos detrás de esta arquitectura.', </v>
      </c>
      <c r="AQ252" t="str">
        <f>AQ$1&amp;": '"&amp;Tabla5[[#This Row],[url_aux]]&amp;"', "</f>
        <v xml:space="preserve">url_aux: '', </v>
      </c>
      <c r="AR252" t="str">
        <f>AR$1&amp;": '"&amp;Tabla5[[#This Row],[calificacion]]&amp;"', "</f>
        <v xml:space="preserve">calificacion: 'Muy bueno', </v>
      </c>
      <c r="AS252" t="str">
        <f>AS$1&amp;": "&amp;Tabla5[[#This Row],[actualizado]]&amp;", "</f>
        <v xml:space="preserve">actualizado: true, </v>
      </c>
      <c r="AT252" t="str">
        <f>AT$1&amp;": "&amp;Tabla5[[#This Row],[en_ruta]]&amp;", "</f>
        <v xml:space="preserve">en_ruta: true, </v>
      </c>
      <c r="AU252" t="str">
        <f>AU$1&amp;": '"&amp;Tabla5[[#This Row],[logo_platform]]&amp;"', "</f>
        <v xml:space="preserve">logo_platform: 'ademass', </v>
      </c>
      <c r="AV252" t="str">
        <f>AV$1&amp;": [ "&amp;Tabla5[[#This Row],[logo_technologies]]&amp;" ], "</f>
        <v xml:space="preserve">logo_technologies: [ 'arquitectura_hexagonal' ], </v>
      </c>
      <c r="AW252" t="str">
        <f>AW$1&amp;": "&amp;Tabla5[[#This Row],[mostrar]]&amp;", "</f>
        <v xml:space="preserve">mostrar: false, </v>
      </c>
      <c r="AX252" t="str">
        <f>AX$1&amp;": '"&amp;Tabla5[[#This Row],[repositorio]]&amp;"', "</f>
        <v xml:space="preserve">repositorio: '', </v>
      </c>
      <c r="AY252" t="str">
        <f>AY$1&amp;": '"&amp;Tabla5[[#This Row],[nota]]&amp;"'"</f>
        <v>nota: ''</v>
      </c>
      <c r="AZ252" t="str">
        <f t="shared" si="33"/>
        <v>{ id: 251, name: 'Arquitectura hexagonal', category: 'Paradigmas', technology: 'Programación', url: 'https://campus-ademass.com/curso/35', platform: 'Ademass', costo: 0, money: 'USD', comprado: true, priority: 0, minutos: 51, culminado: '2024-03-22', certificado: 'https://campus-ademass.com/aut/11581', url_certificado: '', instructor: 'Juan José Ruíz Muñoz', description: 'Descubre cómo implementar la arquitectura hexagonal, también conocida como puertos y adaptadores, en tus proyectos de programación. Este video te proporcionará una sólida comprensión de los fundamentos teóricos detrás de esta arquitectura.', url_aux: '', calificacion: 'Muy bueno', actualizado: true, en_ruta: true, logo_platform: 'ademass', logo_technologies: [ 'arquitectura_hexagonal' ], mostrar: false, repositorio: '', nota: '' },</v>
      </c>
    </row>
    <row r="253" spans="1:52" x14ac:dyDescent="0.3">
      <c r="A253" s="6">
        <v>252</v>
      </c>
      <c r="B253" t="s">
        <v>1366</v>
      </c>
      <c r="C253" t="s">
        <v>333</v>
      </c>
      <c r="D253" t="s">
        <v>332</v>
      </c>
      <c r="E253" s="2" t="s">
        <v>1367</v>
      </c>
      <c r="F253" t="s">
        <v>520</v>
      </c>
      <c r="G253" s="3">
        <v>0</v>
      </c>
      <c r="H253" t="s">
        <v>47</v>
      </c>
      <c r="I253" t="s">
        <v>14</v>
      </c>
      <c r="J253" s="4">
        <v>0</v>
      </c>
      <c r="K253">
        <v>28</v>
      </c>
      <c r="L253" s="9">
        <v>45377</v>
      </c>
      <c r="M253" t="s">
        <v>147</v>
      </c>
      <c r="O253" t="s">
        <v>1164</v>
      </c>
      <c r="P253" t="s">
        <v>1368</v>
      </c>
      <c r="R253" t="s">
        <v>458</v>
      </c>
      <c r="S253" t="s">
        <v>14</v>
      </c>
      <c r="T253" t="s">
        <v>14</v>
      </c>
      <c r="U253" t="s">
        <v>764</v>
      </c>
      <c r="V253" s="19" t="s">
        <v>839</v>
      </c>
      <c r="W253" s="19" t="s">
        <v>15</v>
      </c>
      <c r="AA253" t="str">
        <f>AA$1&amp;": "&amp;Tabla5[[#This Row],[id]]&amp;", "</f>
        <v xml:space="preserve">id: 252, </v>
      </c>
      <c r="AB253" t="str">
        <f>AB$1&amp;": '"&amp;Tabla5[[#This Row],[name]]&amp;"', "</f>
        <v xml:space="preserve">name: 'Novedades de Laravel 10', </v>
      </c>
      <c r="AC253" t="str">
        <f>AC$1&amp;": '"&amp;Tabla5[[#This Row],[category]]&amp;"', "</f>
        <v xml:space="preserve">category: 'Frameworks de back-end', </v>
      </c>
      <c r="AD253" t="str">
        <f>AD$1&amp;": '"&amp;Tabla5[[#This Row],[technology]]&amp;"', "</f>
        <v xml:space="preserve">technology: 'Laravel', </v>
      </c>
      <c r="AE253" t="str">
        <f>AE$1&amp;": '"&amp;Tabla5[[#This Row],[url]]&amp;"', "</f>
        <v xml:space="preserve">url: 'https://aprendible.com/series/novedades-de-laravel-10', </v>
      </c>
      <c r="AF253" t="str">
        <f>AF$1&amp;": '"&amp;Tabla5[[#This Row],[platform]]&amp;"', "</f>
        <v xml:space="preserve">platform: 'Aprendible', </v>
      </c>
      <c r="AG253" t="str">
        <f>AG$1&amp;": "&amp;SUBSTITUTE(Tabla5[[#This Row],[costo]],",",".")&amp;", "</f>
        <v xml:space="preserve">costo: 0, </v>
      </c>
      <c r="AH253" t="str">
        <f>AH$1&amp;": '"&amp;Tabla5[[#This Row],[money]]&amp;"', "</f>
        <v xml:space="preserve">money: 'USD', </v>
      </c>
      <c r="AI253" t="str">
        <f>AI$1&amp;": "&amp;Tabla5[[#This Row],[comprado]]&amp;", "</f>
        <v xml:space="preserve">comprado: true, </v>
      </c>
      <c r="AJ253" t="str">
        <f>AJ$1&amp;": "&amp;Tabla5[[#This Row],[priority]]&amp;", "</f>
        <v xml:space="preserve">priority: 0, </v>
      </c>
      <c r="AK253" t="str">
        <f>AK$1&amp;": "&amp;Tabla5[[#This Row],[minutos]]&amp;", "</f>
        <v xml:space="preserve">minutos: 28, </v>
      </c>
      <c r="AL253" t="str">
        <f>AL$1&amp;": "&amp;IF(Tabla5[[#This Row],[culminado]]=0,"null","'"&amp;TEXT(Tabla5[[#This Row],[culminado]],"aaaa-mm-dd")&amp;"'")&amp;", "</f>
        <v xml:space="preserve">culminado: '2024-03-26', </v>
      </c>
      <c r="AM253" t="str">
        <f>AM$1&amp;": '"&amp;Tabla5[[#This Row],[certificado]]&amp;"', "</f>
        <v xml:space="preserve">certificado: 'S/C', </v>
      </c>
      <c r="AN253" t="str">
        <f>AN$1&amp;": '"&amp;Tabla5[[#This Row],[url_certificado]]&amp;"', "</f>
        <v xml:space="preserve">url_certificado: '', </v>
      </c>
      <c r="AO253" t="str">
        <f>AO$1&amp;": '"&amp;Tabla5[[#This Row],[instructor]]&amp;"', "</f>
        <v xml:space="preserve">instructor: 'Jorge Luis García Coello', </v>
      </c>
      <c r="AP253" t="str">
        <f>AP$1&amp;": '"&amp;Tabla5[[#This Row],[description]]&amp;"', "</f>
        <v xml:space="preserve">description: 'En esta serie de videos exploramos las principales novedades de la versión 10 de Laravel liberada el 14 de febrero del 2023.', </v>
      </c>
      <c r="AQ253" t="str">
        <f>AQ$1&amp;": '"&amp;Tabla5[[#This Row],[url_aux]]&amp;"', "</f>
        <v xml:space="preserve">url_aux: '', </v>
      </c>
      <c r="AR253" t="str">
        <f>AR$1&amp;": '"&amp;Tabla5[[#This Row],[calificacion]]&amp;"', "</f>
        <v xml:space="preserve">calificacion: 'Excelente', </v>
      </c>
      <c r="AS253" t="str">
        <f>AS$1&amp;": "&amp;Tabla5[[#This Row],[actualizado]]&amp;", "</f>
        <v xml:space="preserve">actualizado: true, </v>
      </c>
      <c r="AT253" t="str">
        <f>AT$1&amp;": "&amp;Tabla5[[#This Row],[en_ruta]]&amp;", "</f>
        <v xml:space="preserve">en_ruta: true, </v>
      </c>
      <c r="AU253" t="str">
        <f>AU$1&amp;": '"&amp;Tabla5[[#This Row],[logo_platform]]&amp;"', "</f>
        <v xml:space="preserve">logo_platform: 'aprendible', </v>
      </c>
      <c r="AV253" t="str">
        <f>AV$1&amp;": [ "&amp;Tabla5[[#This Row],[logo_technologies]]&amp;" ], "</f>
        <v xml:space="preserve">logo_technologies: [ 'laravel' ], </v>
      </c>
      <c r="AW253" t="str">
        <f>AW$1&amp;": "&amp;Tabla5[[#This Row],[mostrar]]&amp;", "</f>
        <v xml:space="preserve">mostrar: false, </v>
      </c>
      <c r="AX253" t="str">
        <f>AX$1&amp;": '"&amp;Tabla5[[#This Row],[repositorio]]&amp;"', "</f>
        <v xml:space="preserve">repositorio: '', </v>
      </c>
      <c r="AY253" t="str">
        <f>AY$1&amp;": '"&amp;Tabla5[[#This Row],[nota]]&amp;"'"</f>
        <v>nota: ''</v>
      </c>
      <c r="AZ253" t="str">
        <f t="shared" ref="AZ253" si="34">"{ "&amp;AA253&amp;AB253&amp;AC253&amp;AD253&amp;AE253&amp;AF253&amp;AG253&amp;AH253&amp;AI253&amp;AJ253&amp;AK253&amp;AL253&amp;AM253&amp;AN253&amp;AO253&amp;AP253&amp;AQ253&amp;AR253&amp;AS253&amp;AT253&amp;AU253&amp;AV253&amp;AW253&amp;AX253&amp;AY253&amp;" },"</f>
        <v>{ id: 252, name: 'Novedades de Laravel 10', category: 'Frameworks de back-end', technology: 'Laravel', url: 'https://aprendible.com/series/novedades-de-laravel-10', platform: 'Aprendible', costo: 0, money: 'USD', comprado: true, priority: 0, minutos: 28, culminado: '2024-03-26', certificado: 'S/C', url_certificado: '', instructor: 'Jorge Luis García Coello', description: 'En esta serie de videos exploramos las principales novedades de la versión 10 de Laravel liberada el 14 de febrero del 2023.', url_aux: '', calificacion: 'Excelente', actualizado: true, en_ruta: true, logo_platform: 'aprendible', logo_technologies: [ 'laravel' ], mostrar: false, repositorio: '', nota: '' },</v>
      </c>
    </row>
    <row r="254" spans="1:52" x14ac:dyDescent="0.3">
      <c r="A254" s="6">
        <v>253</v>
      </c>
      <c r="B254" t="s">
        <v>1369</v>
      </c>
      <c r="C254" t="s">
        <v>333</v>
      </c>
      <c r="D254" t="s">
        <v>332</v>
      </c>
      <c r="E254" s="2" t="s">
        <v>1370</v>
      </c>
      <c r="F254" t="s">
        <v>149</v>
      </c>
      <c r="G254" s="3">
        <v>10</v>
      </c>
      <c r="H254" t="s">
        <v>47</v>
      </c>
      <c r="I254" t="s">
        <v>14</v>
      </c>
      <c r="J254" s="4">
        <v>0</v>
      </c>
      <c r="K254">
        <f>34.9*60</f>
        <v>2094</v>
      </c>
      <c r="L254" s="9">
        <v>45457</v>
      </c>
      <c r="M254" t="s">
        <v>147</v>
      </c>
      <c r="O254" t="s">
        <v>150</v>
      </c>
      <c r="P254" t="s">
        <v>1371</v>
      </c>
      <c r="R254" t="s">
        <v>446</v>
      </c>
      <c r="S254" t="s">
        <v>14</v>
      </c>
      <c r="T254" t="s">
        <v>15</v>
      </c>
      <c r="U254" t="s">
        <v>767</v>
      </c>
      <c r="V254" s="19" t="s">
        <v>839</v>
      </c>
      <c r="W254" t="s">
        <v>14</v>
      </c>
      <c r="AA254" t="str">
        <f>AA$1&amp;": "&amp;Tabla5[[#This Row],[id]]&amp;", "</f>
        <v xml:space="preserve">id: 253, </v>
      </c>
      <c r="AB254" t="str">
        <f>AB$1&amp;": '"&amp;Tabla5[[#This Row],[name]]&amp;"', "</f>
        <v xml:space="preserve">name: 'Curso avanzado de Laravel 11', </v>
      </c>
      <c r="AC254" t="str">
        <f>AC$1&amp;": '"&amp;Tabla5[[#This Row],[category]]&amp;"', "</f>
        <v xml:space="preserve">category: 'Frameworks de back-end', </v>
      </c>
      <c r="AD254" t="str">
        <f>AD$1&amp;": '"&amp;Tabla5[[#This Row],[technology]]&amp;"', "</f>
        <v xml:space="preserve">technology: 'Laravel', </v>
      </c>
      <c r="AE254" t="str">
        <f>AE$1&amp;": '"&amp;Tabla5[[#This Row],[url]]&amp;"', "</f>
        <v xml:space="preserve">url: 'https://codersfree.com/cursos/aprende-laravel-avanzado', </v>
      </c>
      <c r="AF254" t="str">
        <f>AF$1&amp;": '"&amp;Tabla5[[#This Row],[platform]]&amp;"', "</f>
        <v xml:space="preserve">platform: 'Coders Free', </v>
      </c>
      <c r="AG254" t="str">
        <f>AG$1&amp;": "&amp;SUBSTITUTE(Tabla5[[#This Row],[costo]],",",".")&amp;", "</f>
        <v xml:space="preserve">costo: 10, </v>
      </c>
      <c r="AH254" t="str">
        <f>AH$1&amp;": '"&amp;Tabla5[[#This Row],[money]]&amp;"', "</f>
        <v xml:space="preserve">money: 'USD', </v>
      </c>
      <c r="AI254" t="str">
        <f>AI$1&amp;": "&amp;Tabla5[[#This Row],[comprado]]&amp;", "</f>
        <v xml:space="preserve">comprado: true, </v>
      </c>
      <c r="AJ254" t="str">
        <f>AJ$1&amp;": "&amp;Tabla5[[#This Row],[priority]]&amp;", "</f>
        <v xml:space="preserve">priority: 0, </v>
      </c>
      <c r="AK254" t="str">
        <f>AK$1&amp;": "&amp;Tabla5[[#This Row],[minutos]]&amp;", "</f>
        <v xml:space="preserve">minutos: 2094, </v>
      </c>
      <c r="AL254" t="str">
        <f>AL$1&amp;": "&amp;IF(Tabla5[[#This Row],[culminado]]=0,"null","'"&amp;TEXT(Tabla5[[#This Row],[culminado]],"aaaa-mm-dd")&amp;"'")&amp;", "</f>
        <v xml:space="preserve">culminado: '2024-06-14', </v>
      </c>
      <c r="AM254" t="str">
        <f>AM$1&amp;": '"&amp;Tabla5[[#This Row],[certificado]]&amp;"', "</f>
        <v xml:space="preserve">certificado: 'S/C', </v>
      </c>
      <c r="AN254" t="str">
        <f>AN$1&amp;": '"&amp;Tabla5[[#This Row],[url_certificado]]&amp;"', "</f>
        <v xml:space="preserve">url_certificado: '', </v>
      </c>
      <c r="AO254" t="str">
        <f>AO$1&amp;": '"&amp;Tabla5[[#This Row],[instructor]]&amp;"', "</f>
        <v xml:space="preserve">instructor: 'Victor Arana Flores', </v>
      </c>
      <c r="AP254" t="str">
        <f>AP$1&amp;": '"&amp;Tabla5[[#This Row],[description]]&amp;"', "</f>
        <v xml:space="preserve">description: 'En este curso avanzado de Laravel 11, aprenderás técnicas y herramientas avanzadas para mejorar tus habilidades en Laravel. Domina Laravel y crea aplicaciones web de alta calidad.', </v>
      </c>
      <c r="AQ254" t="str">
        <f>AQ$1&amp;": '"&amp;Tabla5[[#This Row],[url_aux]]&amp;"', "</f>
        <v xml:space="preserve">url_aux: '', </v>
      </c>
      <c r="AR254" t="str">
        <f>AR$1&amp;": '"&amp;Tabla5[[#This Row],[calificacion]]&amp;"', "</f>
        <v xml:space="preserve">calificacion: 'Bueno', </v>
      </c>
      <c r="AS254" t="str">
        <f>AS$1&amp;": "&amp;Tabla5[[#This Row],[actualizado]]&amp;", "</f>
        <v xml:space="preserve">actualizado: true, </v>
      </c>
      <c r="AT254" t="str">
        <f>AT$1&amp;": "&amp;Tabla5[[#This Row],[en_ruta]]&amp;", "</f>
        <v xml:space="preserve">en_ruta: false, </v>
      </c>
      <c r="AU254" t="str">
        <f>AU$1&amp;": '"&amp;Tabla5[[#This Row],[logo_platform]]&amp;"', "</f>
        <v xml:space="preserve">logo_platform: 'coders_free', </v>
      </c>
      <c r="AV254" t="str">
        <f>AV$1&amp;": [ "&amp;Tabla5[[#This Row],[logo_technologies]]&amp;" ], "</f>
        <v xml:space="preserve">logo_technologies: [ 'laravel' ], </v>
      </c>
      <c r="AW254" t="str">
        <f>AW$1&amp;": "&amp;Tabla5[[#This Row],[mostrar]]&amp;", "</f>
        <v xml:space="preserve">mostrar: true, </v>
      </c>
      <c r="AX254" t="str">
        <f>AX$1&amp;": '"&amp;Tabla5[[#This Row],[repositorio]]&amp;"', "</f>
        <v xml:space="preserve">repositorio: '', </v>
      </c>
      <c r="AY254" t="str">
        <f>AY$1&amp;": '"&amp;Tabla5[[#This Row],[nota]]&amp;"'"</f>
        <v>nota: ''</v>
      </c>
      <c r="AZ254" t="str">
        <f t="shared" ref="AZ254" si="35">"{ "&amp;AA254&amp;AB254&amp;AC254&amp;AD254&amp;AE254&amp;AF254&amp;AG254&amp;AH254&amp;AI254&amp;AJ254&amp;AK254&amp;AL254&amp;AM254&amp;AN254&amp;AO254&amp;AP254&amp;AQ254&amp;AR254&amp;AS254&amp;AT254&amp;AU254&amp;AV254&amp;AW254&amp;AX254&amp;AY254&amp;" },"</f>
        <v>{ id: 253, name: 'Curso avanzado de Laravel 11', category: 'Frameworks de back-end', technology: 'Laravel', url: 'https://codersfree.com/cursos/aprende-laravel-avanzado', platform: 'Coders Free', costo: 10, money: 'USD', comprado: true, priority: 0, minutos: 2094, culminado: '2024-06-14', certificado: 'S/C', url_certificado: '', instructor: 'Victor Arana Flores', description: 'En este curso avanzado de Laravel 11, aprenderás técnicas y herramientas avanzadas para mejorar tus habilidades en Laravel. Domina Laravel y crea aplicaciones web de alta calidad.', url_aux: '', calificacion: 'Bueno', actualizado: true, en_ruta: false, logo_platform: 'coders_free', logo_technologies: [ 'laravel' ], mostrar: true, repositorio: '', nota: '' },</v>
      </c>
    </row>
    <row r="255" spans="1:52" x14ac:dyDescent="0.3">
      <c r="A255" s="6">
        <v>254</v>
      </c>
      <c r="B255" t="s">
        <v>1374</v>
      </c>
      <c r="C255" t="s">
        <v>333</v>
      </c>
      <c r="D255" t="s">
        <v>332</v>
      </c>
      <c r="E255" s="2" t="s">
        <v>1375</v>
      </c>
      <c r="F255" t="s">
        <v>1362</v>
      </c>
      <c r="G255" s="3">
        <v>0</v>
      </c>
      <c r="H255" t="s">
        <v>47</v>
      </c>
      <c r="I255" t="s">
        <v>14</v>
      </c>
      <c r="J255" s="4">
        <v>0</v>
      </c>
      <c r="K255">
        <v>1632</v>
      </c>
      <c r="L255" s="9">
        <v>45464</v>
      </c>
      <c r="M255" s="2" t="s">
        <v>1376</v>
      </c>
      <c r="O255" t="s">
        <v>1365</v>
      </c>
      <c r="P255" t="s">
        <v>1373</v>
      </c>
      <c r="R255" t="s">
        <v>458</v>
      </c>
      <c r="S255" t="s">
        <v>14</v>
      </c>
      <c r="T255" t="s">
        <v>14</v>
      </c>
      <c r="U255" t="s">
        <v>1364</v>
      </c>
      <c r="V255" s="19" t="s">
        <v>839</v>
      </c>
      <c r="W255" t="s">
        <v>14</v>
      </c>
      <c r="AA255" t="str">
        <f>AA$1&amp;": "&amp;Tabla5[[#This Row],[id]]&amp;", "</f>
        <v xml:space="preserve">id: 254, </v>
      </c>
      <c r="AB255" t="str">
        <f>AB$1&amp;": '"&amp;Tabla5[[#This Row],[name]]&amp;"', "</f>
        <v xml:space="preserve">name: 'Curso de Laravel', </v>
      </c>
      <c r="AC255" t="str">
        <f>AC$1&amp;": '"&amp;Tabla5[[#This Row],[category]]&amp;"', "</f>
        <v xml:space="preserve">category: 'Frameworks de back-end', </v>
      </c>
      <c r="AD255" t="str">
        <f>AD$1&amp;": '"&amp;Tabla5[[#This Row],[technology]]&amp;"', "</f>
        <v xml:space="preserve">technology: 'Laravel', </v>
      </c>
      <c r="AE255" t="str">
        <f>AE$1&amp;": '"&amp;Tabla5[[#This Row],[url]]&amp;"', "</f>
        <v xml:space="preserve">url: 'https://campus-ademass.com/curso/3', </v>
      </c>
      <c r="AF255" t="str">
        <f>AF$1&amp;": '"&amp;Tabla5[[#This Row],[platform]]&amp;"', "</f>
        <v xml:space="preserve">platform: 'Ademass', </v>
      </c>
      <c r="AG255" t="str">
        <f>AG$1&amp;": "&amp;SUBSTITUTE(Tabla5[[#This Row],[costo]],",",".")&amp;", "</f>
        <v xml:space="preserve">costo: 0, </v>
      </c>
      <c r="AH255" t="str">
        <f>AH$1&amp;": '"&amp;Tabla5[[#This Row],[money]]&amp;"', "</f>
        <v xml:space="preserve">money: 'USD', </v>
      </c>
      <c r="AI255" t="str">
        <f>AI$1&amp;": "&amp;Tabla5[[#This Row],[comprado]]&amp;", "</f>
        <v xml:space="preserve">comprado: true, </v>
      </c>
      <c r="AJ255" t="str">
        <f>AJ$1&amp;": "&amp;Tabla5[[#This Row],[priority]]&amp;", "</f>
        <v xml:space="preserve">priority: 0, </v>
      </c>
      <c r="AK255" t="str">
        <f>AK$1&amp;": "&amp;Tabla5[[#This Row],[minutos]]&amp;", "</f>
        <v xml:space="preserve">minutos: 1632, </v>
      </c>
      <c r="AL255" t="str">
        <f>AL$1&amp;": "&amp;IF(Tabla5[[#This Row],[culminado]]=0,"null","'"&amp;TEXT(Tabla5[[#This Row],[culminado]],"aaaa-mm-dd")&amp;"'")&amp;", "</f>
        <v xml:space="preserve">culminado: '2024-06-21', </v>
      </c>
      <c r="AM255" t="str">
        <f>AM$1&amp;": '"&amp;Tabla5[[#This Row],[certificado]]&amp;"', "</f>
        <v xml:space="preserve">certificado: 'https://campus-ademass.com/aut/13200', </v>
      </c>
      <c r="AN255" t="str">
        <f>AN$1&amp;": '"&amp;Tabla5[[#This Row],[url_certificado]]&amp;"', "</f>
        <v xml:space="preserve">url_certificado: '', </v>
      </c>
      <c r="AO255" t="str">
        <f>AO$1&amp;": '"&amp;Tabla5[[#This Row],[instructor]]&amp;"', "</f>
        <v xml:space="preserve">instructor: 'Juan José Ruíz Muñoz', </v>
      </c>
      <c r="AP255" t="str">
        <f>AP$1&amp;": '"&amp;Tabla5[[#This Row],[description]]&amp;"', "</f>
        <v xml:space="preserve">description: 'El objetivo de esta formación va a ser aprender utilizar LARAVEL profesionalmente, entrando en profundidad en todos y cada uno de los aspectos de esta tecnología: rutas, controladores, middleware, vistas, migraciones, seeders, factories, canales de mensajería y escucha, inertia, livewire, blade, eventos, custom validations, forge, vapor, testing, passport....', </v>
      </c>
      <c r="AQ255" t="str">
        <f>AQ$1&amp;": '"&amp;Tabla5[[#This Row],[url_aux]]&amp;"', "</f>
        <v xml:space="preserve">url_aux: '', </v>
      </c>
      <c r="AR255" t="str">
        <f>AR$1&amp;": '"&amp;Tabla5[[#This Row],[calificacion]]&amp;"', "</f>
        <v xml:space="preserve">calificacion: 'Excelente', </v>
      </c>
      <c r="AS255" t="str">
        <f>AS$1&amp;": "&amp;Tabla5[[#This Row],[actualizado]]&amp;", "</f>
        <v xml:space="preserve">actualizado: true, </v>
      </c>
      <c r="AT255" t="str">
        <f>AT$1&amp;": "&amp;Tabla5[[#This Row],[en_ruta]]&amp;", "</f>
        <v xml:space="preserve">en_ruta: true, </v>
      </c>
      <c r="AU255" t="str">
        <f>AU$1&amp;": '"&amp;Tabla5[[#This Row],[logo_platform]]&amp;"', "</f>
        <v xml:space="preserve">logo_platform: 'ademass', </v>
      </c>
      <c r="AV255" t="str">
        <f>AV$1&amp;": [ "&amp;Tabla5[[#This Row],[logo_technologies]]&amp;" ], "</f>
        <v xml:space="preserve">logo_technologies: [ 'laravel' ], </v>
      </c>
      <c r="AW255" t="str">
        <f>AW$1&amp;": "&amp;Tabla5[[#This Row],[mostrar]]&amp;", "</f>
        <v xml:space="preserve">mostrar: true, </v>
      </c>
      <c r="AX255" t="str">
        <f>AX$1&amp;": '"&amp;Tabla5[[#This Row],[repositorio]]&amp;"', "</f>
        <v xml:space="preserve">repositorio: '', </v>
      </c>
      <c r="AY255" t="str">
        <f>AY$1&amp;": '"&amp;Tabla5[[#This Row],[nota]]&amp;"'"</f>
        <v>nota: ''</v>
      </c>
      <c r="AZ255" t="str">
        <f t="shared" ref="AZ255" si="36">"{ "&amp;AA255&amp;AB255&amp;AC255&amp;AD255&amp;AE255&amp;AF255&amp;AG255&amp;AH255&amp;AI255&amp;AJ255&amp;AK255&amp;AL255&amp;AM255&amp;AN255&amp;AO255&amp;AP255&amp;AQ255&amp;AR255&amp;AS255&amp;AT255&amp;AU255&amp;AV255&amp;AW255&amp;AX255&amp;AY255&amp;" },"</f>
        <v>{ id: 254, name: 'Curso de Laravel', category: 'Frameworks de back-end', technology: 'Laravel', url: 'https://campus-ademass.com/curso/3', platform: 'Ademass', costo: 0, money: 'USD', comprado: true, priority: 0, minutos: 1632, culminado: '2024-06-21', certificado: 'https://campus-ademass.com/aut/13200', url_certificado: '', instructor: 'Juan José Ruíz Muñoz', description: 'El objetivo de esta formación va a ser aprender utilizar LARAVEL profesionalmente, entrando en profundidad en todos y cada uno de los aspectos de esta tecnología: rutas, controladores, middleware, vistas, migraciones, seeders, factories, canales de mensajería y escucha, inertia, livewire, blade, eventos, custom validations, forge, vapor, testing, passport....', url_aux: '', calificacion: 'Excelente', actualizado: true, en_ruta: true, logo_platform: 'ademass', logo_technologies: [ 'laravel' ], mostrar: true, repositorio: '', nota: '' },</v>
      </c>
    </row>
    <row r="256" spans="1:52" x14ac:dyDescent="0.3">
      <c r="A256" s="6">
        <v>255</v>
      </c>
      <c r="B256" t="s">
        <v>1379</v>
      </c>
      <c r="C256" t="s">
        <v>333</v>
      </c>
      <c r="D256" t="s">
        <v>332</v>
      </c>
      <c r="E256" s="2" t="s">
        <v>1378</v>
      </c>
      <c r="F256" t="s">
        <v>1362</v>
      </c>
      <c r="G256" s="3">
        <v>0</v>
      </c>
      <c r="H256" t="s">
        <v>47</v>
      </c>
      <c r="I256" t="s">
        <v>14</v>
      </c>
      <c r="J256" s="4">
        <v>0</v>
      </c>
      <c r="K256">
        <f>61+60+120+54+51+51</f>
        <v>397</v>
      </c>
      <c r="L256" s="9">
        <v>45477</v>
      </c>
      <c r="M256" s="2" t="s">
        <v>1380</v>
      </c>
      <c r="O256" t="s">
        <v>1365</v>
      </c>
      <c r="P256" t="s">
        <v>1381</v>
      </c>
      <c r="R256" t="s">
        <v>446</v>
      </c>
      <c r="S256" t="s">
        <v>14</v>
      </c>
      <c r="T256" t="s">
        <v>14</v>
      </c>
      <c r="U256" t="s">
        <v>1364</v>
      </c>
      <c r="V256" s="19" t="s">
        <v>1083</v>
      </c>
      <c r="W256" s="19" t="s">
        <v>15</v>
      </c>
      <c r="X256" s="2" t="s">
        <v>1382</v>
      </c>
      <c r="AA256" t="str">
        <f>AA$1&amp;": "&amp;Tabla5[[#This Row],[id]]&amp;", "</f>
        <v xml:space="preserve">id: 255, </v>
      </c>
      <c r="AB256" t="str">
        <f>AB$1&amp;": '"&amp;Tabla5[[#This Row],[name]]&amp;"', "</f>
        <v xml:space="preserve">name: 'Taller de Laravel + Vue', </v>
      </c>
      <c r="AC256" t="str">
        <f>AC$1&amp;": '"&amp;Tabla5[[#This Row],[category]]&amp;"', "</f>
        <v xml:space="preserve">category: 'Frameworks de back-end', </v>
      </c>
      <c r="AD256" t="str">
        <f>AD$1&amp;": '"&amp;Tabla5[[#This Row],[technology]]&amp;"', "</f>
        <v xml:space="preserve">technology: 'Laravel', </v>
      </c>
      <c r="AE256" t="str">
        <f>AE$1&amp;": '"&amp;Tabla5[[#This Row],[url]]&amp;"', "</f>
        <v xml:space="preserve">url: 'https://campus-ademass.com/curso/4', </v>
      </c>
      <c r="AF256" t="str">
        <f>AF$1&amp;": '"&amp;Tabla5[[#This Row],[platform]]&amp;"', "</f>
        <v xml:space="preserve">platform: 'Ademass', </v>
      </c>
      <c r="AG256" t="str">
        <f>AG$1&amp;": "&amp;SUBSTITUTE(Tabla5[[#This Row],[costo]],",",".")&amp;", "</f>
        <v xml:space="preserve">costo: 0, </v>
      </c>
      <c r="AH256" t="str">
        <f>AH$1&amp;": '"&amp;Tabla5[[#This Row],[money]]&amp;"', "</f>
        <v xml:space="preserve">money: 'USD', </v>
      </c>
      <c r="AI256" t="str">
        <f>AI$1&amp;": "&amp;Tabla5[[#This Row],[comprado]]&amp;", "</f>
        <v xml:space="preserve">comprado: true, </v>
      </c>
      <c r="AJ256" t="str">
        <f>AJ$1&amp;": "&amp;Tabla5[[#This Row],[priority]]&amp;", "</f>
        <v xml:space="preserve">priority: 0, </v>
      </c>
      <c r="AK256" t="str">
        <f>AK$1&amp;": "&amp;Tabla5[[#This Row],[minutos]]&amp;", "</f>
        <v xml:space="preserve">minutos: 397, </v>
      </c>
      <c r="AL256" t="str">
        <f>AL$1&amp;": "&amp;IF(Tabla5[[#This Row],[culminado]]=0,"null","'"&amp;TEXT(Tabla5[[#This Row],[culminado]],"aaaa-mm-dd")&amp;"'")&amp;", "</f>
        <v xml:space="preserve">culminado: '2024-07-04', </v>
      </c>
      <c r="AM256" t="str">
        <f>AM$1&amp;": '"&amp;Tabla5[[#This Row],[certificado]]&amp;"', "</f>
        <v xml:space="preserve">certificado: 'https://campus-ademass.com/aut/13345', </v>
      </c>
      <c r="AN256" t="str">
        <f>AN$1&amp;": '"&amp;Tabla5[[#This Row],[url_certificado]]&amp;"', "</f>
        <v xml:space="preserve">url_certificado: '', </v>
      </c>
      <c r="AO256" t="str">
        <f>AO$1&amp;": '"&amp;Tabla5[[#This Row],[instructor]]&amp;"', "</f>
        <v xml:space="preserve">instructor: 'Juan José Ruíz Muñoz', </v>
      </c>
      <c r="AP256" t="str">
        <f>AP$1&amp;": '"&amp;Tabla5[[#This Row],[description]]&amp;"', "</f>
        <v xml:space="preserve">description: 'En este curso, te llevaremos de la mano a través de cada paso necesario para crear un proyecto real utilizando dos tecnologías increíbles: Laravel y Vue.js.', </v>
      </c>
      <c r="AQ256" t="str">
        <f>AQ$1&amp;": '"&amp;Tabla5[[#This Row],[url_aux]]&amp;"', "</f>
        <v xml:space="preserve">url_aux: '', </v>
      </c>
      <c r="AR256" t="str">
        <f>AR$1&amp;": '"&amp;Tabla5[[#This Row],[calificacion]]&amp;"', "</f>
        <v xml:space="preserve">calificacion: 'Bueno', </v>
      </c>
      <c r="AS256" t="str">
        <f>AS$1&amp;": "&amp;Tabla5[[#This Row],[actualizado]]&amp;", "</f>
        <v xml:space="preserve">actualizado: true, </v>
      </c>
      <c r="AT256" t="str">
        <f>AT$1&amp;": "&amp;Tabla5[[#This Row],[en_ruta]]&amp;", "</f>
        <v xml:space="preserve">en_ruta: true, </v>
      </c>
      <c r="AU256" t="str">
        <f>AU$1&amp;": '"&amp;Tabla5[[#This Row],[logo_platform]]&amp;"', "</f>
        <v xml:space="preserve">logo_platform: 'ademass', </v>
      </c>
      <c r="AV256" t="str">
        <f>AV$1&amp;": [ "&amp;Tabla5[[#This Row],[logo_technologies]]&amp;" ], "</f>
        <v xml:space="preserve">logo_technologies: [ 'vuejs','laravel' ], </v>
      </c>
      <c r="AW256" t="str">
        <f>AW$1&amp;": "&amp;Tabla5[[#This Row],[mostrar]]&amp;", "</f>
        <v xml:space="preserve">mostrar: false, </v>
      </c>
      <c r="AX256" t="str">
        <f>AX$1&amp;": '"&amp;Tabla5[[#This Row],[repositorio]]&amp;"', "</f>
        <v xml:space="preserve">repositorio: 'https://github.com/petrix12/laravel-vue2024', </v>
      </c>
      <c r="AY256" t="str">
        <f>AY$1&amp;": '"&amp;Tabla5[[#This Row],[nota]]&amp;"'"</f>
        <v>nota: ''</v>
      </c>
      <c r="AZ256" t="str">
        <f t="shared" ref="AZ256" si="37">"{ "&amp;AA256&amp;AB256&amp;AC256&amp;AD256&amp;AE256&amp;AF256&amp;AG256&amp;AH256&amp;AI256&amp;AJ256&amp;AK256&amp;AL256&amp;AM256&amp;AN256&amp;AO256&amp;AP256&amp;AQ256&amp;AR256&amp;AS256&amp;AT256&amp;AU256&amp;AV256&amp;AW256&amp;AX256&amp;AY256&amp;" },"</f>
        <v>{ id: 255, name: 'Taller de Laravel + Vue', category: 'Frameworks de back-end', technology: 'Laravel', url: 'https://campus-ademass.com/curso/4', platform: 'Ademass', costo: 0, money: 'USD', comprado: true, priority: 0, minutos: 397, culminado: '2024-07-04', certificado: 'https://campus-ademass.com/aut/13345', url_certificado: '', instructor: 'Juan José Ruíz Muñoz', description: 'En este curso, te llevaremos de la mano a través de cada paso necesario para crear un proyecto real utilizando dos tecnologías increíbles: Laravel y Vue.js.', url_aux: '', calificacion: 'Bueno', actualizado: true, en_ruta: true, logo_platform: 'ademass', logo_technologies: [ 'vuejs','laravel' ], mostrar: false, repositorio: 'https://github.com/petrix12/laravel-vue2024', nota: '' },</v>
      </c>
    </row>
    <row r="257" spans="1:52" x14ac:dyDescent="0.3">
      <c r="A257" s="6">
        <v>256</v>
      </c>
      <c r="B257" t="s">
        <v>1383</v>
      </c>
      <c r="C257" t="s">
        <v>113</v>
      </c>
      <c r="D257" t="s">
        <v>1384</v>
      </c>
      <c r="E257" s="2" t="s">
        <v>1385</v>
      </c>
      <c r="F257" t="s">
        <v>1362</v>
      </c>
      <c r="G257" s="3">
        <v>0</v>
      </c>
      <c r="H257" t="s">
        <v>47</v>
      </c>
      <c r="I257" t="s">
        <v>14</v>
      </c>
      <c r="J257" s="4">
        <v>0</v>
      </c>
      <c r="K257">
        <v>58</v>
      </c>
      <c r="L257" s="9">
        <v>45482</v>
      </c>
      <c r="M257" s="2" t="s">
        <v>1386</v>
      </c>
      <c r="O257" t="s">
        <v>1365</v>
      </c>
      <c r="P257" t="s">
        <v>1387</v>
      </c>
      <c r="R257" t="s">
        <v>507</v>
      </c>
      <c r="S257" t="s">
        <v>14</v>
      </c>
      <c r="T257" t="s">
        <v>14</v>
      </c>
      <c r="U257" t="s">
        <v>1364</v>
      </c>
      <c r="V257" s="19" t="s">
        <v>1388</v>
      </c>
      <c r="W257" s="19" t="s">
        <v>15</v>
      </c>
      <c r="AA257" t="str">
        <f>AA$1&amp;": "&amp;Tabla5[[#This Row],[id]]&amp;", "</f>
        <v xml:space="preserve">id: 256, </v>
      </c>
      <c r="AB257" t="str">
        <f>AB$1&amp;": '"&amp;Tabla5[[#This Row],[name]]&amp;"', "</f>
        <v xml:space="preserve">name: 'Curso de SOLID', </v>
      </c>
      <c r="AC257" t="str">
        <f>AC$1&amp;": '"&amp;Tabla5[[#This Row],[category]]&amp;"', "</f>
        <v xml:space="preserve">category: 'Paradigmas', </v>
      </c>
      <c r="AD257" t="str">
        <f>AD$1&amp;": '"&amp;Tabla5[[#This Row],[technology]]&amp;"', "</f>
        <v xml:space="preserve">technology: 'SOLID', </v>
      </c>
      <c r="AE257" t="str">
        <f>AE$1&amp;": '"&amp;Tabla5[[#This Row],[url]]&amp;"', "</f>
        <v xml:space="preserve">url: 'https://campus-ademass.com/curso/34', </v>
      </c>
      <c r="AF257" t="str">
        <f>AF$1&amp;": '"&amp;Tabla5[[#This Row],[platform]]&amp;"', "</f>
        <v xml:space="preserve">platform: 'Ademass', </v>
      </c>
      <c r="AG257" t="str">
        <f>AG$1&amp;": "&amp;SUBSTITUTE(Tabla5[[#This Row],[costo]],",",".")&amp;", "</f>
        <v xml:space="preserve">costo: 0, </v>
      </c>
      <c r="AH257" t="str">
        <f>AH$1&amp;": '"&amp;Tabla5[[#This Row],[money]]&amp;"', "</f>
        <v xml:space="preserve">money: 'USD', </v>
      </c>
      <c r="AI257" t="str">
        <f>AI$1&amp;": "&amp;Tabla5[[#This Row],[comprado]]&amp;", "</f>
        <v xml:space="preserve">comprado: true, </v>
      </c>
      <c r="AJ257" t="str">
        <f>AJ$1&amp;": "&amp;Tabla5[[#This Row],[priority]]&amp;", "</f>
        <v xml:space="preserve">priority: 0, </v>
      </c>
      <c r="AK257" t="str">
        <f>AK$1&amp;": "&amp;Tabla5[[#This Row],[minutos]]&amp;", "</f>
        <v xml:space="preserve">minutos: 58, </v>
      </c>
      <c r="AL257" t="str">
        <f>AL$1&amp;": "&amp;IF(Tabla5[[#This Row],[culminado]]=0,"null","'"&amp;TEXT(Tabla5[[#This Row],[culminado]],"aaaa-mm-dd")&amp;"'")&amp;", "</f>
        <v xml:space="preserve">culminado: '2024-07-09', </v>
      </c>
      <c r="AM257" t="str">
        <f>AM$1&amp;": '"&amp;Tabla5[[#This Row],[certificado]]&amp;"', "</f>
        <v xml:space="preserve">certificado: 'https://campus-ademass.com/aut/13486', </v>
      </c>
      <c r="AN257" t="str">
        <f>AN$1&amp;": '"&amp;Tabla5[[#This Row],[url_certificado]]&amp;"', "</f>
        <v xml:space="preserve">url_certificado: '', </v>
      </c>
      <c r="AO257" t="str">
        <f>AO$1&amp;": '"&amp;Tabla5[[#This Row],[instructor]]&amp;"', "</f>
        <v xml:space="preserve">instructor: 'Juan José Ruíz Muñoz', </v>
      </c>
      <c r="AP257" t="str">
        <f>AP$1&amp;": '"&amp;Tabla5[[#This Row],[description]]&amp;"', "</f>
        <v xml:space="preserve">description: 'Curso completo sobre los principios SOLID, que te ayudarán a ser mejor programador y subir al siguiente nivel.', </v>
      </c>
      <c r="AQ257" t="str">
        <f>AQ$1&amp;": '"&amp;Tabla5[[#This Row],[url_aux]]&amp;"', "</f>
        <v xml:space="preserve">url_aux: '', </v>
      </c>
      <c r="AR257" t="str">
        <f>AR$1&amp;": '"&amp;Tabla5[[#This Row],[calificacion]]&amp;"', "</f>
        <v xml:space="preserve">calificacion: 'Muy bueno', </v>
      </c>
      <c r="AS257" t="str">
        <f>AS$1&amp;": "&amp;Tabla5[[#This Row],[actualizado]]&amp;", "</f>
        <v xml:space="preserve">actualizado: true, </v>
      </c>
      <c r="AT257" t="str">
        <f>AT$1&amp;": "&amp;Tabla5[[#This Row],[en_ruta]]&amp;", "</f>
        <v xml:space="preserve">en_ruta: true, </v>
      </c>
      <c r="AU257" t="str">
        <f>AU$1&amp;": '"&amp;Tabla5[[#This Row],[logo_platform]]&amp;"', "</f>
        <v xml:space="preserve">logo_platform: 'ademass', </v>
      </c>
      <c r="AV257" t="str">
        <f>AV$1&amp;": [ "&amp;Tabla5[[#This Row],[logo_technologies]]&amp;" ], "</f>
        <v xml:space="preserve">logo_technologies: [ 'solid' ], </v>
      </c>
      <c r="AW257" t="str">
        <f>AW$1&amp;": "&amp;Tabla5[[#This Row],[mostrar]]&amp;", "</f>
        <v xml:space="preserve">mostrar: false, </v>
      </c>
      <c r="AX257" t="str">
        <f>AX$1&amp;": '"&amp;Tabla5[[#This Row],[repositorio]]&amp;"', "</f>
        <v xml:space="preserve">repositorio: '', </v>
      </c>
      <c r="AY257" t="str">
        <f>AY$1&amp;": '"&amp;Tabla5[[#This Row],[nota]]&amp;"'"</f>
        <v>nota: ''</v>
      </c>
      <c r="AZ257" t="str">
        <f t="shared" ref="AZ257" si="38">"{ "&amp;AA257&amp;AB257&amp;AC257&amp;AD257&amp;AE257&amp;AF257&amp;AG257&amp;AH257&amp;AI257&amp;AJ257&amp;AK257&amp;AL257&amp;AM257&amp;AN257&amp;AO257&amp;AP257&amp;AQ257&amp;AR257&amp;AS257&amp;AT257&amp;AU257&amp;AV257&amp;AW257&amp;AX257&amp;AY257&amp;" },"</f>
        <v>{ id: 256, name: 'Curso de SOLID', category: 'Paradigmas', technology: 'SOLID', url: 'https://campus-ademass.com/curso/34', platform: 'Ademass', costo: 0, money: 'USD', comprado: true, priority: 0, minutos: 58, culminado: '2024-07-09', certificado: 'https://campus-ademass.com/aut/13486', url_certificado: '', instructor: 'Juan José Ruíz Muñoz', description: 'Curso completo sobre los principios SOLID, que te ayudarán a ser mejor programador y subir al siguiente nivel.', url_aux: '', calificacion: 'Muy bueno', actualizado: true, en_ruta: true, logo_platform: 'ademass', logo_technologies: [ 'solid' ], mostrar: false, repositorio: '', nota: '' },</v>
      </c>
    </row>
    <row r="258" spans="1:52" x14ac:dyDescent="0.3">
      <c r="A258" s="6">
        <v>257</v>
      </c>
      <c r="B258" t="s">
        <v>1390</v>
      </c>
      <c r="C258" t="s">
        <v>438</v>
      </c>
      <c r="D258" t="s">
        <v>794</v>
      </c>
      <c r="E258" s="2" t="s">
        <v>1391</v>
      </c>
      <c r="F258" t="s">
        <v>1362</v>
      </c>
      <c r="G258" s="3">
        <v>0</v>
      </c>
      <c r="H258" t="s">
        <v>47</v>
      </c>
      <c r="I258" t="s">
        <v>14</v>
      </c>
      <c r="J258" s="4">
        <v>0</v>
      </c>
      <c r="K258">
        <v>655</v>
      </c>
      <c r="L258" s="9">
        <v>45488</v>
      </c>
      <c r="M258" s="2" t="s">
        <v>1389</v>
      </c>
      <c r="O258" t="s">
        <v>135</v>
      </c>
      <c r="P258" t="s">
        <v>1392</v>
      </c>
      <c r="R258" t="s">
        <v>507</v>
      </c>
      <c r="S258" t="s">
        <v>14</v>
      </c>
      <c r="T258" t="s">
        <v>14</v>
      </c>
      <c r="U258" t="s">
        <v>1364</v>
      </c>
      <c r="V258" s="19" t="s">
        <v>1393</v>
      </c>
      <c r="W258" s="19" t="s">
        <v>15</v>
      </c>
      <c r="AA258" t="str">
        <f>AA$1&amp;": "&amp;Tabla5[[#This Row],[id]]&amp;", "</f>
        <v xml:space="preserve">id: 257, </v>
      </c>
      <c r="AB258" t="str">
        <f>AB$1&amp;": '"&amp;Tabla5[[#This Row],[name]]&amp;"', "</f>
        <v xml:space="preserve">name: 'Curso de PHP', </v>
      </c>
      <c r="AC258" t="str">
        <f>AC$1&amp;": '"&amp;Tabla5[[#This Row],[category]]&amp;"', "</f>
        <v xml:space="preserve">category: 'Back-end', </v>
      </c>
      <c r="AD258" t="str">
        <f>AD$1&amp;": '"&amp;Tabla5[[#This Row],[technology]]&amp;"', "</f>
        <v xml:space="preserve">technology: 'PHP', </v>
      </c>
      <c r="AE258" t="str">
        <f>AE$1&amp;": '"&amp;Tabla5[[#This Row],[url]]&amp;"', "</f>
        <v xml:space="preserve">url: 'https://campus-ademass.com/curso/18', </v>
      </c>
      <c r="AF258" t="str">
        <f>AF$1&amp;": '"&amp;Tabla5[[#This Row],[platform]]&amp;"', "</f>
        <v xml:space="preserve">platform: 'Ademass', </v>
      </c>
      <c r="AG258" t="str">
        <f>AG$1&amp;": "&amp;SUBSTITUTE(Tabla5[[#This Row],[costo]],",",".")&amp;", "</f>
        <v xml:space="preserve">costo: 0, </v>
      </c>
      <c r="AH258" t="str">
        <f>AH$1&amp;": '"&amp;Tabla5[[#This Row],[money]]&amp;"', "</f>
        <v xml:space="preserve">money: 'USD', </v>
      </c>
      <c r="AI258" t="str">
        <f>AI$1&amp;": "&amp;Tabla5[[#This Row],[comprado]]&amp;", "</f>
        <v xml:space="preserve">comprado: true, </v>
      </c>
      <c r="AJ258" t="str">
        <f>AJ$1&amp;": "&amp;Tabla5[[#This Row],[priority]]&amp;", "</f>
        <v xml:space="preserve">priority: 0, </v>
      </c>
      <c r="AK258" t="str">
        <f>AK$1&amp;": "&amp;Tabla5[[#This Row],[minutos]]&amp;", "</f>
        <v xml:space="preserve">minutos: 655, </v>
      </c>
      <c r="AL258" t="str">
        <f>AL$1&amp;": "&amp;IF(Tabla5[[#This Row],[culminado]]=0,"null","'"&amp;TEXT(Tabla5[[#This Row],[culminado]],"aaaa-mm-dd")&amp;"'")&amp;", "</f>
        <v xml:space="preserve">culminado: '2024-07-15', </v>
      </c>
      <c r="AM258" t="str">
        <f>AM$1&amp;": '"&amp;Tabla5[[#This Row],[certificado]]&amp;"', "</f>
        <v xml:space="preserve">certificado: 'https://campus-ademass.com/aut/13574', </v>
      </c>
      <c r="AN258" t="str">
        <f>AN$1&amp;": '"&amp;Tabla5[[#This Row],[url_certificado]]&amp;"', "</f>
        <v xml:space="preserve">url_certificado: '', </v>
      </c>
      <c r="AO258" t="str">
        <f>AO$1&amp;": '"&amp;Tabla5[[#This Row],[instructor]]&amp;"', "</f>
        <v xml:space="preserve">instructor: 'Carlos Alfaro', </v>
      </c>
      <c r="AP258" t="str">
        <f>AP$1&amp;": '"&amp;Tabla5[[#This Row],[description]]&amp;"', "</f>
        <v xml:space="preserve">description: 'Curso completo de PHP', </v>
      </c>
      <c r="AQ258" t="str">
        <f>AQ$1&amp;": '"&amp;Tabla5[[#This Row],[url_aux]]&amp;"', "</f>
        <v xml:space="preserve">url_aux: '', </v>
      </c>
      <c r="AR258" t="str">
        <f>AR$1&amp;": '"&amp;Tabla5[[#This Row],[calificacion]]&amp;"', "</f>
        <v xml:space="preserve">calificacion: 'Muy bueno', </v>
      </c>
      <c r="AS258" t="str">
        <f>AS$1&amp;": "&amp;Tabla5[[#This Row],[actualizado]]&amp;", "</f>
        <v xml:space="preserve">actualizado: true, </v>
      </c>
      <c r="AT258" t="str">
        <f>AT$1&amp;": "&amp;Tabla5[[#This Row],[en_ruta]]&amp;", "</f>
        <v xml:space="preserve">en_ruta: true, </v>
      </c>
      <c r="AU258" t="str">
        <f>AU$1&amp;": '"&amp;Tabla5[[#This Row],[logo_platform]]&amp;"', "</f>
        <v xml:space="preserve">logo_platform: 'ademass', </v>
      </c>
      <c r="AV258" t="str">
        <f>AV$1&amp;": [ "&amp;Tabla5[[#This Row],[logo_technologies]]&amp;" ], "</f>
        <v xml:space="preserve">logo_technologies: [ 'php' ], </v>
      </c>
      <c r="AW258" t="str">
        <f>AW$1&amp;": "&amp;Tabla5[[#This Row],[mostrar]]&amp;", "</f>
        <v xml:space="preserve">mostrar: false, </v>
      </c>
      <c r="AX258" t="str">
        <f>AX$1&amp;": '"&amp;Tabla5[[#This Row],[repositorio]]&amp;"', "</f>
        <v xml:space="preserve">repositorio: '', </v>
      </c>
      <c r="AY258" t="str">
        <f>AY$1&amp;": '"&amp;Tabla5[[#This Row],[nota]]&amp;"'"</f>
        <v>nota: ''</v>
      </c>
      <c r="AZ258" t="str">
        <f t="shared" ref="AZ258" si="39">"{ "&amp;AA258&amp;AB258&amp;AC258&amp;AD258&amp;AE258&amp;AF258&amp;AG258&amp;AH258&amp;AI258&amp;AJ258&amp;AK258&amp;AL258&amp;AM258&amp;AN258&amp;AO258&amp;AP258&amp;AQ258&amp;AR258&amp;AS258&amp;AT258&amp;AU258&amp;AV258&amp;AW258&amp;AX258&amp;AY258&amp;" },"</f>
        <v>{ id: 257, name: 'Curso de PHP', category: 'Back-end', technology: 'PHP', url: 'https://campus-ademass.com/curso/18', platform: 'Ademass', costo: 0, money: 'USD', comprado: true, priority: 0, minutos: 655, culminado: '2024-07-15', certificado: 'https://campus-ademass.com/aut/13574', url_certificado: '', instructor: 'Carlos Alfaro', description: 'Curso completo de PHP', url_aux: '', calificacion: 'Muy bueno', actualizado: true, en_ruta: true, logo_platform: 'ademass', logo_technologies: [ 'php' ], mostrar: false, repositorio: '', nota: '' },</v>
      </c>
    </row>
    <row r="259" spans="1:52" x14ac:dyDescent="0.3">
      <c r="A259" s="6">
        <v>258</v>
      </c>
      <c r="B259" t="s">
        <v>1394</v>
      </c>
      <c r="C259" t="s">
        <v>333</v>
      </c>
      <c r="D259" t="s">
        <v>332</v>
      </c>
      <c r="E259" s="2" t="s">
        <v>1395</v>
      </c>
      <c r="F259" t="s">
        <v>81</v>
      </c>
      <c r="G259" s="3">
        <v>0</v>
      </c>
      <c r="H259" t="s">
        <v>47</v>
      </c>
      <c r="I259" t="s">
        <v>14</v>
      </c>
      <c r="J259" s="4">
        <v>0</v>
      </c>
      <c r="K259">
        <v>462</v>
      </c>
      <c r="L259" s="9">
        <v>45540</v>
      </c>
      <c r="M259" t="s">
        <v>147</v>
      </c>
      <c r="O259" t="s">
        <v>150</v>
      </c>
      <c r="P259" t="s">
        <v>1396</v>
      </c>
      <c r="R259" t="s">
        <v>507</v>
      </c>
      <c r="S259" t="s">
        <v>14</v>
      </c>
      <c r="T259" t="s">
        <v>15</v>
      </c>
      <c r="U259" t="s">
        <v>785</v>
      </c>
      <c r="V259" s="19" t="s">
        <v>839</v>
      </c>
      <c r="W259" s="19" t="s">
        <v>15</v>
      </c>
    </row>
  </sheetData>
  <conditionalFormatting sqref="B1:B1048576">
    <cfRule type="duplicateValues" dxfId="3" priority="1"/>
  </conditionalFormatting>
  <conditionalFormatting sqref="E1:E1048576">
    <cfRule type="duplicateValues" dxfId="2" priority="2"/>
  </conditionalFormatting>
  <dataValidations count="7">
    <dataValidation type="list" allowBlank="1" showInputMessage="1" showErrorMessage="1" sqref="C2:C1048576" xr:uid="{EFDDBBC5-452A-4BC6-A598-4F0D98E92E23}">
      <formula1>category</formula1>
    </dataValidation>
    <dataValidation type="list" allowBlank="1" showInputMessage="1" showErrorMessage="1" sqref="F2:F1048576" xr:uid="{080BBF38-91CF-44A2-8034-B83AEB3677D2}">
      <formula1>platform</formula1>
    </dataValidation>
    <dataValidation type="list" allowBlank="1" showInputMessage="1" showErrorMessage="1" sqref="S2:T1048576 I2:I1048576 W2:W1048576" xr:uid="{678243B2-4193-4FA8-A190-37A986A340CF}">
      <formula1>"true,false"</formula1>
    </dataValidation>
    <dataValidation type="list" allowBlank="1" showInputMessage="1" showErrorMessage="1" sqref="D2:D1048576" xr:uid="{FA3C4A9B-80C8-4335-B4E6-A3C8412DC1E8}">
      <formula1>technology</formula1>
    </dataValidation>
    <dataValidation type="list" allowBlank="1" showInputMessage="1" showErrorMessage="1" sqref="O2:O1048576" xr:uid="{CF7EB299-755E-4779-BC13-405E1F602CA2}">
      <formula1>instructor</formula1>
    </dataValidation>
    <dataValidation type="list" allowBlank="1" showInputMessage="1" showErrorMessage="1" sqref="R2:R1048576" xr:uid="{3C60CFE6-553C-486A-870F-01B59C5E484D}">
      <formula1>"Regular,Bueno,Muy bueno,Excelente,*En evaluación*"</formula1>
    </dataValidation>
    <dataValidation type="list" allowBlank="1" showInputMessage="1" showErrorMessage="1" sqref="H1:H1048576" xr:uid="{DD1C202E-32C7-403C-AAB3-28C99DDF480F}">
      <formula1>"EUR,USD,VEB,VEF,VES,VED"</formula1>
    </dataValidation>
  </dataValidations>
  <hyperlinks>
    <hyperlink ref="E2" r:id="rId1" xr:uid="{84F343B6-13D6-46EE-AB0A-69BDA290B35A}"/>
    <hyperlink ref="E3" r:id="rId2" xr:uid="{22560D1C-0820-4720-8A84-10441DA2F277}"/>
    <hyperlink ref="E5" r:id="rId3" xr:uid="{34071F34-824F-4107-BCB3-FBF9918BA529}"/>
    <hyperlink ref="E6" r:id="rId4" xr:uid="{CBD076BE-66C7-419C-AC2D-FF5A54FBB6FC}"/>
    <hyperlink ref="E7" r:id="rId5" xr:uid="{882BB82F-0410-463A-B55C-FDE7C97BBF9E}"/>
    <hyperlink ref="E8" r:id="rId6" xr:uid="{FCD803C4-2C87-4655-8EA8-58F21C00582C}"/>
    <hyperlink ref="E9" r:id="rId7" xr:uid="{DA3FEC74-045E-4034-9102-FE2DB81565AC}"/>
    <hyperlink ref="N9" r:id="rId8" xr:uid="{913DFDD6-577F-41D4-A27F-0AF45ED228C2}"/>
    <hyperlink ref="N4" r:id="rId9" xr:uid="{57F98EA9-A388-43D6-BF18-1EC43A923AD0}"/>
    <hyperlink ref="E10" r:id="rId10" xr:uid="{F56A2EBA-29DE-44DC-9400-A28A161EB7EE}"/>
    <hyperlink ref="E4" r:id="rId11" xr:uid="{F86F6F2B-0EEB-429B-8C7F-80262DEA728C}"/>
    <hyperlink ref="E11" r:id="rId12" xr:uid="{577EA03F-041A-4BB2-80D5-7DED97121294}"/>
    <hyperlink ref="E12" r:id="rId13" xr:uid="{0F5D2601-33D6-4E4A-A62E-9BADA207F128}"/>
    <hyperlink ref="E13" r:id="rId14" xr:uid="{9833B829-2827-4F60-8F33-E263E6B42414}"/>
    <hyperlink ref="E14" r:id="rId15" xr:uid="{7BDA5999-4CDA-4914-B7D2-5A0C8D642178}"/>
    <hyperlink ref="E15" r:id="rId16" display="https://www.udemy.com/course/tienda-online-con-wordpress-y-woocommerce" xr:uid="{9B99DFD1-1A53-46FD-85B8-2C187FE9457D}"/>
    <hyperlink ref="E16" r:id="rId17" display="https://www.udemy.com/course/crea-una-pagina-web-sin-programar-con-wordpress-y-divi" xr:uid="{9C71E874-9C8F-4CBF-8662-F92BABEE7306}"/>
    <hyperlink ref="E17" r:id="rId18" display="https://www.udemy.com/course/crea-una-web-profesional-con-wordpress-y-divi-desde-cero" xr:uid="{132D7C41-F558-4EE9-B52A-E64336C17B0A}"/>
    <hyperlink ref="E18" r:id="rId19" xr:uid="{EFB89501-443B-4B30-B882-761EA1ADEE42}"/>
    <hyperlink ref="E20" r:id="rId20" xr:uid="{8C0576BA-F3BC-4F84-835A-D66CB2D2405A}"/>
    <hyperlink ref="E19" r:id="rId21" xr:uid="{018FC50E-5E05-44B1-A328-C05FB2F4A25E}"/>
    <hyperlink ref="E22" r:id="rId22" xr:uid="{A7846A9C-9EE8-457E-A332-502FC01CC90D}"/>
    <hyperlink ref="E23" r:id="rId23" xr:uid="{3F92A299-3F81-47F4-9881-46BC20458130}"/>
    <hyperlink ref="E24" r:id="rId24" xr:uid="{E43DADE0-19B2-4B4C-95A7-0A7D24807BB1}"/>
    <hyperlink ref="E25" r:id="rId25" xr:uid="{0DACF52A-AFD9-4E63-881F-8E6A7960AD09}"/>
    <hyperlink ref="E26" r:id="rId26" xr:uid="{DA4F4A84-60EB-446A-9465-E2954FD650F2}"/>
    <hyperlink ref="E27" r:id="rId27" xr:uid="{B5CDB339-5243-49DF-967F-8B355B6257DB}"/>
    <hyperlink ref="E28" r:id="rId28" xr:uid="{F224C475-1911-476D-8051-29C478C07D94}"/>
    <hyperlink ref="E29" r:id="rId29" xr:uid="{2790650C-5986-4430-A3BF-90C61147397E}"/>
    <hyperlink ref="E30" r:id="rId30" xr:uid="{3B5FB46D-573F-42B1-8FC2-46F2167F9B05}"/>
    <hyperlink ref="E31" r:id="rId31" xr:uid="{4EB2B8D4-5510-4344-BF6D-229ECE5EF965}"/>
    <hyperlink ref="E32" r:id="rId32" xr:uid="{0D226983-C401-4EB7-B388-1008451687E8}"/>
    <hyperlink ref="N7" r:id="rId33" xr:uid="{470FFB72-EA49-4D66-A819-D38423BFFAC3}"/>
    <hyperlink ref="E33" r:id="rId34" xr:uid="{5B84FAC0-31A0-4F5C-AB62-DBCAAAAA7480}"/>
    <hyperlink ref="E34" r:id="rId35" xr:uid="{8DCBED4D-1408-4E5F-8AD0-1FFA9EEA4D74}"/>
    <hyperlink ref="E35" r:id="rId36" xr:uid="{322C7F3C-3EA2-49BA-A450-89FD42AB3F42}"/>
    <hyperlink ref="E37" r:id="rId37" xr:uid="{537C039E-6446-4FBC-8EBA-F22045D92EE4}"/>
    <hyperlink ref="E38" r:id="rId38" xr:uid="{A8FE68F1-C6DB-4776-AD75-966D05707E80}"/>
    <hyperlink ref="E39" r:id="rId39" xr:uid="{51E06C36-70DA-4AD4-91CA-416706C83891}"/>
    <hyperlink ref="E40" r:id="rId40" xr:uid="{2B072FC7-9C57-4B75-BCB0-647002AC559B}"/>
    <hyperlink ref="E41" r:id="rId41" xr:uid="{0E427E19-EE8E-4DB6-A03E-07C587C23978}"/>
    <hyperlink ref="E42" r:id="rId42" xr:uid="{B29F00C4-3F78-4C13-8BE8-1435C2270AFC}"/>
    <hyperlink ref="N42" r:id="rId43" xr:uid="{A1E8F2CC-313A-42B1-A122-ABD0C0B2D0AC}"/>
    <hyperlink ref="E43" r:id="rId44" xr:uid="{F6610D80-94FA-4FE4-B093-B8DF84085C83}"/>
    <hyperlink ref="E44" r:id="rId45" xr:uid="{714D3531-9B78-4635-B26A-5525DB39CB11}"/>
    <hyperlink ref="N44" r:id="rId46" xr:uid="{01DC02BF-3773-49C6-8329-2C101F6ACD0E}"/>
    <hyperlink ref="N43" r:id="rId47" xr:uid="{9CDF52BA-65BC-4B82-906E-5E8A94C0ED87}"/>
    <hyperlink ref="E45" r:id="rId48" xr:uid="{D6B2FFD2-B073-45BB-86B5-F734BDE6F038}"/>
    <hyperlink ref="E46" r:id="rId49" xr:uid="{8C713965-F504-486D-AC8A-73D6BD70DB4B}"/>
    <hyperlink ref="E47" r:id="rId50" xr:uid="{EED37781-5D2B-435E-A254-B37E5797D9B5}"/>
    <hyperlink ref="E21" r:id="rId51" xr:uid="{E222538C-0F21-4542-9BAC-3E89A1CC0B5C}"/>
    <hyperlink ref="E48" r:id="rId52" xr:uid="{91BE7EC4-F9F3-4C05-8DD9-C05BFDFC0D26}"/>
    <hyperlink ref="E49" r:id="rId53" xr:uid="{E56ABD9D-7A47-4B2F-A857-D89C15F2A6CF}"/>
    <hyperlink ref="E50" r:id="rId54" xr:uid="{B514C5FC-B68C-4749-93F7-14A488668003}"/>
    <hyperlink ref="E51" r:id="rId55" xr:uid="{4B1CEDC2-6CD2-44C8-AAFD-1276B4279ED9}"/>
    <hyperlink ref="E52" r:id="rId56" xr:uid="{C1F1DBCF-B035-4256-87F3-5813DFF9454F}"/>
    <hyperlink ref="E53" r:id="rId57" xr:uid="{D59761BF-896D-4A92-84CB-BF1502730CD8}"/>
    <hyperlink ref="E54" r:id="rId58" xr:uid="{8E85887C-FB96-4772-B716-1334DF58DC3F}"/>
    <hyperlink ref="E55" r:id="rId59" xr:uid="{568B0451-DEA7-4B1C-A364-39B95B2B503A}"/>
    <hyperlink ref="E56" r:id="rId60" xr:uid="{7E1D8E1C-6BF3-43CC-B1A5-570C1513662E}"/>
    <hyperlink ref="E57" r:id="rId61" xr:uid="{FC09A618-01C0-4471-A7CD-ABF197232F2F}"/>
    <hyperlink ref="E58" r:id="rId62" xr:uid="{728616AD-E3A8-4930-B6AA-E548EE70876D}"/>
    <hyperlink ref="E59" r:id="rId63" xr:uid="{C7E58C1D-1268-4B7C-9092-3C65BBC87315}"/>
    <hyperlink ref="E60" r:id="rId64" xr:uid="{8323DA94-2F3A-47BF-B08D-AABD7CDFF28B}"/>
    <hyperlink ref="E61" r:id="rId65" xr:uid="{B1A65EEE-958E-4D7C-9D92-1DA324958985}"/>
    <hyperlink ref="E62" r:id="rId66" xr:uid="{1F746286-BD45-4AA7-BA00-36D0DA97FB32}"/>
    <hyperlink ref="E63" r:id="rId67" xr:uid="{E69EF5B0-1D4F-48C2-BD23-3FD8060E6E1D}"/>
    <hyperlink ref="E64" r:id="rId68" xr:uid="{92BDF44F-64D7-4B03-BA39-16D6DA962D67}"/>
    <hyperlink ref="E65" r:id="rId69" xr:uid="{B4AAC64E-D6A7-42FC-8534-83D57EC10E27}"/>
    <hyperlink ref="E66" r:id="rId70" location="overview" xr:uid="{E18D60E6-5E02-43BA-9BA9-73DE087975BC}"/>
    <hyperlink ref="E67" r:id="rId71" xr:uid="{659FE2C7-F97A-4ACB-8669-C8B50C0BA48C}"/>
    <hyperlink ref="E68" r:id="rId72" xr:uid="{62327129-2FAF-48EF-AD49-1D4FEC26A1C3}"/>
    <hyperlink ref="E69" r:id="rId73" xr:uid="{7A98CED8-322B-4EE6-8AE0-1152658467C6}"/>
    <hyperlink ref="E70" r:id="rId74" xr:uid="{E7D1E7F9-A409-49F2-B595-DA3484751CF5}"/>
    <hyperlink ref="E71" r:id="rId75" xr:uid="{65BC4EAA-05F0-43B9-A5DF-58CF07404D44}"/>
    <hyperlink ref="E72" r:id="rId76" xr:uid="{FBF912F1-C5DB-4F55-B4A5-29F154CCA86F}"/>
    <hyperlink ref="E74" r:id="rId77" xr:uid="{6247D4A2-EAFF-4F51-824D-F1BB3EB2AF86}"/>
    <hyperlink ref="E75" r:id="rId78" xr:uid="{D4645795-874D-4317-9EF5-292B80CE8256}"/>
    <hyperlink ref="N74" r:id="rId79" xr:uid="{FE0D6AF1-2573-40CB-88AB-508CFFDDCD12}"/>
    <hyperlink ref="E76" r:id="rId80" xr:uid="{422F8747-448E-4E9D-921E-3503C751D759}"/>
    <hyperlink ref="E77" r:id="rId81" xr:uid="{2F5ED0D0-F1A3-411C-A0AB-E91CC4517E6B}"/>
    <hyperlink ref="E78" r:id="rId82" xr:uid="{BE55E5AB-BC3E-41F7-894E-6CD1AF1AB4CC}"/>
    <hyperlink ref="E79" r:id="rId83" xr:uid="{20245493-119D-4E70-92C6-6FD236A5A728}"/>
    <hyperlink ref="E80" r:id="rId84" xr:uid="{CB51DBDC-EBDF-43A1-887C-3178D931BBB1}"/>
    <hyperlink ref="E81" r:id="rId85" xr:uid="{0227065C-03F4-4430-99FC-F4BC2B8C2511}"/>
    <hyperlink ref="E82" r:id="rId86" xr:uid="{60ACCFCE-BCC4-4C87-9B96-BF95A805493B}"/>
    <hyperlink ref="E83" r:id="rId87" xr:uid="{EB56F4B1-AFB5-47BA-91D1-516E5813641B}"/>
    <hyperlink ref="E84" r:id="rId88" xr:uid="{DAE25EEF-FD89-40A8-87BE-DFED0E72819D}"/>
    <hyperlink ref="E85" r:id="rId89" xr:uid="{1E1EEC48-1F0E-4A61-87AE-A55CA8FB5F39}"/>
    <hyperlink ref="E86" r:id="rId90" xr:uid="{F948849E-30CF-4B05-9D3C-35643BA43673}"/>
    <hyperlink ref="E87" r:id="rId91" xr:uid="{34D51849-F02A-40BB-9082-647E07CB4D88}"/>
    <hyperlink ref="E88" r:id="rId92" xr:uid="{54342B71-C598-49D0-831F-1533BBD69272}"/>
    <hyperlink ref="E89" r:id="rId93" xr:uid="{B9395492-B369-478D-9820-E4F4D500AE95}"/>
    <hyperlink ref="E90" r:id="rId94" xr:uid="{31D83E86-1A5A-443A-8D56-03CD0526D8E9}"/>
    <hyperlink ref="E91" r:id="rId95" xr:uid="{69609D20-9B53-43CC-A13C-0CCDAA83DFD3}"/>
    <hyperlink ref="E92" r:id="rId96" xr:uid="{673941FD-0E02-488C-9FEC-536659FA08BB}"/>
    <hyperlink ref="E93" r:id="rId97" xr:uid="{5881C161-D0A8-4130-BACD-F84472269DBB}"/>
    <hyperlink ref="E94" r:id="rId98" xr:uid="{0B49A85F-DBCD-4433-B58C-EFABF3D609D4}"/>
    <hyperlink ref="E95" r:id="rId99" xr:uid="{4916D32B-5E90-41FD-ABA2-75A63E1C2F4A}"/>
    <hyperlink ref="E96" r:id="rId100" xr:uid="{2C404010-9014-4C58-B4B2-DAD949AD3851}"/>
    <hyperlink ref="E97" r:id="rId101" xr:uid="{DC36B024-2AC1-4FA0-BE23-4EE614D1E757}"/>
    <hyperlink ref="E98" r:id="rId102" xr:uid="{6A193813-1362-42D5-839E-8D6C32F060B7}"/>
    <hyperlink ref="E99" r:id="rId103" xr:uid="{99D66FF6-DD30-4179-A79C-17417A385A71}"/>
    <hyperlink ref="E100" r:id="rId104" xr:uid="{02D63055-229E-4178-AE33-A7B5D3DB7172}"/>
    <hyperlink ref="E101" r:id="rId105" xr:uid="{FF3839F4-DE3F-425F-A8EE-18F6F75DB13B}"/>
    <hyperlink ref="E102" r:id="rId106" xr:uid="{376FC5CF-1E68-42F0-ABD7-6811DA0E2F35}"/>
    <hyperlink ref="N102" r:id="rId107" xr:uid="{4EBEEF89-9397-462A-8A48-78AEB8915E45}"/>
    <hyperlink ref="E103" r:id="rId108" xr:uid="{CFD93DA2-39B1-46B5-8647-2D1245BF3D1E}"/>
    <hyperlink ref="N103" r:id="rId109" xr:uid="{D289EE2E-2F06-419C-AA4B-2C740739B907}"/>
    <hyperlink ref="E104" r:id="rId110" xr:uid="{EEF4C8B4-5CFE-4162-9332-2ACB09739090}"/>
    <hyperlink ref="N104" r:id="rId111" xr:uid="{114B6943-1D5A-4739-B3D1-28692801CC73}"/>
    <hyperlink ref="E105" r:id="rId112" xr:uid="{92960665-5872-4AE7-B1FC-67F60A3BE132}"/>
    <hyperlink ref="N105" r:id="rId113" xr:uid="{69E12DEC-845C-4194-B042-D63DF22F8E77}"/>
    <hyperlink ref="E106" r:id="rId114" xr:uid="{A85DB319-F999-45CB-AC5C-170ECAD30AC4}"/>
    <hyperlink ref="N106" r:id="rId115" xr:uid="{81BD3400-4AE1-47B0-B959-400528B53897}"/>
    <hyperlink ref="E107" r:id="rId116" xr:uid="{ACF4AC05-62A7-4009-83C8-D96552500384}"/>
    <hyperlink ref="N107" r:id="rId117" xr:uid="{10EE90D7-DD9D-4181-8458-9F345653676A}"/>
    <hyperlink ref="E108" r:id="rId118" xr:uid="{B4239A09-7872-4CE0-BD88-C2B68B868A4D}"/>
    <hyperlink ref="N108" r:id="rId119" xr:uid="{A6A9494F-1E4C-4C0B-BC53-50A3892A807E}"/>
    <hyperlink ref="E109" r:id="rId120" xr:uid="{424AA8D7-E976-4F54-81BE-51C851B63F3F}"/>
    <hyperlink ref="E110" r:id="rId121" xr:uid="{BF9EC049-4CF9-4881-AA10-4B1097D49E54}"/>
    <hyperlink ref="Q91" r:id="rId122" xr:uid="{65A68610-669C-4839-8C7F-B9E53180AA17}"/>
    <hyperlink ref="E111" r:id="rId123" xr:uid="{245C420D-9B22-4779-A94C-5343B6F88A0A}"/>
    <hyperlink ref="E112" r:id="rId124" xr:uid="{FF70E391-C46B-41F3-AA75-4C3F5B29AB57}"/>
    <hyperlink ref="E113" r:id="rId125" xr:uid="{31D19B39-FFF9-401A-9123-3F91EDC1052F}"/>
    <hyperlink ref="E114" r:id="rId126" xr:uid="{51970846-588B-46B3-A697-266CC60FA3D7}"/>
    <hyperlink ref="E115" r:id="rId127" xr:uid="{EB1A1D2C-363A-4167-9C6C-B16BF6EE70DF}"/>
    <hyperlink ref="N115" r:id="rId128" xr:uid="{BD24A2BB-C906-4B02-8CEB-25BC4F8EB9DF}"/>
    <hyperlink ref="E116" r:id="rId129" xr:uid="{97702470-CE0D-4888-A632-24DEDCD9C8ED}"/>
    <hyperlink ref="N116" r:id="rId130" xr:uid="{C77BA171-534D-483D-87FF-C7BA6FE4455E}"/>
    <hyperlink ref="E117" r:id="rId131" xr:uid="{2F84BBB2-6F01-46C1-9ABF-E5E43100C401}"/>
    <hyperlink ref="N117" r:id="rId132" xr:uid="{DB12F593-DD9A-441E-B37F-1202F6B96783}"/>
    <hyperlink ref="E118" r:id="rId133" xr:uid="{8ADA9789-226E-4354-BD31-B67E94591D54}"/>
    <hyperlink ref="N118" r:id="rId134" xr:uid="{933B2DCB-E77F-4046-9A5F-4539A0652EE6}"/>
    <hyperlink ref="E119" r:id="rId135" xr:uid="{5415E431-A4C5-491D-B190-D86C7204DC7A}"/>
    <hyperlink ref="N119" r:id="rId136" xr:uid="{EE20EB02-5BE0-4A29-A869-27B4B5F50F9F}"/>
    <hyperlink ref="E120" r:id="rId137" xr:uid="{29BAC09B-BC38-4675-AF7C-D5C91CE3A4C5}"/>
    <hyperlink ref="N120" r:id="rId138" xr:uid="{1B2EFF5F-4181-4479-ACD6-76DF347F6BE0}"/>
    <hyperlink ref="E121" r:id="rId139" xr:uid="{8E3FC217-9FE4-40DF-ACEC-8F2678433491}"/>
    <hyperlink ref="E122" r:id="rId140" xr:uid="{BB310826-78BB-4B0D-B1FE-315032D91F95}"/>
    <hyperlink ref="E123" r:id="rId141" xr:uid="{04BB74F6-FA1E-4E6D-9B5E-520399D4D8D3}"/>
    <hyperlink ref="N123" r:id="rId142" xr:uid="{EE759B57-D5D3-415D-8DAE-BD6785E4DB5B}"/>
    <hyperlink ref="E124" r:id="rId143" xr:uid="{5F30D7B4-A9AC-45FC-934D-72DC22F43C6B}"/>
    <hyperlink ref="N124" r:id="rId144" xr:uid="{93A8EB03-7F95-4521-90CA-1C4CA8182B44}"/>
    <hyperlink ref="N121" r:id="rId145" xr:uid="{B045872B-9C83-4F6B-BB79-640B1335B563}"/>
    <hyperlink ref="E125" r:id="rId146" xr:uid="{01040CDE-B1E3-4751-9E55-B84689ECA3AC}"/>
    <hyperlink ref="N125" r:id="rId147" xr:uid="{BF8F508C-2B13-4123-9774-8A1D1B473327}"/>
    <hyperlink ref="E126" r:id="rId148" xr:uid="{C3454C5A-AFFD-4ECF-96C9-1D0E91AC28DE}"/>
    <hyperlink ref="E127" r:id="rId149" xr:uid="{EB1750D1-6FFF-4316-A54F-66B38CBE3F0B}"/>
    <hyperlink ref="E128" r:id="rId150" xr:uid="{DF43E72F-ED10-4B40-83D6-F5C0F8F41283}"/>
    <hyperlink ref="E129" r:id="rId151" xr:uid="{A565C255-69BE-4A69-8BD2-56C8FA47898B}"/>
    <hyperlink ref="E130" r:id="rId152" display="https://learn.edutin.com/?token=eyJ0eXAiOiJKV1QiLCJhbGciOiJIUzI1NiJ9.eyJpYXQiOjE2MDU5MDUzNTgsImV4cCI6MTYwNjUxMDE1OCwiZGF0YSI6eyJpZCI6IjEyMTg1MDciLCJuYW1lIjoiUGVkcm8gQmF6XHUwMGYzIiwiZW1haWwiOiJiYXpvLnBlZHJvQGdtYWlsLmNvbSIsInJvbGUiOiJmcmVlIiwiY2VydGlmaWNhdGlvbl9pZCI6IjI5NTA5ODMifX0.dGPrPVjWVG7579MKfRA9GPRNhYeIvS9bwvvYTO_khvw&amp;config=%7B%22status%22:true,%22curso_id%22:%223765%22,%22certification_id%22:%222950983%22,%22type%22:%222%22,%22clase_id%22:%22409329702%22,%22idu%22:%221218507%22,%22language_id%22:%221%22%7D" xr:uid="{6EC64442-E6B2-4F61-84B9-6F0177590C03}"/>
    <hyperlink ref="E131" r:id="rId153" xr:uid="{29D1A864-B418-4C3B-B702-DDDEDC38A7C7}"/>
    <hyperlink ref="E132" r:id="rId154" xr:uid="{FB9F6ED3-E8F7-4E39-A991-77088336C9D9}"/>
    <hyperlink ref="E133" r:id="rId155" xr:uid="{D900056D-2F24-4907-9CA6-2CCDE4080AA9}"/>
    <hyperlink ref="E134" r:id="rId156" xr:uid="{099F4188-5EA9-4D91-A007-D7193D1BA8C5}"/>
    <hyperlink ref="E135" r:id="rId157" xr:uid="{19A11E24-6B31-495E-961E-A28DAFCCBF23}"/>
    <hyperlink ref="E136" r:id="rId158" xr:uid="{4C63223C-4287-4EE2-A815-55A4D2B2786E}"/>
    <hyperlink ref="E137" r:id="rId159" xr:uid="{A37EFEB4-47D1-4A56-837B-47572A8F9EC9}"/>
    <hyperlink ref="E138" r:id="rId160" xr:uid="{1F540AD0-A721-42D8-9F54-CE076B51037C}"/>
    <hyperlink ref="E139" r:id="rId161" xr:uid="{76D88D26-D08F-4BB8-99C6-F857215363ED}"/>
    <hyperlink ref="E140" r:id="rId162" xr:uid="{E93519C3-7824-46F4-95CE-428798A08900}"/>
    <hyperlink ref="E141" r:id="rId163" xr:uid="{340FCE53-E425-4977-97A2-0CB3DA45242C}"/>
    <hyperlink ref="E142" r:id="rId164" xr:uid="{A26852A6-A44F-48A4-9784-F763CB765736}"/>
    <hyperlink ref="E143" r:id="rId165" xr:uid="{5811B7B8-C8F6-4F5D-9B7B-8D2072892BA9}"/>
    <hyperlink ref="E144" r:id="rId166" xr:uid="{7565858F-D94C-4D67-A02E-12BA4C41132B}"/>
    <hyperlink ref="E145" r:id="rId167" xr:uid="{90C913DC-0445-4C4C-A833-145902B4D557}"/>
    <hyperlink ref="E146" r:id="rId168" xr:uid="{9B3C381E-4AC3-4F1C-82A1-1AF49CA52301}"/>
    <hyperlink ref="E147" r:id="rId169" xr:uid="{0F6D10DC-5629-4B75-BF80-A35DA4CFFA39}"/>
    <hyperlink ref="E148" r:id="rId170" xr:uid="{E92D13D6-F667-411F-B547-902ACC700A06}"/>
    <hyperlink ref="E149" r:id="rId171" xr:uid="{9A293B5C-0187-4033-8E67-FB41DD996AD1}"/>
    <hyperlink ref="N149" r:id="rId172" xr:uid="{065E1308-F483-481A-8706-CD0005056EAA}"/>
    <hyperlink ref="E150" r:id="rId173" xr:uid="{2C5ACA63-6141-4A2B-845E-BE04E39471EE}"/>
    <hyperlink ref="N150" r:id="rId174" xr:uid="{3F3D05B6-E9B4-4663-9613-EA547E56C691}"/>
    <hyperlink ref="E151" r:id="rId175" xr:uid="{D8209AD3-9CE2-4685-AA40-6FE1BCD59516}"/>
    <hyperlink ref="N151" r:id="rId176" xr:uid="{B3A52988-F081-44AA-82C1-B2F295E02BB2}"/>
    <hyperlink ref="E152" r:id="rId177" location="overview" xr:uid="{830D0B48-C92E-44D8-B7C1-BC495551ED43}"/>
    <hyperlink ref="N152" r:id="rId178" xr:uid="{012BBD70-B2ED-4729-B4FA-0C64EB1B619B}"/>
    <hyperlink ref="N153" r:id="rId179" xr:uid="{D3680C1E-8730-40BC-BA92-96EFC59EA930}"/>
    <hyperlink ref="E153" r:id="rId180" xr:uid="{D662EBBD-8B54-419E-A268-E3B12CE375CD}"/>
    <hyperlink ref="E154" r:id="rId181" xr:uid="{87FC0F94-AD27-4456-BF1D-AFFD0DE54693}"/>
    <hyperlink ref="N154" r:id="rId182" xr:uid="{884461B3-04E7-4437-A970-A96C1CB6CDDD}"/>
    <hyperlink ref="E155" r:id="rId183" xr:uid="{B0B53A61-6954-4E2F-89A6-9E1B63B2170E}"/>
    <hyperlink ref="N155" r:id="rId184" xr:uid="{4E662607-876B-41BB-BE87-543160EDE377}"/>
    <hyperlink ref="E156" r:id="rId185" xr:uid="{3E98B340-219D-421C-BC99-967BB9A26DD0}"/>
    <hyperlink ref="N156" r:id="rId186" xr:uid="{D45ECADE-4030-45AA-8824-C5FDF464963D}"/>
    <hyperlink ref="E157" r:id="rId187" xr:uid="{9A161417-7FB5-4F1D-BDE3-39147E96E5A2}"/>
    <hyperlink ref="N157" r:id="rId188" xr:uid="{E10B8947-E305-434D-9487-94A6B886BA52}"/>
    <hyperlink ref="E158" r:id="rId189" xr:uid="{03A17D3B-996D-46F7-98B5-FBAC589E35E0}"/>
    <hyperlink ref="N158" r:id="rId190" xr:uid="{931AD680-4264-44B5-A43E-796C1BCEBA86}"/>
    <hyperlink ref="E159" r:id="rId191" xr:uid="{1E6D1FE6-61D0-470A-A61F-AB53B187AF93}"/>
    <hyperlink ref="N159" r:id="rId192" xr:uid="{F5168B94-98B3-4E84-B6FE-436C0CC3D047}"/>
    <hyperlink ref="E160" r:id="rId193" xr:uid="{CF3FA1B9-3B16-4117-ADAC-EFACBC8A5381}"/>
    <hyperlink ref="N160" r:id="rId194" xr:uid="{EAA798BC-BDFF-4D93-B2C1-A0A4798DFAF3}"/>
    <hyperlink ref="X157" r:id="rId195" xr:uid="{028560BE-B2E5-419D-AF8C-A4E4532A1D96}"/>
    <hyperlink ref="E161" r:id="rId196" xr:uid="{3A75296C-0FCC-4349-B015-F184DFC46296}"/>
    <hyperlink ref="N161" r:id="rId197" xr:uid="{C71A04E4-81D9-49D6-A368-D4D9010D7E1C}"/>
    <hyperlink ref="X114" r:id="rId198" xr:uid="{76CAF653-B9BC-4714-85D7-47DB73682438}"/>
    <hyperlink ref="E162" r:id="rId199" xr:uid="{A1ECF5D0-699F-4172-B3BA-3B0BC00F8FD4}"/>
    <hyperlink ref="N162" r:id="rId200" xr:uid="{4022B55F-E598-4C2C-95A3-6D7AC3AB2B6E}"/>
    <hyperlink ref="E163" r:id="rId201" xr:uid="{B2FE01BC-DC3B-4F24-8C69-B14C4EAEE054}"/>
    <hyperlink ref="E164" r:id="rId202" xr:uid="{A011E5C1-D828-4E41-B8CE-5E375A16AB10}"/>
    <hyperlink ref="E165" r:id="rId203" xr:uid="{A9FEAB3F-DC6C-43FB-A6D0-7673DDA011D1}"/>
    <hyperlink ref="N165" r:id="rId204" xr:uid="{9B4C1518-7A12-4EEB-9D1E-B067625D0FB9}"/>
    <hyperlink ref="N114" r:id="rId205" xr:uid="{E01F4276-D338-4065-995F-DBF564B46A0B}"/>
    <hyperlink ref="E166" r:id="rId206" xr:uid="{8DD67390-ACD4-4A22-A6DD-7AC65AEB18F3}"/>
    <hyperlink ref="N166" r:id="rId207" xr:uid="{1F3E023B-80E6-4BC2-A65C-6A84B38B73E9}"/>
    <hyperlink ref="E167" r:id="rId208" xr:uid="{9F2AF82C-7C6D-4363-ADED-AA90447B0A59}"/>
    <hyperlink ref="N167" r:id="rId209" xr:uid="{52E4CCE4-4230-47EF-A674-7175E07D1901}"/>
    <hyperlink ref="E168" r:id="rId210" xr:uid="{3FCDBCE6-D6F6-4DE7-8D5E-78418AE93C81}"/>
    <hyperlink ref="E169" r:id="rId211" xr:uid="{6EBCA320-5433-4BD7-840E-0A29306C0F8F}"/>
    <hyperlink ref="N169" r:id="rId212" xr:uid="{8912B957-5C1F-4486-ABCA-33EEF07AFC4E}"/>
    <hyperlink ref="Q169" r:id="rId213" xr:uid="{099602E3-B10E-4BD5-8F13-1D9B4BCE065A}"/>
    <hyperlink ref="E170" r:id="rId214" xr:uid="{48340685-FAF5-46D0-9CD7-5B0FFA951007}"/>
    <hyperlink ref="E171" r:id="rId215" xr:uid="{6847CB49-D866-4889-A31E-4D0F2841487D}"/>
    <hyperlink ref="N171" r:id="rId216" xr:uid="{C3CB6D6D-8043-4DE1-B492-8F8DD95BF704}"/>
    <hyperlink ref="E172" r:id="rId217" xr:uid="{87C4F8B4-D19C-40E8-BE77-8DFA3688A789}"/>
    <hyperlink ref="E173" r:id="rId218" xr:uid="{80500D14-A96F-4A7E-B3A1-E50664A16CA4}"/>
    <hyperlink ref="E174" r:id="rId219" xr:uid="{41B401C4-A997-4541-9DA0-F41E020BFE40}"/>
    <hyperlink ref="N174" r:id="rId220" xr:uid="{A07D449F-5ABD-471E-943A-75152E4ECA7B}"/>
    <hyperlink ref="E175" r:id="rId221" xr:uid="{E01C8522-8AE0-48A0-9DAB-4865B78266FC}"/>
    <hyperlink ref="E176" r:id="rId222" xr:uid="{A0105221-A1EF-4603-BB3F-CF520C68D187}"/>
    <hyperlink ref="E177" r:id="rId223" xr:uid="{1F537A93-4D34-4B84-802B-7AF9A2E7BC9F}"/>
    <hyperlink ref="E178" r:id="rId224" xr:uid="{8D7B4ABE-33BE-403B-AD4C-16988CE054C5}"/>
    <hyperlink ref="E179" r:id="rId225" xr:uid="{13CD5555-0F4E-4288-8551-E0025DE59C9C}"/>
    <hyperlink ref="E180" r:id="rId226" xr:uid="{0EB525F3-D282-4F07-91B4-6C17F8A883AE}"/>
    <hyperlink ref="E181" r:id="rId227" xr:uid="{DC601875-61C8-42F8-BF7C-37E4935ED01A}"/>
    <hyperlink ref="E182" r:id="rId228" xr:uid="{86B964EF-60D5-4639-B0A1-2ABB839B038A}"/>
    <hyperlink ref="E183" r:id="rId229" xr:uid="{599A8602-26D5-4EEF-A830-CD91CC0E4E72}"/>
    <hyperlink ref="E184" r:id="rId230" xr:uid="{A3D1F618-A31F-4DA3-9DD5-D2366264A5B5}"/>
    <hyperlink ref="N113" r:id="rId231" xr:uid="{9494C2C1-4BE7-40FD-95B3-B4D6634E2F70}"/>
    <hyperlink ref="E73" r:id="rId232" xr:uid="{F2053DF6-2415-4042-A53D-7AC931A10FE8}"/>
    <hyperlink ref="E202" r:id="rId233" xr:uid="{D3FD7B0A-0DE4-4FE7-98F4-0046E6CA90AF}"/>
    <hyperlink ref="E203" r:id="rId234" xr:uid="{3C720904-426D-462A-988F-14D541CF975F}"/>
    <hyperlink ref="E204" r:id="rId235" xr:uid="{63051614-F1BB-466A-BE53-37F3FBD979A1}"/>
    <hyperlink ref="E205" r:id="rId236" xr:uid="{303AB27E-D598-4C1E-B327-02A72AEF8F31}"/>
    <hyperlink ref="E206" r:id="rId237" xr:uid="{3FD461C5-CCDB-47F2-B226-A738839D460E}"/>
    <hyperlink ref="E207" r:id="rId238" xr:uid="{A3AB3F25-B493-4E92-8B91-D27BCF1F922D}"/>
    <hyperlink ref="E208" r:id="rId239" xr:uid="{CCB2DB52-F6C2-447F-A786-A6AF7A8291E7}"/>
    <hyperlink ref="E209" r:id="rId240" xr:uid="{9E2D8470-945A-424A-B646-A24470DD43D8}"/>
    <hyperlink ref="E210" r:id="rId241" xr:uid="{EF6735C7-62C2-4319-B04A-5A3D784DAD8E}"/>
    <hyperlink ref="X72" r:id="rId242" xr:uid="{48153915-20AC-4B5B-834A-189F3859DC7F}"/>
    <hyperlink ref="N34" r:id="rId243" xr:uid="{5228474D-A831-4444-AF04-C5A317883C72}"/>
    <hyperlink ref="N35" r:id="rId244" xr:uid="{A4781AFC-E605-4F97-9FD3-EE352CC27E26}"/>
    <hyperlink ref="X34" r:id="rId245" xr:uid="{A3DEA6F0-D927-4CA1-8EB7-7475AE52C2A8}"/>
    <hyperlink ref="E211" r:id="rId246" xr:uid="{305A7682-65F0-47AF-98EF-854EEA7342AB}"/>
    <hyperlink ref="E212" r:id="rId247" xr:uid="{F517F3D2-D0D7-4964-AC65-6A9379BE40B3}"/>
    <hyperlink ref="E213" r:id="rId248" xr:uid="{E1E21FCA-3E97-4D21-AED6-7F9BA2FFD502}"/>
    <hyperlink ref="E214" r:id="rId249" xr:uid="{B283B82C-BD31-4522-B9D5-5C665B99985C}"/>
    <hyperlink ref="X175" r:id="rId250" xr:uid="{73F1A4FE-C71D-41B1-A53C-775BF380BB76}"/>
    <hyperlink ref="E215" r:id="rId251" xr:uid="{BEC44378-7ECB-4D10-AD7A-9B9F0E64AAF9}"/>
    <hyperlink ref="E216" r:id="rId252" xr:uid="{D797B708-02BD-400B-B83B-5585BC5840C3}"/>
    <hyperlink ref="E217" r:id="rId253" location="overview" xr:uid="{7E77783A-DFA0-424F-8816-185F2AEB5A11}"/>
    <hyperlink ref="E218" r:id="rId254" xr:uid="{5F655415-E2C6-4DB0-AA1F-C823D91B895E}"/>
    <hyperlink ref="E219" r:id="rId255" xr:uid="{16C3BC45-52C0-4A2E-868B-494093148043}"/>
    <hyperlink ref="E220" r:id="rId256" xr:uid="{718657B1-DB93-468E-9C41-A589EFF6B0ED}"/>
    <hyperlink ref="E222" r:id="rId257" xr:uid="{3E25EABE-E02C-4C15-8AD6-7AE69198EAE9}"/>
    <hyperlink ref="E223" r:id="rId258" xr:uid="{CEA8E3FF-1AC4-4779-BE09-45B316693A32}"/>
    <hyperlink ref="E224" r:id="rId259" xr:uid="{FF048B4A-FC44-4D5E-8D3F-6CEB16C91B63}"/>
    <hyperlink ref="E225" r:id="rId260" xr:uid="{0E99649D-27D1-44B3-93F1-F667F247787F}"/>
    <hyperlink ref="N175" r:id="rId261" xr:uid="{BF2B7947-B88A-41D3-AB38-6D3BC3211A05}"/>
    <hyperlink ref="X211" r:id="rId262" xr:uid="{30BB8AD0-C987-4CAF-B4DF-59A602804E98}"/>
    <hyperlink ref="E226" r:id="rId263" xr:uid="{A60C9E25-C3AA-4896-B425-BFB22AAB86A2}"/>
    <hyperlink ref="E227" r:id="rId264" xr:uid="{4E4ECCBB-9998-4DAC-B448-616C1B436E42}"/>
    <hyperlink ref="N211" r:id="rId265" xr:uid="{1DEDC7C1-E0F0-4370-AACB-37CE535BA334}"/>
    <hyperlink ref="E228" r:id="rId266" xr:uid="{D9003A7A-6990-4087-BAE2-640BFEE0255B}"/>
    <hyperlink ref="E229" r:id="rId267" xr:uid="{2257A9FF-484D-4082-8A49-9E7461762B17}"/>
    <hyperlink ref="E221" r:id="rId268" xr:uid="{25016CFF-F179-4D6C-859D-33699E3B8F3B}"/>
    <hyperlink ref="E230" r:id="rId269" xr:uid="{6E9FBCEF-3242-43D0-96EB-1CC68830A16B}"/>
    <hyperlink ref="E231" r:id="rId270" xr:uid="{30BA8000-4E39-4FAB-AC99-2B9C8AE87D58}"/>
    <hyperlink ref="X231" r:id="rId271" xr:uid="{E9CEA513-1969-4991-8B53-C800B3BA937E}"/>
    <hyperlink ref="E232" r:id="rId272" xr:uid="{3C055912-2F4E-4099-B206-485A75D7E95F}"/>
    <hyperlink ref="X230" r:id="rId273" xr:uid="{D7A4F270-71E0-44C8-8398-7F7352813F71}"/>
    <hyperlink ref="E233" r:id="rId274" xr:uid="{62B5B803-73FE-4232-8DEC-421C2964CA3C}"/>
    <hyperlink ref="X233" r:id="rId275" xr:uid="{38030962-D34E-495A-B101-9B103A3BB5BC}"/>
    <hyperlink ref="N231" r:id="rId276" xr:uid="{29264DED-4028-4A29-AF02-885BF7835F60}"/>
    <hyperlink ref="N233" r:id="rId277" xr:uid="{FAC447AF-78AB-4907-A392-715E36E76747}"/>
    <hyperlink ref="E234" r:id="rId278" xr:uid="{E91E0DEC-C0DC-4B6A-B7AD-FD3ECA66C6B3}"/>
    <hyperlink ref="X234" r:id="rId279" xr:uid="{EF6E942E-A9D6-40E1-899B-6109CFCAABB9}"/>
    <hyperlink ref="N234" r:id="rId280" xr:uid="{88BDF849-5F80-4EB2-BC3B-8089DF5E13F1}"/>
    <hyperlink ref="N163" r:id="rId281" xr:uid="{3F0B3070-4538-4304-9EE6-CB41F772DF91}"/>
    <hyperlink ref="N164" r:id="rId282" xr:uid="{87A6C94A-5DA6-45F7-97DA-33F780E5EE87}"/>
    <hyperlink ref="N168" r:id="rId283" xr:uid="{3A19CE03-2A2A-4BCB-9112-AE5AD5001EEB}"/>
    <hyperlink ref="N170" r:id="rId284" xr:uid="{0360E38E-8A0F-4B38-B86A-CDD329DCC267}"/>
    <hyperlink ref="N172" r:id="rId285" xr:uid="{322D8323-6396-4EAA-9BD0-8C78B0A6D95E}"/>
    <hyperlink ref="N173" r:id="rId286" xr:uid="{44B61DEC-59EB-4F5A-A627-9101710C525A}"/>
    <hyperlink ref="E235" r:id="rId287" xr:uid="{4A7745A0-6CA7-4A5E-9F33-79749B3A94D4}"/>
    <hyperlink ref="N235" r:id="rId288" xr:uid="{0BC4F5C5-3B98-4041-AFAB-0AD1C61BFB27}"/>
    <hyperlink ref="X235" r:id="rId289" xr:uid="{50071C7A-D8A7-49DD-883C-7D1B7EA72C33}"/>
    <hyperlink ref="E236" r:id="rId290" xr:uid="{1788ED3A-DD31-4580-84F5-994177C0FE81}"/>
    <hyperlink ref="N236" r:id="rId291" xr:uid="{DEA317F1-B321-4065-9BA2-8AC625220340}"/>
    <hyperlink ref="X236" r:id="rId292" xr:uid="{E62C7564-B680-4AD1-A87A-3F535039F15E}"/>
    <hyperlink ref="E237" r:id="rId293" xr:uid="{53B67AFC-B6CD-4720-BB36-8E284C013DC3}"/>
    <hyperlink ref="N237" r:id="rId294" xr:uid="{713845AF-37DE-41FB-9C8B-28232D7C45B0}"/>
    <hyperlink ref="X237" r:id="rId295" xr:uid="{709A0B22-E21B-4FE9-A4CE-1A363C1E3C77}"/>
    <hyperlink ref="E238" r:id="rId296" xr:uid="{394DE5F1-8FD6-4333-A406-9ADC4621DC1A}"/>
    <hyperlink ref="X238" r:id="rId297" xr:uid="{FB507BBC-82B1-421E-B132-CE6F3994FF6F}"/>
    <hyperlink ref="E36" r:id="rId298" xr:uid="{BC2FDB72-6E27-49E6-9CA3-C6C7347B4E2D}"/>
    <hyperlink ref="E239" r:id="rId299" xr:uid="{65BCDECB-79AC-476F-90D2-67839197E3FD}"/>
    <hyperlink ref="E240" r:id="rId300" xr:uid="{9CF1AA93-2EA3-4835-AA35-61052C7E90B6}"/>
    <hyperlink ref="X240" r:id="rId301" xr:uid="{BDB5A3D3-D313-4B73-B0AD-34F4EFD9B269}"/>
    <hyperlink ref="N178" r:id="rId302" xr:uid="{44A71879-BA92-472B-931C-58678390A313}"/>
    <hyperlink ref="X178" r:id="rId303" xr:uid="{5E301325-EB3C-4404-A93A-2A16002215CA}"/>
    <hyperlink ref="X156" r:id="rId304" xr:uid="{870AA0EB-7419-4E57-91A7-0C40A158702A}"/>
    <hyperlink ref="E241" r:id="rId305" xr:uid="{39CF05F5-4BB7-47BA-9BF8-4391C9813DF6}"/>
    <hyperlink ref="X241" r:id="rId306" xr:uid="{CA2A0662-752E-4395-83DC-72AE5A506A15}"/>
    <hyperlink ref="N213" r:id="rId307" xr:uid="{4B391E67-D26C-4113-99DC-6822965D2BA0}"/>
    <hyperlink ref="X213" r:id="rId308" xr:uid="{232835B9-04AA-4F10-9376-75A39051432E}"/>
    <hyperlink ref="E242" r:id="rId309" xr:uid="{9488C542-BCF9-40FA-A9A2-47119BD57239}"/>
    <hyperlink ref="X242" r:id="rId310" xr:uid="{8A0DA599-B4A2-4BA1-949B-D66483702515}"/>
    <hyperlink ref="E243" r:id="rId311" xr:uid="{37047735-A6CD-4A85-880B-0F977712DE64}"/>
    <hyperlink ref="N243" r:id="rId312" xr:uid="{DA7AD38D-9E17-454D-99D7-8FCA010AD27B}"/>
    <hyperlink ref="X243" r:id="rId313" xr:uid="{95896646-2FCB-4720-BA38-196D8CEEBB28}"/>
    <hyperlink ref="N214" r:id="rId314" xr:uid="{81862552-9FED-4F67-B1F7-F4284AF2EEA7}"/>
    <hyperlink ref="X214" r:id="rId315" xr:uid="{A82373F7-60D0-4740-BB45-5E4A64CFBF5C}"/>
    <hyperlink ref="E244" r:id="rId316" xr:uid="{04838CB1-1BB2-4221-A888-12AB3685118D}"/>
    <hyperlink ref="N244" r:id="rId317" xr:uid="{192BEA55-DC48-4DFF-BE73-EDE688F30D00}"/>
    <hyperlink ref="X244" r:id="rId318" xr:uid="{B628685F-D54F-4AF8-BB73-83200C6B4174}"/>
    <hyperlink ref="E245" r:id="rId319" xr:uid="{7326044D-A664-4329-BB9D-DA4017FC47EC}"/>
    <hyperlink ref="X245" r:id="rId320" xr:uid="{9488A04B-573F-486B-AD46-4B450EBD8A0A}"/>
    <hyperlink ref="E246" r:id="rId321" xr:uid="{D3EDDF85-654B-4289-8F05-078870E8D95A}"/>
    <hyperlink ref="X246" r:id="rId322" xr:uid="{10F65204-1452-43E8-9F93-ACC15CD0E5F2}"/>
    <hyperlink ref="E247" r:id="rId323" xr:uid="{2BC4B64E-3262-4788-9F8F-9FF8035C15FB}"/>
    <hyperlink ref="X247" r:id="rId324" xr:uid="{13129819-2040-42DC-8DEF-ADA241E259E6}"/>
    <hyperlink ref="E248" r:id="rId325" xr:uid="{3DC12900-1075-4076-B710-6B02064C9AC4}"/>
    <hyperlink ref="E249" r:id="rId326" xr:uid="{35162861-0AB7-461D-B4E4-99A52CAA8FC7}"/>
    <hyperlink ref="X249" r:id="rId327" xr:uid="{1E50BA9E-45B5-4649-802D-947D937A4C91}"/>
    <hyperlink ref="N249" r:id="rId328" xr:uid="{6D0A4449-DC34-4A8D-885F-4EC745E919BE}"/>
    <hyperlink ref="E250" r:id="rId329" xr:uid="{4FD6D661-67A9-4D8C-B627-0ACC80A7F748}"/>
    <hyperlink ref="E251" r:id="rId330" xr:uid="{7A73DA1F-4125-4793-8DDA-DCE8B97B3494}"/>
    <hyperlink ref="E252" r:id="rId331" xr:uid="{702A05C3-C88F-43E5-827D-546D9E55EC24}"/>
    <hyperlink ref="E253" r:id="rId332" xr:uid="{A960D24E-B223-4353-9235-6FC29EE7C375}"/>
    <hyperlink ref="E254" r:id="rId333" xr:uid="{248FC9F0-067D-4CDA-AD75-BECE2BEBA591}"/>
    <hyperlink ref="E255" r:id="rId334" xr:uid="{13814128-C418-4E17-B37F-205972A04E7B}"/>
    <hyperlink ref="M255" r:id="rId335" xr:uid="{B614D87C-007B-4DA3-9B77-183BC95B5110}"/>
    <hyperlink ref="M252" r:id="rId336" xr:uid="{4B44A900-E2CE-4649-A1ED-10D23364E6E7}"/>
    <hyperlink ref="E256" r:id="rId337" xr:uid="{8298E8E3-2C43-44CC-A1ED-4C832D96A1B5}"/>
    <hyperlink ref="M256" r:id="rId338" xr:uid="{05AC0790-7164-4639-AC18-788A84889C24}"/>
    <hyperlink ref="X256" r:id="rId339" xr:uid="{613898E5-763C-41E5-9797-F83D75508B4A}"/>
    <hyperlink ref="E257" r:id="rId340" xr:uid="{3ED87040-7A24-41A1-9CEB-B9101BDDDC1B}"/>
    <hyperlink ref="M257" r:id="rId341" xr:uid="{B236502B-63BB-4943-85D9-9906B2ECEFFB}"/>
    <hyperlink ref="M258" r:id="rId342" xr:uid="{10C979C7-7CAE-4333-BE7E-91CBA95C0DAD}"/>
    <hyperlink ref="E258" r:id="rId343" xr:uid="{EC90134F-61A6-4432-86B1-F41330C995A9}"/>
    <hyperlink ref="E259" r:id="rId344" xr:uid="{05959D4C-01DA-480F-8DF4-994E8F2FBC4A}"/>
  </hyperlinks>
  <pageMargins left="0.7" right="0.7" top="0.75" bottom="0.75" header="0.3" footer="0.3"/>
  <pageSetup paperSize="9" orientation="portrait" r:id="rId345"/>
  <tableParts count="1">
    <tablePart r:id="rId346"/>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F73866-EA5B-42D1-9458-18A8E4FE73A4}">
  <dimension ref="B25:B28"/>
  <sheetViews>
    <sheetView showGridLines="0" topLeftCell="A13" workbookViewId="0">
      <selection activeCell="C22" sqref="C22"/>
    </sheetView>
  </sheetViews>
  <sheetFormatPr defaultColWidth="11.5546875" defaultRowHeight="14.4" x14ac:dyDescent="0.3"/>
  <sheetData>
    <row r="25" spans="2:2" x14ac:dyDescent="0.3">
      <c r="B25" t="s">
        <v>1178</v>
      </c>
    </row>
    <row r="26" spans="2:2" x14ac:dyDescent="0.3">
      <c r="B26" t="s">
        <v>1179</v>
      </c>
    </row>
    <row r="27" spans="2:2" x14ac:dyDescent="0.3">
      <c r="B27" t="s">
        <v>1180</v>
      </c>
    </row>
    <row r="28" spans="2:2" x14ac:dyDescent="0.3">
      <c r="B28" t="s">
        <v>1181</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1B7A30-42A9-465B-AA2D-305E3F2C1EE1}">
  <dimension ref="A1:B145"/>
  <sheetViews>
    <sheetView workbookViewId="0">
      <pane xSplit="1" ySplit="1" topLeftCell="B20" activePane="bottomRight" state="frozen"/>
      <selection pane="topRight" activeCell="B1" sqref="B1"/>
      <selection pane="bottomLeft" activeCell="A2" sqref="A2"/>
      <selection pane="bottomRight" activeCell="B27" sqref="B27"/>
    </sheetView>
  </sheetViews>
  <sheetFormatPr defaultColWidth="11.5546875" defaultRowHeight="14.4" x14ac:dyDescent="0.3"/>
  <cols>
    <col min="2" max="2" width="28.21875" bestFit="1" customWidth="1"/>
  </cols>
  <sheetData>
    <row r="1" spans="1:2" x14ac:dyDescent="0.3">
      <c r="A1" t="s">
        <v>0</v>
      </c>
      <c r="B1" t="s">
        <v>1</v>
      </c>
    </row>
    <row r="2" spans="1:2" x14ac:dyDescent="0.3">
      <c r="A2">
        <v>1</v>
      </c>
      <c r="B2" t="s">
        <v>94</v>
      </c>
    </row>
    <row r="3" spans="1:2" x14ac:dyDescent="0.3">
      <c r="A3">
        <v>118</v>
      </c>
      <c r="B3" t="s">
        <v>797</v>
      </c>
    </row>
    <row r="4" spans="1:2" x14ac:dyDescent="0.3">
      <c r="A4">
        <v>2</v>
      </c>
      <c r="B4" t="s">
        <v>351</v>
      </c>
    </row>
    <row r="5" spans="1:2" x14ac:dyDescent="0.3">
      <c r="A5">
        <v>3</v>
      </c>
      <c r="B5" t="s">
        <v>610</v>
      </c>
    </row>
    <row r="6" spans="1:2" x14ac:dyDescent="0.3">
      <c r="A6">
        <v>136</v>
      </c>
      <c r="B6" t="s">
        <v>1250</v>
      </c>
    </row>
    <row r="7" spans="1:2" x14ac:dyDescent="0.3">
      <c r="A7">
        <v>4</v>
      </c>
      <c r="B7" t="s">
        <v>125</v>
      </c>
    </row>
    <row r="8" spans="1:2" x14ac:dyDescent="0.3">
      <c r="A8">
        <v>5</v>
      </c>
      <c r="B8" t="s">
        <v>312</v>
      </c>
    </row>
    <row r="9" spans="1:2" x14ac:dyDescent="0.3">
      <c r="A9">
        <v>119</v>
      </c>
      <c r="B9" t="s">
        <v>802</v>
      </c>
    </row>
    <row r="10" spans="1:2" x14ac:dyDescent="0.3">
      <c r="A10">
        <v>104</v>
      </c>
      <c r="B10" t="s">
        <v>703</v>
      </c>
    </row>
    <row r="11" spans="1:2" x14ac:dyDescent="0.3">
      <c r="A11">
        <v>6</v>
      </c>
      <c r="B11" t="s">
        <v>54</v>
      </c>
    </row>
    <row r="12" spans="1:2" x14ac:dyDescent="0.3">
      <c r="A12">
        <v>7</v>
      </c>
      <c r="B12" t="s">
        <v>71</v>
      </c>
    </row>
    <row r="13" spans="1:2" x14ac:dyDescent="0.3">
      <c r="A13">
        <v>102</v>
      </c>
      <c r="B13" t="s">
        <v>694</v>
      </c>
    </row>
    <row r="14" spans="1:2" x14ac:dyDescent="0.3">
      <c r="A14">
        <v>8</v>
      </c>
      <c r="B14" t="s">
        <v>48</v>
      </c>
    </row>
    <row r="15" spans="1:2" x14ac:dyDescent="0.3">
      <c r="A15">
        <v>9</v>
      </c>
      <c r="B15" t="s">
        <v>627</v>
      </c>
    </row>
    <row r="16" spans="1:2" x14ac:dyDescent="0.3">
      <c r="A16">
        <v>10</v>
      </c>
      <c r="B16" t="s">
        <v>399</v>
      </c>
    </row>
    <row r="17" spans="1:2" x14ac:dyDescent="0.3">
      <c r="A17">
        <v>11</v>
      </c>
      <c r="B17" t="s">
        <v>613</v>
      </c>
    </row>
    <row r="18" spans="1:2" x14ac:dyDescent="0.3">
      <c r="A18">
        <v>12</v>
      </c>
      <c r="B18" t="s">
        <v>303</v>
      </c>
    </row>
    <row r="19" spans="1:2" x14ac:dyDescent="0.3">
      <c r="A19">
        <v>13</v>
      </c>
      <c r="B19" t="s">
        <v>257</v>
      </c>
    </row>
    <row r="20" spans="1:2" x14ac:dyDescent="0.3">
      <c r="A20">
        <v>132</v>
      </c>
      <c r="B20" t="s">
        <v>1206</v>
      </c>
    </row>
    <row r="21" spans="1:2" x14ac:dyDescent="0.3">
      <c r="A21">
        <v>14</v>
      </c>
      <c r="B21" t="s">
        <v>181</v>
      </c>
    </row>
    <row r="22" spans="1:2" x14ac:dyDescent="0.3">
      <c r="A22">
        <v>137</v>
      </c>
      <c r="B22" t="s">
        <v>1255</v>
      </c>
    </row>
    <row r="23" spans="1:2" x14ac:dyDescent="0.3">
      <c r="A23">
        <v>15</v>
      </c>
      <c r="B23" t="s">
        <v>320</v>
      </c>
    </row>
    <row r="24" spans="1:2" x14ac:dyDescent="0.3">
      <c r="A24">
        <v>16</v>
      </c>
      <c r="B24" t="s">
        <v>511</v>
      </c>
    </row>
    <row r="25" spans="1:2" x14ac:dyDescent="0.3">
      <c r="A25">
        <v>17</v>
      </c>
      <c r="B25" t="s">
        <v>534</v>
      </c>
    </row>
    <row r="26" spans="1:2" x14ac:dyDescent="0.3">
      <c r="A26">
        <v>18</v>
      </c>
      <c r="B26" t="s">
        <v>376</v>
      </c>
    </row>
    <row r="27" spans="1:2" x14ac:dyDescent="0.3">
      <c r="A27">
        <v>19</v>
      </c>
      <c r="B27" t="s">
        <v>135</v>
      </c>
    </row>
    <row r="28" spans="1:2" x14ac:dyDescent="0.3">
      <c r="A28">
        <v>20</v>
      </c>
      <c r="B28" t="s">
        <v>291</v>
      </c>
    </row>
    <row r="29" spans="1:2" x14ac:dyDescent="0.3">
      <c r="A29">
        <v>21</v>
      </c>
      <c r="B29" t="s">
        <v>296</v>
      </c>
    </row>
    <row r="30" spans="1:2" x14ac:dyDescent="0.3">
      <c r="A30">
        <v>121</v>
      </c>
      <c r="B30" t="s">
        <v>814</v>
      </c>
    </row>
    <row r="31" spans="1:2" x14ac:dyDescent="0.3">
      <c r="A31">
        <v>22</v>
      </c>
      <c r="B31" t="s">
        <v>495</v>
      </c>
    </row>
    <row r="32" spans="1:2" x14ac:dyDescent="0.3">
      <c r="A32">
        <v>23</v>
      </c>
      <c r="B32" t="s">
        <v>675</v>
      </c>
    </row>
    <row r="33" spans="1:2" x14ac:dyDescent="0.3">
      <c r="A33">
        <v>24</v>
      </c>
      <c r="B33" t="s">
        <v>269</v>
      </c>
    </row>
    <row r="34" spans="1:2" x14ac:dyDescent="0.3">
      <c r="A34">
        <v>25</v>
      </c>
      <c r="B34" t="s">
        <v>42</v>
      </c>
    </row>
    <row r="35" spans="1:2" x14ac:dyDescent="0.3">
      <c r="A35">
        <v>26</v>
      </c>
      <c r="B35" t="s">
        <v>273</v>
      </c>
    </row>
    <row r="36" spans="1:2" x14ac:dyDescent="0.3">
      <c r="A36">
        <v>27</v>
      </c>
      <c r="B36" t="s">
        <v>532</v>
      </c>
    </row>
    <row r="37" spans="1:2" x14ac:dyDescent="0.3">
      <c r="A37">
        <v>28</v>
      </c>
      <c r="B37" t="s">
        <v>594</v>
      </c>
    </row>
    <row r="38" spans="1:2" x14ac:dyDescent="0.3">
      <c r="A38">
        <v>140</v>
      </c>
      <c r="B38" t="s">
        <v>1273</v>
      </c>
    </row>
    <row r="39" spans="1:2" x14ac:dyDescent="0.3">
      <c r="A39">
        <v>29</v>
      </c>
      <c r="B39" t="s">
        <v>157</v>
      </c>
    </row>
    <row r="40" spans="1:2" x14ac:dyDescent="0.3">
      <c r="A40">
        <v>30</v>
      </c>
      <c r="B40" t="s">
        <v>254</v>
      </c>
    </row>
    <row r="41" spans="1:2" x14ac:dyDescent="0.3">
      <c r="A41">
        <v>31</v>
      </c>
      <c r="B41" t="s">
        <v>445</v>
      </c>
    </row>
    <row r="42" spans="1:2" x14ac:dyDescent="0.3">
      <c r="A42">
        <v>32</v>
      </c>
      <c r="B42" t="s">
        <v>143</v>
      </c>
    </row>
    <row r="43" spans="1:2" x14ac:dyDescent="0.3">
      <c r="A43">
        <v>33</v>
      </c>
      <c r="B43" t="s">
        <v>233</v>
      </c>
    </row>
    <row r="44" spans="1:2" x14ac:dyDescent="0.3">
      <c r="A44">
        <v>106</v>
      </c>
      <c r="B44" t="s">
        <v>714</v>
      </c>
    </row>
    <row r="45" spans="1:2" x14ac:dyDescent="0.3">
      <c r="A45">
        <v>34</v>
      </c>
      <c r="B45" t="s">
        <v>30</v>
      </c>
    </row>
    <row r="46" spans="1:2" x14ac:dyDescent="0.3">
      <c r="A46">
        <v>35</v>
      </c>
      <c r="B46" t="s">
        <v>134</v>
      </c>
    </row>
    <row r="47" spans="1:2" x14ac:dyDescent="0.3">
      <c r="A47">
        <v>36</v>
      </c>
      <c r="B47" t="s">
        <v>652</v>
      </c>
    </row>
    <row r="48" spans="1:2" x14ac:dyDescent="0.3">
      <c r="A48">
        <v>37</v>
      </c>
      <c r="B48" t="s">
        <v>679</v>
      </c>
    </row>
    <row r="49" spans="1:2" x14ac:dyDescent="0.3">
      <c r="A49">
        <v>101</v>
      </c>
      <c r="B49" t="s">
        <v>1290</v>
      </c>
    </row>
    <row r="50" spans="1:2" x14ac:dyDescent="0.3">
      <c r="A50">
        <v>115</v>
      </c>
      <c r="B50" t="s">
        <v>753</v>
      </c>
    </row>
    <row r="51" spans="1:2" x14ac:dyDescent="0.3">
      <c r="A51">
        <v>38</v>
      </c>
      <c r="B51" t="s">
        <v>372</v>
      </c>
    </row>
    <row r="52" spans="1:2" x14ac:dyDescent="0.3">
      <c r="A52">
        <v>134</v>
      </c>
      <c r="B52" t="s">
        <v>1219</v>
      </c>
    </row>
    <row r="53" spans="1:2" x14ac:dyDescent="0.3">
      <c r="A53">
        <v>39</v>
      </c>
      <c r="B53" t="s">
        <v>162</v>
      </c>
    </row>
    <row r="54" spans="1:2" x14ac:dyDescent="0.3">
      <c r="A54">
        <v>116</v>
      </c>
      <c r="B54" t="s">
        <v>754</v>
      </c>
    </row>
    <row r="55" spans="1:2" x14ac:dyDescent="0.3">
      <c r="A55">
        <v>112</v>
      </c>
      <c r="B55" t="s">
        <v>737</v>
      </c>
    </row>
    <row r="56" spans="1:2" x14ac:dyDescent="0.3">
      <c r="A56">
        <v>40</v>
      </c>
      <c r="B56" t="s">
        <v>516</v>
      </c>
    </row>
    <row r="57" spans="1:2" x14ac:dyDescent="0.3">
      <c r="A57">
        <v>41</v>
      </c>
      <c r="B57" t="s">
        <v>235</v>
      </c>
    </row>
    <row r="58" spans="1:2" x14ac:dyDescent="0.3">
      <c r="A58">
        <v>42</v>
      </c>
      <c r="B58" t="s">
        <v>526</v>
      </c>
    </row>
    <row r="59" spans="1:2" x14ac:dyDescent="0.3">
      <c r="A59">
        <v>43</v>
      </c>
      <c r="B59" t="s">
        <v>102</v>
      </c>
    </row>
    <row r="60" spans="1:2" x14ac:dyDescent="0.3">
      <c r="A60">
        <v>103</v>
      </c>
      <c r="B60" t="s">
        <v>702</v>
      </c>
    </row>
    <row r="61" spans="1:2" x14ac:dyDescent="0.3">
      <c r="A61">
        <v>44</v>
      </c>
      <c r="B61" t="s">
        <v>631</v>
      </c>
    </row>
    <row r="62" spans="1:2" x14ac:dyDescent="0.3">
      <c r="A62">
        <v>45</v>
      </c>
      <c r="B62" t="s">
        <v>225</v>
      </c>
    </row>
    <row r="63" spans="1:2" x14ac:dyDescent="0.3">
      <c r="A63">
        <v>46</v>
      </c>
      <c r="B63" t="s">
        <v>246</v>
      </c>
    </row>
    <row r="64" spans="1:2" x14ac:dyDescent="0.3">
      <c r="A64">
        <v>47</v>
      </c>
      <c r="B64" t="s">
        <v>119</v>
      </c>
    </row>
    <row r="65" spans="1:2" x14ac:dyDescent="0.3">
      <c r="A65">
        <v>48</v>
      </c>
      <c r="B65" t="s">
        <v>128</v>
      </c>
    </row>
    <row r="66" spans="1:2" x14ac:dyDescent="0.3">
      <c r="A66">
        <v>49</v>
      </c>
      <c r="B66" t="s">
        <v>285</v>
      </c>
    </row>
    <row r="67" spans="1:2" x14ac:dyDescent="0.3">
      <c r="A67">
        <v>50</v>
      </c>
      <c r="B67" t="s">
        <v>41</v>
      </c>
    </row>
    <row r="68" spans="1:2" x14ac:dyDescent="0.3">
      <c r="A68">
        <v>120</v>
      </c>
      <c r="B68" t="s">
        <v>813</v>
      </c>
    </row>
    <row r="69" spans="1:2" x14ac:dyDescent="0.3">
      <c r="A69">
        <v>51</v>
      </c>
      <c r="B69" t="s">
        <v>455</v>
      </c>
    </row>
    <row r="70" spans="1:2" x14ac:dyDescent="0.3">
      <c r="A70">
        <v>52</v>
      </c>
      <c r="B70" t="s">
        <v>32</v>
      </c>
    </row>
    <row r="71" spans="1:2" x14ac:dyDescent="0.3">
      <c r="A71">
        <v>53</v>
      </c>
      <c r="B71" t="s">
        <v>212</v>
      </c>
    </row>
    <row r="72" spans="1:2" x14ac:dyDescent="0.3">
      <c r="A72">
        <v>143</v>
      </c>
      <c r="B72" t="s">
        <v>1353</v>
      </c>
    </row>
    <row r="73" spans="1:2" x14ac:dyDescent="0.3">
      <c r="A73">
        <v>54</v>
      </c>
      <c r="B73" t="s">
        <v>1164</v>
      </c>
    </row>
    <row r="74" spans="1:2" x14ac:dyDescent="0.3">
      <c r="A74">
        <v>55</v>
      </c>
      <c r="B74" t="s">
        <v>76</v>
      </c>
    </row>
    <row r="75" spans="1:2" x14ac:dyDescent="0.3">
      <c r="A75">
        <v>110</v>
      </c>
      <c r="B75" t="s">
        <v>730</v>
      </c>
    </row>
    <row r="76" spans="1:2" x14ac:dyDescent="0.3">
      <c r="A76">
        <v>56</v>
      </c>
      <c r="B76" t="s">
        <v>87</v>
      </c>
    </row>
    <row r="77" spans="1:2" x14ac:dyDescent="0.3">
      <c r="A77">
        <v>57</v>
      </c>
      <c r="B77" t="s">
        <v>583</v>
      </c>
    </row>
    <row r="78" spans="1:2" x14ac:dyDescent="0.3">
      <c r="A78">
        <v>58</v>
      </c>
      <c r="B78" t="s">
        <v>148</v>
      </c>
    </row>
    <row r="79" spans="1:2" x14ac:dyDescent="0.3">
      <c r="A79">
        <v>124</v>
      </c>
      <c r="B79" t="s">
        <v>1057</v>
      </c>
    </row>
    <row r="80" spans="1:2" x14ac:dyDescent="0.3">
      <c r="A80">
        <v>59</v>
      </c>
      <c r="B80" t="s">
        <v>155</v>
      </c>
    </row>
    <row r="81" spans="1:2" x14ac:dyDescent="0.3">
      <c r="A81">
        <v>144</v>
      </c>
      <c r="B81" t="s">
        <v>1365</v>
      </c>
    </row>
    <row r="82" spans="1:2" x14ac:dyDescent="0.3">
      <c r="A82">
        <v>60</v>
      </c>
      <c r="B82" t="s">
        <v>566</v>
      </c>
    </row>
    <row r="83" spans="1:2" x14ac:dyDescent="0.3">
      <c r="A83">
        <v>61</v>
      </c>
      <c r="B83" t="s">
        <v>346</v>
      </c>
    </row>
    <row r="84" spans="1:2" x14ac:dyDescent="0.3">
      <c r="A84">
        <v>62</v>
      </c>
      <c r="B84" t="s">
        <v>431</v>
      </c>
    </row>
    <row r="85" spans="1:2" x14ac:dyDescent="0.3">
      <c r="A85">
        <v>131</v>
      </c>
      <c r="B85" t="s">
        <v>1189</v>
      </c>
    </row>
    <row r="86" spans="1:2" x14ac:dyDescent="0.3">
      <c r="A86">
        <v>126</v>
      </c>
      <c r="B86" t="s">
        <v>1157</v>
      </c>
    </row>
    <row r="87" spans="1:2" x14ac:dyDescent="0.3">
      <c r="A87">
        <v>63</v>
      </c>
      <c r="B87" t="s">
        <v>160</v>
      </c>
    </row>
    <row r="88" spans="1:2" x14ac:dyDescent="0.3">
      <c r="A88">
        <v>64</v>
      </c>
      <c r="B88" t="s">
        <v>105</v>
      </c>
    </row>
    <row r="89" spans="1:2" x14ac:dyDescent="0.3">
      <c r="A89">
        <v>135</v>
      </c>
      <c r="B89" t="s">
        <v>1228</v>
      </c>
    </row>
    <row r="90" spans="1:2" x14ac:dyDescent="0.3">
      <c r="A90">
        <v>107</v>
      </c>
      <c r="B90" t="s">
        <v>719</v>
      </c>
    </row>
    <row r="91" spans="1:2" x14ac:dyDescent="0.3">
      <c r="A91">
        <v>65</v>
      </c>
      <c r="B91" t="s">
        <v>550</v>
      </c>
    </row>
    <row r="92" spans="1:2" x14ac:dyDescent="0.3">
      <c r="A92">
        <v>66</v>
      </c>
      <c r="B92" t="s">
        <v>31</v>
      </c>
    </row>
    <row r="93" spans="1:2" x14ac:dyDescent="0.3">
      <c r="A93">
        <v>67</v>
      </c>
      <c r="B93" t="s">
        <v>229</v>
      </c>
    </row>
    <row r="94" spans="1:2" x14ac:dyDescent="0.3">
      <c r="A94">
        <v>68</v>
      </c>
      <c r="B94" t="s">
        <v>159</v>
      </c>
    </row>
    <row r="95" spans="1:2" x14ac:dyDescent="0.3">
      <c r="A95">
        <v>69</v>
      </c>
      <c r="B95" t="s">
        <v>244</v>
      </c>
    </row>
    <row r="96" spans="1:2" x14ac:dyDescent="0.3">
      <c r="A96">
        <v>70</v>
      </c>
      <c r="B96" t="s">
        <v>403</v>
      </c>
    </row>
    <row r="97" spans="1:2" x14ac:dyDescent="0.3">
      <c r="A97">
        <v>105</v>
      </c>
      <c r="B97" t="s">
        <v>709</v>
      </c>
    </row>
    <row r="98" spans="1:2" x14ac:dyDescent="0.3">
      <c r="A98">
        <v>114</v>
      </c>
      <c r="B98" t="s">
        <v>752</v>
      </c>
    </row>
    <row r="99" spans="1:2" x14ac:dyDescent="0.3">
      <c r="A99">
        <v>71</v>
      </c>
      <c r="B99" t="s">
        <v>36</v>
      </c>
    </row>
    <row r="100" spans="1:2" x14ac:dyDescent="0.3">
      <c r="A100">
        <v>72</v>
      </c>
      <c r="B100" t="s">
        <v>111</v>
      </c>
    </row>
    <row r="101" spans="1:2" x14ac:dyDescent="0.3">
      <c r="A101">
        <v>111</v>
      </c>
      <c r="B101" t="s">
        <v>733</v>
      </c>
    </row>
    <row r="102" spans="1:2" x14ac:dyDescent="0.3">
      <c r="A102">
        <v>73</v>
      </c>
      <c r="B102" t="s">
        <v>365</v>
      </c>
    </row>
    <row r="103" spans="1:2" x14ac:dyDescent="0.3">
      <c r="A103">
        <v>74</v>
      </c>
      <c r="B103" t="s">
        <v>623</v>
      </c>
    </row>
    <row r="104" spans="1:2" x14ac:dyDescent="0.3">
      <c r="A104">
        <v>75</v>
      </c>
      <c r="B104" t="s">
        <v>138</v>
      </c>
    </row>
    <row r="105" spans="1:2" x14ac:dyDescent="0.3">
      <c r="A105">
        <v>142</v>
      </c>
      <c r="B105" t="s">
        <v>1326</v>
      </c>
    </row>
    <row r="106" spans="1:2" x14ac:dyDescent="0.3">
      <c r="A106">
        <v>76</v>
      </c>
      <c r="B106" t="s">
        <v>70</v>
      </c>
    </row>
    <row r="107" spans="1:2" x14ac:dyDescent="0.3">
      <c r="A107">
        <v>77</v>
      </c>
      <c r="B107" t="s">
        <v>33</v>
      </c>
    </row>
    <row r="108" spans="1:2" x14ac:dyDescent="0.3">
      <c r="A108">
        <v>78</v>
      </c>
      <c r="B108" t="s">
        <v>505</v>
      </c>
    </row>
    <row r="109" spans="1:2" x14ac:dyDescent="0.3">
      <c r="A109">
        <v>139</v>
      </c>
      <c r="B109" t="s">
        <v>1265</v>
      </c>
    </row>
    <row r="110" spans="1:2" x14ac:dyDescent="0.3">
      <c r="A110">
        <v>79</v>
      </c>
      <c r="B110" t="s">
        <v>86</v>
      </c>
    </row>
    <row r="111" spans="1:2" x14ac:dyDescent="0.3">
      <c r="A111">
        <v>80</v>
      </c>
      <c r="B111" t="s">
        <v>299</v>
      </c>
    </row>
    <row r="112" spans="1:2" x14ac:dyDescent="0.3">
      <c r="A112">
        <v>141</v>
      </c>
      <c r="B112" t="s">
        <v>1278</v>
      </c>
    </row>
    <row r="113" spans="1:2" x14ac:dyDescent="0.3">
      <c r="A113">
        <v>127</v>
      </c>
      <c r="B113" t="s">
        <v>1161</v>
      </c>
    </row>
    <row r="114" spans="1:2" x14ac:dyDescent="0.3">
      <c r="A114">
        <v>113</v>
      </c>
      <c r="B114" t="s">
        <v>736</v>
      </c>
    </row>
    <row r="115" spans="1:2" x14ac:dyDescent="0.3">
      <c r="A115">
        <v>122</v>
      </c>
      <c r="B115" t="s">
        <v>819</v>
      </c>
    </row>
    <row r="116" spans="1:2" x14ac:dyDescent="0.3">
      <c r="A116">
        <v>81</v>
      </c>
      <c r="B116" t="s">
        <v>103</v>
      </c>
    </row>
    <row r="117" spans="1:2" x14ac:dyDescent="0.3">
      <c r="A117">
        <v>82</v>
      </c>
      <c r="B117" t="s">
        <v>464</v>
      </c>
    </row>
    <row r="118" spans="1:2" x14ac:dyDescent="0.3">
      <c r="A118">
        <v>83</v>
      </c>
      <c r="B118" t="s">
        <v>355</v>
      </c>
    </row>
    <row r="119" spans="1:2" x14ac:dyDescent="0.3">
      <c r="A119">
        <v>130</v>
      </c>
      <c r="B119" t="s">
        <v>1176</v>
      </c>
    </row>
    <row r="120" spans="1:2" x14ac:dyDescent="0.3">
      <c r="A120">
        <v>84</v>
      </c>
      <c r="B120" t="s">
        <v>562</v>
      </c>
    </row>
    <row r="121" spans="1:2" x14ac:dyDescent="0.3">
      <c r="A121">
        <v>109</v>
      </c>
      <c r="B121" t="s">
        <v>727</v>
      </c>
    </row>
    <row r="122" spans="1:2" x14ac:dyDescent="0.3">
      <c r="A122">
        <v>85</v>
      </c>
      <c r="B122" t="s">
        <v>85</v>
      </c>
    </row>
    <row r="123" spans="1:2" x14ac:dyDescent="0.3">
      <c r="A123">
        <v>125</v>
      </c>
      <c r="B123" t="s">
        <v>1148</v>
      </c>
    </row>
    <row r="124" spans="1:2" x14ac:dyDescent="0.3">
      <c r="A124">
        <v>86</v>
      </c>
      <c r="B124" t="s">
        <v>130</v>
      </c>
    </row>
    <row r="125" spans="1:2" x14ac:dyDescent="0.3">
      <c r="A125">
        <v>108</v>
      </c>
      <c r="B125" t="s">
        <v>725</v>
      </c>
    </row>
    <row r="126" spans="1:2" x14ac:dyDescent="0.3">
      <c r="A126">
        <v>117</v>
      </c>
      <c r="B126" t="s">
        <v>755</v>
      </c>
    </row>
    <row r="127" spans="1:2" x14ac:dyDescent="0.3">
      <c r="A127">
        <v>87</v>
      </c>
      <c r="B127" t="s">
        <v>477</v>
      </c>
    </row>
    <row r="128" spans="1:2" x14ac:dyDescent="0.3">
      <c r="A128">
        <v>88</v>
      </c>
      <c r="B128" t="s">
        <v>174</v>
      </c>
    </row>
    <row r="129" spans="1:2" x14ac:dyDescent="0.3">
      <c r="A129">
        <v>89</v>
      </c>
      <c r="B129" t="s">
        <v>666</v>
      </c>
    </row>
    <row r="130" spans="1:2" x14ac:dyDescent="0.3">
      <c r="A130">
        <v>90</v>
      </c>
      <c r="B130" t="s">
        <v>645</v>
      </c>
    </row>
    <row r="131" spans="1:2" x14ac:dyDescent="0.3">
      <c r="A131">
        <v>91</v>
      </c>
      <c r="B131" t="s">
        <v>307</v>
      </c>
    </row>
    <row r="132" spans="1:2" x14ac:dyDescent="0.3">
      <c r="A132">
        <v>92</v>
      </c>
      <c r="B132" t="s">
        <v>185</v>
      </c>
    </row>
    <row r="133" spans="1:2" x14ac:dyDescent="0.3">
      <c r="A133">
        <v>123</v>
      </c>
      <c r="B133" t="s">
        <v>821</v>
      </c>
    </row>
    <row r="134" spans="1:2" x14ac:dyDescent="0.3">
      <c r="A134">
        <v>100</v>
      </c>
      <c r="B134" t="s">
        <v>1058</v>
      </c>
    </row>
    <row r="135" spans="1:2" x14ac:dyDescent="0.3">
      <c r="A135">
        <v>93</v>
      </c>
      <c r="B135" t="s">
        <v>108</v>
      </c>
    </row>
    <row r="136" spans="1:2" x14ac:dyDescent="0.3">
      <c r="A136">
        <v>94</v>
      </c>
      <c r="B136" t="s">
        <v>150</v>
      </c>
    </row>
    <row r="137" spans="1:2" x14ac:dyDescent="0.3">
      <c r="A137">
        <v>95</v>
      </c>
      <c r="B137" t="s">
        <v>209</v>
      </c>
    </row>
    <row r="138" spans="1:2" x14ac:dyDescent="0.3">
      <c r="A138">
        <v>128</v>
      </c>
      <c r="B138" t="s">
        <v>1170</v>
      </c>
    </row>
    <row r="139" spans="1:2" x14ac:dyDescent="0.3">
      <c r="A139">
        <v>129</v>
      </c>
      <c r="B139" t="s">
        <v>1171</v>
      </c>
    </row>
    <row r="140" spans="1:2" x14ac:dyDescent="0.3">
      <c r="A140">
        <v>96</v>
      </c>
      <c r="B140" t="s">
        <v>117</v>
      </c>
    </row>
    <row r="141" spans="1:2" x14ac:dyDescent="0.3">
      <c r="A141">
        <v>97</v>
      </c>
      <c r="B141" t="s">
        <v>603</v>
      </c>
    </row>
    <row r="142" spans="1:2" x14ac:dyDescent="0.3">
      <c r="A142">
        <v>98</v>
      </c>
      <c r="B142" t="s">
        <v>265</v>
      </c>
    </row>
    <row r="143" spans="1:2" x14ac:dyDescent="0.3">
      <c r="A143">
        <v>99</v>
      </c>
      <c r="B143" t="s">
        <v>82</v>
      </c>
    </row>
    <row r="144" spans="1:2" x14ac:dyDescent="0.3">
      <c r="A144">
        <v>133</v>
      </c>
      <c r="B144" t="s">
        <v>1209</v>
      </c>
    </row>
    <row r="145" spans="1:2" x14ac:dyDescent="0.3">
      <c r="A145">
        <v>138</v>
      </c>
      <c r="B145" t="s">
        <v>1260</v>
      </c>
    </row>
  </sheetData>
  <conditionalFormatting sqref="B1:B1048576">
    <cfRule type="duplicateValues" dxfId="1" priority="1"/>
  </conditionalFormatting>
  <pageMargins left="0.7" right="0.7" top="0.75" bottom="0.75" header="0.3" footer="0.3"/>
  <pageSetup paperSize="9"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62D35B-6D36-4653-8905-EF144139B13D}">
  <dimension ref="A1:D22"/>
  <sheetViews>
    <sheetView workbookViewId="0">
      <selection activeCell="D2" sqref="D2"/>
    </sheetView>
  </sheetViews>
  <sheetFormatPr defaultColWidth="11.5546875" defaultRowHeight="14.4" x14ac:dyDescent="0.3"/>
  <cols>
    <col min="2" max="2" width="28.33203125" bestFit="1" customWidth="1"/>
  </cols>
  <sheetData>
    <row r="1" spans="1:4" s="1" customFormat="1" x14ac:dyDescent="0.3">
      <c r="A1" s="1" t="s">
        <v>0</v>
      </c>
      <c r="B1" s="1" t="s">
        <v>1</v>
      </c>
    </row>
    <row r="2" spans="1:4" x14ac:dyDescent="0.3">
      <c r="A2">
        <v>15</v>
      </c>
      <c r="B2" t="s">
        <v>438</v>
      </c>
      <c r="D2" t="str">
        <f>"{id: "&amp;Tabla1[[#This Row],[id]]&amp;", name: '"&amp;Tabla1[[#This Row],[name]]&amp;"'},"</f>
        <v>{id: 15, name: 'Back-end'},</v>
      </c>
    </row>
    <row r="3" spans="1:4" x14ac:dyDescent="0.3">
      <c r="A3">
        <v>13</v>
      </c>
      <c r="B3" t="s">
        <v>374</v>
      </c>
      <c r="D3" t="str">
        <f>"{id: "&amp;Tabla1[[#This Row],[id]]&amp;", name: '"&amp;Tabla1[[#This Row],[name]]&amp;"'},"</f>
        <v>{id: 13, name: 'Bases de datos'},</v>
      </c>
    </row>
    <row r="4" spans="1:4" x14ac:dyDescent="0.3">
      <c r="A4">
        <v>18</v>
      </c>
      <c r="B4" t="s">
        <v>614</v>
      </c>
      <c r="D4" t="str">
        <f>"{id: "&amp;Tabla1[[#This Row],[id]]&amp;", name: '"&amp;Tabla1[[#This Row],[name]]&amp;"'},"</f>
        <v>{id: 18, name: 'Big Data'},</v>
      </c>
    </row>
    <row r="5" spans="1:4" x14ac:dyDescent="0.3">
      <c r="A5">
        <v>17</v>
      </c>
      <c r="B5" t="s">
        <v>470</v>
      </c>
      <c r="D5" t="str">
        <f>"{id: "&amp;Tabla1[[#This Row],[id]]&amp;", name: '"&amp;Tabla1[[#This Row],[name]]&amp;"'},"</f>
        <v>{id: 17, name: 'Cloud Computing'},</v>
      </c>
    </row>
    <row r="6" spans="1:4" x14ac:dyDescent="0.3">
      <c r="A6">
        <v>14</v>
      </c>
      <c r="B6" t="s">
        <v>435</v>
      </c>
      <c r="D6" t="str">
        <f>"{id: "&amp;Tabla1[[#This Row],[id]]&amp;", name: '"&amp;Tabla1[[#This Row],[name]]&amp;"'},"</f>
        <v>{id: 14, name: 'Deploy'},</v>
      </c>
    </row>
    <row r="7" spans="1:4" x14ac:dyDescent="0.3">
      <c r="A7">
        <v>11</v>
      </c>
      <c r="B7" t="s">
        <v>364</v>
      </c>
      <c r="D7" t="str">
        <f>"{id: "&amp;Tabla1[[#This Row],[id]]&amp;", name: '"&amp;Tabla1[[#This Row],[name]]&amp;"'},"</f>
        <v>{id: 11, name: 'Empaquetador de JavaScript'},</v>
      </c>
    </row>
    <row r="8" spans="1:4" x14ac:dyDescent="0.3">
      <c r="A8">
        <v>8</v>
      </c>
      <c r="B8" t="s">
        <v>333</v>
      </c>
      <c r="D8" t="str">
        <f>"{id: "&amp;Tabla1[[#This Row],[id]]&amp;", name: '"&amp;Tabla1[[#This Row],[name]]&amp;"'},"</f>
        <v>{id: 8, name: 'Frameworks de back-end'},</v>
      </c>
    </row>
    <row r="9" spans="1:4" x14ac:dyDescent="0.3">
      <c r="A9">
        <v>5</v>
      </c>
      <c r="B9" t="s">
        <v>231</v>
      </c>
      <c r="D9" t="str">
        <f>"{id: "&amp;Tabla1[[#This Row],[id]]&amp;", name: '"&amp;Tabla1[[#This Row],[name]]&amp;"'},"</f>
        <v>{id: 5, name: 'Frameworks de CSS'},</v>
      </c>
    </row>
    <row r="10" spans="1:4" x14ac:dyDescent="0.3">
      <c r="A10">
        <v>6</v>
      </c>
      <c r="B10" t="s">
        <v>260</v>
      </c>
      <c r="D10" t="str">
        <f>"{id: "&amp;Tabla1[[#This Row],[id]]&amp;", name: '"&amp;Tabla1[[#This Row],[name]]&amp;"'},"</f>
        <v>{id: 6, name: 'Frameworks de JavaScript'},</v>
      </c>
    </row>
    <row r="11" spans="1:4" x14ac:dyDescent="0.3">
      <c r="A11">
        <v>4</v>
      </c>
      <c r="B11" t="s">
        <v>171</v>
      </c>
      <c r="D11" t="str">
        <f>"{id: "&amp;Tabla1[[#This Row],[id]]&amp;", name: '"&amp;Tabla1[[#This Row],[name]]&amp;"'},"</f>
        <v>{id: 4, name: 'Front-end'},</v>
      </c>
    </row>
    <row r="12" spans="1:4" x14ac:dyDescent="0.3">
      <c r="A12">
        <v>1</v>
      </c>
      <c r="B12" t="s">
        <v>3</v>
      </c>
      <c r="D12" t="str">
        <f>"{id: "&amp;Tabla1[[#This Row],[id]]&amp;", name: '"&amp;Tabla1[[#This Row],[name]]&amp;"'},"</f>
        <v>{id: 1, name: 'Herramientas'},</v>
      </c>
    </row>
    <row r="13" spans="1:4" x14ac:dyDescent="0.3">
      <c r="A13">
        <v>9</v>
      </c>
      <c r="B13" t="s">
        <v>337</v>
      </c>
      <c r="D13" t="str">
        <f>"{id: "&amp;Tabla1[[#This Row],[id]]&amp;", name: '"&amp;Tabla1[[#This Row],[name]]&amp;"'},"</f>
        <v>{id: 9, name: 'Infraestructura'},</v>
      </c>
    </row>
    <row r="14" spans="1:4" x14ac:dyDescent="0.3">
      <c r="A14">
        <v>20</v>
      </c>
      <c r="B14" t="s">
        <v>648</v>
      </c>
      <c r="D14" t="str">
        <f>"{id: "&amp;Tabla1[[#This Row],[id]]&amp;", name: '"&amp;Tabla1[[#This Row],[name]]&amp;"'},"</f>
        <v>{id: 20, name: 'IT'},</v>
      </c>
    </row>
    <row r="15" spans="1:4" x14ac:dyDescent="0.3">
      <c r="A15">
        <v>16</v>
      </c>
      <c r="B15" t="s">
        <v>439</v>
      </c>
      <c r="D15" t="str">
        <f>"{id: "&amp;Tabla1[[#This Row],[id]]&amp;", name: '"&amp;Tabla1[[#This Row],[name]]&amp;"'},"</f>
        <v>{id: 16, name: 'Lenguajes de Programación'},</v>
      </c>
    </row>
    <row r="16" spans="1:4" x14ac:dyDescent="0.3">
      <c r="A16">
        <v>21</v>
      </c>
      <c r="B16" t="s">
        <v>655</v>
      </c>
      <c r="D16" t="str">
        <f>"{id: "&amp;Tabla1[[#This Row],[id]]&amp;", name: '"&amp;Tabla1[[#This Row],[name]]&amp;"'},"</f>
        <v>{id: 21, name: 'Metodologías Ágiles'},</v>
      </c>
    </row>
    <row r="17" spans="1:4" x14ac:dyDescent="0.3">
      <c r="A17">
        <v>19</v>
      </c>
      <c r="B17" t="s">
        <v>628</v>
      </c>
      <c r="D17" t="str">
        <f>"{id: "&amp;Tabla1[[#This Row],[id]]&amp;", name: '"&amp;Tabla1[[#This Row],[name]]&amp;"'},"</f>
        <v>{id: 19, name: 'Otros'},</v>
      </c>
    </row>
    <row r="18" spans="1:4" x14ac:dyDescent="0.3">
      <c r="A18">
        <v>3</v>
      </c>
      <c r="B18" t="s">
        <v>113</v>
      </c>
      <c r="D18" t="str">
        <f>"{id: "&amp;Tabla1[[#This Row],[id]]&amp;", name: '"&amp;Tabla1[[#This Row],[name]]&amp;"'},"</f>
        <v>{id: 3, name: 'Paradigmas'},</v>
      </c>
    </row>
    <row r="19" spans="1:4" x14ac:dyDescent="0.3">
      <c r="A19">
        <v>10</v>
      </c>
      <c r="B19" t="s">
        <v>348</v>
      </c>
      <c r="D19" t="str">
        <f>"{id: "&amp;Tabla1[[#This Row],[id]]&amp;", name: '"&amp;Tabla1[[#This Row],[name]]&amp;"'},"</f>
        <v>{id: 10, name: 'Preprocesadores de CSS'},</v>
      </c>
    </row>
    <row r="20" spans="1:4" x14ac:dyDescent="0.3">
      <c r="A20">
        <v>2</v>
      </c>
      <c r="B20" t="s">
        <v>78</v>
      </c>
      <c r="D20" t="str">
        <f>"{id: "&amp;Tabla1[[#This Row],[id]]&amp;", name: '"&amp;Tabla1[[#This Row],[name]]&amp;"'},"</f>
        <v>{id: 2, name: 'Sistema de gestión de contenidos'},</v>
      </c>
    </row>
    <row r="21" spans="1:4" x14ac:dyDescent="0.3">
      <c r="A21">
        <v>12</v>
      </c>
      <c r="B21" t="s">
        <v>366</v>
      </c>
      <c r="D21" t="str">
        <f>"{id: "&amp;Tabla1[[#This Row],[id]]&amp;", name: '"&amp;Tabla1[[#This Row],[name]]&amp;"'},"</f>
        <v>{id: 12, name: 'Soportes'},</v>
      </c>
    </row>
    <row r="22" spans="1:4" x14ac:dyDescent="0.3">
      <c r="A22">
        <v>7</v>
      </c>
      <c r="B22" t="s">
        <v>302</v>
      </c>
      <c r="D22" t="str">
        <f>"{id: "&amp;Tabla1[[#This Row],[id]]&amp;", name: '"&amp;Tabla1[[#This Row],[name]]&amp;"'},"</f>
        <v>{id: 7, name: 'Stack'},</v>
      </c>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AD2383-9529-4310-88FC-62C462703870}">
  <dimension ref="A1:B25"/>
  <sheetViews>
    <sheetView topLeftCell="A10" workbookViewId="0">
      <selection activeCell="A26" sqref="A26"/>
    </sheetView>
  </sheetViews>
  <sheetFormatPr defaultColWidth="11.5546875" defaultRowHeight="14.4" x14ac:dyDescent="0.3"/>
  <cols>
    <col min="2" max="2" width="43.33203125" bestFit="1" customWidth="1"/>
  </cols>
  <sheetData>
    <row r="1" spans="1:2" x14ac:dyDescent="0.3">
      <c r="A1" t="s">
        <v>0</v>
      </c>
      <c r="B1" t="s">
        <v>1</v>
      </c>
    </row>
    <row r="2" spans="1:2" x14ac:dyDescent="0.3">
      <c r="A2">
        <v>24</v>
      </c>
      <c r="B2" t="s">
        <v>1362</v>
      </c>
    </row>
    <row r="3" spans="1:2" x14ac:dyDescent="0.3">
      <c r="A3">
        <v>12</v>
      </c>
      <c r="B3" t="s">
        <v>520</v>
      </c>
    </row>
    <row r="4" spans="1:2" x14ac:dyDescent="0.3">
      <c r="A4">
        <v>14</v>
      </c>
      <c r="B4" t="s">
        <v>712</v>
      </c>
    </row>
    <row r="5" spans="1:2" x14ac:dyDescent="0.3">
      <c r="A5">
        <v>4</v>
      </c>
      <c r="B5" t="s">
        <v>149</v>
      </c>
    </row>
    <row r="6" spans="1:2" x14ac:dyDescent="0.3">
      <c r="A6">
        <v>8</v>
      </c>
      <c r="B6" t="s">
        <v>442</v>
      </c>
    </row>
    <row r="7" spans="1:2" x14ac:dyDescent="0.3">
      <c r="A7">
        <v>13</v>
      </c>
      <c r="B7" t="s">
        <v>532</v>
      </c>
    </row>
    <row r="8" spans="1:2" x14ac:dyDescent="0.3">
      <c r="A8">
        <v>2</v>
      </c>
      <c r="B8" t="s">
        <v>44</v>
      </c>
    </row>
    <row r="9" spans="1:2" x14ac:dyDescent="0.3">
      <c r="A9">
        <v>11</v>
      </c>
      <c r="B9" t="s">
        <v>515</v>
      </c>
    </row>
    <row r="10" spans="1:2" x14ac:dyDescent="0.3">
      <c r="A10">
        <v>16</v>
      </c>
      <c r="B10" t="s">
        <v>720</v>
      </c>
    </row>
    <row r="11" spans="1:2" x14ac:dyDescent="0.3">
      <c r="A11">
        <v>7</v>
      </c>
      <c r="B11" t="s">
        <v>1232</v>
      </c>
    </row>
    <row r="12" spans="1:2" x14ac:dyDescent="0.3">
      <c r="A12">
        <v>20</v>
      </c>
      <c r="B12" t="s">
        <v>753</v>
      </c>
    </row>
    <row r="13" spans="1:2" x14ac:dyDescent="0.3">
      <c r="A13">
        <v>5</v>
      </c>
      <c r="B13" t="s">
        <v>173</v>
      </c>
    </row>
    <row r="14" spans="1:2" x14ac:dyDescent="0.3">
      <c r="A14">
        <v>21</v>
      </c>
      <c r="B14" t="s">
        <v>754</v>
      </c>
    </row>
    <row r="15" spans="1:2" x14ac:dyDescent="0.3">
      <c r="A15">
        <v>6</v>
      </c>
      <c r="B15" t="s">
        <v>327</v>
      </c>
    </row>
    <row r="16" spans="1:2" x14ac:dyDescent="0.3">
      <c r="A16">
        <v>10</v>
      </c>
      <c r="B16" t="s">
        <v>475</v>
      </c>
    </row>
    <row r="17" spans="1:2" x14ac:dyDescent="0.3">
      <c r="A17">
        <v>19</v>
      </c>
      <c r="B17" t="s">
        <v>752</v>
      </c>
    </row>
    <row r="18" spans="1:2" x14ac:dyDescent="0.3">
      <c r="A18">
        <v>23</v>
      </c>
      <c r="B18" t="s">
        <v>1167</v>
      </c>
    </row>
    <row r="19" spans="1:2" x14ac:dyDescent="0.3">
      <c r="A19">
        <v>18</v>
      </c>
      <c r="B19" t="s">
        <v>736</v>
      </c>
    </row>
    <row r="20" spans="1:2" x14ac:dyDescent="0.3">
      <c r="A20">
        <v>9</v>
      </c>
      <c r="B20" t="s">
        <v>454</v>
      </c>
    </row>
    <row r="21" spans="1:2" x14ac:dyDescent="0.3">
      <c r="A21">
        <v>17</v>
      </c>
      <c r="B21" t="s">
        <v>723</v>
      </c>
    </row>
    <row r="22" spans="1:2" x14ac:dyDescent="0.3">
      <c r="A22">
        <v>22</v>
      </c>
      <c r="B22" t="s">
        <v>755</v>
      </c>
    </row>
    <row r="23" spans="1:2" x14ac:dyDescent="0.3">
      <c r="A23">
        <v>1</v>
      </c>
      <c r="B23" t="s">
        <v>8</v>
      </c>
    </row>
    <row r="24" spans="1:2" x14ac:dyDescent="0.3">
      <c r="A24">
        <v>15</v>
      </c>
      <c r="B24" t="s">
        <v>713</v>
      </c>
    </row>
    <row r="25" spans="1:2" x14ac:dyDescent="0.3">
      <c r="A25">
        <v>3</v>
      </c>
      <c r="B25" t="s">
        <v>81</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5B96E1-2059-4D49-8C5C-59D74E3A6AB4}">
  <dimension ref="A1:B82"/>
  <sheetViews>
    <sheetView workbookViewId="0">
      <pane xSplit="1" ySplit="1" topLeftCell="B23" activePane="bottomRight" state="frozen"/>
      <selection pane="topRight" activeCell="B1" sqref="B1"/>
      <selection pane="bottomLeft" activeCell="A2" sqref="A2"/>
      <selection pane="bottomRight" activeCell="A83" sqref="A83"/>
    </sheetView>
  </sheetViews>
  <sheetFormatPr defaultColWidth="11.5546875" defaultRowHeight="14.4" x14ac:dyDescent="0.3"/>
  <cols>
    <col min="2" max="2" width="20.5546875" bestFit="1" customWidth="1"/>
  </cols>
  <sheetData>
    <row r="1" spans="1:2" x14ac:dyDescent="0.3">
      <c r="A1" t="s">
        <v>0</v>
      </c>
      <c r="B1" t="s">
        <v>1</v>
      </c>
    </row>
    <row r="2" spans="1:2" x14ac:dyDescent="0.3">
      <c r="A2">
        <v>64</v>
      </c>
      <c r="B2" t="s">
        <v>795</v>
      </c>
    </row>
    <row r="3" spans="1:2" x14ac:dyDescent="0.3">
      <c r="A3">
        <v>32</v>
      </c>
      <c r="B3" t="s">
        <v>301</v>
      </c>
    </row>
    <row r="4" spans="1:2" x14ac:dyDescent="0.3">
      <c r="A4">
        <v>26</v>
      </c>
      <c r="B4" t="s">
        <v>251</v>
      </c>
    </row>
    <row r="5" spans="1:2" x14ac:dyDescent="0.3">
      <c r="A5">
        <v>15</v>
      </c>
      <c r="B5" t="s">
        <v>145</v>
      </c>
    </row>
    <row r="6" spans="1:2" x14ac:dyDescent="0.3">
      <c r="A6">
        <v>52</v>
      </c>
      <c r="B6" t="s">
        <v>553</v>
      </c>
    </row>
    <row r="7" spans="1:2" x14ac:dyDescent="0.3">
      <c r="A7">
        <v>44</v>
      </c>
      <c r="B7" t="s">
        <v>359</v>
      </c>
    </row>
    <row r="8" spans="1:2" x14ac:dyDescent="0.3">
      <c r="A8">
        <v>7</v>
      </c>
      <c r="B8" t="s">
        <v>79</v>
      </c>
    </row>
    <row r="9" spans="1:2" x14ac:dyDescent="0.3">
      <c r="A9">
        <v>22</v>
      </c>
      <c r="B9" t="s">
        <v>232</v>
      </c>
    </row>
    <row r="10" spans="1:2" x14ac:dyDescent="0.3">
      <c r="A10">
        <v>27</v>
      </c>
      <c r="B10" t="s">
        <v>252</v>
      </c>
    </row>
    <row r="11" spans="1:2" x14ac:dyDescent="0.3">
      <c r="A11">
        <v>77</v>
      </c>
      <c r="B11" t="s">
        <v>1151</v>
      </c>
    </row>
    <row r="12" spans="1:2" x14ac:dyDescent="0.3">
      <c r="A12">
        <v>18</v>
      </c>
      <c r="B12" t="s">
        <v>177</v>
      </c>
    </row>
    <row r="13" spans="1:2" x14ac:dyDescent="0.3">
      <c r="A13">
        <v>47</v>
      </c>
      <c r="B13" t="s">
        <v>380</v>
      </c>
    </row>
    <row r="14" spans="1:2" x14ac:dyDescent="0.3">
      <c r="A14">
        <v>70</v>
      </c>
      <c r="B14" t="s">
        <v>1131</v>
      </c>
    </row>
    <row r="15" spans="1:2" x14ac:dyDescent="0.3">
      <c r="A15">
        <v>4</v>
      </c>
      <c r="B15" t="s">
        <v>40</v>
      </c>
    </row>
    <row r="16" spans="1:2" x14ac:dyDescent="0.3">
      <c r="A16">
        <v>11</v>
      </c>
      <c r="B16" t="s">
        <v>107</v>
      </c>
    </row>
    <row r="17" spans="1:2" x14ac:dyDescent="0.3">
      <c r="A17">
        <v>20</v>
      </c>
      <c r="B17" t="s">
        <v>213</v>
      </c>
    </row>
    <row r="18" spans="1:2" x14ac:dyDescent="0.3">
      <c r="A18">
        <v>25</v>
      </c>
      <c r="B18" t="s">
        <v>248</v>
      </c>
    </row>
    <row r="19" spans="1:2" x14ac:dyDescent="0.3">
      <c r="A19">
        <v>40</v>
      </c>
      <c r="B19" t="s">
        <v>338</v>
      </c>
    </row>
    <row r="20" spans="1:2" x14ac:dyDescent="0.3">
      <c r="A20">
        <v>62</v>
      </c>
      <c r="B20" t="s">
        <v>715</v>
      </c>
    </row>
    <row r="21" spans="1:2" x14ac:dyDescent="0.3">
      <c r="A21">
        <v>16</v>
      </c>
      <c r="B21" t="s">
        <v>163</v>
      </c>
    </row>
    <row r="22" spans="1:2" x14ac:dyDescent="0.3">
      <c r="A22">
        <v>30</v>
      </c>
      <c r="B22" t="s">
        <v>282</v>
      </c>
    </row>
    <row r="23" spans="1:2" x14ac:dyDescent="0.3">
      <c r="A23">
        <v>2</v>
      </c>
      <c r="B23" t="s">
        <v>19</v>
      </c>
    </row>
    <row r="24" spans="1:2" x14ac:dyDescent="0.3">
      <c r="A24">
        <v>3</v>
      </c>
      <c r="B24" t="s">
        <v>23</v>
      </c>
    </row>
    <row r="25" spans="1:2" x14ac:dyDescent="0.3">
      <c r="A25">
        <v>69</v>
      </c>
      <c r="B25" t="s">
        <v>1127</v>
      </c>
    </row>
    <row r="26" spans="1:2" x14ac:dyDescent="0.3">
      <c r="A26">
        <v>54</v>
      </c>
      <c r="B26" t="s">
        <v>581</v>
      </c>
    </row>
    <row r="27" spans="1:2" x14ac:dyDescent="0.3">
      <c r="A27">
        <v>48</v>
      </c>
      <c r="B27" t="s">
        <v>425</v>
      </c>
    </row>
    <row r="28" spans="1:2" x14ac:dyDescent="0.3">
      <c r="A28">
        <v>17</v>
      </c>
      <c r="B28" t="s">
        <v>172</v>
      </c>
    </row>
    <row r="29" spans="1:2" x14ac:dyDescent="0.3">
      <c r="A29">
        <v>49</v>
      </c>
      <c r="B29" t="s">
        <v>440</v>
      </c>
    </row>
    <row r="30" spans="1:2" x14ac:dyDescent="0.3">
      <c r="A30">
        <v>19</v>
      </c>
      <c r="B30" t="s">
        <v>183</v>
      </c>
    </row>
    <row r="31" spans="1:2" x14ac:dyDescent="0.3">
      <c r="A31">
        <v>31</v>
      </c>
      <c r="B31" t="s">
        <v>288</v>
      </c>
    </row>
    <row r="32" spans="1:2" x14ac:dyDescent="0.3">
      <c r="A32">
        <v>10</v>
      </c>
      <c r="B32" t="s">
        <v>96</v>
      </c>
    </row>
    <row r="33" spans="1:2" x14ac:dyDescent="0.3">
      <c r="A33">
        <v>36</v>
      </c>
      <c r="B33" t="s">
        <v>329</v>
      </c>
    </row>
    <row r="34" spans="1:2" x14ac:dyDescent="0.3">
      <c r="A34">
        <v>39</v>
      </c>
      <c r="B34" t="s">
        <v>332</v>
      </c>
    </row>
    <row r="35" spans="1:2" x14ac:dyDescent="0.3">
      <c r="A35">
        <v>42</v>
      </c>
      <c r="B35" t="s">
        <v>352</v>
      </c>
    </row>
    <row r="36" spans="1:2" x14ac:dyDescent="0.3">
      <c r="A36">
        <v>12</v>
      </c>
      <c r="B36" t="s">
        <v>114</v>
      </c>
    </row>
    <row r="37" spans="1:2" x14ac:dyDescent="0.3">
      <c r="A37">
        <v>68</v>
      </c>
      <c r="B37" t="s">
        <v>1060</v>
      </c>
    </row>
    <row r="38" spans="1:2" x14ac:dyDescent="0.3">
      <c r="A38">
        <v>9</v>
      </c>
      <c r="B38" t="s">
        <v>92</v>
      </c>
    </row>
    <row r="39" spans="1:2" x14ac:dyDescent="0.3">
      <c r="A39">
        <v>75</v>
      </c>
      <c r="B39" t="s">
        <v>1141</v>
      </c>
    </row>
    <row r="40" spans="1:2" x14ac:dyDescent="0.3">
      <c r="A40">
        <v>5</v>
      </c>
      <c r="B40" t="s">
        <v>46</v>
      </c>
    </row>
    <row r="41" spans="1:2" x14ac:dyDescent="0.3">
      <c r="A41">
        <v>46</v>
      </c>
      <c r="B41" t="s">
        <v>367</v>
      </c>
    </row>
    <row r="42" spans="1:2" x14ac:dyDescent="0.3">
      <c r="A42">
        <v>24</v>
      </c>
      <c r="B42" t="s">
        <v>241</v>
      </c>
    </row>
    <row r="43" spans="1:2" x14ac:dyDescent="0.3">
      <c r="A43">
        <v>33</v>
      </c>
      <c r="B43" t="s">
        <v>306</v>
      </c>
    </row>
    <row r="44" spans="1:2" x14ac:dyDescent="0.3">
      <c r="A44">
        <v>34</v>
      </c>
      <c r="B44" t="s">
        <v>316</v>
      </c>
    </row>
    <row r="45" spans="1:2" x14ac:dyDescent="0.3">
      <c r="A45">
        <v>37</v>
      </c>
      <c r="B45" t="s">
        <v>330</v>
      </c>
    </row>
    <row r="46" spans="1:2" x14ac:dyDescent="0.3">
      <c r="A46">
        <v>56</v>
      </c>
      <c r="B46" t="s">
        <v>592</v>
      </c>
    </row>
    <row r="47" spans="1:2" x14ac:dyDescent="0.3">
      <c r="A47">
        <v>76</v>
      </c>
      <c r="B47" t="s">
        <v>1143</v>
      </c>
    </row>
    <row r="48" spans="1:2" x14ac:dyDescent="0.3">
      <c r="A48">
        <v>14</v>
      </c>
      <c r="B48" t="s">
        <v>137</v>
      </c>
    </row>
    <row r="49" spans="1:2" x14ac:dyDescent="0.3">
      <c r="A49">
        <v>72</v>
      </c>
      <c r="B49" t="s">
        <v>1135</v>
      </c>
    </row>
    <row r="50" spans="1:2" x14ac:dyDescent="0.3">
      <c r="A50">
        <v>50</v>
      </c>
      <c r="B50" t="s">
        <v>497</v>
      </c>
    </row>
    <row r="51" spans="1:2" x14ac:dyDescent="0.3">
      <c r="A51">
        <v>67</v>
      </c>
      <c r="B51" t="s">
        <v>1056</v>
      </c>
    </row>
    <row r="52" spans="1:2" x14ac:dyDescent="0.3">
      <c r="A52">
        <v>55</v>
      </c>
      <c r="B52" t="s">
        <v>588</v>
      </c>
    </row>
    <row r="53" spans="1:2" x14ac:dyDescent="0.3">
      <c r="A53">
        <v>57</v>
      </c>
      <c r="B53" t="s">
        <v>628</v>
      </c>
    </row>
    <row r="54" spans="1:2" x14ac:dyDescent="0.3">
      <c r="A54">
        <v>63</v>
      </c>
      <c r="B54" t="s">
        <v>794</v>
      </c>
    </row>
    <row r="55" spans="1:2" x14ac:dyDescent="0.3">
      <c r="A55">
        <v>13</v>
      </c>
      <c r="B55" t="s">
        <v>132</v>
      </c>
    </row>
    <row r="56" spans="1:2" x14ac:dyDescent="0.3">
      <c r="A56">
        <v>73</v>
      </c>
      <c r="B56" t="s">
        <v>1137</v>
      </c>
    </row>
    <row r="57" spans="1:2" x14ac:dyDescent="0.3">
      <c r="A57">
        <v>60</v>
      </c>
      <c r="B57" t="s">
        <v>697</v>
      </c>
    </row>
    <row r="58" spans="1:2" x14ac:dyDescent="0.3">
      <c r="A58">
        <v>28</v>
      </c>
      <c r="B58" t="s">
        <v>255</v>
      </c>
    </row>
    <row r="59" spans="1:2" x14ac:dyDescent="0.3">
      <c r="A59">
        <v>79</v>
      </c>
      <c r="B59" t="s">
        <v>1310</v>
      </c>
    </row>
    <row r="60" spans="1:2" x14ac:dyDescent="0.3">
      <c r="A60">
        <v>59</v>
      </c>
      <c r="B60" t="s">
        <v>692</v>
      </c>
    </row>
    <row r="61" spans="1:2" x14ac:dyDescent="0.3">
      <c r="A61">
        <v>53</v>
      </c>
      <c r="B61" t="s">
        <v>561</v>
      </c>
    </row>
    <row r="62" spans="1:2" x14ac:dyDescent="0.3">
      <c r="A62">
        <v>61</v>
      </c>
      <c r="B62" t="s">
        <v>699</v>
      </c>
    </row>
    <row r="63" spans="1:2" x14ac:dyDescent="0.3">
      <c r="A63">
        <v>67</v>
      </c>
      <c r="B63" t="s">
        <v>818</v>
      </c>
    </row>
    <row r="64" spans="1:2" x14ac:dyDescent="0.3">
      <c r="A64">
        <v>35</v>
      </c>
      <c r="B64" t="s">
        <v>317</v>
      </c>
    </row>
    <row r="65" spans="1:2" x14ac:dyDescent="0.3">
      <c r="A65">
        <v>65</v>
      </c>
      <c r="B65" t="s">
        <v>817</v>
      </c>
    </row>
    <row r="66" spans="1:2" x14ac:dyDescent="0.3">
      <c r="A66">
        <v>41</v>
      </c>
      <c r="B66" t="s">
        <v>349</v>
      </c>
    </row>
    <row r="67" spans="1:2" x14ac:dyDescent="0.3">
      <c r="A67">
        <v>58</v>
      </c>
      <c r="B67" t="s">
        <v>654</v>
      </c>
    </row>
    <row r="68" spans="1:2" x14ac:dyDescent="0.3">
      <c r="A68">
        <v>81</v>
      </c>
      <c r="B68" t="s">
        <v>1384</v>
      </c>
    </row>
    <row r="69" spans="1:2" x14ac:dyDescent="0.3">
      <c r="A69">
        <v>71</v>
      </c>
      <c r="B69" t="s">
        <v>1133</v>
      </c>
    </row>
    <row r="70" spans="1:2" x14ac:dyDescent="0.3">
      <c r="A70">
        <v>51</v>
      </c>
      <c r="B70" t="s">
        <v>509</v>
      </c>
    </row>
    <row r="71" spans="1:2" x14ac:dyDescent="0.3">
      <c r="A71">
        <v>74</v>
      </c>
      <c r="B71" t="s">
        <v>1139</v>
      </c>
    </row>
    <row r="72" spans="1:2" x14ac:dyDescent="0.3">
      <c r="A72">
        <v>43</v>
      </c>
      <c r="B72" t="s">
        <v>357</v>
      </c>
    </row>
    <row r="73" spans="1:2" x14ac:dyDescent="0.3">
      <c r="A73">
        <v>78</v>
      </c>
      <c r="B73" t="s">
        <v>1152</v>
      </c>
    </row>
    <row r="74" spans="1:2" x14ac:dyDescent="0.3">
      <c r="A74">
        <v>23</v>
      </c>
      <c r="B74" t="s">
        <v>238</v>
      </c>
    </row>
    <row r="75" spans="1:2" x14ac:dyDescent="0.3">
      <c r="A75">
        <v>21</v>
      </c>
      <c r="B75" t="s">
        <v>224</v>
      </c>
    </row>
    <row r="76" spans="1:2" x14ac:dyDescent="0.3">
      <c r="A76">
        <v>6</v>
      </c>
      <c r="B76" t="s">
        <v>67</v>
      </c>
    </row>
    <row r="77" spans="1:2" x14ac:dyDescent="0.3">
      <c r="A77">
        <v>1</v>
      </c>
      <c r="B77" t="s">
        <v>17</v>
      </c>
    </row>
    <row r="78" spans="1:2" x14ac:dyDescent="0.3">
      <c r="A78">
        <v>29</v>
      </c>
      <c r="B78" t="s">
        <v>259</v>
      </c>
    </row>
    <row r="79" spans="1:2" x14ac:dyDescent="0.3">
      <c r="A79">
        <v>45</v>
      </c>
      <c r="B79" t="s">
        <v>360</v>
      </c>
    </row>
    <row r="80" spans="1:2" x14ac:dyDescent="0.3">
      <c r="A80">
        <v>38</v>
      </c>
      <c r="B80" t="s">
        <v>331</v>
      </c>
    </row>
    <row r="81" spans="1:2" x14ac:dyDescent="0.3">
      <c r="A81">
        <v>8</v>
      </c>
      <c r="B81" t="s">
        <v>84</v>
      </c>
    </row>
    <row r="82" spans="1:2" x14ac:dyDescent="0.3">
      <c r="A82">
        <v>80</v>
      </c>
      <c r="B82" t="s">
        <v>1321</v>
      </c>
    </row>
  </sheetData>
  <conditionalFormatting sqref="B1:B1048576">
    <cfRule type="duplicateValues" dxfId="0" priority="1"/>
  </conditionalFormatting>
  <pageMargins left="0.7" right="0.7" top="0.75" bottom="0.75" header="0.3" footer="0.3"/>
  <pageSetup paperSize="9" orientation="portrait"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6F8CAB-8181-4128-9B6D-EE380590DE82}">
  <dimension ref="A2:C17"/>
  <sheetViews>
    <sheetView topLeftCell="A17" workbookViewId="0">
      <selection activeCell="E28" sqref="E2:E28"/>
    </sheetView>
  </sheetViews>
  <sheetFormatPr defaultColWidth="11.5546875" defaultRowHeight="14.4" x14ac:dyDescent="0.3"/>
  <sheetData>
    <row r="2" spans="1:3" x14ac:dyDescent="0.3">
      <c r="A2">
        <v>1</v>
      </c>
      <c r="B2" s="7" t="s">
        <v>412</v>
      </c>
      <c r="C2">
        <v>0.8</v>
      </c>
    </row>
    <row r="3" spans="1:3" x14ac:dyDescent="0.3">
      <c r="A3">
        <v>2</v>
      </c>
      <c r="B3" s="7" t="s">
        <v>413</v>
      </c>
      <c r="C3">
        <v>3</v>
      </c>
    </row>
    <row r="4" spans="1:3" x14ac:dyDescent="0.3">
      <c r="A4">
        <v>3</v>
      </c>
      <c r="B4" s="7" t="s">
        <v>414</v>
      </c>
      <c r="C4">
        <v>3</v>
      </c>
    </row>
    <row r="5" spans="1:3" x14ac:dyDescent="0.3">
      <c r="A5">
        <v>4</v>
      </c>
      <c r="B5" s="7" t="s">
        <v>415</v>
      </c>
      <c r="C5">
        <v>3</v>
      </c>
    </row>
    <row r="6" spans="1:3" x14ac:dyDescent="0.3">
      <c r="A6">
        <v>5</v>
      </c>
      <c r="B6" t="s">
        <v>411</v>
      </c>
      <c r="C6">
        <v>1</v>
      </c>
    </row>
    <row r="7" spans="1:3" x14ac:dyDescent="0.3">
      <c r="A7">
        <v>6</v>
      </c>
      <c r="B7" t="s">
        <v>408</v>
      </c>
      <c r="C7">
        <v>4</v>
      </c>
    </row>
    <row r="8" spans="1:3" x14ac:dyDescent="0.3">
      <c r="A8">
        <v>7</v>
      </c>
      <c r="B8" t="s">
        <v>409</v>
      </c>
      <c r="C8">
        <v>2</v>
      </c>
    </row>
    <row r="9" spans="1:3" x14ac:dyDescent="0.3">
      <c r="A9">
        <v>8</v>
      </c>
      <c r="B9" t="s">
        <v>410</v>
      </c>
      <c r="C9">
        <v>7</v>
      </c>
    </row>
    <row r="10" spans="1:3" x14ac:dyDescent="0.3">
      <c r="A10">
        <v>9</v>
      </c>
      <c r="B10" s="7" t="s">
        <v>416</v>
      </c>
      <c r="C10">
        <v>13</v>
      </c>
    </row>
    <row r="11" spans="1:3" x14ac:dyDescent="0.3">
      <c r="A11">
        <v>10</v>
      </c>
      <c r="B11" s="7" t="s">
        <v>417</v>
      </c>
      <c r="C11">
        <v>13</v>
      </c>
    </row>
    <row r="12" spans="1:3" x14ac:dyDescent="0.3">
      <c r="A12">
        <v>11</v>
      </c>
      <c r="B12" s="7" t="s">
        <v>418</v>
      </c>
      <c r="C12">
        <v>11</v>
      </c>
    </row>
    <row r="13" spans="1:3" x14ac:dyDescent="0.3">
      <c r="A13">
        <v>12</v>
      </c>
      <c r="B13" s="7" t="s">
        <v>419</v>
      </c>
      <c r="C13">
        <v>12</v>
      </c>
    </row>
    <row r="14" spans="1:3" x14ac:dyDescent="0.3">
      <c r="A14">
        <v>13</v>
      </c>
      <c r="B14" t="s">
        <v>420</v>
      </c>
      <c r="C14">
        <v>5</v>
      </c>
    </row>
    <row r="15" spans="1:3" x14ac:dyDescent="0.3">
      <c r="A15">
        <v>14</v>
      </c>
      <c r="B15" t="s">
        <v>421</v>
      </c>
    </row>
    <row r="16" spans="1:3" x14ac:dyDescent="0.3">
      <c r="A16">
        <v>15</v>
      </c>
      <c r="B16" t="s">
        <v>422</v>
      </c>
      <c r="C16">
        <v>4</v>
      </c>
    </row>
    <row r="17" spans="1:2" x14ac:dyDescent="0.3">
      <c r="A17">
        <v>16</v>
      </c>
      <c r="B17" t="s">
        <v>423</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4</vt:i4>
      </vt:variant>
    </vt:vector>
  </HeadingPairs>
  <TitlesOfParts>
    <vt:vector size="12" baseType="lpstr">
      <vt:lpstr>Dashboard</vt:lpstr>
      <vt:lpstr>courses</vt:lpstr>
      <vt:lpstr>iconos</vt:lpstr>
      <vt:lpstr>instructores</vt:lpstr>
      <vt:lpstr>categories</vt:lpstr>
      <vt:lpstr>platforms</vt:lpstr>
      <vt:lpstr>technologies</vt:lpstr>
      <vt:lpstr>Hoja1</vt:lpstr>
      <vt:lpstr>category</vt:lpstr>
      <vt:lpstr>instructor</vt:lpstr>
      <vt:lpstr>platform</vt:lpstr>
      <vt:lpstr>technology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Pedro Bazo</dc:creator>
  <cp:lastModifiedBy>Pedro Bazo</cp:lastModifiedBy>
  <dcterms:created xsi:type="dcterms:W3CDTF">2015-06-05T18:19:34Z</dcterms:created>
  <dcterms:modified xsi:type="dcterms:W3CDTF">2024-09-05T07:31:47Z</dcterms:modified>
</cp:coreProperties>
</file>